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pivotTables/pivotTable1.xml" ContentType="application/vnd.openxmlformats-officedocument.spreadsheetml.pivotTable+xml"/>
  <Override PartName="/xl/pivotTables/pivotTable2.xml" ContentType="application/vnd.openxmlformats-officedocument.spreadsheetml.pivotTable+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Claudia GT\Google Drive\GT Consulting\Proyectos\AlcaldiaIbague\Entregas\Entrega final\"/>
    </mc:Choice>
  </mc:AlternateContent>
  <bookViews>
    <workbookView xWindow="-120" yWindow="-120" windowWidth="29040" windowHeight="15840" tabRatio="862"/>
  </bookViews>
  <sheets>
    <sheet name="Proyectos" sheetId="6" r:id="rId1"/>
    <sheet name="Criterios Priorización Proyecto" sheetId="9" r:id="rId2"/>
    <sheet name="Priorización" sheetId="66" r:id="rId3"/>
    <sheet name="Hoja Ruta" sheetId="65" r:id="rId4"/>
    <sheet name="Alineamiento Ibagué Sostenible" sheetId="56" r:id="rId5"/>
    <sheet name="Articulación Ibagué Sostenible" sheetId="60" r:id="rId6"/>
    <sheet name="Programas" sheetId="53" r:id="rId7"/>
    <sheet name="PR-ES-001 Portaf Servic" sheetId="31" r:id="rId8"/>
    <sheet name="PR-ES-002 Dllo Capac Arquit Em" sheetId="32" r:id="rId9"/>
    <sheet name="PR-ES-003 Gobieno Componen TI" sheetId="12" r:id="rId10"/>
    <sheet name="PR-GO-001 Implementac Gobierno " sheetId="34" r:id="rId11"/>
    <sheet name="PR-GO-002 Implementac PMO y her" sheetId="35" r:id="rId12"/>
    <sheet name="PR-IN-001 Gobierno información" sheetId="41" r:id="rId13"/>
    <sheet name="PR-IN-002 Servic Ciudad Digital" sheetId="13" r:id="rId14"/>
    <sheet name="PR-IN-003 Multip Canales Acceso" sheetId="25" r:id="rId15"/>
    <sheet name="PR-IN-004 Lago de Datos" sheetId="16" r:id="rId16"/>
    <sheet name="PR-IN-005 Analítica Descriptiva" sheetId="17" r:id="rId17"/>
    <sheet name="PR-IN-006 Analítica Predictiva" sheetId="18" r:id="rId18"/>
    <sheet name="PR-IN-007 Datos Abiertos" sheetId="21" r:id="rId19"/>
    <sheet name="PR-SI-001_ Capacid de desarroll" sheetId="30" r:id="rId20"/>
    <sheet name="PR-SI-002 Interoperabilidad" sheetId="44" r:id="rId21"/>
    <sheet name="PR-SI-003 Gobierno SOA" sheetId="45" r:id="rId22"/>
    <sheet name="PR-SI-004 Gest Automat Procesos" sheetId="27" r:id="rId23"/>
    <sheet name="PR-SI-005 Procesos Misionales" sheetId="28" r:id="rId24"/>
    <sheet name="PR_SI-006 SI Procesos de Apoyo" sheetId="29" r:id="rId25"/>
    <sheet name="PR-SI-007 Sist Inform Geografic" sheetId="20" r:id="rId26"/>
    <sheet name="PR_SI-008 Gestión documental" sheetId="42" r:id="rId27"/>
    <sheet name="PR-SI-009 SI Caracteriz Poblac" sheetId="26" r:id="rId28"/>
    <sheet name="PR-SI-010 Automat Robótic (RPA)" sheetId="46" r:id="rId29"/>
    <sheet name="PR-ST-001 Modernizacion Hw y Sw" sheetId="47" r:id="rId30"/>
    <sheet name="PR-ST-002 Capac-Disponib-Contin" sheetId="48" r:id="rId31"/>
    <sheet name="PR-ST-003 Gestión Segurid Info" sheetId="50" r:id="rId32"/>
    <sheet name="PR-ST-004 Transic IPv4 a IPv6" sheetId="51" r:id="rId33"/>
    <sheet name="PR-ST-005 Migración a la Nube" sheetId="43" r:id="rId34"/>
    <sheet name="PR-UA-001 Estrat Uso y Aprop" sheetId="36" r:id="rId35"/>
    <sheet name="PR_UA-002 E-Learning " sheetId="37" r:id="rId36"/>
    <sheet name="PR-UA-003 Gestión de Cambio" sheetId="38" r:id="rId37"/>
    <sheet name="PR-UA-004 Gestión Innovación" sheetId="39" r:id="rId38"/>
    <sheet name="PR_UA-005 Fortalec Vive Digital" sheetId="40" r:id="rId39"/>
    <sheet name="Parametros" sheetId="5" r:id="rId40"/>
  </sheets>
  <externalReferences>
    <externalReference r:id="rId41"/>
    <externalReference r:id="rId42"/>
  </externalReferences>
  <definedNames>
    <definedName name="_xlnm._FilterDatabase" localSheetId="3" hidden="1">'Hoja Ruta'!$B$2:$T$35</definedName>
    <definedName name="_xlnm._FilterDatabase" localSheetId="0" hidden="1">Proyectos!$A$2:$AJ$2</definedName>
    <definedName name="APROPIACIONTOTAL">'[1]PC- Ejecucion financiera'!$D$4</definedName>
    <definedName name="Componentes" localSheetId="0">[1]Parametros!$I$2:$I$7</definedName>
    <definedName name="Componentes">Parametros!$I$2:$I$7</definedName>
    <definedName name="DOMINIOS" localSheetId="20">[2]Parametros!$H$16:$H$21</definedName>
    <definedName name="DOMINIOS" localSheetId="21">[2]Parametros!$H$16:$H$21</definedName>
    <definedName name="DOMINIOS" localSheetId="33">[2]Parametros!$H$16:$H$21</definedName>
    <definedName name="DOMINIOS">Parametros!$H$16:$H$21</definedName>
    <definedName name="EstadoContractual" localSheetId="0">[1]Parametros!$M$3:$M$8</definedName>
    <definedName name="EstadoContractual">Parametros!$M$3:$M$8</definedName>
    <definedName name="EstadoProyectoT" localSheetId="0">[1]Parametros!$T$3:$T$6</definedName>
    <definedName name="EstadoProyectoT">Parametros!$T$3:$T$6</definedName>
    <definedName name="EstrategiadeTI">Parametros!$C$3:$C$9</definedName>
    <definedName name="ESTRATEGIATI">Parametros!$C$3:$C$9</definedName>
    <definedName name="FuenteRecursos" localSheetId="0">[1]Parametros!$K$3:$K$8</definedName>
    <definedName name="FuenteRecursos">Parametros!$K$3:$K$8</definedName>
    <definedName name="GOBIERNOTI">Parametros!$C$11:$C$14</definedName>
    <definedName name="INFORMACION">Parametros!$C$16:$C$20</definedName>
    <definedName name="ModalidadContratacion" localSheetId="0">[1]Parametros!$Q$3:$Q$9</definedName>
    <definedName name="ModalidadContratacion">Parametros!$Q$3:$Q$9</definedName>
    <definedName name="OBJETIVOS" localSheetId="20">[2]Parametros!$H$24:$H$28</definedName>
    <definedName name="OBJETIVOS" localSheetId="21">[2]Parametros!$H$24:$H$28</definedName>
    <definedName name="OBJETIVOS" localSheetId="33">[2]Parametros!$H$24:$H$28</definedName>
    <definedName name="OBJETIVOS">Parametros!$H$24:$H$28</definedName>
    <definedName name="Prioridad" localSheetId="0">[1]Parametros!$V$3:$V$5</definedName>
    <definedName name="Prioridad">Parametros!$V$3:$V$5</definedName>
    <definedName name="SERVICIOSTECNOLOGICOS">Parametros!$C$30:$C$45</definedName>
    <definedName name="SISTEMASDEINFORMACION">Parametros!$C$22:$C$28</definedName>
    <definedName name="TipoIndicador" localSheetId="0">[1]Parametros!$O$3:$O$6</definedName>
    <definedName name="TipoIndicador">Parametros!$O$3:$O$6</definedName>
    <definedName name="USOYAPROPIACION">Parametros!$C$47:$C$49</definedName>
  </definedNames>
  <calcPr calcId="162913"/>
  <pivotCaches>
    <pivotCache cacheId="23" r:id="rId43"/>
    <pivotCache cacheId="24" r:id="rId44"/>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P29" i="6" l="1"/>
  <c r="Q29" i="6"/>
  <c r="L29" i="66"/>
  <c r="R29" i="6"/>
  <c r="S29" i="6"/>
  <c r="N29" i="66"/>
  <c r="T29" i="6"/>
  <c r="U29" i="6"/>
  <c r="P29" i="66"/>
  <c r="P17" i="6"/>
  <c r="Q17" i="6"/>
  <c r="L17" i="66"/>
  <c r="R17" i="6"/>
  <c r="S17" i="6"/>
  <c r="N17" i="66"/>
  <c r="T17" i="6"/>
  <c r="U17" i="6"/>
  <c r="P17" i="66"/>
  <c r="F29" i="66"/>
  <c r="G29" i="66"/>
  <c r="H29" i="66"/>
  <c r="I29" i="66"/>
  <c r="J29" i="66"/>
  <c r="K29" i="66"/>
  <c r="M29" i="66"/>
  <c r="O29" i="66"/>
  <c r="B2" i="66"/>
  <c r="C2" i="66"/>
  <c r="D2" i="66"/>
  <c r="E2" i="66"/>
  <c r="K2" i="66"/>
  <c r="L2" i="66"/>
  <c r="M2" i="66"/>
  <c r="N2" i="66"/>
  <c r="O2" i="66"/>
  <c r="P2" i="66"/>
  <c r="B3" i="66"/>
  <c r="C3" i="66"/>
  <c r="D3" i="66"/>
  <c r="E3" i="66"/>
  <c r="F3" i="66"/>
  <c r="G3" i="66"/>
  <c r="H3" i="66"/>
  <c r="I3" i="66"/>
  <c r="J3" i="66"/>
  <c r="P3" i="6"/>
  <c r="K3" i="66"/>
  <c r="Q3" i="6"/>
  <c r="L3" i="66"/>
  <c r="R3" i="6"/>
  <c r="M3" i="66"/>
  <c r="S3" i="6"/>
  <c r="N3" i="66"/>
  <c r="T3" i="6"/>
  <c r="O3" i="66"/>
  <c r="U3" i="6"/>
  <c r="P3" i="66"/>
  <c r="B4" i="66"/>
  <c r="C4" i="66"/>
  <c r="D4" i="66"/>
  <c r="E4" i="66"/>
  <c r="F4" i="66"/>
  <c r="G4" i="66"/>
  <c r="H4" i="66"/>
  <c r="I4" i="66"/>
  <c r="J4" i="66"/>
  <c r="P4" i="6"/>
  <c r="K4" i="66"/>
  <c r="Q4" i="6"/>
  <c r="L4" i="66"/>
  <c r="R4" i="6"/>
  <c r="M4" i="66"/>
  <c r="S4" i="6"/>
  <c r="N4" i="66"/>
  <c r="T4" i="6"/>
  <c r="O4" i="66"/>
  <c r="U4" i="6"/>
  <c r="P4" i="66"/>
  <c r="B5" i="66"/>
  <c r="C5" i="66"/>
  <c r="D5" i="66"/>
  <c r="E5" i="66"/>
  <c r="F5" i="66"/>
  <c r="G5" i="66"/>
  <c r="H5" i="66"/>
  <c r="I5" i="66"/>
  <c r="J5" i="66"/>
  <c r="P5" i="6"/>
  <c r="K5" i="66"/>
  <c r="Q5" i="6"/>
  <c r="L5" i="66"/>
  <c r="R5" i="6"/>
  <c r="M5" i="66"/>
  <c r="S5" i="6"/>
  <c r="N5" i="66"/>
  <c r="T5" i="6"/>
  <c r="O5" i="66"/>
  <c r="U5" i="6"/>
  <c r="P5" i="66"/>
  <c r="B6" i="66"/>
  <c r="C6" i="66"/>
  <c r="D6" i="66"/>
  <c r="E6" i="66"/>
  <c r="F6" i="66"/>
  <c r="G6" i="66"/>
  <c r="H6" i="66"/>
  <c r="I6" i="66"/>
  <c r="J6" i="66"/>
  <c r="P6" i="6"/>
  <c r="K6" i="66"/>
  <c r="Q6" i="6"/>
  <c r="L6" i="66"/>
  <c r="R6" i="6"/>
  <c r="M6" i="66"/>
  <c r="S6" i="6"/>
  <c r="N6" i="66"/>
  <c r="T6" i="6"/>
  <c r="O6" i="66"/>
  <c r="U6" i="6"/>
  <c r="P6" i="66"/>
  <c r="B7" i="66"/>
  <c r="C7" i="66"/>
  <c r="D7" i="66"/>
  <c r="E7" i="66"/>
  <c r="F7" i="66"/>
  <c r="G7" i="66"/>
  <c r="H7" i="66"/>
  <c r="I7" i="66"/>
  <c r="J7" i="66"/>
  <c r="P7" i="6"/>
  <c r="K7" i="66"/>
  <c r="Q7" i="6"/>
  <c r="L7" i="66"/>
  <c r="R7" i="6"/>
  <c r="M7" i="66"/>
  <c r="S7" i="6"/>
  <c r="N7" i="66"/>
  <c r="T7" i="6"/>
  <c r="O7" i="66"/>
  <c r="U7" i="6"/>
  <c r="P7" i="66"/>
  <c r="B8" i="66"/>
  <c r="C8" i="66"/>
  <c r="D8" i="66"/>
  <c r="E8" i="66"/>
  <c r="F8" i="66"/>
  <c r="G8" i="66"/>
  <c r="H8" i="66"/>
  <c r="I8" i="66"/>
  <c r="J8" i="66"/>
  <c r="P8" i="6"/>
  <c r="K8" i="66"/>
  <c r="Q8" i="6"/>
  <c r="L8" i="66"/>
  <c r="R8" i="6"/>
  <c r="M8" i="66"/>
  <c r="S8" i="6"/>
  <c r="N8" i="66"/>
  <c r="T8" i="6"/>
  <c r="O8" i="66"/>
  <c r="U8" i="6"/>
  <c r="P8" i="66"/>
  <c r="B9" i="66"/>
  <c r="C9" i="66"/>
  <c r="D9" i="66"/>
  <c r="E9" i="66"/>
  <c r="F9" i="66"/>
  <c r="G9" i="66"/>
  <c r="H9" i="66"/>
  <c r="I9" i="66"/>
  <c r="J9" i="66"/>
  <c r="P9" i="6"/>
  <c r="K9" i="66"/>
  <c r="Q9" i="6"/>
  <c r="L9" i="66"/>
  <c r="R9" i="6"/>
  <c r="M9" i="66"/>
  <c r="S9" i="6"/>
  <c r="N9" i="66"/>
  <c r="T9" i="6"/>
  <c r="O9" i="66"/>
  <c r="U9" i="6"/>
  <c r="P9" i="66"/>
  <c r="B10" i="66"/>
  <c r="C10" i="66"/>
  <c r="D10" i="66"/>
  <c r="E10" i="66"/>
  <c r="F10" i="66"/>
  <c r="G10" i="66"/>
  <c r="H10" i="66"/>
  <c r="I10" i="66"/>
  <c r="J10" i="66"/>
  <c r="P10" i="6"/>
  <c r="K10" i="66"/>
  <c r="Q10" i="6"/>
  <c r="L10" i="66"/>
  <c r="R10" i="6"/>
  <c r="M10" i="66"/>
  <c r="S10" i="6"/>
  <c r="N10" i="66"/>
  <c r="T10" i="6"/>
  <c r="O10" i="66"/>
  <c r="U10" i="6"/>
  <c r="P10" i="66"/>
  <c r="B11" i="66"/>
  <c r="C11" i="66"/>
  <c r="D11" i="66"/>
  <c r="E11" i="66"/>
  <c r="F11" i="66"/>
  <c r="G11" i="66"/>
  <c r="H11" i="66"/>
  <c r="I11" i="66"/>
  <c r="J11" i="66"/>
  <c r="P11" i="6"/>
  <c r="K11" i="66"/>
  <c r="Q11" i="6"/>
  <c r="L11" i="66"/>
  <c r="R11" i="6"/>
  <c r="M11" i="66"/>
  <c r="S11" i="6"/>
  <c r="N11" i="66"/>
  <c r="T11" i="6"/>
  <c r="O11" i="66"/>
  <c r="U11" i="6"/>
  <c r="P11" i="66"/>
  <c r="B12" i="66"/>
  <c r="C12" i="66"/>
  <c r="D12" i="66"/>
  <c r="E12" i="66"/>
  <c r="F12" i="66"/>
  <c r="G12" i="66"/>
  <c r="H12" i="66"/>
  <c r="I12" i="66"/>
  <c r="J12" i="66"/>
  <c r="P12" i="6"/>
  <c r="K12" i="66"/>
  <c r="Q12" i="6"/>
  <c r="L12" i="66"/>
  <c r="R12" i="6"/>
  <c r="M12" i="66"/>
  <c r="S12" i="6"/>
  <c r="N12" i="66"/>
  <c r="T12" i="6"/>
  <c r="O12" i="66"/>
  <c r="U12" i="6"/>
  <c r="P12" i="66"/>
  <c r="B13" i="66"/>
  <c r="C13" i="66"/>
  <c r="D13" i="66"/>
  <c r="E13" i="66"/>
  <c r="F13" i="66"/>
  <c r="G13" i="66"/>
  <c r="H13" i="66"/>
  <c r="I13" i="66"/>
  <c r="J13" i="66"/>
  <c r="P13" i="6"/>
  <c r="K13" i="66"/>
  <c r="Q13" i="6"/>
  <c r="L13" i="66"/>
  <c r="R13" i="6"/>
  <c r="M13" i="66"/>
  <c r="S13" i="6"/>
  <c r="N13" i="66"/>
  <c r="T13" i="6"/>
  <c r="O13" i="66"/>
  <c r="B14" i="66"/>
  <c r="C14" i="66"/>
  <c r="D14" i="66"/>
  <c r="E14" i="66"/>
  <c r="F14" i="66"/>
  <c r="G14" i="66"/>
  <c r="H14" i="66"/>
  <c r="I14" i="66"/>
  <c r="J14" i="66"/>
  <c r="P14" i="6"/>
  <c r="K14" i="66"/>
  <c r="Q14" i="6"/>
  <c r="L14" i="66"/>
  <c r="R14" i="6"/>
  <c r="M14" i="66"/>
  <c r="S14" i="6"/>
  <c r="N14" i="66"/>
  <c r="T14" i="6"/>
  <c r="O14" i="66"/>
  <c r="U14" i="6"/>
  <c r="P14" i="66"/>
  <c r="B15" i="66"/>
  <c r="C15" i="66"/>
  <c r="D15" i="66"/>
  <c r="E15" i="66"/>
  <c r="F15" i="66"/>
  <c r="G15" i="66"/>
  <c r="H15" i="66"/>
  <c r="I15" i="66"/>
  <c r="J15" i="66"/>
  <c r="P15" i="6"/>
  <c r="K15" i="66"/>
  <c r="Q15" i="6"/>
  <c r="L15" i="66"/>
  <c r="R15" i="6"/>
  <c r="M15" i="66"/>
  <c r="S15" i="6"/>
  <c r="N15" i="66"/>
  <c r="T15" i="6"/>
  <c r="O15" i="66"/>
  <c r="B16" i="66"/>
  <c r="C16" i="66"/>
  <c r="D16" i="66"/>
  <c r="E16" i="66"/>
  <c r="F16" i="66"/>
  <c r="G16" i="66"/>
  <c r="H16" i="66"/>
  <c r="I16" i="66"/>
  <c r="J16" i="66"/>
  <c r="P16" i="6"/>
  <c r="K16" i="66"/>
  <c r="Q16" i="6"/>
  <c r="L16" i="66"/>
  <c r="R16" i="6"/>
  <c r="M16" i="66"/>
  <c r="S16" i="6"/>
  <c r="N16" i="66"/>
  <c r="T16" i="6"/>
  <c r="O16" i="66"/>
  <c r="U16" i="6"/>
  <c r="P16" i="66"/>
  <c r="B17" i="66"/>
  <c r="C17" i="66"/>
  <c r="D17" i="66"/>
  <c r="E17" i="66"/>
  <c r="F17" i="66"/>
  <c r="G17" i="66"/>
  <c r="H17" i="66"/>
  <c r="I17" i="66"/>
  <c r="J17" i="66"/>
  <c r="K17" i="66"/>
  <c r="M17" i="66"/>
  <c r="O17" i="66"/>
  <c r="B18" i="66"/>
  <c r="C18" i="66"/>
  <c r="D18" i="66"/>
  <c r="E18" i="66"/>
  <c r="F18" i="66"/>
  <c r="G18" i="66"/>
  <c r="H18" i="66"/>
  <c r="I18" i="66"/>
  <c r="J18" i="66"/>
  <c r="P18" i="6"/>
  <c r="K18" i="66"/>
  <c r="Q18" i="6"/>
  <c r="L18" i="66"/>
  <c r="R18" i="6"/>
  <c r="M18" i="66"/>
  <c r="S18" i="6"/>
  <c r="N18" i="66"/>
  <c r="T18" i="6"/>
  <c r="O18" i="66"/>
  <c r="U18" i="6"/>
  <c r="P18" i="66"/>
  <c r="B19" i="66"/>
  <c r="C19" i="66"/>
  <c r="D19" i="66"/>
  <c r="E19" i="66"/>
  <c r="F19" i="66"/>
  <c r="G19" i="66"/>
  <c r="H19" i="66"/>
  <c r="I19" i="66"/>
  <c r="J19" i="66"/>
  <c r="P19" i="6"/>
  <c r="K19" i="66"/>
  <c r="Q19" i="6"/>
  <c r="L19" i="66"/>
  <c r="R19" i="6"/>
  <c r="M19" i="66"/>
  <c r="S19" i="6"/>
  <c r="N19" i="66"/>
  <c r="T19" i="6"/>
  <c r="O19" i="66"/>
  <c r="U19" i="6"/>
  <c r="P19" i="66"/>
  <c r="B20" i="66"/>
  <c r="C20" i="66"/>
  <c r="D20" i="66"/>
  <c r="E20" i="66"/>
  <c r="F20" i="66"/>
  <c r="G20" i="66"/>
  <c r="H20" i="66"/>
  <c r="I20" i="66"/>
  <c r="J20" i="66"/>
  <c r="P20" i="6"/>
  <c r="K20" i="66"/>
  <c r="Q20" i="6"/>
  <c r="L20" i="66"/>
  <c r="R20" i="6"/>
  <c r="M20" i="66"/>
  <c r="S20" i="6"/>
  <c r="N20" i="66"/>
  <c r="T20" i="6"/>
  <c r="O20" i="66"/>
  <c r="U20" i="6"/>
  <c r="P20" i="66"/>
  <c r="B21" i="66"/>
  <c r="C21" i="66"/>
  <c r="D21" i="66"/>
  <c r="E21" i="66"/>
  <c r="F21" i="66"/>
  <c r="G21" i="66"/>
  <c r="H21" i="66"/>
  <c r="I21" i="66"/>
  <c r="J21" i="66"/>
  <c r="P21" i="6"/>
  <c r="K21" i="66"/>
  <c r="Q21" i="6"/>
  <c r="L21" i="66"/>
  <c r="R21" i="6"/>
  <c r="M21" i="66"/>
  <c r="S21" i="6"/>
  <c r="N21" i="66"/>
  <c r="T21" i="6"/>
  <c r="O21" i="66"/>
  <c r="B22" i="66"/>
  <c r="C22" i="66"/>
  <c r="D22" i="66"/>
  <c r="E22" i="66"/>
  <c r="F22" i="66"/>
  <c r="G22" i="66"/>
  <c r="H22" i="66"/>
  <c r="I22" i="66"/>
  <c r="J22" i="66"/>
  <c r="P22" i="6"/>
  <c r="K22" i="66"/>
  <c r="Q22" i="6"/>
  <c r="L22" i="66"/>
  <c r="R22" i="6"/>
  <c r="M22" i="66"/>
  <c r="S22" i="6"/>
  <c r="N22" i="66"/>
  <c r="T22" i="6"/>
  <c r="O22" i="66"/>
  <c r="U22" i="6"/>
  <c r="P22" i="66"/>
  <c r="B23" i="66"/>
  <c r="C23" i="66"/>
  <c r="D23" i="66"/>
  <c r="E23" i="66"/>
  <c r="F23" i="66"/>
  <c r="G23" i="66"/>
  <c r="H23" i="66"/>
  <c r="I23" i="66"/>
  <c r="J23" i="66"/>
  <c r="P23" i="6"/>
  <c r="K23" i="66"/>
  <c r="Q23" i="6"/>
  <c r="L23" i="66"/>
  <c r="R23" i="6"/>
  <c r="M23" i="66"/>
  <c r="S23" i="6"/>
  <c r="N23" i="66"/>
  <c r="T23" i="6"/>
  <c r="O23" i="66"/>
  <c r="B24" i="66"/>
  <c r="C24" i="66"/>
  <c r="D24" i="66"/>
  <c r="E24" i="66"/>
  <c r="F24" i="66"/>
  <c r="G24" i="66"/>
  <c r="H24" i="66"/>
  <c r="I24" i="66"/>
  <c r="J24" i="66"/>
  <c r="P24" i="6"/>
  <c r="K24" i="66"/>
  <c r="Q24" i="6"/>
  <c r="L24" i="66"/>
  <c r="R24" i="6"/>
  <c r="M24" i="66"/>
  <c r="S24" i="6"/>
  <c r="N24" i="66"/>
  <c r="T24" i="6"/>
  <c r="O24" i="66"/>
  <c r="U24" i="6"/>
  <c r="P24" i="66"/>
  <c r="B25" i="66"/>
  <c r="C25" i="66"/>
  <c r="D25" i="66"/>
  <c r="E25" i="66"/>
  <c r="F25" i="66"/>
  <c r="G25" i="66"/>
  <c r="H25" i="66"/>
  <c r="I25" i="66"/>
  <c r="J25" i="66"/>
  <c r="P25" i="6"/>
  <c r="K25" i="66"/>
  <c r="Q25" i="6"/>
  <c r="L25" i="66"/>
  <c r="R25" i="6"/>
  <c r="M25" i="66"/>
  <c r="S25" i="6"/>
  <c r="N25" i="66"/>
  <c r="T25" i="6"/>
  <c r="O25" i="66"/>
  <c r="B26" i="66"/>
  <c r="C26" i="66"/>
  <c r="D26" i="66"/>
  <c r="E26" i="66"/>
  <c r="F26" i="66"/>
  <c r="G26" i="66"/>
  <c r="H26" i="66"/>
  <c r="I26" i="66"/>
  <c r="J26" i="66"/>
  <c r="P26" i="6"/>
  <c r="K26" i="66"/>
  <c r="Q26" i="6"/>
  <c r="L26" i="66"/>
  <c r="R26" i="6"/>
  <c r="M26" i="66"/>
  <c r="S26" i="6"/>
  <c r="N26" i="66"/>
  <c r="T26" i="6"/>
  <c r="O26" i="66"/>
  <c r="U26" i="6"/>
  <c r="P26" i="66"/>
  <c r="B27" i="66"/>
  <c r="C27" i="66"/>
  <c r="D27" i="66"/>
  <c r="E27" i="66"/>
  <c r="F27" i="66"/>
  <c r="G27" i="66"/>
  <c r="H27" i="66"/>
  <c r="I27" i="66"/>
  <c r="J27" i="66"/>
  <c r="P27" i="6"/>
  <c r="K27" i="66"/>
  <c r="Q27" i="6"/>
  <c r="L27" i="66"/>
  <c r="R27" i="6"/>
  <c r="M27" i="66"/>
  <c r="S27" i="6"/>
  <c r="N27" i="66"/>
  <c r="T27" i="6"/>
  <c r="O27" i="66"/>
  <c r="B28" i="66"/>
  <c r="C28" i="66"/>
  <c r="D28" i="66"/>
  <c r="E28" i="66"/>
  <c r="F28" i="66"/>
  <c r="G28" i="66"/>
  <c r="H28" i="66"/>
  <c r="I28" i="66"/>
  <c r="J28" i="66"/>
  <c r="P28" i="6"/>
  <c r="K28" i="66"/>
  <c r="Q28" i="6"/>
  <c r="L28" i="66"/>
  <c r="R28" i="6"/>
  <c r="M28" i="66"/>
  <c r="S28" i="6"/>
  <c r="N28" i="66"/>
  <c r="T28" i="6"/>
  <c r="O28" i="66"/>
  <c r="U28" i="6"/>
  <c r="P28" i="66"/>
  <c r="B29" i="66"/>
  <c r="C29" i="66"/>
  <c r="D29" i="66"/>
  <c r="E29" i="66"/>
  <c r="B30" i="66"/>
  <c r="C30" i="66"/>
  <c r="D30" i="66"/>
  <c r="E30" i="66"/>
  <c r="F30" i="66"/>
  <c r="G30" i="66"/>
  <c r="H30" i="66"/>
  <c r="I30" i="66"/>
  <c r="J30" i="66"/>
  <c r="P30" i="6"/>
  <c r="K30" i="66"/>
  <c r="Q30" i="6"/>
  <c r="L30" i="66"/>
  <c r="R30" i="6"/>
  <c r="M30" i="66"/>
  <c r="S30" i="6"/>
  <c r="N30" i="66"/>
  <c r="T30" i="6"/>
  <c r="O30" i="66"/>
  <c r="B31" i="66"/>
  <c r="C31" i="66"/>
  <c r="D31" i="66"/>
  <c r="E31" i="66"/>
  <c r="F31" i="66"/>
  <c r="G31" i="66"/>
  <c r="H31" i="66"/>
  <c r="I31" i="66"/>
  <c r="J31" i="66"/>
  <c r="P31" i="6"/>
  <c r="K31" i="66"/>
  <c r="Q31" i="6"/>
  <c r="L31" i="66"/>
  <c r="R31" i="6"/>
  <c r="M31" i="66"/>
  <c r="S31" i="6"/>
  <c r="N31" i="66"/>
  <c r="T31" i="6"/>
  <c r="O31" i="66"/>
  <c r="U31" i="6"/>
  <c r="P31" i="66"/>
  <c r="B32" i="66"/>
  <c r="C32" i="66"/>
  <c r="D32" i="66"/>
  <c r="E32" i="66"/>
  <c r="F32" i="66"/>
  <c r="G32" i="66"/>
  <c r="H32" i="66"/>
  <c r="I32" i="66"/>
  <c r="J32" i="66"/>
  <c r="P32" i="6"/>
  <c r="K32" i="66"/>
  <c r="Q32" i="6"/>
  <c r="L32" i="66"/>
  <c r="R32" i="6"/>
  <c r="M32" i="66"/>
  <c r="S32" i="6"/>
  <c r="N32" i="66"/>
  <c r="T32" i="6"/>
  <c r="O32" i="66"/>
  <c r="U32" i="6"/>
  <c r="P32" i="66"/>
  <c r="B33" i="66"/>
  <c r="C33" i="66"/>
  <c r="D33" i="66"/>
  <c r="E33" i="66"/>
  <c r="F33" i="66"/>
  <c r="G33" i="66"/>
  <c r="H33" i="66"/>
  <c r="I33" i="66"/>
  <c r="J33" i="66"/>
  <c r="P33" i="6"/>
  <c r="K33" i="66"/>
  <c r="Q33" i="6"/>
  <c r="L33" i="66"/>
  <c r="R33" i="6"/>
  <c r="M33" i="66"/>
  <c r="S33" i="6"/>
  <c r="N33" i="66"/>
  <c r="T33" i="6"/>
  <c r="O33" i="66"/>
  <c r="U33" i="6"/>
  <c r="P33" i="66"/>
  <c r="B34" i="66"/>
  <c r="C34" i="66"/>
  <c r="D34" i="66"/>
  <c r="E34" i="66"/>
  <c r="F34" i="66"/>
  <c r="G34" i="66"/>
  <c r="H34" i="66"/>
  <c r="I34" i="66"/>
  <c r="J34" i="66"/>
  <c r="P34" i="6"/>
  <c r="K34" i="66"/>
  <c r="Q34" i="6"/>
  <c r="L34" i="66"/>
  <c r="R34" i="6"/>
  <c r="M34" i="66"/>
  <c r="S34" i="6"/>
  <c r="N34" i="66"/>
  <c r="T34" i="6"/>
  <c r="O34" i="66"/>
  <c r="U34" i="6"/>
  <c r="P34" i="66"/>
  <c r="L3" i="65"/>
  <c r="L4" i="65"/>
  <c r="L5" i="65"/>
  <c r="L6" i="65"/>
  <c r="L7" i="65"/>
  <c r="L8" i="65"/>
  <c r="AA9" i="6"/>
  <c r="L9" i="65"/>
  <c r="AA10" i="6"/>
  <c r="L10" i="65"/>
  <c r="L11" i="65"/>
  <c r="AA12" i="6"/>
  <c r="L12" i="65"/>
  <c r="AA13" i="6"/>
  <c r="L13" i="65"/>
  <c r="L14" i="65"/>
  <c r="L15" i="65"/>
  <c r="L16" i="65"/>
  <c r="L17" i="65"/>
  <c r="AA18" i="6"/>
  <c r="L18" i="65"/>
  <c r="AA19" i="6"/>
  <c r="L19" i="65"/>
  <c r="AA20" i="6"/>
  <c r="L20" i="65"/>
  <c r="AA21" i="6"/>
  <c r="L21" i="65"/>
  <c r="L22" i="65"/>
  <c r="L23" i="65"/>
  <c r="AA24" i="6"/>
  <c r="L24" i="65"/>
  <c r="L25" i="65"/>
  <c r="L26" i="65"/>
  <c r="L27" i="65"/>
  <c r="L28" i="65"/>
  <c r="L29" i="65"/>
  <c r="L30" i="65"/>
  <c r="L31" i="65"/>
  <c r="L32" i="65"/>
  <c r="L33" i="65"/>
  <c r="L34" i="65"/>
  <c r="K3" i="65"/>
  <c r="K4" i="65"/>
  <c r="K5" i="65"/>
  <c r="K6" i="65"/>
  <c r="K7" i="65"/>
  <c r="K8" i="65"/>
  <c r="Z9" i="6"/>
  <c r="K9" i="65"/>
  <c r="Z10" i="6"/>
  <c r="K10" i="65"/>
  <c r="Z11" i="6"/>
  <c r="K11" i="65"/>
  <c r="Z12" i="6"/>
  <c r="K12" i="65"/>
  <c r="Z13" i="6"/>
  <c r="K13" i="65"/>
  <c r="K14" i="65"/>
  <c r="K15" i="65"/>
  <c r="Z16" i="6"/>
  <c r="K16" i="65"/>
  <c r="K17" i="65"/>
  <c r="Z18" i="6"/>
  <c r="K18" i="65"/>
  <c r="Z19" i="6"/>
  <c r="K19" i="65"/>
  <c r="Z20" i="6"/>
  <c r="K20" i="65"/>
  <c r="Z21" i="6"/>
  <c r="K21" i="65"/>
  <c r="Z22" i="6"/>
  <c r="K22" i="65"/>
  <c r="Z23" i="6"/>
  <c r="K23" i="65"/>
  <c r="Z24" i="6"/>
  <c r="K24" i="65"/>
  <c r="K25" i="65"/>
  <c r="K26" i="65"/>
  <c r="K27" i="65"/>
  <c r="Z28" i="6"/>
  <c r="K28" i="65"/>
  <c r="K29" i="65"/>
  <c r="Z30" i="6"/>
  <c r="K30" i="65"/>
  <c r="Z31" i="6"/>
  <c r="K31" i="65"/>
  <c r="Z32" i="6"/>
  <c r="K32" i="65"/>
  <c r="K33" i="65"/>
  <c r="Z34" i="6"/>
  <c r="K34" i="65"/>
  <c r="J3" i="65"/>
  <c r="J4" i="65"/>
  <c r="Y5" i="6"/>
  <c r="J5" i="65"/>
  <c r="J6" i="65"/>
  <c r="J7" i="65"/>
  <c r="J8" i="65"/>
  <c r="Y9" i="6"/>
  <c r="J9" i="65"/>
  <c r="Y10" i="6"/>
  <c r="J10" i="65"/>
  <c r="Y11" i="6"/>
  <c r="J11" i="65"/>
  <c r="Y12" i="6"/>
  <c r="J12" i="65"/>
  <c r="Y13" i="6"/>
  <c r="J13" i="65"/>
  <c r="Y14" i="6"/>
  <c r="J14" i="65"/>
  <c r="Y15" i="6"/>
  <c r="J15" i="65"/>
  <c r="Y16" i="6"/>
  <c r="J16" i="65"/>
  <c r="Y17" i="6"/>
  <c r="J17" i="65"/>
  <c r="J18" i="65"/>
  <c r="Y19" i="6"/>
  <c r="J19" i="65"/>
  <c r="Y20" i="6"/>
  <c r="J20" i="65"/>
  <c r="J21" i="65"/>
  <c r="Y22" i="6"/>
  <c r="J22" i="65"/>
  <c r="J23" i="65"/>
  <c r="J24" i="65"/>
  <c r="J25" i="65"/>
  <c r="Y26" i="6"/>
  <c r="J26" i="65"/>
  <c r="Y27" i="6"/>
  <c r="J27" i="65"/>
  <c r="Y28" i="6"/>
  <c r="J28" i="65"/>
  <c r="Y29" i="6"/>
  <c r="J29" i="65"/>
  <c r="Y30" i="6"/>
  <c r="J30" i="65"/>
  <c r="J31" i="65"/>
  <c r="J32" i="65"/>
  <c r="Y33" i="6"/>
  <c r="J33" i="65"/>
  <c r="Y34" i="6"/>
  <c r="J34" i="65"/>
  <c r="X3" i="6"/>
  <c r="I3" i="65"/>
  <c r="X4" i="6"/>
  <c r="I4" i="65"/>
  <c r="X5" i="6"/>
  <c r="I5" i="65"/>
  <c r="X6" i="6"/>
  <c r="I6" i="65"/>
  <c r="X7" i="6"/>
  <c r="I7" i="65"/>
  <c r="X8" i="6"/>
  <c r="I8" i="65"/>
  <c r="I9" i="65"/>
  <c r="I10" i="65"/>
  <c r="X11" i="6"/>
  <c r="I11" i="65"/>
  <c r="I12" i="65"/>
  <c r="I13" i="65"/>
  <c r="X14" i="6"/>
  <c r="I14" i="65"/>
  <c r="X15" i="6"/>
  <c r="I15" i="65"/>
  <c r="I16" i="65"/>
  <c r="I17" i="65"/>
  <c r="I18" i="65"/>
  <c r="I19" i="65"/>
  <c r="I20" i="65"/>
  <c r="I21" i="65"/>
  <c r="I22" i="65"/>
  <c r="I23" i="65"/>
  <c r="I24" i="65"/>
  <c r="X25" i="6"/>
  <c r="I25" i="65"/>
  <c r="X26" i="6"/>
  <c r="I26" i="65"/>
  <c r="I27" i="65"/>
  <c r="I28" i="65"/>
  <c r="I29" i="65"/>
  <c r="I30" i="65"/>
  <c r="I31" i="65"/>
  <c r="I32" i="65"/>
  <c r="X33" i="6"/>
  <c r="I33" i="65"/>
  <c r="I34" i="65"/>
  <c r="F3" i="65"/>
  <c r="F4" i="65"/>
  <c r="F5" i="65"/>
  <c r="F6" i="65"/>
  <c r="F7" i="65"/>
  <c r="F8" i="65"/>
  <c r="F9" i="65"/>
  <c r="F10" i="65"/>
  <c r="F11" i="65"/>
  <c r="F12" i="65"/>
  <c r="F13" i="65"/>
  <c r="F14" i="65"/>
  <c r="F15" i="65"/>
  <c r="F16" i="65"/>
  <c r="F17" i="65"/>
  <c r="F18" i="65"/>
  <c r="F19" i="65"/>
  <c r="F20" i="65"/>
  <c r="F21" i="65"/>
  <c r="F22" i="65"/>
  <c r="F23" i="65"/>
  <c r="F24" i="65"/>
  <c r="F25" i="65"/>
  <c r="F26" i="65"/>
  <c r="F27" i="65"/>
  <c r="F28" i="65"/>
  <c r="F29" i="65"/>
  <c r="F30" i="65"/>
  <c r="F31" i="65"/>
  <c r="F32" i="65"/>
  <c r="F33" i="65"/>
  <c r="F34" i="65"/>
  <c r="F35" i="65"/>
  <c r="B2" i="65"/>
  <c r="C2" i="65"/>
  <c r="D2" i="65"/>
  <c r="E2" i="65"/>
  <c r="F2" i="65"/>
  <c r="G2" i="65"/>
  <c r="H2" i="65"/>
  <c r="I2" i="65"/>
  <c r="J2" i="65"/>
  <c r="K2" i="65"/>
  <c r="L2" i="65"/>
  <c r="M2" i="65"/>
  <c r="N2" i="65"/>
  <c r="O2" i="65"/>
  <c r="P2" i="65"/>
  <c r="Q2" i="65"/>
  <c r="R2" i="65"/>
  <c r="S2" i="65"/>
  <c r="T2" i="65"/>
  <c r="B3" i="65"/>
  <c r="C3" i="65"/>
  <c r="D3" i="65"/>
  <c r="I3" i="6"/>
  <c r="E3" i="65"/>
  <c r="G3" i="65"/>
  <c r="H3" i="65"/>
  <c r="M3" i="65"/>
  <c r="N3" i="65"/>
  <c r="O3" i="65"/>
  <c r="P3" i="65"/>
  <c r="Q3" i="65"/>
  <c r="R3" i="65"/>
  <c r="S3" i="65"/>
  <c r="T3" i="65"/>
  <c r="B4" i="65"/>
  <c r="C4" i="65"/>
  <c r="D4" i="65"/>
  <c r="I4" i="6"/>
  <c r="E4" i="65"/>
  <c r="G4" i="65"/>
  <c r="H4" i="65"/>
  <c r="M4" i="65"/>
  <c r="N4" i="65"/>
  <c r="O4" i="65"/>
  <c r="P4" i="65"/>
  <c r="Q4" i="65"/>
  <c r="R4" i="65"/>
  <c r="S4" i="65"/>
  <c r="T4" i="65"/>
  <c r="B5" i="65"/>
  <c r="C5" i="65"/>
  <c r="D5" i="65"/>
  <c r="I5" i="6"/>
  <c r="E5" i="65"/>
  <c r="G5" i="65"/>
  <c r="H5" i="65"/>
  <c r="M5" i="65"/>
  <c r="N5" i="65"/>
  <c r="O5" i="65"/>
  <c r="P5" i="65"/>
  <c r="Q5" i="65"/>
  <c r="R5" i="65"/>
  <c r="S5" i="65"/>
  <c r="T5" i="65"/>
  <c r="B6" i="65"/>
  <c r="C6" i="65"/>
  <c r="D6" i="65"/>
  <c r="I6" i="6"/>
  <c r="E6" i="65"/>
  <c r="G6" i="65"/>
  <c r="H6" i="65"/>
  <c r="M6" i="65"/>
  <c r="N6" i="65"/>
  <c r="O6" i="65"/>
  <c r="P6" i="65"/>
  <c r="Q6" i="65"/>
  <c r="R6" i="65"/>
  <c r="S6" i="65"/>
  <c r="T6" i="65"/>
  <c r="B7" i="65"/>
  <c r="C7" i="65"/>
  <c r="D7" i="65"/>
  <c r="I7" i="6"/>
  <c r="E7" i="65"/>
  <c r="G7" i="65"/>
  <c r="H7" i="65"/>
  <c r="M7" i="65"/>
  <c r="N7" i="65"/>
  <c r="O7" i="65"/>
  <c r="P7" i="65"/>
  <c r="Q7" i="65"/>
  <c r="R7" i="65"/>
  <c r="S7" i="65"/>
  <c r="T7" i="65"/>
  <c r="B8" i="65"/>
  <c r="C8" i="65"/>
  <c r="D8" i="65"/>
  <c r="I8" i="6"/>
  <c r="E8" i="65"/>
  <c r="G8" i="65"/>
  <c r="H8" i="65"/>
  <c r="M8" i="65"/>
  <c r="N8" i="65"/>
  <c r="O8" i="65"/>
  <c r="P8" i="65"/>
  <c r="Q8" i="65"/>
  <c r="R8" i="65"/>
  <c r="S8" i="65"/>
  <c r="T8" i="65"/>
  <c r="B9" i="65"/>
  <c r="C9" i="65"/>
  <c r="D9" i="65"/>
  <c r="I9" i="6"/>
  <c r="E9" i="65"/>
  <c r="G9" i="65"/>
  <c r="H9" i="65"/>
  <c r="M9" i="65"/>
  <c r="N9" i="65"/>
  <c r="O9" i="65"/>
  <c r="P9" i="65"/>
  <c r="Q9" i="65"/>
  <c r="R9" i="65"/>
  <c r="S9" i="65"/>
  <c r="T9" i="65"/>
  <c r="B10" i="65"/>
  <c r="C10" i="65"/>
  <c r="D10" i="65"/>
  <c r="I10" i="6"/>
  <c r="E10" i="65"/>
  <c r="G10" i="65"/>
  <c r="H10" i="65"/>
  <c r="M10" i="65"/>
  <c r="N10" i="65"/>
  <c r="O10" i="65"/>
  <c r="P10" i="65"/>
  <c r="Q10" i="65"/>
  <c r="R10" i="65"/>
  <c r="S10" i="65"/>
  <c r="T10" i="65"/>
  <c r="B11" i="65"/>
  <c r="C11" i="65"/>
  <c r="D11" i="65"/>
  <c r="I11" i="6"/>
  <c r="E11" i="65"/>
  <c r="G11" i="65"/>
  <c r="H11" i="65"/>
  <c r="M11" i="65"/>
  <c r="N11" i="65"/>
  <c r="O11" i="65"/>
  <c r="P11" i="65"/>
  <c r="Q11" i="65"/>
  <c r="R11" i="65"/>
  <c r="S11" i="65"/>
  <c r="T11" i="65"/>
  <c r="B12" i="65"/>
  <c r="C12" i="65"/>
  <c r="D12" i="65"/>
  <c r="I12" i="6"/>
  <c r="E12" i="65"/>
  <c r="G12" i="65"/>
  <c r="H12" i="65"/>
  <c r="M12" i="65"/>
  <c r="N12" i="65"/>
  <c r="O12" i="65"/>
  <c r="P12" i="65"/>
  <c r="Q12" i="65"/>
  <c r="R12" i="65"/>
  <c r="S12" i="65"/>
  <c r="T12" i="65"/>
  <c r="B13" i="65"/>
  <c r="C13" i="65"/>
  <c r="D13" i="65"/>
  <c r="I13" i="6"/>
  <c r="E13" i="65"/>
  <c r="G13" i="65"/>
  <c r="H13" i="65"/>
  <c r="M13" i="65"/>
  <c r="N13" i="65"/>
  <c r="O13" i="65"/>
  <c r="P13" i="65"/>
  <c r="Q13" i="65"/>
  <c r="R13" i="65"/>
  <c r="S13" i="65"/>
  <c r="T13" i="65"/>
  <c r="B14" i="65"/>
  <c r="C14" i="65"/>
  <c r="D14" i="65"/>
  <c r="I14" i="6"/>
  <c r="E14" i="65"/>
  <c r="G14" i="65"/>
  <c r="H14" i="65"/>
  <c r="M14" i="65"/>
  <c r="N14" i="65"/>
  <c r="O14" i="65"/>
  <c r="P14" i="65"/>
  <c r="Q14" i="65"/>
  <c r="R14" i="65"/>
  <c r="S14" i="65"/>
  <c r="T14" i="65"/>
  <c r="B15" i="65"/>
  <c r="C15" i="65"/>
  <c r="D15" i="65"/>
  <c r="I15" i="6"/>
  <c r="E15" i="65"/>
  <c r="G15" i="65"/>
  <c r="H15" i="65"/>
  <c r="M15" i="65"/>
  <c r="N15" i="65"/>
  <c r="O15" i="65"/>
  <c r="P15" i="65"/>
  <c r="Q15" i="65"/>
  <c r="R15" i="65"/>
  <c r="S15" i="65"/>
  <c r="T15" i="65"/>
  <c r="B16" i="65"/>
  <c r="C16" i="65"/>
  <c r="D16" i="65"/>
  <c r="E16" i="65"/>
  <c r="G16" i="65"/>
  <c r="H16" i="65"/>
  <c r="M16" i="65"/>
  <c r="N16" i="65"/>
  <c r="O16" i="65"/>
  <c r="P16" i="65"/>
  <c r="Q16" i="65"/>
  <c r="R16" i="65"/>
  <c r="S16" i="65"/>
  <c r="T16" i="65"/>
  <c r="B17" i="65"/>
  <c r="C17" i="65"/>
  <c r="D17" i="65"/>
  <c r="I17" i="6"/>
  <c r="E17" i="65"/>
  <c r="G17" i="65"/>
  <c r="H17" i="65"/>
  <c r="M17" i="65"/>
  <c r="N17" i="65"/>
  <c r="O17" i="65"/>
  <c r="P17" i="65"/>
  <c r="Q17" i="65"/>
  <c r="R17" i="65"/>
  <c r="S17" i="65"/>
  <c r="T17" i="65"/>
  <c r="B18" i="65"/>
  <c r="C18" i="65"/>
  <c r="D18" i="65"/>
  <c r="I18" i="6"/>
  <c r="E18" i="65"/>
  <c r="G18" i="65"/>
  <c r="H18" i="65"/>
  <c r="M18" i="65"/>
  <c r="N18" i="65"/>
  <c r="O18" i="65"/>
  <c r="P18" i="65"/>
  <c r="Q18" i="65"/>
  <c r="R18" i="65"/>
  <c r="S18" i="65"/>
  <c r="T18" i="65"/>
  <c r="B19" i="65"/>
  <c r="C19" i="65"/>
  <c r="D19" i="65"/>
  <c r="I19" i="6"/>
  <c r="E19" i="65"/>
  <c r="G19" i="65"/>
  <c r="H19" i="65"/>
  <c r="M19" i="65"/>
  <c r="N19" i="65"/>
  <c r="O19" i="65"/>
  <c r="P19" i="65"/>
  <c r="Q19" i="65"/>
  <c r="R19" i="65"/>
  <c r="S19" i="65"/>
  <c r="T19" i="65"/>
  <c r="B20" i="65"/>
  <c r="C20" i="65"/>
  <c r="D20" i="65"/>
  <c r="I20" i="6"/>
  <c r="E20" i="65"/>
  <c r="G20" i="65"/>
  <c r="H20" i="65"/>
  <c r="M20" i="65"/>
  <c r="N20" i="65"/>
  <c r="O20" i="65"/>
  <c r="P20" i="65"/>
  <c r="Q20" i="65"/>
  <c r="R20" i="65"/>
  <c r="S20" i="65"/>
  <c r="T20" i="65"/>
  <c r="B21" i="65"/>
  <c r="C21" i="65"/>
  <c r="D21" i="65"/>
  <c r="I21" i="6"/>
  <c r="E21" i="65"/>
  <c r="G21" i="65"/>
  <c r="H21" i="65"/>
  <c r="M21" i="65"/>
  <c r="N21" i="65"/>
  <c r="O21" i="65"/>
  <c r="P21" i="65"/>
  <c r="Q21" i="65"/>
  <c r="R21" i="65"/>
  <c r="S21" i="65"/>
  <c r="T21" i="65"/>
  <c r="B22" i="65"/>
  <c r="C22" i="65"/>
  <c r="D22" i="65"/>
  <c r="I22" i="6"/>
  <c r="E22" i="65"/>
  <c r="G22" i="65"/>
  <c r="H22" i="65"/>
  <c r="M22" i="65"/>
  <c r="N22" i="65"/>
  <c r="O22" i="65"/>
  <c r="P22" i="65"/>
  <c r="Q22" i="65"/>
  <c r="R22" i="65"/>
  <c r="S22" i="65"/>
  <c r="T22" i="65"/>
  <c r="B23" i="65"/>
  <c r="C23" i="65"/>
  <c r="D23" i="65"/>
  <c r="I23" i="6"/>
  <c r="E23" i="65"/>
  <c r="G23" i="65"/>
  <c r="H23" i="65"/>
  <c r="M23" i="65"/>
  <c r="N23" i="65"/>
  <c r="O23" i="65"/>
  <c r="P23" i="65"/>
  <c r="Q23" i="65"/>
  <c r="R23" i="65"/>
  <c r="S23" i="65"/>
  <c r="T23" i="65"/>
  <c r="B24" i="65"/>
  <c r="C24" i="65"/>
  <c r="D24" i="65"/>
  <c r="I24" i="6"/>
  <c r="E24" i="65"/>
  <c r="G24" i="65"/>
  <c r="H24" i="65"/>
  <c r="M24" i="65"/>
  <c r="N24" i="65"/>
  <c r="O24" i="65"/>
  <c r="P24" i="65"/>
  <c r="Q24" i="65"/>
  <c r="R24" i="65"/>
  <c r="S24" i="65"/>
  <c r="T24" i="65"/>
  <c r="B25" i="65"/>
  <c r="C25" i="65"/>
  <c r="D25" i="65"/>
  <c r="I25" i="6"/>
  <c r="E25" i="65"/>
  <c r="G25" i="65"/>
  <c r="H25" i="65"/>
  <c r="M25" i="65"/>
  <c r="N25" i="65"/>
  <c r="O25" i="65"/>
  <c r="P25" i="65"/>
  <c r="Q25" i="65"/>
  <c r="R25" i="65"/>
  <c r="S25" i="65"/>
  <c r="T25" i="65"/>
  <c r="B26" i="65"/>
  <c r="C26" i="65"/>
  <c r="D26" i="65"/>
  <c r="I26" i="6"/>
  <c r="E26" i="65"/>
  <c r="G26" i="65"/>
  <c r="H26" i="65"/>
  <c r="M26" i="65"/>
  <c r="N26" i="65"/>
  <c r="O26" i="65"/>
  <c r="P26" i="65"/>
  <c r="Q26" i="65"/>
  <c r="R26" i="65"/>
  <c r="S26" i="65"/>
  <c r="T26" i="65"/>
  <c r="B27" i="65"/>
  <c r="C27" i="65"/>
  <c r="D27" i="65"/>
  <c r="I27" i="6"/>
  <c r="E27" i="65"/>
  <c r="G27" i="65"/>
  <c r="H27" i="65"/>
  <c r="M27" i="65"/>
  <c r="N27" i="65"/>
  <c r="O27" i="65"/>
  <c r="P27" i="65"/>
  <c r="Q27" i="65"/>
  <c r="R27" i="65"/>
  <c r="S27" i="65"/>
  <c r="T27" i="65"/>
  <c r="B28" i="65"/>
  <c r="C28" i="65"/>
  <c r="D28" i="65"/>
  <c r="I28" i="6"/>
  <c r="E28" i="65"/>
  <c r="G28" i="65"/>
  <c r="H28" i="65"/>
  <c r="M28" i="65"/>
  <c r="N28" i="65"/>
  <c r="O28" i="65"/>
  <c r="P28" i="65"/>
  <c r="Q28" i="65"/>
  <c r="R28" i="65"/>
  <c r="S28" i="65"/>
  <c r="T28" i="65"/>
  <c r="B29" i="65"/>
  <c r="C29" i="65"/>
  <c r="D29" i="65"/>
  <c r="I29" i="6"/>
  <c r="E29" i="65"/>
  <c r="G29" i="65"/>
  <c r="H29" i="65"/>
  <c r="M29" i="65"/>
  <c r="N29" i="65"/>
  <c r="O29" i="65"/>
  <c r="P29" i="65"/>
  <c r="Q29" i="65"/>
  <c r="R29" i="65"/>
  <c r="S29" i="65"/>
  <c r="T29" i="65"/>
  <c r="B30" i="65"/>
  <c r="C30" i="65"/>
  <c r="D30" i="65"/>
  <c r="I30" i="6"/>
  <c r="E30" i="65"/>
  <c r="G30" i="65"/>
  <c r="H30" i="65"/>
  <c r="M30" i="65"/>
  <c r="N30" i="65"/>
  <c r="O30" i="65"/>
  <c r="P30" i="65"/>
  <c r="Q30" i="65"/>
  <c r="R30" i="65"/>
  <c r="S30" i="65"/>
  <c r="T30" i="65"/>
  <c r="B31" i="65"/>
  <c r="C31" i="65"/>
  <c r="D31" i="65"/>
  <c r="I31" i="6"/>
  <c r="E31" i="65"/>
  <c r="G31" i="65"/>
  <c r="H31" i="65"/>
  <c r="M31" i="65"/>
  <c r="N31" i="65"/>
  <c r="O31" i="65"/>
  <c r="P31" i="65"/>
  <c r="Q31" i="65"/>
  <c r="R31" i="65"/>
  <c r="S31" i="65"/>
  <c r="T31" i="65"/>
  <c r="B32" i="65"/>
  <c r="C32" i="65"/>
  <c r="D32" i="65"/>
  <c r="I32" i="6"/>
  <c r="E32" i="65"/>
  <c r="G32" i="65"/>
  <c r="H32" i="65"/>
  <c r="M32" i="65"/>
  <c r="N32" i="65"/>
  <c r="O32" i="65"/>
  <c r="P32" i="65"/>
  <c r="Q32" i="65"/>
  <c r="R32" i="65"/>
  <c r="S32" i="65"/>
  <c r="T32" i="65"/>
  <c r="B33" i="65"/>
  <c r="C33" i="65"/>
  <c r="D33" i="65"/>
  <c r="I33" i="6"/>
  <c r="E33" i="65"/>
  <c r="G33" i="65"/>
  <c r="H33" i="65"/>
  <c r="M33" i="65"/>
  <c r="N33" i="65"/>
  <c r="O33" i="65"/>
  <c r="P33" i="65"/>
  <c r="Q33" i="65"/>
  <c r="R33" i="65"/>
  <c r="S33" i="65"/>
  <c r="T33" i="65"/>
  <c r="B34" i="65"/>
  <c r="C34" i="65"/>
  <c r="D34" i="65"/>
  <c r="I34" i="6"/>
  <c r="E34" i="65"/>
  <c r="G34" i="65"/>
  <c r="H34" i="65"/>
  <c r="M34" i="65"/>
  <c r="N34" i="65"/>
  <c r="O34" i="65"/>
  <c r="P34" i="65"/>
  <c r="Q34" i="65"/>
  <c r="R34" i="65"/>
  <c r="S34" i="65"/>
  <c r="T34" i="65"/>
  <c r="D33" i="56"/>
  <c r="D32" i="56"/>
  <c r="D31" i="56"/>
  <c r="D30" i="56"/>
  <c r="D29" i="56"/>
  <c r="D6" i="56"/>
  <c r="D5" i="56"/>
  <c r="C3" i="40"/>
  <c r="C3" i="39"/>
  <c r="C3" i="38"/>
  <c r="C3" i="37"/>
  <c r="C3" i="36"/>
  <c r="C3" i="43"/>
  <c r="C3" i="48"/>
  <c r="C3" i="46"/>
  <c r="C3" i="26"/>
  <c r="C3" i="42"/>
  <c r="C3" i="20"/>
  <c r="C3" i="29"/>
  <c r="C3" i="28"/>
  <c r="C3" i="27"/>
  <c r="C3" i="45"/>
  <c r="C3" i="44"/>
  <c r="C3" i="30"/>
  <c r="C3" i="21"/>
  <c r="C3" i="18"/>
  <c r="C3" i="25"/>
  <c r="C3" i="13"/>
  <c r="C3" i="41"/>
  <c r="C3" i="35"/>
  <c r="C3" i="34"/>
  <c r="C3" i="32"/>
  <c r="C3" i="31"/>
  <c r="C7" i="12"/>
  <c r="C4" i="51"/>
  <c r="C8" i="51"/>
  <c r="C3" i="51"/>
  <c r="C8" i="50"/>
  <c r="C3" i="50"/>
  <c r="C4" i="50"/>
  <c r="C8" i="48"/>
  <c r="C4" i="48"/>
  <c r="C8" i="47"/>
  <c r="C3" i="47"/>
  <c r="C3" i="12"/>
  <c r="C8" i="46"/>
  <c r="C8" i="42"/>
  <c r="C8" i="41"/>
  <c r="F34" i="6"/>
  <c r="F33" i="6"/>
  <c r="F32" i="6"/>
  <c r="F31" i="6"/>
  <c r="F30" i="6"/>
  <c r="F7" i="6"/>
  <c r="F6" i="6"/>
  <c r="C8" i="32"/>
  <c r="C7" i="32"/>
  <c r="C8" i="31"/>
  <c r="C7" i="31"/>
  <c r="C8" i="30"/>
  <c r="C8" i="29"/>
  <c r="C8" i="28"/>
  <c r="C8" i="27"/>
  <c r="C8" i="26"/>
  <c r="C8" i="25"/>
  <c r="C8" i="21"/>
  <c r="C8" i="20"/>
  <c r="C8" i="18"/>
  <c r="C8" i="17"/>
  <c r="C3" i="17"/>
  <c r="C8" i="16"/>
  <c r="C3" i="16"/>
  <c r="C8" i="13"/>
  <c r="C8" i="12"/>
  <c r="K2" i="6"/>
  <c r="F2" i="66"/>
  <c r="L2" i="6"/>
  <c r="G2" i="66"/>
  <c r="M2" i="6"/>
  <c r="H2" i="66"/>
  <c r="N2" i="6"/>
  <c r="I2" i="66"/>
  <c r="O2" i="6"/>
  <c r="J2" i="66"/>
  <c r="B9" i="9"/>
  <c r="C50" i="5"/>
  <c r="C46" i="5"/>
  <c r="C29" i="5"/>
  <c r="C21" i="5"/>
  <c r="C15" i="5"/>
  <c r="C10" i="5"/>
  <c r="C2" i="5"/>
  <c r="J35" i="65"/>
  <c r="I35" i="65"/>
  <c r="K35" i="65"/>
  <c r="L35" i="65"/>
  <c r="U15" i="6"/>
  <c r="P15" i="66"/>
  <c r="U13" i="6"/>
  <c r="P13" i="66"/>
  <c r="U30" i="6"/>
  <c r="P30" i="66"/>
  <c r="U27" i="6"/>
  <c r="P27" i="66"/>
  <c r="U25" i="6"/>
  <c r="P25" i="66"/>
  <c r="U23" i="6"/>
  <c r="P23" i="66"/>
  <c r="U21" i="6"/>
  <c r="P21" i="66"/>
</calcChain>
</file>

<file path=xl/comments1.xml><?xml version="1.0" encoding="utf-8"?>
<comments xmlns="http://schemas.openxmlformats.org/spreadsheetml/2006/main">
  <authors>
    <author>Alexandra Parra</author>
    <author>Usuario de Windows</author>
  </authors>
  <commentList>
    <comment ref="V1" authorId="0" shapeId="0">
      <text>
        <r>
          <rPr>
            <b/>
            <sz val="9"/>
            <color indexed="81"/>
            <rFont val="Tahoma"/>
            <family val="2"/>
          </rPr>
          <t>Fecha proyectada para el inicio del proyecto</t>
        </r>
      </text>
    </comment>
    <comment ref="B2" authorId="1" shapeId="0">
      <text>
        <r>
          <rPr>
            <b/>
            <sz val="9"/>
            <color indexed="81"/>
            <rFont val="Tahoma"/>
            <family val="2"/>
          </rPr>
          <t>Dominio que se ve principalmente impactado por el proyecto</t>
        </r>
      </text>
    </comment>
    <comment ref="C2" authorId="1" shapeId="0">
      <text>
        <r>
          <rPr>
            <b/>
            <sz val="9"/>
            <color indexed="81"/>
            <rFont val="Tahoma"/>
            <family val="2"/>
          </rPr>
          <t>Agrupamiento temático de los proyectos, según sus objetivos y dominio impactado</t>
        </r>
      </text>
    </comment>
    <comment ref="D2" authorId="0" shapeId="0">
      <text>
        <r>
          <rPr>
            <sz val="9"/>
            <color indexed="81"/>
            <rFont val="Tahoma"/>
            <family val="2"/>
          </rPr>
          <t>Asignación de código del proyecto estratégico - Importante para relacionar con los cuadros de indicadores y proyectos tácticos
PE: Proyecto Estratégico</t>
        </r>
      </text>
    </comment>
    <comment ref="E2" authorId="0" shapeId="0">
      <text>
        <r>
          <rPr>
            <sz val="9"/>
            <color indexed="81"/>
            <rFont val="Tahoma"/>
            <family val="2"/>
          </rPr>
          <t>Escriba el nombre corto del proyecto</t>
        </r>
      </text>
    </comment>
    <comment ref="F2" authorId="0" shapeId="0">
      <text>
        <r>
          <rPr>
            <sz val="9"/>
            <color indexed="81"/>
            <rFont val="Tahoma"/>
            <family val="2"/>
          </rPr>
          <t xml:space="preserve">Escriba el objetivo principal del proyecto 
</t>
        </r>
      </text>
    </comment>
    <comment ref="V2" authorId="0" shapeId="0">
      <text>
        <r>
          <rPr>
            <b/>
            <sz val="9"/>
            <color indexed="81"/>
            <rFont val="Tahoma"/>
            <family val="2"/>
          </rPr>
          <t>Fecha proyectada para el inicio del proyecto</t>
        </r>
      </text>
    </comment>
    <comment ref="W2" authorId="0" shapeId="0">
      <text>
        <r>
          <rPr>
            <b/>
            <sz val="9"/>
            <color indexed="81"/>
            <rFont val="Tahoma"/>
            <family val="2"/>
          </rPr>
          <t>Fecha estimada para la finalizació del proyecto</t>
        </r>
        <r>
          <rPr>
            <sz val="9"/>
            <color indexed="81"/>
            <rFont val="Tahoma"/>
            <family val="2"/>
          </rPr>
          <t xml:space="preserve">
</t>
        </r>
      </text>
    </comment>
  </commentList>
</comments>
</file>

<file path=xl/comments2.xml><?xml version="1.0" encoding="utf-8"?>
<comments xmlns="http://schemas.openxmlformats.org/spreadsheetml/2006/main">
  <authors>
    <author>maria clara lopez</author>
  </authors>
  <commentList>
    <comment ref="A4" authorId="0" shapeId="0">
      <text>
        <r>
          <rPr>
            <b/>
            <sz val="9"/>
            <color indexed="81"/>
            <rFont val="Tahoma"/>
            <family val="2"/>
          </rPr>
          <t>Impacto positivo sobre los objetivos estratégicos</t>
        </r>
      </text>
    </comment>
    <comment ref="A5" authorId="0" shapeId="0">
      <text>
        <r>
          <rPr>
            <b/>
            <sz val="9"/>
            <color indexed="81"/>
            <rFont val="Tahoma"/>
            <family val="2"/>
          </rPr>
          <t xml:space="preserve">Impacto en uno o varios procesos de la entidad
</t>
        </r>
      </text>
    </comment>
    <comment ref="A6" authorId="0" shapeId="0">
      <text>
        <r>
          <rPr>
            <b/>
            <sz val="9"/>
            <color indexed="81"/>
            <rFont val="Tahoma"/>
            <family val="2"/>
          </rPr>
          <t>Costos más bajos para el desarrollo, mantenimiento y soporte</t>
        </r>
      </text>
    </comment>
    <comment ref="A7" authorId="0" shapeId="0">
      <text>
        <r>
          <rPr>
            <b/>
            <sz val="9"/>
            <color indexed="81"/>
            <rFont val="Tahoma"/>
            <family val="2"/>
          </rPr>
          <t>Corresponde al costo de la inversión de los recursos disponibles, en una oportunidad económica, a costa de la mejor inversión alternativa disponible, o también el valor de la mejor opción no realizada.</t>
        </r>
      </text>
    </comment>
    <comment ref="A8" authorId="0" shapeId="0">
      <text>
        <r>
          <rPr>
            <b/>
            <sz val="9"/>
            <color indexed="81"/>
            <rFont val="Tahoma"/>
            <family val="2"/>
          </rPr>
          <t>Establecimiento de leyes y regulaciones aplicables</t>
        </r>
      </text>
    </comment>
  </commentList>
</comments>
</file>

<file path=xl/comments3.xml><?xml version="1.0" encoding="utf-8"?>
<comments xmlns="http://schemas.openxmlformats.org/spreadsheetml/2006/main">
  <authors>
    <author>Alexandra Parra</author>
  </authors>
  <commentList>
    <comment ref="G1" authorId="0" shapeId="0">
      <text>
        <r>
          <rPr>
            <b/>
            <sz val="9"/>
            <color indexed="81"/>
            <rFont val="Tahoma"/>
            <family val="2"/>
          </rPr>
          <t>Fecha proyectada para el inicio del proyecto</t>
        </r>
      </text>
    </comment>
  </commentList>
</comments>
</file>

<file path=xl/comments4.xml><?xml version="1.0" encoding="utf-8"?>
<comments xmlns="http://schemas.openxmlformats.org/spreadsheetml/2006/main">
  <authors>
    <author>Usuario de Windows</author>
    <author>Alexandra Parra</author>
  </authors>
  <commentList>
    <comment ref="A1" authorId="0" shapeId="0">
      <text>
        <r>
          <rPr>
            <b/>
            <sz val="9"/>
            <color indexed="81"/>
            <rFont val="Tahoma"/>
            <family val="2"/>
          </rPr>
          <t>Dominio que se ve principalmente impactado por el proyecto</t>
        </r>
      </text>
    </comment>
    <comment ref="B1" authorId="0" shapeId="0">
      <text>
        <r>
          <rPr>
            <b/>
            <sz val="9"/>
            <color indexed="81"/>
            <rFont val="Tahoma"/>
            <family val="2"/>
          </rPr>
          <t>Agrupamiento temático de los proyectos, según sus objetivos y dominio impactado</t>
        </r>
      </text>
    </comment>
    <comment ref="C1" authorId="1" shapeId="0">
      <text>
        <r>
          <rPr>
            <sz val="9"/>
            <color indexed="81"/>
            <rFont val="Tahoma"/>
            <family val="2"/>
          </rPr>
          <t>Escriba el nombre corto del proyecto</t>
        </r>
      </text>
    </comment>
    <comment ref="D1" authorId="1" shapeId="0">
      <text>
        <r>
          <rPr>
            <sz val="9"/>
            <color indexed="81"/>
            <rFont val="Tahoma"/>
            <family val="2"/>
          </rPr>
          <t xml:space="preserve">Escriba el objetivo principal del proyecto 
</t>
        </r>
      </text>
    </comment>
  </commentList>
</comments>
</file>

<file path=xl/sharedStrings.xml><?xml version="1.0" encoding="utf-8"?>
<sst xmlns="http://schemas.openxmlformats.org/spreadsheetml/2006/main" count="1954" uniqueCount="612">
  <si>
    <t>Prioridad</t>
  </si>
  <si>
    <t>Prefijo de brechas</t>
  </si>
  <si>
    <t>BR</t>
  </si>
  <si>
    <t>ES</t>
  </si>
  <si>
    <t>GO</t>
  </si>
  <si>
    <t>SI</t>
  </si>
  <si>
    <t>IN</t>
  </si>
  <si>
    <t>ST</t>
  </si>
  <si>
    <t>UA</t>
  </si>
  <si>
    <t>Servicios Tecnológicos</t>
  </si>
  <si>
    <t>ESTRATEGIA TI</t>
  </si>
  <si>
    <t>GOBIERNO TI</t>
  </si>
  <si>
    <t>INFORMACIÓN</t>
  </si>
  <si>
    <t>SISTEMAS DE INFORMACIÓN</t>
  </si>
  <si>
    <t>SERVICIOS TECNOLÓGICOS</t>
  </si>
  <si>
    <t>USO Y APROPIACIÓN</t>
  </si>
  <si>
    <t>Dominio</t>
  </si>
  <si>
    <t>Subcomponentes</t>
  </si>
  <si>
    <t>1.0</t>
  </si>
  <si>
    <t>Estrategia de TI</t>
  </si>
  <si>
    <t>FuenteRecursos</t>
  </si>
  <si>
    <t>EstadoContractual</t>
  </si>
  <si>
    <t>TipoIndicador</t>
  </si>
  <si>
    <t>ModalidadContratacion</t>
  </si>
  <si>
    <t>EstadoProyectoT</t>
  </si>
  <si>
    <t>1.1</t>
  </si>
  <si>
    <t>Construcción y mantenimiento del PETI</t>
  </si>
  <si>
    <t>2.0</t>
  </si>
  <si>
    <t>Gobierno de TI</t>
  </si>
  <si>
    <t>Ficha proyecto 1</t>
  </si>
  <si>
    <t>Por contratar</t>
  </si>
  <si>
    <t>Gestión</t>
  </si>
  <si>
    <t>Directa</t>
  </si>
  <si>
    <t>SIN INICIAR</t>
  </si>
  <si>
    <t>Alta</t>
  </si>
  <si>
    <t>1.2</t>
  </si>
  <si>
    <t>Construcción y mantenimiento de arquitectura (Información, sistemas de información y de servicios tecnológicos)</t>
  </si>
  <si>
    <t>3.0</t>
  </si>
  <si>
    <t>Gestionar la información</t>
  </si>
  <si>
    <t>Ficha proyecto 2</t>
  </si>
  <si>
    <t>En ejecución</t>
  </si>
  <si>
    <t>Resultado</t>
  </si>
  <si>
    <t>Selección abreviada</t>
  </si>
  <si>
    <t>ATRASADO</t>
  </si>
  <si>
    <t>Media</t>
  </si>
  <si>
    <t>1.3</t>
  </si>
  <si>
    <t>Definición de politicas de TI</t>
  </si>
  <si>
    <t>4.0</t>
  </si>
  <si>
    <t>Sistemas de información</t>
  </si>
  <si>
    <t>Finalizado</t>
  </si>
  <si>
    <t>Servicio</t>
  </si>
  <si>
    <t>Licitación</t>
  </si>
  <si>
    <t>A TIEMPO</t>
  </si>
  <si>
    <t>Baja</t>
  </si>
  <si>
    <t>1.4</t>
  </si>
  <si>
    <t>Construcción y mantenimiento del sistema de gestión de seguridad</t>
  </si>
  <si>
    <t>5.0</t>
  </si>
  <si>
    <t>Liquidado</t>
  </si>
  <si>
    <t>Recursos</t>
  </si>
  <si>
    <t>Concurso de meritos PTD</t>
  </si>
  <si>
    <t>FINALIZADO</t>
  </si>
  <si>
    <t>1.5</t>
  </si>
  <si>
    <t>Construcción y mantenimiento del plan de continuidad y de contingencia de TI</t>
  </si>
  <si>
    <t>6.0</t>
  </si>
  <si>
    <t>Uso y apropiación</t>
  </si>
  <si>
    <t>En proceso</t>
  </si>
  <si>
    <t>Concurso de meritos PTS</t>
  </si>
  <si>
    <t>1.6</t>
  </si>
  <si>
    <t>Seguimiento y evaluación de la estrategia de TI</t>
  </si>
  <si>
    <t>7.0</t>
  </si>
  <si>
    <t>Otros</t>
  </si>
  <si>
    <t>Sin aprobación</t>
  </si>
  <si>
    <t>1.7</t>
  </si>
  <si>
    <t>Plan de comunicaciones de TI</t>
  </si>
  <si>
    <t>2.1</t>
  </si>
  <si>
    <t>Fortalecimiento de la estructura organizacional para la gestión de TI</t>
  </si>
  <si>
    <t>2.2</t>
  </si>
  <si>
    <t>Fortalecimiento del modelo operativo para la Gestión de TI (Implementación de procesos)</t>
  </si>
  <si>
    <t>Alineación de procesos de la entidad con TI</t>
  </si>
  <si>
    <t>2.3</t>
  </si>
  <si>
    <t>Interventorias</t>
  </si>
  <si>
    <t>3.1</t>
  </si>
  <si>
    <t>Diseño de servicios de información</t>
  </si>
  <si>
    <t>3.2</t>
  </si>
  <si>
    <t>Gestión de calidad de la información</t>
  </si>
  <si>
    <t>3.3</t>
  </si>
  <si>
    <t>Gestión del ciclo de información</t>
  </si>
  <si>
    <t>3.4</t>
  </si>
  <si>
    <t>Herramientas para el analisis de información</t>
  </si>
  <si>
    <t>3.5</t>
  </si>
  <si>
    <t>Desarrollo de capacidades para el uso  estratégico de la información</t>
  </si>
  <si>
    <t>4.1</t>
  </si>
  <si>
    <t>Desarrollo, consolidación e implantación de los sistemas de integración e interoperabilidad</t>
  </si>
  <si>
    <t>4.2</t>
  </si>
  <si>
    <t>Desarrollo, consolidación e implantación de los Sistemas de Información Misionales</t>
  </si>
  <si>
    <t>4.3</t>
  </si>
  <si>
    <t>Desarrollo, consolidación e implantaciónn de los Sistemas de Información de Apoyo Administrativo</t>
  </si>
  <si>
    <t>4.4</t>
  </si>
  <si>
    <t>Desarrollo, consolidación e implantación de los servicios digitales Web</t>
  </si>
  <si>
    <t>4.5</t>
  </si>
  <si>
    <t>Desarrollo, consolidación e implantación de los Sistemas de direccionamiento</t>
  </si>
  <si>
    <t>4.6</t>
  </si>
  <si>
    <t>Mantenimiento y soporte funcional de los sistemas de información</t>
  </si>
  <si>
    <t>4.7</t>
  </si>
  <si>
    <t>Desarrollo, consolidación e implementación de herramientas de e-learning</t>
  </si>
  <si>
    <t>5.1</t>
  </si>
  <si>
    <t>Compra hardware y software de oficina</t>
  </si>
  <si>
    <t>5.2</t>
  </si>
  <si>
    <t>Arrendamiento de hardware y software de oficina</t>
  </si>
  <si>
    <t>5.3</t>
  </si>
  <si>
    <t>Infraestructura y servicios de datacenter</t>
  </si>
  <si>
    <t>5.4</t>
  </si>
  <si>
    <t>Licenciamiento de software</t>
  </si>
  <si>
    <t>5.5</t>
  </si>
  <si>
    <t>Redes y conectividad</t>
  </si>
  <si>
    <t>5.6</t>
  </si>
  <si>
    <t>Servicios informáticos (Correo electrónico, antivirus, mensajería, colaboración)</t>
  </si>
  <si>
    <t>5.7</t>
  </si>
  <si>
    <t>Sistema eléctrico</t>
  </si>
  <si>
    <t>5.8</t>
  </si>
  <si>
    <t>Sistema de refrigeración</t>
  </si>
  <si>
    <t>5.9</t>
  </si>
  <si>
    <t>Servicios de infraestructura en la nube (IAAS)</t>
  </si>
  <si>
    <t>5.10</t>
  </si>
  <si>
    <t>Servicios de plataformas en la nube (PAAS)</t>
  </si>
  <si>
    <t>5.11</t>
  </si>
  <si>
    <t>Servicios informáticos en la nube (SAAS)</t>
  </si>
  <si>
    <t>5.12</t>
  </si>
  <si>
    <t>Servicios de operación  (Admin infraestructura, DBA, Consultorías,etc)</t>
  </si>
  <si>
    <t>5.13</t>
  </si>
  <si>
    <t>Servicio de soporte y  Mesa de Ayuda</t>
  </si>
  <si>
    <t>5.14</t>
  </si>
  <si>
    <t>Servicios de Impresión y de escaner</t>
  </si>
  <si>
    <t>5.15</t>
  </si>
  <si>
    <t>Servicios de seguridad</t>
  </si>
  <si>
    <t>5.16</t>
  </si>
  <si>
    <t>Servicios de backup y custodia</t>
  </si>
  <si>
    <t>6.1</t>
  </si>
  <si>
    <t>Capacitación y entrenamiento</t>
  </si>
  <si>
    <t>6.2</t>
  </si>
  <si>
    <t>Plan de uso y apropiación</t>
  </si>
  <si>
    <t>6.3</t>
  </si>
  <si>
    <t>Herramientas para la formación y la apropiación</t>
  </si>
  <si>
    <t>7.1</t>
  </si>
  <si>
    <t>Impuesto 4 x 1000</t>
  </si>
  <si>
    <t>Prefijos</t>
  </si>
  <si>
    <t>Prefijo de iniciativas</t>
  </si>
  <si>
    <t>Prefijo de proyectos</t>
  </si>
  <si>
    <t>PR</t>
  </si>
  <si>
    <t>Código proyecto</t>
  </si>
  <si>
    <t>Objetivo</t>
  </si>
  <si>
    <t>Nombre del Proyecto</t>
  </si>
  <si>
    <t>CRITERIOS DE PRIORIZACION</t>
  </si>
  <si>
    <t>Peso (%)</t>
  </si>
  <si>
    <t>VALORES</t>
  </si>
  <si>
    <t>Valor estrátegico</t>
  </si>
  <si>
    <t>1:Bajo: Impacta menos de 2 objetivos organizacionales
2:Medio: Impacta entre 2 y 4 objetivos organizacionales
3:Alto: Impacta todos los objetivos organizacionales
NA: No aplica</t>
  </si>
  <si>
    <t>Impacto organizacional</t>
  </si>
  <si>
    <t>1:Bajo: Impacta 1 proceso de la entidad 
2:Medio:  Impacta entre 2 y 4 procesos de la entidad 
3:Alto: Impacta más del 4 procesos de la entidad</t>
  </si>
  <si>
    <t>Costo oportunidad (impacto de no hacer el proyecto)</t>
  </si>
  <si>
    <t>1. No: No hay impacto en el negocio sino se realiza el proyecto
3- Sí: Hay un impacto en el negocio si se realiza el proyecto</t>
  </si>
  <si>
    <t>Normatividad</t>
  </si>
  <si>
    <t>1. No: No aplica ninguna ley o regulación al proyecto
3- Sí: Aplica alguna ley o regulación que exige la ejecución del proyecto</t>
  </si>
  <si>
    <t>PRIORIZACIÓN PROYECTOS</t>
  </si>
  <si>
    <t>Duración</t>
  </si>
  <si>
    <t>Presupuesto</t>
  </si>
  <si>
    <t>PROGRAMACIÓN</t>
  </si>
  <si>
    <t>Programa</t>
  </si>
  <si>
    <t>PROYECTO:</t>
  </si>
  <si>
    <t>INICIATIVA/PROGRAMA:</t>
  </si>
  <si>
    <t>GOBIERNO DE TI</t>
  </si>
  <si>
    <t>IMPACTO:</t>
  </si>
  <si>
    <t>ALTO</t>
  </si>
  <si>
    <t>COMPLEJIDAD:</t>
  </si>
  <si>
    <t>ÁREA LIDER:</t>
  </si>
  <si>
    <t>Proceso de Informática y Tecnología</t>
  </si>
  <si>
    <t xml:space="preserve">DOMINIO: </t>
  </si>
  <si>
    <t>DESCRIPCIÓN:</t>
  </si>
  <si>
    <t xml:space="preserve">ALCANCE: </t>
  </si>
  <si>
    <t>ANTECEDENTES:</t>
  </si>
  <si>
    <t>Análisis de la situación actual</t>
  </si>
  <si>
    <t>PROYECTOS RELACIONADOS:</t>
  </si>
  <si>
    <t>N/A</t>
  </si>
  <si>
    <t>RECURSO HUMANO INTERNO REQUERIDO:</t>
  </si>
  <si>
    <t>TIEMPO ESTIMADO:</t>
  </si>
  <si>
    <t>12 meses</t>
  </si>
  <si>
    <t>RIESGOS :</t>
  </si>
  <si>
    <t xml:space="preserve">BENEFICIOS: </t>
  </si>
  <si>
    <t>TIPO DE PROYECTO:</t>
  </si>
  <si>
    <t>Interno</t>
  </si>
  <si>
    <t>OBJETIVOS ESTRATÉGICOS</t>
  </si>
  <si>
    <t>Ibagué lucha contra la pobreza, la inequidad social y la exclusión</t>
  </si>
  <si>
    <t>Ibagué, productiva, competitiva e innovadora.</t>
  </si>
  <si>
    <t>Ibagué en la ruta del desarrollo sostenible y la defensa del agua</t>
  </si>
  <si>
    <t>Ibagué, ordenada e integrada para el desarrollo humano</t>
  </si>
  <si>
    <t>Institucionalidad para la seguridad municipal y la paz.</t>
  </si>
  <si>
    <t>S1</t>
  </si>
  <si>
    <t>S2</t>
  </si>
  <si>
    <t>ENTREGABLES:</t>
  </si>
  <si>
    <t>ACTIVIDADES GENERALES:</t>
  </si>
  <si>
    <t>CRITERIOS</t>
  </si>
  <si>
    <t>4 meses</t>
  </si>
  <si>
    <t xml:space="preserve">Desarrollar capacidades de Arquitectura Empresarial que permitan de manera sistemática desarrollar, evaluar y mantener la arquitectura de forma articulada con la estrategia .  Esto incluye tener un proceso definido y personal con las competencias necesarias. </t>
  </si>
  <si>
    <t xml:space="preserve">Establecer el gobierno sobre los sistemas de información y aplicativos que apoyan procesos de otras secretarías.  
Desarrollar las capacidades para trabajar en alianza con las demás dependencias para sumar esfuerzos de toda índole que conlleven a la solución de problemas comunes.  
Establecer un liderazgo proactivo en la ejecución de proyectos con componentes de TI.  </t>
  </si>
  <si>
    <t>Definir e implementar el portafolio de servicios de TI que abarque en su totalidad las capacidades y servicios disponibles a nivel de TI en la Entidad y aquellos servicios que deben ser habilitados como nuevas capacidades para garantizar la gestión integral y la gestión estratégica de TI.</t>
  </si>
  <si>
    <t>Establecer un modelo de gobierno de datos que defina y soporte lineamientos sobre calidad de datos, ciclo de vida de datos, datos maestros y los acuerdos establecidos entre sobre los criterios de calidad para la producción, intercambio y consumo de componentes de información.</t>
  </si>
  <si>
    <t xml:space="preserve">Implementar un lago de datos como un repositorio de datos estructurados y no estructurados de toda la entidad que garantice los siguientes aspectos requeridos en relación con la gestión de la información de la Entidad:
- Garantizar existencia de fuentes únicas de información.
- Garantizar el acceso confiable y oportuno a la información.
- Apropiación de los datos gestionados con Sistemas de información no propios (como es el caso de movilidad).
- Asegurar la calidad de los datos.
- Ofrecer una base para la generación de informes a Entes de control
- Ofrecer una base para la implementación de modelos analíticos
</t>
  </si>
  <si>
    <t>Definir, diseñar e implementar soluciones de análisis descriptivo que permitan utiliza los datos históricos de la Entidad para identificar y  analizar comportamientos sobre diferentes aspectos de la gestión y permitir la toma de decisiones informadas, así como la entrega de información a otros grupos de interés.  Implementar varios indicadores de negocio para obtener una visión de lo que está pasando.</t>
  </si>
  <si>
    <t xml:space="preserve">Definir, diseñar e implementar soluciones de análisis predictivo que permitan utilizar la información histórica y correlacionar variables usando modelos estadísticos y matemáticos con el fin de realizar pronósticos de aspectos relevantes de la gestión y predecir con un grado de certeza situaciones futuras.
La analítica predictiva puede ser aplicada a aspectos como:
- Análisis y predicción del comportamiento de pago de impuestos (Gestión de cartera)
- Probabiliad de deserción de estudiantes (Gestión educativa)
- Optimización de recursos para la gestión de la movilidad
Análisis y predicción del comportamiento de variables ambientales para la prevención de desastres
- Predicciones en materia de salud de acuerdo con los diferentes grupos sociales identificados. </t>
  </si>
  <si>
    <t>Implementar un Sistema de información para la caracterización de la población, que permita la identificación de diferentes aspectos relacionados con salud, educación, desarrollo social, etc.
El sistema de informacion debe ser integral y servir como apoyo a los procesos misionales.  Debería contemplar fuentes externas como complemento.</t>
  </si>
  <si>
    <t>Secretaría de Las TIC - Grupo de Infraestructura Tecnológica</t>
  </si>
  <si>
    <t>Para realizar una gestión adecuada e integral de las tecnologías de información en la Entidad, se requiere que TI intervenga proactivamente en los proyectos que involucren componentes de TI y que lidere los proyectos de implementación.  Actualmente se presentan esfuerzos aislados para la implementación de soluciones de TI y se puede encontrar que una solución es implementada en un Secretaría, cuando es requerida por varias.</t>
  </si>
  <si>
    <t>Resistencia por parte de las áreas y personas implicadas.
Falta de apoyo desde un nivel de autoridad adecuado.
Falta de disponibilidad o competencias para lograr el resultado por parte del personal de TI.</t>
  </si>
  <si>
    <t xml:space="preserve">Posibilidad de unir esfuerzos de diferente índole para implementar soluciones integrales y robustas.
Uso eficiente de los recursos. 
Uso de datos unificados
</t>
  </si>
  <si>
    <t>Patrocinador con nivel de autoridad
Secretario(a) de Las TIC
Gerente Proyecto 
Profesional grupo Infraestructura Tecnológica</t>
  </si>
  <si>
    <t>MEDIA</t>
  </si>
  <si>
    <t>Abarca las soluciones de Tecnología de toda la Entidad</t>
  </si>
  <si>
    <t>ALTA</t>
  </si>
  <si>
    <t xml:space="preserve">Directorio de Sistemas de Información actualizado.
Políticas y acuerdos establecidos para el gobierno de las soluciones de TI.
Soluciones de TI bajo el gobierno de Secretaría de Las TIC.
</t>
  </si>
  <si>
    <t>Implementar servicios digitales básicos  para  ciudadanos y empresas con el fin de garantizar trámites eficientes,  disponibles, confiables, transparentes que permitan compartir información de forma segura sobre documentos e información requerida según el propósito del trámite o servicio en cuestión.  Los servicios ciudanos digitales deben cumplir con los lineamientos de interoperabilidad</t>
  </si>
  <si>
    <t>Identificar y priorizar los trámites de alto impacto.
Diseñar servicios ciudadanos digitales cumpliendo con los lineamientos de interoperabilidad
Implementación, Pruebas, Estabilización, Documentación funcional y tecnica, Capacitación.</t>
  </si>
  <si>
    <t>Existen actualmente 16 trámites disponibles para el ciudadano en el Portal web de la Alcaldía, de un totald e 165 trámites identificados en todas las secretarías.
La meta para 2019 son 20 trámites y para la vigencia posterior debe seguir creciendo la cantidad de trámites disponibles.
Según el Plan Nacional de Desarrollo se tiene como meta la realización de 34 trámites de alto impacto ciudadano.</t>
  </si>
  <si>
    <t>Gerente de Proyecto
Experto de negocio para cada trámite
Equipo de desarrollo</t>
  </si>
  <si>
    <t>24 meses</t>
  </si>
  <si>
    <t>Acercar al ciudadano con el Municipio</t>
  </si>
  <si>
    <t xml:space="preserve">Falta de compromiso o disponibilidad de las áreas implicadas.
Infraestructura inadecuada para garantizar trámites ágiles y seguros.
Falta de conocimiento técnico al interior de la Entidad para llevar a cabo la implementación cumpliendo con los lineamientos y estándares.
</t>
  </si>
  <si>
    <t>Desarrollo de Software Interno/Externo</t>
  </si>
  <si>
    <t>Trámites automáticos cumpliendo con estándares y arquitectura de interoperabilidad, accequibles a través del portal Sí Virtual.
Documentación técnica y de usuario de cada trámite implementado.</t>
  </si>
  <si>
    <t>20 trámites automáticos, priorizados según Comité de Desempeño Organizacional</t>
  </si>
  <si>
    <t xml:space="preserve">
Gerente de Proyecto
Líder de fuentes
Experto Back End - Generación de ETL's</t>
  </si>
  <si>
    <t>Externo</t>
  </si>
  <si>
    <t>Información incompleta o no confiable
Desconocimiento de la fuentes para poblar el lago de datos
Indisponibilidad de tecnología requerida para la incorporación de datos estructurados y no estructurados. (licencias de Oracle o herramienta seleccionada para ETL's, tecnología de Big Data)</t>
  </si>
  <si>
    <t>Lago de datos
Documentación de fuentes, ETL y administración</t>
  </si>
  <si>
    <t>Lago con datos estructurados y no estructurados según fuentes identificadas y seleccionadas</t>
  </si>
  <si>
    <t>18 meses</t>
  </si>
  <si>
    <t>Identificar fuentes de información:  datos estructurados y no estructurados
Priorización de fuentes 
Aprovisionamiento de tecnología (Big data e infraestructura hw y sw requeridos)
Ingesta de datos 
Procesamiento de datos 
Acceso a los datos</t>
  </si>
  <si>
    <t xml:space="preserve">Centralización de la Información
Generación de datos de control 
Control sobre el ciclo de vida de la información de los procesos
Apropiación de datos </t>
  </si>
  <si>
    <t>Necesidad de tener información unificada y disponible para la generación de informes, el análisis de información y la toma de decisiones.</t>
  </si>
  <si>
    <t>De acuerdo con varias necesidades expresadas por las áreas y lineamientos de la gestión de información, se requiere disponer de soluciones que brinden la posibilidad de acceder a la información para realizar análisis y tomar decisiones informadas.</t>
  </si>
  <si>
    <t>Análisis del comportamiento de los procesos críticos de la organización.
Disponibilidad de información oportuna y precisa para la toma de decisiones.
Optimización de los procesos y aumento de la eficiencia al tener información oportuna disponible para los procesos que la requieren</t>
  </si>
  <si>
    <t>Componentes de análisis descriptivo requeridos para resolver las necesidades de análisis más críticas de la entidad.</t>
  </si>
  <si>
    <t>Bodega de datos
Cubos
ETLs
Metadatos
Informes
Documentación</t>
  </si>
  <si>
    <t>Modelos de análisis predictivo requeridos para resolver las necesidades de análisis más críticas de la entidad.</t>
  </si>
  <si>
    <t xml:space="preserve">Modelos de análisis descriptivo.
</t>
  </si>
  <si>
    <t>De acuerdo con varias necesidades expresadas por las áreas y lineamientos de la gestión de información, se requiere disponer de soluciones que brinden la posibilidad de acceder a la información para realizar análisis que permitan anticipar comportamientos o resultados y tomar decisiones informadas.</t>
  </si>
  <si>
    <t>Definición de casos de negocio
Selección de herramientas para la implementación de soluciones de análisis descriptivo
Análisis de requisitos
Análisis de fuentes
Diseño e implementación de componentes de back end y front end
Extracción, carga y transformación de datos
Generación de Informes o cuadros de mando</t>
  </si>
  <si>
    <t>PR_008 Lago de datos
PR_009 Analítica descriptiva</t>
  </si>
  <si>
    <t>Patrocinador Secretario de las TIC
Gerente Proyecto 
Lider de Información
Experto de área funcional según caso de negocio</t>
  </si>
  <si>
    <t xml:space="preserve">Información incompleta o no confiable
Desconocimiento de la fuentes de información
Inexistencia de fuentes requeridas para el análisis de información.
Indisponibilidad de tecnología o infraestructura requerida para la implementación de las soluciones.
</t>
  </si>
  <si>
    <t xml:space="preserve">Análisis del comportamiento de los procesos críticos de la organización y predicción de comportamiento futuro.
Gestión Proactiva.
Disponibilidad de información oportuna y precisa para la toma de decisiones.
Optimización de los procesos y aumento de la eficiencia al tener información oportuna disponible </t>
  </si>
  <si>
    <t>Información incompleta o no confiable
Desconocimiento de la fuentes de información
Inexistencia de fuentes requeridas para el análisis de información.
Indisponibilidad de tecnología o infraestructura requerida para la implementación de las soluciones.</t>
  </si>
  <si>
    <t>Implementar un Sistema de Información Geográfico que permita a la entidad la gestión de datos georreferenciados de los diferentes sectores tales como salud, educación, infraestructura vial, planeación, gestión ambiental, agricultura, seguridad, entre muchos otros aspectos para los cuales la ubicación espacial facilita una gestíón más eficiente, un mejor servicio al ciudadano y la toma asertiva de decisiones.</t>
  </si>
  <si>
    <t xml:space="preserve">Definir y caracterizar información georreferenciada de la Entidad.
Identificar y priorizar las necesidades de la Entidad en relación con el análisis de información georreferenciada.
Seleccionar herramienta o servicios en la nube para   capturar, almacenar, manipular, analizar y desplegar la información geográficamente referenciada.
Adecuar sistemas de información para la captura de información georreferenciada.
Capturar, almacenar, preparar, manipular, analizar y desplegar la información geográficamente referenciada </t>
  </si>
  <si>
    <t xml:space="preserve">Entre las necesidades existentes en la Entidad en relación con la información geográfica esta: 
- Georreferenciación zonas de amenaza, vulnerabilidad y riesgo. 
- Sitios o predios que serán intervenidos como parte de un programa de gobierno y planes de acción de gestión ambiental. 
- Georreferenciación de información especializada del POT
- Georreferenciación de predios
</t>
  </si>
  <si>
    <t>Falta de compromiso o disponibilidad de las áreas implicadas.
Ausencia de datos de georreferenciación o falta de calidad en los mismos.
Infraestructura inadecuada para garantizar el buen funcionamiento de la solución.
Falta de conocimiento técnico al interior de la Entidad para llevar a cabo la implementación cumpliendo con los lineamientos y estándares.</t>
  </si>
  <si>
    <t xml:space="preserve">Mayores posibilidades de análisis de información ubicándola en un contexto geoespacial.
Mejora los servicios de lnformación de la Entidad tanto al interior como para el ciudadano.
</t>
  </si>
  <si>
    <t>Situación actual y solución de necesidades de la Entidad en relación con georreferenciación.</t>
  </si>
  <si>
    <t>Mapas, Datos de georreferenciación</t>
  </si>
  <si>
    <t>MEDIO</t>
  </si>
  <si>
    <t>Definición de estrategia de gestión de datos abiertos e implementación de la entrega de datos</t>
  </si>
  <si>
    <t>La entidad ha adelantado algunas iniciativas sobre datos abiertos, las cuales no han quedado instauradas de manera que se garantice la entrega de datos de forma sistemática.  Fueron iniciativas puntuales.
Los lineamientos de Gobierno Digital indican a las Entidades Públicas proporcionar los datos generados a partir de la gestión y que puedan ponerse al servicio del ciudadano, las empresas u otras entidades públicas.</t>
  </si>
  <si>
    <t>Fortalecimiento de los mecanismos que generen confianza en la Institucionalidad y permiten la lucha contra la corrupción</t>
  </si>
  <si>
    <t>Conjunto de datos abiertos</t>
  </si>
  <si>
    <t xml:space="preserve">Desconocimiento de normativa o lineamientos para la apertura de datos.
Ausencia de responsables de la entrega de datos abiertos.
</t>
  </si>
  <si>
    <t>Gerente de Proyecto
Líder de fuentes
Personal de TI con conocimientos en apertura de datos</t>
  </si>
  <si>
    <t>6 meses</t>
  </si>
  <si>
    <t xml:space="preserve">Aplicación móvil para brindar acceso a los servicios críticos
Portales digitales implementados como nuevos o reactivados
Uso de redes sociales para la divulgación de servicios e información relevante de la Entidad y la habilitación de comunicación en doble vía.
</t>
  </si>
  <si>
    <t xml:space="preserve">Aplicación móvil
Portales digitales
Redes sociales
</t>
  </si>
  <si>
    <t xml:space="preserve">Se requiere brindar la posibilidad al ciudadano de acceder a la información relevante del municipio a través de múltiples canales.
Igualmente se requiere al interior de la entidad contar con diferentes canales para dar a conocer los servicios y programas.
La entidad cuenta con portales digitales, sin embargo se requiere realizar un trabajo de reactivación, potenciar el uso de algunos de ellos y asegurar que exista algún tipo de articulación cuando es requerida
</t>
  </si>
  <si>
    <t>Brindar información y servicios oportunos a los grupos de interés que les permita participar de manera activa
Crear estrategias diferenciales teniendo en cuenta los distintos grupos de interés
Fortalecer la participación ciudadana
Hacer más eficiente y transparente la gestión al interior de la Entidad
Facilitar el acceso de los ciudadanos a sus derechos,</t>
  </si>
  <si>
    <t xml:space="preserve">Se requiere brindar la posibilidad al ciudadano de acceder a la información relevante del municipio a través de múltiples canales.
Igualmente se requiere al interior de la entidad contar con diferentes canales para dar a conocer los servicios y programas.
La entidad cuenta con portales digitales, sin embargo se requiere realizar un trabajo de reactivación o fortalecimiento de algunos de ellos y asegurar que exista algún tipo de articulación cuando es requerida.
</t>
  </si>
  <si>
    <t>Interno/Externo</t>
  </si>
  <si>
    <t xml:space="preserve">Gerente de Proyecto
Expertos de las áreas
Equipo de desarrollo
</t>
  </si>
  <si>
    <t>Falta de compromiso o disponibilidad de las áreas implicadas.
Infraestructura inadecuada para garantizar trámites ágiles y seguros.
Falta de conocimiento técnico al interior de la Entidad para llevar a cabo la implementación cumpliendo con los lineamientos y estándares.</t>
  </si>
  <si>
    <t>Debe considerar las necesidades de caracterización que se presentan en cada proceso misional de la organización.</t>
  </si>
  <si>
    <t>8 meses</t>
  </si>
  <si>
    <t>Gerente de Proyecto
Expertos de cada proceso involucrado
Equipo de desarrollo</t>
  </si>
  <si>
    <t xml:space="preserve">Falta de compromiso o disponibilidad de las áreas implicadas.
Ausencia de datos de caracterizacion o falta de calidad en los mismos.
</t>
  </si>
  <si>
    <t>Identificar necesidades de caracterización de los diferentes procesos
Identificar soluciones disponibles
Tomar decisiones de compra o desarrollo
Adquirir o desarrolla herramienta
Implementar solución.
Caracterizar la población en los diferentes aspectos según sectores cubiertos</t>
  </si>
  <si>
    <t xml:space="preserve">Mayor efectividad y precisión en gestión de las necesidades de grupos vulnerables y otros aspectos de la administración.
</t>
  </si>
  <si>
    <t>Se requiere a nivel de varios procesos (Gestión de salud, gestion de desarrollo social, gestión de la seguridad, justicia y convivencia ciudadana contar con la posibillidad de caracterizar la población con el fin de realizar una gestión más asertiva.</t>
  </si>
  <si>
    <t>Sistema de información implemento
Caracteriazación de la población en el sistema de información.</t>
  </si>
  <si>
    <t xml:space="preserve">Optimizar la gestión de los procesos de la entidad por medio de la automatización a travez de una herramienta BPMS. (Business Processs Management Software o Software de Gestión de Procesos de Negocio).
Implementar flujos de trabajo, alertamiento y notificaciones para gestionar procesos que requieren la ejecución de un flujo y la asignación de responsabilidades según estado.  Aplicar para la gestión de contratación, gestión jurídica, Control Único disciplinario, entre otros procesos.  
</t>
  </si>
  <si>
    <t>Implementación de la herramienta en la infraestructura de la entidad. 
Análisis y Diseño de la Arquitectura del Proceso. 
Análisis de la arquitectura de información y requerimientos de información del proceso. 
Implementación del Proceso en la herramienta. 
Integración de la herramienta con las fuentes de datos requeridas. 
Documentación funcional
Documentación técnica
Transferencia de conocimeinto</t>
  </si>
  <si>
    <t>Procesos automatizados
Documentación funcional
Documentación técnica</t>
  </si>
  <si>
    <t>Existen necesidades desde varios procesos de implementar flujos de trabajo, controles, alertamientos y notificaciones con el fin de establecer mayores controles sobre éstos y optimizar la gestión.
Aquellos procesos que actualmente no cuentan con un Sistema de Información, pueden encontrar opciones de mejora y automatización en una herramienta BPM</t>
  </si>
  <si>
    <t xml:space="preserve">Patrocinador - Secretario de Las TIC
Gerente Proyecto 
Líder Funcional
 Analista Funcional
Analista de Procesos 
Personal de TI
</t>
  </si>
  <si>
    <t xml:space="preserve">Definición incompleta o imprecisa de la arquitectura de proccesos.
Desarticulación entre sistemas, documentos y procesos
Renuencia al cambio en el momento de implantación y puesta en marcha.
</t>
  </si>
  <si>
    <t xml:space="preserve">Trazabilidad y Control sobre los procesos.
Mayor velocidad en la gestión de la información y los documentos asociados con flujos de información
Mayor gobierno sobre el proceso, configuración y productividad
Permite el seguimiento auditoría, diagnostico, evaluación, verificación de cuellos de botella. 
Mejor manejo de oportunidad para generar resultados a la ciudadanía.
Acuerdos de niveles de servicio
</t>
  </si>
  <si>
    <t>Implementar sistemas de información para los procesos misionales  que no cuentan con alguna tecnología para apoyar la gestión de los mismos.</t>
  </si>
  <si>
    <t xml:space="preserve">Sistema de Información para la gestión Ambiental
Sistema de Información para la Gestión de desarrollo rural
Sistema de Información para la Gestión del desarrollo social
Sistema de Información para la gestión artística y cultural
Sistema de información para la gestión de la Seguridad, Justicia y Convivencia ciudadana.
Sistema de Información para la Gestión de Infraestructura y obras píublicas.
Sistema de Información para la Gestión de la Calidad educativa
</t>
  </si>
  <si>
    <t>Sistemas de información para la gestión de los procesos misionales</t>
  </si>
  <si>
    <t>Existen procesos misionales que no cuentan con un Sistema de información para soportar la gestión.
- Gestión Ambiental
- Gestión de desarrollo rural
- Gestión del desarrollo social
- Gestión artística y cultural
- Gestión de la Seguridad, Justicia y Convivencia ciudadana.
- Gestión de Infraestructura y obras píublicas.
- Gestión de la Calidad educativa</t>
  </si>
  <si>
    <t xml:space="preserve">Realizar el análisis de requisitos para cada proceso
Tomar decisiones de realizar desarrollo interno, desarrollo externo o comprar
Diseño, implementación, pruebas, documentación y despliegue de las funcionalidades requeridas.
Transferencia de conocimiento
</t>
  </si>
  <si>
    <t>Patrocinador de cada proceso
Secretario(a) de Las TIC
Gerente Proyecto 
Profesionales grupo Infraestructura Tecnológica</t>
  </si>
  <si>
    <t>Requisitos incompletos o con déficit de análisis.
Resistencia por parte de las áreas y personas implicadas.
Falta de disponibilidad de expertos de negocio de los diferentes procesos.
Falta de disponibilidad de personal de TI
Falta de continuidad en los integrantes del equipo de desarrollo debido a presupuesto disponible, finalización de períodos o cierre de vigencias.</t>
  </si>
  <si>
    <t xml:space="preserve">Gestión más eficiente de los procesos
Mayor nivel de seguridad sobre la información del proceso.
</t>
  </si>
  <si>
    <t>Implementar sistemas de información para los procesos de apoyo que no cuentan con alguna tecnología para apoyar la gestión de los mismos.</t>
  </si>
  <si>
    <t xml:space="preserve">Sistema de Información para Control Único Disciplinario
</t>
  </si>
  <si>
    <t>Sistemas de información para la gestión de los procesos de apoyo</t>
  </si>
  <si>
    <t xml:space="preserve">Existen procesos de apoyo que no cuentan con un Sistema de información para soportar la gestión.
- Control Único Disciplinario
</t>
  </si>
  <si>
    <t xml:space="preserve">Marco de trabajo para el desarrollo de Software: estándares, políticas, buenas prácticas.
Arquitectura de Software y mecanismos de interoperabilidad.
</t>
  </si>
  <si>
    <t>Resistencia por parte del equipo de desarrollo
Alta rotación en el quipo de desarrollo.
Falta de disponibilidad o competencias para lograr el resultado por parte del personal de TI.</t>
  </si>
  <si>
    <t xml:space="preserve">Gobierno sobre la creación y puesta en marcha de sistemas de información. 
Calidad y buenas prácticas aplicadas en el desarrollo.
Aseguramiento de las Políticas de TI de la CREG y Mejores Prácticas.
Uso de metodologías unificadas para el desarrollo. 
Gestión, trazabilidad y control sobre el proceso. 
Mayor capacidad de gestión y gerencia sobre los proyectos. </t>
  </si>
  <si>
    <t xml:space="preserve">Como parte de la estrategia definida por la Entidad para desarrollar la Plataforma PISAMI, se ha conformado un equipo de desarrollo.  Sin embargo, no se cuenta con un proceso, políticas ni estándares unificados para garantizar la idoneidad y homogeneidad del software desarrollado y la aplicación de buenas prácticas.  Actualmente el desarrollo de Software se lleva a cabo bajo los parámetros de experiencias individuales.  Tampoco se cuenta con conocimiento y una arquitectura que cumpla con los lineamientos de intercambio e interoperabilidad. </t>
  </si>
  <si>
    <t>Definición del portafolio de Servicios y aceuerdos de nivel de servicios</t>
  </si>
  <si>
    <t>Portafolio de Servicios
Acuerdos de Nivel de Servicio</t>
  </si>
  <si>
    <t>Se cuenta con un catálogo de Servicios que no cubre en su totalidad todas las capacidades y servicios de TI que tiene la Entidad.
Adicionalmente,  la Secretaría de Las TIC es de reciente creación y debe realizar un proceso gradual de desarrollo de ciertas capacidades que deben ser integradas al portafolio de Servicios de TI.</t>
  </si>
  <si>
    <t xml:space="preserve">Identificar los servicios actuales de TI.
Identificar nuevos servicios o mejoras a los servicios actuales
Identificar los elementos de cada servicio:  Contacto - Objeto del Servicio - Características - Alcance - Canal de prestación - Beneficiario - IndicadorIdentificar las categorías de agrupamiento de los servicios de TI
Identificar la viabilidad técnica para los servicios nuevos y las mejoras a los servicios.
Construir los servicios nuevos o mejoras en los servicios
Realizar una estrategia de uso y apropiación del portafolio de Servicios 
</t>
  </si>
  <si>
    <t>Secretario(a) de Las TIC.
Director de grupo de Infraestructura tecnológica
Director del grupo de innovación</t>
  </si>
  <si>
    <t>3 meses</t>
  </si>
  <si>
    <t>Identificación incompleta de Servicios de TI.</t>
  </si>
  <si>
    <t xml:space="preserve">Gestión de TI con enfoque estratégico.
Mayor satisfacción de clientes de la Secretaria de Las TIC
Mejoras en los procesos de negocio.
</t>
  </si>
  <si>
    <t>Proceso definido de arquitectura empresarial
Roles y Asignaciones para el desarrollo y mantenimiento de la arquitectura empresarial.</t>
  </si>
  <si>
    <t>Definición del proceso de arquitectura empresarial.
Asignación de responsabilidades claras sobre la arquitectura empresarial al personal de TI.</t>
  </si>
  <si>
    <t>No se cuenta actualmente con capacidades para desarrollar, evaluar y mantener la Arquitectura Empresarial.</t>
  </si>
  <si>
    <t xml:space="preserve">Definir el proceso de Arquitectura Empresarial para la Entidad.
Conformar y capacitar el equipo encargado de gestionar la Arquitectura Empresarial.
Definir roles y responsabilidades frente a la Arquitectura Empresarial.
Socializar el proceso definido.
</t>
  </si>
  <si>
    <t xml:space="preserve">Secretario(a) de Las TIC
Director de Grupo de Ciencia, Tecnología e Innovación
Profesional de grupo de Ciencia, Tecnología e Innovación
</t>
  </si>
  <si>
    <t xml:space="preserve">Ausencia de competencias necesarias en el equipo de trabajo.
</t>
  </si>
  <si>
    <t xml:space="preserve">Articulación de la tecnología con el negocio.
</t>
  </si>
  <si>
    <t>Implementación del Modelo de Gobierno de TI definido para la Alcaldía de Ibagué</t>
  </si>
  <si>
    <t>Definición Modelo de Gobierno de TI
Socialización
Planeación actividades de comunicación y capacitación</t>
  </si>
  <si>
    <t>Fortalecer las políticas, procesos y procedimientos de TI
Formalizar los cambios en estructura organizacional de TI y su dependencia de la direccionar los cambios en estructura organizacional de TI
Desarrollar mecanismos de medición para la medición de la gestión de TI
Desarrollar capacidades de personal para soportar nuevos temas propuestos por legislación asociada al Marco de referencia de Arquitectura Empresarial de MINTIC</t>
  </si>
  <si>
    <t>Realizar la formalización de políticas , procesos y procedimientos de Gobierno dentro del sistema de gestión de calidad, realizar la divulgación de los nuevos elementos de gobierno definido, cubrir los cargos para que los roles del proceso de TI queden acordes a lo requerido por el Gobierno de TI propuesto,  proponer el plan de formación de la entidad para incluir las capacitaciones requeridas para el desarrollo de capacidades del personal actual de la Alcaldía de Ibagué, desarrollar el plan de comunicaciones para dar a conocer cambios en los procesos, diseñar y proponer los indicadores y tableros de gestión de Gobierno de TI.</t>
  </si>
  <si>
    <t>Documento con el modelo de Gobierno de TI
Divulgación del modelo de Gobierno de TI
Proveer las personas para los roles requeridos para el Proceso de TI
Plan de formación propuesto
Plan de comunicaciones del Modelo de Gobierno de TI
Tablero de indicadores de Gestión de Gobierno de TI</t>
  </si>
  <si>
    <t>No implmentación del modelo de Gobierno de TI y pérdida de la inversión en la consultoría que definió el PETIC</t>
  </si>
  <si>
    <t>Implementación de herramienta para la gestión de proyectos e implementación PMO</t>
  </si>
  <si>
    <t>Realizar la adecuada selección de la herramienta y la implementación de la misma para la gestón de proyectos.
Implementación de la PMO</t>
  </si>
  <si>
    <t xml:space="preserve">Documento con la guía del uso de la herramienta
Plan de capacitación en la herramienta
Herramienta implementada </t>
  </si>
  <si>
    <t>Selección Herramienta
Herramienta implementada
Documentación Gestión de la PMO
PMO implementada</t>
  </si>
  <si>
    <t>No implmentación de la PMO por falta de apoyo institucional</t>
  </si>
  <si>
    <t>Asegurar las políticas y uso del modelo de Gobiernto a través del uso apropiado de la herramienta
Control coordinador de proyectos, optimización de recursos, solución de riesgos comiunes a los proyectos</t>
  </si>
  <si>
    <t xml:space="preserve">Definición Modelo PMO e implementación
Documento con la guía del uso de la herramienta
Plan de capacitación en la herramienta
Herramienta implementada </t>
  </si>
  <si>
    <t xml:space="preserve">No se tiene visibilidad en una plataforma de la situación de desempeño de los proyectos.
No se cuenta con un manejo coordinado de proyectos </t>
  </si>
  <si>
    <t xml:space="preserve"> </t>
  </si>
  <si>
    <t>USO Y APROPIACION</t>
  </si>
  <si>
    <t xml:space="preserve">Secretaria de las TIC </t>
  </si>
  <si>
    <t>Secretaria de las TIC  y  Comité TIC</t>
  </si>
  <si>
    <t>Realizar un diagnóstico sobre el uso y apropiación de los sistemas de información tanto a nivel de Alcaldía como a nivel de ciudad.   Realizar plan de formación para uso y apropiación esperado de las TIC a nivel Alcaldía y a nivel Ciudad.   Sensiblizar a los usuarios y ciudadanía sobre los beneficios.  Definir plan de mantenimiento del uso y apropiación en la Alcaldía y Ciudadania.  Definir indicadores para Uso y Adopción</t>
  </si>
  <si>
    <t>Diagnóstico 
Plan de sensibilización definido y ejecutado
Plan de formación definido y ejecutado
Plan de mantenimiento Uso y Apropiación definido y en ejecución
Indicadores definidos y en medición</t>
  </si>
  <si>
    <t>No uso de las aplicaciones con el consecuente perjuicio en tiempo y dinero por ineficiencia o reproceso</t>
  </si>
  <si>
    <t>Desarrollar Diagnóstico 
Definir la características de los usuarios de las TI perfil, experiencia y
conocimiento para determinar el impacto de la implementación de las TI,
nuevos servicios y nuevas plataformas.
Definir Plan de sensibilización. Definir los incentivos respecto al uso y apropiación de las TIC’s
Definir Plan de formación 
Definir Plan de mantenimiento Uso y Apropiación 
Definir Indicadores
Ejecutar Plan de sesibilización e iniciar plan de formación
Iniciar ejecución plan de sensibilización
Medir indicadores</t>
  </si>
  <si>
    <t>1. Aumentar la cobertura de los servicios de formación para los colaboradores de la Alcaldía.
2. Obtener información del acceso y adopción de contenidos.
3. Desarrollo de contenidos sobre las diferentes necesidades de la Alcaldía para mantener actualizado a los colaboradores</t>
  </si>
  <si>
    <t>1. Aumentar eficiencia en la operación de la alcaldía por el uso intensivo y eficiente de la tecnología
2. Desarrollar un plan de formación de acuerdo a los perfiles de usuario de las TI a nivel de la Alcaldía y a nivel de la Comunidad
3. Plan de formación evolutivo e incremental, es decir, cada nueva formación se basa ya en conceptos enseñados mejorando el nivel de uso y apropiación</t>
  </si>
  <si>
    <t>Evaluación e implementación de una plataforma de elearning para fortalecer los procesos de aprendizaje</t>
  </si>
  <si>
    <t>• Desarrollar un análisis de requerimientos
• Evaluar plataformas de acuerdo a necesidades y características de la Alcaldía de Ibagué
• Adquirir la plataforma recomendada.
• Implementación, puesta en marcha y estabilización
• Desarrollar el proceso de Uso y Apropiación de la Herramienta.
• Desarrollar contenidos piloto (al menos dos cursos)</t>
  </si>
  <si>
    <t>No usar la herramienta para los cursos de la entidad y perder la inversión</t>
  </si>
  <si>
    <t>Definir, implementar y socializar el esquema de Gestión de Cambio que requiere la entidad para llevar a cabo una adecuada adopción del cambio desde una adeciada planeación, una consecuente comunicación y sensibilización al cambio y una adecuada ejecución del cambio con el respectivo monitereo y control</t>
  </si>
  <si>
    <t>• Definir la visión del cambio
• Mapa de impactos
• Definir estrategia de comunicación
• Definir estrategias de adopción del cambio para la entidad
• Definir indicadores de adopción y aseguramiento del cambio
• Formación de Formadores
• Certificación en Gestión del Cambio
• Implementación de acciones de adopción
• Implementación procedimiento Uso y Apropiación</t>
  </si>
  <si>
    <t>Procesos, procedimientos y formatos implementados
Estrategia de Gestión de Cambio
Mapas de impacto</t>
  </si>
  <si>
    <t>Definir modelo y procesos para la gestión de cambio
Socializar el modelo de Gestión de Cambio
Piloto de Modelo de Gestión de Cambio
Implementación Modelo de Gestión de Cambio en toda la entidad</t>
  </si>
  <si>
    <t>No realizar una adecuada sensibilización a los procesos de Gestión de Cambio y no usarla</t>
  </si>
  <si>
    <t>No se tiene procedimientos o procesos para realizar una adecuada gestión de cambio en la Alcaldía de Ibagué</t>
  </si>
  <si>
    <t>1.  Se realiza una adecuada adopción del cambio, manejando las expectativas de los afectados de una manera correcta
2. Confianza en los funcionarios respecto al cambio, se se reducen los incidentes que puedan afectar la operación de la entidad</t>
  </si>
  <si>
    <t xml:space="preserve">Definir e implementar un sistema de gestión de la innovación que pemita tanto a la ciudadanía como a los funcionarios de la Alcaldía generar, proponer, planear, ejecutar y realizar el seguimiento a innovaciones que permitan mejorar el nivel de vida de las comunidades y de los funcionarios de la entidad, dando la visibilidad requerida para motivar el ciclo innovacional en la organización. </t>
  </si>
  <si>
    <t>Formación para la Gestión de la Innovación
Adquirir las capacidades de gestión de la innovación  
Apropiación de la Gestión de la Innovación en la entidad y en la ciudadanía</t>
  </si>
  <si>
    <t>• Definir la visión de la innovación en la entidad
• Definir Modelo de Gestion de la Innovación a nivel interno y externo
• Definir Plataforma para la Gestión de la Innovación e implementarla
• Piloto de Modelo de Gestión de Innovación en una dependencia de la entidad
• Implementación Modelo de Gestión de Innovación en toda la entidad
• Implementación Modelo de Gestión de Innovación en tla comunidad</t>
  </si>
  <si>
    <t>No realizar una adecuada sensibilización a los procesos de Gestión de Innovación y no lograr el impacto deseado en la entidad y la comunidad</t>
  </si>
  <si>
    <t>Procesos, procedimientos y formatos de Gestión de la Innovación definidos, socialiados e implementados
Estrategia de Gestión de Cambio Organizacional hacia la innovación.    Mapas de impacto organizacional 
Plataforma para Innovación evaluada, seleccionada, adquirida e implementada</t>
  </si>
  <si>
    <t>1. Aumentar la eficiencia y competitividad de la entidad
2. Permite a la entidad ofrecer mas y mejores servicios a los ciudadanos
3. Mejora el nivel de vida tanto de los funcionarios como de los ciudadanos
4. Prepara a la entidad para afrontar el futuro</t>
  </si>
  <si>
    <t>El proceso definido para el Grupo de Ciencia, Tecnología e Innovación requiere una revisión de base para que realmente se oriente a las estrategias y metas que se deben implementar para convertir al Municipio de Ibagué en una entidad innovadora con foco en la mejora del nivel de vida de los ciudadanos.</t>
  </si>
  <si>
    <t xml:space="preserve">Realizar una reingeniería a la estrategia y servicios que prestan tanto los puntos VIveDigital, ViveLab y Kioskos Vive Digital con el fin de que se tengan procesos reales de inclusión social de la comunidad en las TIC con crecimiento en los indicadores de impacto social </t>
  </si>
  <si>
    <t>Se tienen mas de 30 centros de tecnología en la Alcaldía de Ibagué los cuales prestan servicios de capacitación en tecnología de diferentes niveles y con diferentes públicos.    También se cuenta con Kioskos que permite  a las personas hacer uno de computadores y programas de ofimática.</t>
  </si>
  <si>
    <t>Desaprovechamiento de la infraestructura con que cuenta la ciudad para Inclusión Social</t>
  </si>
  <si>
    <t>1. Mejorar el nivel de vida de las comunidades a través de la formación para el empleo
2. Atraer jovenes y niños hacia la tecnología en vez de que estén ociosos y vulnerables a los peligros sociales
3. Promover el emprendimiento en  las comunidades 
4. Incentivar teletrabajo</t>
  </si>
  <si>
    <t>Diagnóstico
Estrategia de Inclusión Social 
Estrategia de Sostenimiento 
Plataforma para visibilizar el uso y apropiación de estos espacios por parte de la comunidad como ecosistemas de emprendimiento social , educativo o ecómico para transformar las realidades de las comunas.</t>
  </si>
  <si>
    <t>Redefinición estrategia de inclusión social 
Redefinición del esquema de sostenimiento vs rentabilidad social
Apropiación de estos espacios por parte de la comunidad
Construir ecosistemas para el emprendimiento
Plataforma para visibilizar los emprendimientos sociales, educativos y económicos a nivel ciudad</t>
  </si>
  <si>
    <t>Desarrollar capacidades requeridas para consolidar un proceso adecuado de Desarrollo de software que garantice que las soluciones implementadas al interior de la Entidad cumplen con los estándares de calidad, lineamientos de arquitectura y arquitecturas definidas como referencia.
Adoptar una arquitectura para los sistemas de información que permitan orientar el diseño de cualquier arquitectura de solución bajo parámetros, patrones y atributos de calidad definidos.  
Implica el desarrollo de capacidades de arquitectura de software.  Se debe contar con la documentación y actualización de la arquitectura de solución de los sistemas de información de la institución bajo las parámetros de alguna arquitectura de referencia definida. Implementar los mecanismos necesarios para compartir la información haciendo uso del Modelo de Interoperabilidad definido por el Estado a partir de las necesidades de intercambio de información con otras entidades o grupos de interés</t>
  </si>
  <si>
    <t>Definición y apropiación de marco de trabajo para el desarrollo de software
Capacitación del personal para apropiar los conocimientos sobre arquitectura de software, lineamientos  de interoperabilidad, GEL-XML.  
Adecuación de Sistemas de Información para trabajar con el framework de arquitectura de Software definido y los estándares de interoperabilidad.</t>
  </si>
  <si>
    <t xml:space="preserve">Determinar la forma más adecuada para el manejo de presupuestos para proyectos que integran varias secretarías.
Identificar y divulgar los acuerdos a que se debe llegar con las diferentes dependencias.  Estos deben ser apoyados desde un nivel de autoridad adecuado.
Identificar las soluciones que actualmente se encuentran por fuera del gobierno de TI.
Identificar las iniciativas que están siendo adelantadas por otras secretarías para la adquisición de servicios o tecnología. 
Identificar las necesidades de herramientas tecnológicas que son comunes a varias dependencias.
</t>
  </si>
  <si>
    <t>Definir una estrategia para la gestión de datos abiertos.
Identificación información que puede ser compartida como datos abiertos
Incorporar funcionalidades en los sistemas de información que faciliten la generación de datos abiertos. 
Automatizar procesos de extracción de las fuentes, para la generación y publicación de conjuntos de datos abiertos.
Compartir datos a través del portal de datos abiertos del estado.
Realizar aprovechamiento y análisis de datos abiertos, haciendo uso de datos publicados por otras entidades, para contrastar o integrar con datos de la Entidad para la toma de decisiones.</t>
  </si>
  <si>
    <t>Selección Herramienta
Implementar la herramienta seleccionada.
Documentación Uso y Apropiación
Socialización de la herramienta
Piloto Herramienta</t>
  </si>
  <si>
    <t>• Realizar Diagnóstico
• Definir Estrategia de Inclusión Social 
• Definir la Estrategia de Sostenimiento 
• Definir ecosisteas para desarrollar emprendimiento mendiante convenios Universidad-Empresa-Estado-Sociedad
• Definir e implementar la Plataforma para visibilizar el uso y apropiación de estos espacios por parte de la comunidad como origen y destino de las actividades que como comunidad requieren
• Modernizar el recurso tecnológico de los puntos Vive Digital y Vive Lab</t>
  </si>
  <si>
    <t>Alto</t>
  </si>
  <si>
    <t>Medio</t>
  </si>
  <si>
    <t>Bajo</t>
  </si>
  <si>
    <t>Si</t>
  </si>
  <si>
    <t>No</t>
  </si>
  <si>
    <t>Sí</t>
  </si>
  <si>
    <t>Impacto social</t>
  </si>
  <si>
    <t>Puntaje Valor estrátegico</t>
  </si>
  <si>
    <t>Puntaje Impacto organizacional</t>
  </si>
  <si>
    <t>Puntaje Impacto social</t>
  </si>
  <si>
    <t>Puntaje Costo oportunidad (impacto de no hacer el proyecto)</t>
  </si>
  <si>
    <t>Puntaje Normatividad</t>
  </si>
  <si>
    <t>1:Bajo: Impacta un grupo de interés
2:Medio: Impacta varios grupos de interés
3:Alto: Impacta la ciudadanía en general</t>
  </si>
  <si>
    <t>Implementar los mecanismos que permitan el acceso
a los servicios de información por parte de los diferentes grupos de interés, contemplando características de accesibilidad, seguridad y usabilidad.
Implementar aplicaciones móviles como canales de acceso a información y servicios requeridos por el ciudadano.
Implementar portales digitales y estrategias de divulgación a través de redes sociales para los servicios y procesos que aun carecen de un medio efectivos para dar a conocer al ciudadano los servicios e información disponible de cultura, turismo, desarrollo económico, entre otros. En algunos casos se requiere la reactivación de portales digitales que ya existen pero se encuentran inactivos. 
Implementar mecanismos de accesibilidad que garanticen la inlcusión para personas en situación de discapacidad auditiva y visual.</t>
  </si>
  <si>
    <t>Implementar el plan de continuidad y disponibilidad para garantizar el funcionamiento permanente de los servicios tecnológicos.
Implementar un Plan de  capacidad de los servicios de TI con el fin de gestionar de forma integral dichos servicios y garantizar la disponibilidad de los mismos de forma permantente.</t>
  </si>
  <si>
    <t>Secretaría de Las TIC - Grupo de Ciencia, Tecnología e Innovación</t>
  </si>
  <si>
    <t>Especificación de un marco de responsabilidad para fomentar un comportamiento adecuado en la valoración, creación,  almacenamiento, uso y eliminación de información. Esto incluye los procesos, roles, normas y métricas que aseguran el uso eficaz y eficiente de la información.</t>
  </si>
  <si>
    <t>Procesos, roles, normas y métricas que aseguran el uso eficaz y eficiente de la información.</t>
  </si>
  <si>
    <t>No se tiene actualmente definido un marco para el gobierno de datos y éste es base para la implementación de otros servicios de información.</t>
  </si>
  <si>
    <t xml:space="preserve">
Director de Grupo de Ciencia, Tecnología e Innovación
Profesional de grupo de Ciencia, Tecnología e Innovación
</t>
  </si>
  <si>
    <t>Recepción y entrega eficiente de información
Aseguramiento de calidad y seguridad de la información.
Respuestas ágiles a los cambios en tecnología</t>
  </si>
  <si>
    <t xml:space="preserve">Implementar funcionalidades de gestión documental que complementan y hacen integral la gestón de dicho proceso en la entidad. 
Actualmente se encuentran implementadas funcionalidades de radicación, distribución y gestión de documentos.
Para tener una gestión documental integral estaría faltando producción, organización. transferencias, disposición de documentos y disposición final.
Asegurar que de forma integral la herramienta de gestión documental incorpore esquemas de captura, procesamiento, consulta, preservación y disposición final de información (datos), de acuerdo con lo establecido en la normatividad del Archivo General de la Nación (AGN).  
La disponibilidad de documentos digitales optimiza en gran medida la gestión de todos los procesos dado que ofrece acceso más oportuno a la información y minimiza la operatividad en la gestión documental.  Además, facilita la preservación de la información misional de la entidad, la seguridad, completitud y disponibilidad de la información. </t>
  </si>
  <si>
    <t>Producción, Organización, Transferencias, Disposición de documentos y disposición final</t>
  </si>
  <si>
    <t>Funcionalidades implementadas
Documentación de usuario y técnica</t>
  </si>
  <si>
    <t xml:space="preserve">El módulo de Gestión documental que hace parte de PISAMI cuenta actualmente con funcionalidades de radicación, distribución y gestión de los documentos.  Carece de las otras funcionalidades para abarcar un proceso integral de gestión documental.
</t>
  </si>
  <si>
    <t>Gerente Proyecto 
Profesionales grupo Infraestructura Tecnológica
Personal del equipo de desarrollo</t>
  </si>
  <si>
    <t>Requisitos incompletos o con déficit de análisis.
Resistencia por parte de las áreas y personas implicadas.
Falta de disponibilidad del  expertos en el dominio de gestión documental.
Falta de disponibilidad de personal de TI
Falta de continuidad en los integrantes del equipo de desarrollo debido a presupuesto disponible, finalización de períodos o cierre de vigencias.</t>
  </si>
  <si>
    <t xml:space="preserve">Gestión más eficiente del proceso de Gestión Documental.
Mayor nivel de seguridad sobre la información del proceso.
</t>
  </si>
  <si>
    <t>Modernizar los equipos de cómputo de le Entidad que se encuentran obsoletos. 
Así mismo, adquirir las licencias de software necesarias para prestar los servicios de TI de forma efectiva y garantizar el soporte sobre todos los componentes software del centro de cómputo y la Entidad.</t>
  </si>
  <si>
    <t>Implementarel modelo de Seguridad de la Información, asegurando el cumplimiento de los lineamientos de la Política de Gobierno Digital, la política de seguridad de la información de la Entidad y los requisitos particulares de seguridad de acuerdo con la arquitectura definida para la Entidad.</t>
  </si>
  <si>
    <t>Reealizar la transición del Protocolo IPv4 a IPv6 de acuerdo con los lineamientos de la política de Gobierno Digital.</t>
  </si>
  <si>
    <t>Migración de la solución a la nube para adquirir capacidades de entorno de ejecución que no se logran de manera simple continuando con una estrategia en el perimetro interno. 
El uso de la nube le da a la solución capacidades de ejecución en entornos mas robustos y disponibles.
Una estrategia de migración hacia la nube puede tener 5 opciones (Re 5):
1. Rehospedar
2. Refactorizar
3. Reconstruir
4. Rearquitectura
5. Remplazar
https://docs.microsoft.com/en-us/azure/architecture/cloud-adoption/digital-estate/5-rs-of-rationalization</t>
  </si>
  <si>
    <t>Realizar el estudio y analisis de la solución
Ejecutar estrategia TIME de Gartner para determinar la mejor alternativa de migración de la solución
Definir y construir plan de migración
Ejecutar migración de la solución
Asegura solución en la nube</t>
  </si>
  <si>
    <t>Ausencia de competencias necesarias en el equipo de trabajo.
Desconocimiento técnico de algunos de los componentes de la solución</t>
  </si>
  <si>
    <t xml:space="preserve">Aumento de las capacidades de la solución y robustecimiento de su infraestructura
</t>
  </si>
  <si>
    <t>Definición de estrategia de exposición de servicios de integración a entidades gubernamentales, Integración con entidades externas, internas y socios de negocio y consumo de otros desde dichas entidades
Implementación y ajuste de servicios tecnologicos a los estandares de interoperabilidad expuestos por MinTic</t>
  </si>
  <si>
    <t xml:space="preserve">Estrategia de exposición de servicios e interoperabilidad.
Plataforma de hospedaje de servicios de negocio e interoperabilidad seleccionada.
Plataforma de gestión de servicios seleccionada
Roadmap de implementación de servicios.
Implementación de primera ola de servicios de integración a ser expuestos.
Implementación de politicas de interoperabilidad y seguridad requeridos por MinTic
</t>
  </si>
  <si>
    <t>Las soluciones de negocio actuales no proporcionan mecanismos de exposición de su funcionalidad a traves de mecanismo abiertos y estandares para intercambiar y proporcionar información a las demas entidades gubernamentales y a la ciudadania para habilitar un entorno mas cercano de colaboración</t>
  </si>
  <si>
    <t>Ejecución de leventamiento de necesidades de integración e intercambio de información de la entidad
Definición de lineamientos de intercambio de información
Identificación de plataformas de servicios de aplicación recomendadas para la entidad
Definición de criterios de priorización de servicios a ser expuestos
Calificación de servicios y priorización
Definición de criterios de calidad requeridos para primera ola de servicios priorizados
Definición de arquitectura sugerida y componentes de plataforma
Implementación de servicios de primera ola de servicios priorizados</t>
  </si>
  <si>
    <t xml:space="preserve">Aumento de las capacidades de la solución y robustecimiento de su infraestructura.
Interacción continua y habilitada con entidades externas.
Optimización de procesos y aumento en la capacidad de respuesta a las necesidades de la entidad y la ciudadania
</t>
  </si>
  <si>
    <t>Interno / Externo</t>
  </si>
  <si>
    <t>Definición del modelo de gobierno para servicios expuestos a entidades gubernamentales, socios de negocio y ciudadania</t>
  </si>
  <si>
    <t>Definición de proceso de definición de servicios 
Definición de proceso de gestión de la demanda
Definición de proceso de aprovisionamiento de servicios
Definición de proceso de monitoreo de servicios
Definición de proceso de operación de servicios
Definición de roles y responsabilidades propias de la mesa de gobierno SOA
Definición de herramientas para gobernabilidad de servicios
Definición de plataformas de gestión de servicios y administración. 
Aprovisionamiento de plataforma de gestión de servicios.
Definición de politicas y lineamientos de aseguramiento y auditoria</t>
  </si>
  <si>
    <t xml:space="preserve">Modelo de Gobierno definido
Plataforma de Gestión de Servicios Definida e Implementada
</t>
  </si>
  <si>
    <t>Las soluciones de negocio actuales no proporcionan mecanismos seguros y administrados de exposición de su funcionalidad a traves de mecanismo abiertos y estandares para intercambiar y proporcionar información a las demas entidades gubernamentales y a la ciudadania para habilitar un entorno mas cercano de colaboración</t>
  </si>
  <si>
    <t>Ejecución de consultoria de construcción de modelo de gobierno SOA</t>
  </si>
  <si>
    <t>Migración de la solución a la nube para adquirir capacidades de entorno de ejecución que no se logran de manera simple continuando con una estrategia en el perimetro interno. 
El uso de la nube le da a la solución capacidades de ejecución en entornos mas robustos y disponibles.
Una estrategia de migración hacia la nube puede tener 5 opciones (Re 5):
1. Rehospedar
2. Refactorizar
3. Reconstruir
4. Rearquitectura
5. Remplazar</t>
  </si>
  <si>
    <t>Definición de estrategia de Migración
Migración de la solucion PISAMI hacia la nube
Solución con niveles de respaldo y escalabilidad aumentados</t>
  </si>
  <si>
    <t>Solución PISAMI sobre plataformas en la nube</t>
  </si>
  <si>
    <t>No se cuenta actualmente con capacidades para escalar, asegurar, respaldar y garantizar la continuidad de la solución PISAMI dentro de su arquitectura On-Premise actual</t>
  </si>
  <si>
    <t>Definición de estrategia de Migración
Definición de plataforma de servicios
Definición de plataforma de gestión de servicios
Migración de la solucion PISAMI hacia la nube
Solución con niveles de respaldo y escalabilidad aumentados</t>
  </si>
  <si>
    <t>Habilitar fuerza laboral digital por medio de la automatización robótica de procesos (RPA- Robotic Process Automation)  que para aumentar la eficiencia de los procesos o servicios más significativos.</t>
  </si>
  <si>
    <t>Existencia de procesos con tareas operativas, repetitivas y predecibles que son susceptibles de ser automatizadas mediante el desarrollo de bots.</t>
  </si>
  <si>
    <t>Reducción del procesamiento manual
Reducción en tiempos promedios de atención y niveles de servicio.
Aumento de la productividad
Eliminación de errores
Reducción de costos
Fuerza laboral 7x24</t>
  </si>
  <si>
    <t>Seleccionar herramienta para implementación de RPA.
Seleccionar procesos de Negocio a ser automatizados
Analizar y crear requerimientos 
Definir métricas para medir resultados
Implementar funcionalidades de automatización
Probar procesos automatizados
Desplegar
Estabilizar</t>
  </si>
  <si>
    <t>Adquisición de hardware y software</t>
  </si>
  <si>
    <t>Gran parte de los equipos de la entidad se encuentran en estado de obsolescencia y no están cumpliendo con la función de apoyar la ejecución de los procesos de forma eficiente. Por el contrario, pueden, en algunos casos, representar cuellos de botella que retrasan el cumplimiento de las tareas, como es el caso de algunos escáneres.
Los equipos de cómputo y comunicaciones de los Puntos Vive Digital, Kioskos Vive Digital, Puntos Vive Lab y Zonas Wifi requieren ser actualizados para asegurar que prestan el servicio a la comunidad para el cual fueron concebidos.
Se encuentran licencias de Software desactualizadas tanto de herramientas de escritorio como de software de Datacenter.
En algunos casos, como el de Oracle, las licencias son insuficientes para las necesidades de administración.</t>
  </si>
  <si>
    <t xml:space="preserve">Director de Grupo de Infraestructura Tecnológica
Profesional de Grupo de Infraestructura Tecnológica
Técnico de de Grupo de Infraestructura Tecnológica
</t>
  </si>
  <si>
    <t>Actualización de inventario de equipos y licencias
Identificación de equipos y software obsoleto.
Análisis de capacidad para identificar las necesadades de Software.
Seleccionar equipos a comprar
Seleccionar software a comprar
Seleccionar proveedor
Realizar la compra
Entrega de equipo y software a dependencias y responsables correspondientes.</t>
  </si>
  <si>
    <t xml:space="preserve">Impresiciones en levantamiento de información de inventario de equipo y entendimiento de necesidades
Errores en Dimensionamiento de la capacidad
</t>
  </si>
  <si>
    <t>Adecuada Gestión de TI.
Soporte a la ejecución de los procesos</t>
  </si>
  <si>
    <t>Definición e implementación del Plan de capacidad
Definición e implementación del Plan de continudiad y disponibilidad</t>
  </si>
  <si>
    <t>Plan de capacidad
Plan de continuidad y disponibilidad</t>
  </si>
  <si>
    <t>La gestión de la capacidad, la continuidad y la disponibilidad son fundamentales para garantizar la continuidad de la operación y la
prestación de todos los servicios de la entidad y de TI.</t>
  </si>
  <si>
    <t>Identificar vulnerabilidades 
Identificar capacidades
Identificar requisitos de disponibilidad
Generar planes
Aprobar planes
Implementar planes
Probar planes
Socializar planes</t>
  </si>
  <si>
    <t xml:space="preserve">Ausencia de planes para la gestión de cambio
Análisis deficiente de vulnerabilidades
</t>
  </si>
  <si>
    <t>Garantizar la continuidad de la operación y la prestación de todos los servicios de la entidad y de TI.</t>
  </si>
  <si>
    <t>Modelo de gestión implementado</t>
  </si>
  <si>
    <t>Realizar diagnóstico de estado actual
Definir el alcance de implementación
Elaborar el plan de seguridad y privacidad de la información alineado con el objetivo misional de la entidad
Implementar el modelo de seguridad
Evaluar el desempeño del modelo implementado</t>
  </si>
  <si>
    <t>Ausencia de planes para la gestión de cambio
Falta de apoyo con el nivel de autoridad requerido.</t>
  </si>
  <si>
    <t>Disminución en el impacto de los riesgos
Mayor confianza por parte de los grupos de interés
Garantía de la confidencialidad, disponibilidad e integridad de la información</t>
  </si>
  <si>
    <t>La gestión de la seguridad y privacidad de la información es fundamentales para garantizar la entrega de servicios de información a la entidad y a la ciudad garantizando la privacidad, integridad y disponibilidad.  
La Entidad está obligada a implementar un Sistema de Gestión de Seguridad y Privacidad de la Información, dados los lineamientos de la Política de Gobierno Digital.</t>
  </si>
  <si>
    <t>Implementación acorde con el Modelo de Seguridad y Privacidad de la Información de Mintic.</t>
  </si>
  <si>
    <t>Implementación acorde con el Modelo de Seguridad y Privacidad - Guía N. 20 del modelo.</t>
  </si>
  <si>
    <t>Infraestructura de conectividad migrada a IPv6</t>
  </si>
  <si>
    <t>Dado el crecimiento exponencial de las redes de telecomunicaciones, la mayor demanda y oportunidades de servicios a través de internet, el aumento de innovación tecnológico en dispositivos alámbricos e inalámbricos que conllevan al agotamiento del protocolo de internet versión 4, se hace necesario migrar al protocolo de internet versión 6, el cual hace posible que todos los dispositivos tecnológicos usados para la conexión a internet, tengan una dirección en IPv6, la cual facilitará la conectividad en banda ancha, ofreciendo mejores servicios poniéndolos al alcance de toda la población a fin de estimular y ofrecer mejores oportunidades para el desarrollo mundial.</t>
  </si>
  <si>
    <t>Planeación del proceso de transición
Implementación del protocolo IPv6
Pruebas de funcionalidad de IPv6
Despliegue del servicio</t>
  </si>
  <si>
    <t xml:space="preserve">Director de Grupo de Infraestructura Tecnológica
Profesional de Grupo de Infraestructura Tecnológica
Técnico de Grupo de Infraestructura Tecnológica
</t>
  </si>
  <si>
    <t>Introducción de nuevas funciones que mejoran aspectos como la seguridad informática
Facilidad de conectar diversidad de equipos
Posibilidad de uso de códigos de software más robustos y portables 
Mejores tiempos de respuesta en las redes de comunicaciones y los sistemas de información</t>
  </si>
  <si>
    <t>PR-ES-001</t>
  </si>
  <si>
    <t>PR-ES-002</t>
  </si>
  <si>
    <t>PR-ES-003</t>
  </si>
  <si>
    <t>PR-GO-001</t>
  </si>
  <si>
    <t>PR-GO-002</t>
  </si>
  <si>
    <t>PR-IN-001</t>
  </si>
  <si>
    <t>PR-IN-002</t>
  </si>
  <si>
    <t>PR-IN-003</t>
  </si>
  <si>
    <t>PR-IN-004</t>
  </si>
  <si>
    <t>PR-IN-005</t>
  </si>
  <si>
    <t>PR-IN-006</t>
  </si>
  <si>
    <t>PR-IN-007</t>
  </si>
  <si>
    <t>PR-SI-001</t>
  </si>
  <si>
    <t>PR-SI-002</t>
  </si>
  <si>
    <t>PR-SI-003</t>
  </si>
  <si>
    <t>PR-SI-004</t>
  </si>
  <si>
    <t>PR-SI-005</t>
  </si>
  <si>
    <t>PR-SI-006</t>
  </si>
  <si>
    <t>PR-SI-007</t>
  </si>
  <si>
    <t>PR-SI-008</t>
  </si>
  <si>
    <t>PR-SI-009</t>
  </si>
  <si>
    <t>PR-SI-010</t>
  </si>
  <si>
    <t>PR-ST-001</t>
  </si>
  <si>
    <t>PR-ST-002</t>
  </si>
  <si>
    <t>PR-ST-003</t>
  </si>
  <si>
    <t>PR-ST-004</t>
  </si>
  <si>
    <t>PR-ST-005</t>
  </si>
  <si>
    <t>PR-UN-001</t>
  </si>
  <si>
    <t>PR-UN-002</t>
  </si>
  <si>
    <t>PR-UN-003</t>
  </si>
  <si>
    <t>PR-UN-004</t>
  </si>
  <si>
    <t>PR-UN-005</t>
  </si>
  <si>
    <t>PR-ES-001 Portafolio de Servicios de TI</t>
  </si>
  <si>
    <t>PR-ES-002 Desarrollo de capacidades de Arquitectura Empresarial</t>
  </si>
  <si>
    <t>PR-ES-003 Gobierno sobre componentes de TI de la Entidad</t>
  </si>
  <si>
    <t>PR-GO-001 Implementación Gobierno TI</t>
  </si>
  <si>
    <t>PR-GO-002 Implementación PMO y herramienta de Gestión de proyectos</t>
  </si>
  <si>
    <t>PR-IN-001 Gobierno de Información</t>
  </si>
  <si>
    <t xml:space="preserve">PR-IN-002 Servicios Ciudadanos Digitales </t>
  </si>
  <si>
    <t>PR-IN-003 Múltiples Canales de acceso a los servicios y la información: Movilidad y portales digitales</t>
  </si>
  <si>
    <t xml:space="preserve">PR-IN-004 Lago de datos </t>
  </si>
  <si>
    <t>PR-IN-005 Analítica Descriptiva</t>
  </si>
  <si>
    <t>PR-IN-006 Analítica Predictiva</t>
  </si>
  <si>
    <t>PR-IN-007 Datos Abiertos</t>
  </si>
  <si>
    <t>PR-SI-002 Interoperabilidad</t>
  </si>
  <si>
    <t>PR-SI-003 Gobierno SOA</t>
  </si>
  <si>
    <t>PR-SI-004 Gestión y automatización de procesos</t>
  </si>
  <si>
    <t>PR-SI-005 Sistema de Información para la gestión de procesos misionales</t>
  </si>
  <si>
    <t>PR-SI-006 Sistema de Información para la gestión de procesos de apoyo</t>
  </si>
  <si>
    <t>PR-SI-007 Sistema de Información Geográfica</t>
  </si>
  <si>
    <t>PR-SI-008 Gestión documental</t>
  </si>
  <si>
    <t>PR-SI-009 Sistema de información para caracterización de la población</t>
  </si>
  <si>
    <t>PR-SI-010 Automatización Robótica de Procesos</t>
  </si>
  <si>
    <t>PR-ST-001 Modernización de Hardware y Software</t>
  </si>
  <si>
    <t>PR-ST-002 Gestión de Servicios - Plan de Capacidad, Continuidad y Disponibilidad</t>
  </si>
  <si>
    <t>PR-ST-003 Modelo de Seguridad de la información</t>
  </si>
  <si>
    <t>PR-ST-004 Transición de IPv4 a IPv6</t>
  </si>
  <si>
    <t>PR-ST-005 Migración a la nube</t>
  </si>
  <si>
    <t>PR-UN-001 Estrategia de Uso y Apropiación e implementación</t>
  </si>
  <si>
    <t>PR-UN-002 Implementación plataforma de e-learning</t>
  </si>
  <si>
    <t>PR-UN-003 Gestión de Cambio - Definición e implementación</t>
  </si>
  <si>
    <t>PR-UN-004 Gestión de la Innovación - Definición e implementación</t>
  </si>
  <si>
    <t>PR-UN-005 Vive Digital - Relanzamiento</t>
  </si>
  <si>
    <t>PR-UN-005 Vive Digital - Fortalecimiento</t>
  </si>
  <si>
    <t>Transformación Digital - Servicios de Información</t>
  </si>
  <si>
    <t>Gobierno y Gestión de TI</t>
  </si>
  <si>
    <t>Infraestructura Tecnológica</t>
  </si>
  <si>
    <t>Optimización de procesos</t>
  </si>
  <si>
    <t>Transformación Digital - Capacidades Analíticas</t>
  </si>
  <si>
    <t>Total general</t>
  </si>
  <si>
    <t>PR-ES-003 Gobierno sobre componentes de TI de la Entidad
PR-GO-002 Implementación PMO y herramienta de Gestión de proyectos</t>
  </si>
  <si>
    <t>PR-IN-004 Lago de datos 
PR-IN-006 Analítica Predictiva</t>
  </si>
  <si>
    <t>PR-IN-001 Gobierno de Información
PR-IN-005 Analítica Descriptiva
PR-IN-006 Analítica Predictiva</t>
  </si>
  <si>
    <t xml:space="preserve">PR-IN-001 Gobierno de Información
PR-IN-004 Lago de datos </t>
  </si>
  <si>
    <t>PR-SI-001 Capacidades de Desarrollo de Software</t>
  </si>
  <si>
    <t>PR-SI-004 Gestión y automatización de procesos
PR-SI-006 Sistema de Información para la gestión de procesos de apoyo</t>
  </si>
  <si>
    <t>PR-SI-004 Gestión y automatización de procesos
PR-SI-005 Sistema de Información para la gestión de procesos misionales</t>
  </si>
  <si>
    <t>PR-SI-005 Sistema de Información para la gestión de procesos misionales
PR-SI-006 Sistema de Información para la gestión de procesos de apoyo
PR-SI-010 Automatización Robótica de Procesos</t>
  </si>
  <si>
    <t>PR-ST-002 Gestión de Servicios - Plan de Capacidad, Continuidad y Disponibilidad
PR-ST-004 Transición de IPv4 a IPv6</t>
  </si>
  <si>
    <t>PR-SI-002 Interoperabilidad
PR-SI-003 Gobierno SOA</t>
  </si>
  <si>
    <t>PR-SI-003 Gobierno SOA
PR-ST-005 Migración a la nube</t>
  </si>
  <si>
    <t>PR-SI-002 Interoperabilidad
PR-ST-005 Migración a la nube</t>
  </si>
  <si>
    <t>PR-UN-002 Implementación plataforma de e-learning
PR-UN-003 Gestión de Cambio - Definición e implementación</t>
  </si>
  <si>
    <t>PR-ST-001 Modernización de Hardware y Software
Todos los proyectos de Uso y Apropiación</t>
  </si>
  <si>
    <t>Seguridad y Privacidad de la Información</t>
  </si>
  <si>
    <t>Gestión de la Innovación y Apropiación Tecnológica</t>
  </si>
  <si>
    <t>Soluciones Integrales de Caracterización</t>
  </si>
  <si>
    <t>Análisis y Diseño de la Arquitectura de  Procesos. 
Documentacion en BPMN de los procedimientos a automatizar
Selección y adquisición de una plataforma BPMS
Implementación de la plataforma en la infraestructura de la entidad. 
Capacitación en uso de la plataforma.
Análisis, Diseño, Automatización de flujos de información en procesos misionales
Análisis, Diseño, Automatización de flujos de información en procesos de apoyo.</t>
  </si>
  <si>
    <t>EJE NO. 1.  Fortalecimiento institucional y participativo.</t>
  </si>
  <si>
    <t>EJE NO. 2.  Ibagué de Oportunidades. Apuesta por la prestación de servicios sociales para el crecimiento del capital humano.</t>
  </si>
  <si>
    <t xml:space="preserve">EJE NO. 3.  Interacción e Integración económica regional. </t>
  </si>
  <si>
    <t xml:space="preserve">EJE NO. 4.  Territorio ordenado y planificado. </t>
  </si>
  <si>
    <t>X</t>
  </si>
  <si>
    <t xml:space="preserve">Definir e implementar una estrategia clara para la gestión de datos abiertos que genere una dinámica continua de entrega de datos públicos para el servicio de la sociedad y otros grupos de interés. Dicha estrategia debe garantizar tanto la entrega de datos de forma sistemática como el aprovechamiento de datos abiertos dispuestos por otras entidades para el análisis de información.
</t>
  </si>
  <si>
    <t>Censo Georreferenciado de Contribuyentes del Impuesto de Industria y Comercio</t>
  </si>
  <si>
    <t xml:space="preserve">Actualización de la estratificación socioeconómica del municipio. </t>
  </si>
  <si>
    <t>Educación ambiental con miras al cumplimiento normativo vigente.</t>
  </si>
  <si>
    <t>Programas de fortalecimiento del monitoreo ambiental</t>
  </si>
  <si>
    <t>Estudio de necesidad de ciclo infratestructura a partir del
análisis y la recolección de datos mediante aplicaciones móviles</t>
  </si>
  <si>
    <t>Monitoreo de Derechos de la Niñez</t>
  </si>
  <si>
    <t>Monitoreo de los derechos de la niñez</t>
  </si>
  <si>
    <t>100% cobertura en educación, educación integral y jornada única</t>
  </si>
  <si>
    <t>Modelo Integral de Atención en Salud. Excelente, eficaz
y eficiente</t>
  </si>
  <si>
    <t>Ordenamiento productivo del suelo rural a escala
1:25.000</t>
  </si>
  <si>
    <t>Reconversión gradual productiva agropecuaria</t>
  </si>
  <si>
    <t>PR-SI-007 Sistema de Información Geográfica - Con la creación de un censo de contribuyentes  georreferenciado y dinámico el municipio de Ibagué podrá, en primer lugar, actualizar de manera permanente la información de todos los contribuyentes del ICA y así controlar de manera efectiva la evasión del impuesto.</t>
  </si>
  <si>
    <t>PR-UN-002 Implementación plataforma de e-learning - en Colombia existen
mecanismos de programas educativos ambientales
como lo son los Proyectos Ambientales
Escolares (PRAE) y los Proyectos Ambientales
Universitarios (PRAU); dentro de los cuales se
podría llegar a realizar el ejercicio.</t>
  </si>
  <si>
    <t>PR-SI-007 Sistema de Información Geográfica - Georreferenciación de fuentes hídricas, áreas protegidas, zonas de amenza.</t>
  </si>
  <si>
    <t xml:space="preserve">PR-SI-005 Sistema de Información para la gestión de procesos misionales - Sistema de información de apoyo a la gestión de riesgo y ambiental para tener posibilidad de registro y trazabilidad de los aspectos pertinentes a la secretaría, entre ellos, entregas de ayudas humanitarias, Subsidios de arrendamiento entregados y acciones generadas en torno a la gestión de riesgos.   
Trazabilidad sobre gestión realizada para dar respuesta al ciudadano según solicitudes
Flujos y alertamiento ante casos identificados o probabilidades de ocurrencia de desastres.
</t>
  </si>
  <si>
    <t>PR-SI-009 Sistema de información para caracterización de la población - Identificación de grupos vulnerables: niños y niñas</t>
  </si>
  <si>
    <t>PR-IN-003 Múltiples Canales de acceso a los servicios y la información: Movilidad y portales digitales - Aplicaciones móviles presentan la posibilidad de proveer información detallada de las rutinas de la población en términos de transporte; información que sirve para determinar necesidades de infraestructur.  Estas herramientas tecnológicas, permiten identificar el diario de movilidad de una persona, albergando información como las distancias recorridas y el medio de transporte usado</t>
  </si>
  <si>
    <t xml:space="preserve">PR-SI-007 Sistema de Información Geográfica - Generación de mapas y estadísticas </t>
  </si>
  <si>
    <t>PR-IN-005 Analítica Descriptiva - Análisis de datos de rutinas de transporte de la población</t>
  </si>
  <si>
    <t>PR-IN-007 Datos Abiertos - Los datos de la ciudad de Ibagué se encuentran registrados en el  sistema SUIN (Sistema Unicp de Información de la NIñez) , por lo que se sugiere que: la ciudad utilice los resultados de dicha información en el proceso de toma de decisiones sobre la garantía de los derechos de la niñez y su desarrollo, priorice los temas urgentes, y realice las inversiones públicas necesarias para consolidarse
como un territorio amigo de la niñez.</t>
  </si>
  <si>
    <t>PR-SI-002 Interoperabilidad - Intreoperabilidad con Sistema SUIN para obtener información de monitoreo de la niñez</t>
  </si>
  <si>
    <t>PR-IN-005 Analítica Descriptiva - Uso de la analítica descriptiva para análisis de variables que son determinantes en la permanencia o deserción de estudiantes.  Análisis de tasas de retención, tasas de deserción, entre otros.
Identificar
de manera específica las potenciales
causalidades de los resultados de las pruebas
de calidad</t>
  </si>
  <si>
    <t>PR-IN-006 Analítica Predictiva - Correlación y clasificación de variables para definir probabilidad de deserción o de retención que permitan establecer estrategias adecuadas.</t>
  </si>
  <si>
    <t>PR-SI-009 Sistema de información para caracterización de la población - Caracterización de población para estudio de variables sociodemográficas</t>
  </si>
  <si>
    <t>PR-SI-009 Sistema de información para caracterización de la población - Caracterización
de la población, que permita obtener perfiles epidemiológicos,
seguimiento individual de pacientes
y seguimiento a eventos de salud.</t>
  </si>
  <si>
    <t>PR-SI-007 Sistema de Información Geográfica - Se requiere realizar la delimitación territorial</t>
  </si>
  <si>
    <t>PR-SI-005 Sistema de Información para la gestión de procesos misionales - Se requiere un sistema de información y
comunicación que permita hacer captura, registro,
activación de rutas de atención, referencias y
contra referencias;</t>
  </si>
  <si>
    <t>PR-SI-007 Sistema de Información Geográfica - Contar con información detallada sobre
los usos del suelo con relación a la ubicación,
extensión, distribución espacial y las relaciones de
usos;
identificación detallada de áreas que
ameritan reconversión de usos o rehabilitación
de suelos para la productividad.</t>
  </si>
  <si>
    <t>PR-SI-007 Sistema de Información Geográfica - Identificar los suelos que presentan conflicto
severo y moderado de uso</t>
  </si>
  <si>
    <t>Iniciativas Ibagué Sostenible 2037</t>
  </si>
  <si>
    <t xml:space="preserve">
Evaluación inicial de las necesidades analíticas.
Entendimiento de las necesidades de negocio (Casos de uso de negocio)
Planificación y priorización de soluciones necesarias de análisis predictivo.
Seleccionar herramientas para la implementación de modelos predictivos
Selección de proveedores de soluciones analíticas
Entendimiento de los datos
Preparación de datos 
Construcción de modelos estadísticos
Evaluación de modelo
Despliegue de modelos
Calibración 
</t>
  </si>
  <si>
    <t>Foco</t>
  </si>
  <si>
    <t>TIC para la sociedad</t>
  </si>
  <si>
    <t>TIC para el estado</t>
  </si>
  <si>
    <t>TIC para la Sociedad</t>
  </si>
  <si>
    <t>TIC para el Estado</t>
  </si>
  <si>
    <t>Mejorar la Gestión de TI</t>
  </si>
  <si>
    <t>Mejorar la Gestión de la Entidad</t>
  </si>
  <si>
    <t>Mejores Servicios a la ciudad</t>
  </si>
  <si>
    <t>Tipo proyecto</t>
  </si>
  <si>
    <t>PR-SI-007 Sistema de Información Geográfica - Como parte de la mejora de la infraestructura
de datos espaciales de la ciudad, se requiere
implementar un proyecto que actualice y mejore la nomenclatura y la numeración de los predios
del Municipio, la cual</t>
  </si>
  <si>
    <t>Definir el marco de gobierno:  abarcar todos los aspectos de la gestión de datos
Definir responsabilidades de acuerdo con el marco de gobierno
Socializar el marco de gobierno.
Implementar las políticas o demás lineamientos definidos</t>
  </si>
  <si>
    <t>Ausencia de competencias necesarias en el equipo de trabajo.
Análisis poco acertivo de los procesos que conllevan a una selección errada de tareas a ser automatizadas.
Ineficiencias incorporadas en los procesos</t>
  </si>
  <si>
    <t>Robots implementados para diferentes procesos.</t>
  </si>
  <si>
    <t>Implementación de robots para automatización de procesos.</t>
  </si>
  <si>
    <t>36 meses</t>
  </si>
  <si>
    <t>TOTALES</t>
  </si>
  <si>
    <t>Programas</t>
  </si>
  <si>
    <t>Inicio</t>
  </si>
  <si>
    <t>Fin</t>
  </si>
  <si>
    <t>Año 1</t>
  </si>
  <si>
    <t>Año 2</t>
  </si>
  <si>
    <t>Año 3</t>
  </si>
  <si>
    <t>Año 4</t>
  </si>
  <si>
    <t xml:space="preserve">Año 2 </t>
  </si>
  <si>
    <t>Año 1 - Sem 1</t>
  </si>
  <si>
    <t>Año 1 - Sem 2</t>
  </si>
  <si>
    <t>Año 2 - Sem 1</t>
  </si>
  <si>
    <t>Año 2 - Sem 2</t>
  </si>
  <si>
    <t>Año 3 - Sem 1</t>
  </si>
  <si>
    <t>Año 3 - Sem 2</t>
  </si>
  <si>
    <t>Año 4 - Sem 2</t>
  </si>
  <si>
    <t>Año 4 - Sem 1</t>
  </si>
  <si>
    <t>Secretaria de las TIC 
Director Grupo Infraestructura Tecnológica
Director Grupo Ciencia Tecnología e Innovación</t>
  </si>
  <si>
    <t>Secretaria de las TIC
Director Grupo Infraestructura Tecnológica
Director Grupo Ciencia Tecnología e Innovación</t>
  </si>
  <si>
    <t>Secretaria de las TIC
Director Grupo Ciencia Tecnología e Innovación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</si>
</sst>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quot;$&quot;* #,##0_-;\-&quot;$&quot;* #,##0_-;_-&quot;$&quot;* &quot;-&quot;_-;_-@_-"/>
    <numFmt numFmtId="165" formatCode="_-&quot;$&quot;* #,##0.00_-;\-&quot;$&quot;* #,##0.00_-;_-&quot;$&quot;* &quot;-&quot;??_-;_-@_-"/>
    <numFmt numFmtId="166" formatCode="_-&quot;$&quot;* #,##0_-;\-&quot;$&quot;* #,##0_-;_-&quot;$&quot;* &quot;-&quot;??_-;_-@_-"/>
  </numFmts>
  <fonts count="30" x14ac:knownFonts="1">
    <font>
      <sz val="11"/>
      <color theme="1"/>
      <name val="Calibri"/>
      <family val="2"/>
      <scheme val="minor"/>
    </font>
    <font>
      <sz val="11"/>
      <color theme="1"/>
      <name val="Calibri"/>
      <family val="2"/>
      <scheme val="minor"/>
    </font>
    <font>
      <sz val="11"/>
      <color theme="0"/>
      <name val="Calibri"/>
      <family val="2"/>
      <scheme val="minor"/>
    </font>
    <font>
      <sz val="12"/>
      <color theme="1"/>
      <name val="Calibri"/>
      <family val="2"/>
      <scheme val="minor"/>
    </font>
    <font>
      <sz val="10"/>
      <color theme="1"/>
      <name val="Calibri"/>
      <family val="2"/>
      <scheme val="minor"/>
    </font>
    <font>
      <b/>
      <sz val="10"/>
      <color theme="1"/>
      <name val="Calibri"/>
      <family val="2"/>
      <scheme val="minor"/>
    </font>
    <font>
      <b/>
      <sz val="14"/>
      <color theme="0"/>
      <name val="Calibri"/>
      <family val="2"/>
      <scheme val="minor"/>
    </font>
    <font>
      <b/>
      <sz val="11"/>
      <color theme="0"/>
      <name val="Arial"/>
      <family val="2"/>
    </font>
    <font>
      <sz val="9"/>
      <color theme="1"/>
      <name val="Arial"/>
      <family val="2"/>
    </font>
    <font>
      <b/>
      <sz val="9"/>
      <color indexed="81"/>
      <name val="Tahoma"/>
      <family val="2"/>
    </font>
    <font>
      <sz val="9"/>
      <color indexed="81"/>
      <name val="Tahoma"/>
      <family val="2"/>
    </font>
    <font>
      <sz val="10"/>
      <name val="Arial"/>
      <family val="2"/>
    </font>
    <font>
      <b/>
      <i/>
      <sz val="12"/>
      <name val="Arial Narrow"/>
      <family val="2"/>
    </font>
    <font>
      <sz val="12"/>
      <color theme="1"/>
      <name val="Arial Narrow"/>
      <family val="2"/>
    </font>
    <font>
      <b/>
      <i/>
      <sz val="12"/>
      <color theme="1" tint="0.249977111117893"/>
      <name val="Arial Narrow"/>
      <family val="2"/>
    </font>
    <font>
      <i/>
      <sz val="12"/>
      <color theme="1" tint="0.249977111117893"/>
      <name val="Arial Narrow"/>
      <family val="2"/>
    </font>
    <font>
      <b/>
      <sz val="10"/>
      <color rgb="FF000000"/>
      <name val="Arial"/>
      <family val="2"/>
    </font>
    <font>
      <sz val="10"/>
      <color theme="0"/>
      <name val="Calibri"/>
      <family val="2"/>
      <scheme val="minor"/>
    </font>
    <font>
      <b/>
      <sz val="10"/>
      <color theme="0"/>
      <name val="Arial"/>
      <family val="2"/>
    </font>
    <font>
      <sz val="10"/>
      <color theme="0"/>
      <name val="Arial"/>
      <family val="2"/>
    </font>
    <font>
      <b/>
      <sz val="10"/>
      <color theme="0"/>
      <name val="Calibri"/>
      <family val="2"/>
      <scheme val="minor"/>
    </font>
    <font>
      <b/>
      <sz val="11"/>
      <color theme="1"/>
      <name val="Calibri Light"/>
      <family val="2"/>
      <scheme val="major"/>
    </font>
    <font>
      <b/>
      <sz val="10"/>
      <color theme="1"/>
      <name val="Calibri"/>
      <family val="2"/>
      <scheme val="minor"/>
    </font>
    <font>
      <sz val="10"/>
      <color theme="1"/>
      <name val="Calibri"/>
      <family val="2"/>
      <scheme val="minor"/>
    </font>
    <font>
      <b/>
      <sz val="18"/>
      <color theme="1"/>
      <name val="Calibri"/>
      <family val="2"/>
      <scheme val="minor"/>
    </font>
    <font>
      <i/>
      <sz val="11"/>
      <color theme="1" tint="0.249977111117893"/>
      <name val="Arial Narrow"/>
      <family val="2"/>
    </font>
    <font>
      <i/>
      <sz val="9"/>
      <color theme="1" tint="0.249977111117893"/>
      <name val="Arial"/>
      <family val="2"/>
    </font>
    <font>
      <b/>
      <sz val="16"/>
      <color theme="1"/>
      <name val="Calibri"/>
      <family val="2"/>
      <scheme val="minor"/>
    </font>
    <font>
      <sz val="16"/>
      <color theme="1"/>
      <name val="Calibri"/>
      <family val="2"/>
      <scheme val="minor"/>
    </font>
    <font>
      <sz val="16"/>
      <color theme="0"/>
      <name val="Calibri"/>
      <family val="2"/>
      <scheme val="minor"/>
    </font>
  </fonts>
  <fills count="17">
    <fill>
      <patternFill patternType="none"/>
    </fill>
    <fill>
      <patternFill patternType="gray125"/>
    </fill>
    <fill>
      <patternFill patternType="solid">
        <fgColor theme="4"/>
      </patternFill>
    </fill>
    <fill>
      <patternFill patternType="solid">
        <fgColor theme="5"/>
      </patternFill>
    </fill>
    <fill>
      <patternFill patternType="solid">
        <fgColor theme="9"/>
      </patternFill>
    </fill>
    <fill>
      <patternFill patternType="solid">
        <fgColor theme="0" tint="-4.9989318521683403E-2"/>
        <bgColor indexed="64"/>
      </patternFill>
    </fill>
    <fill>
      <patternFill patternType="solid">
        <fgColor rgb="FFFFFFFF"/>
        <bgColor indexed="64"/>
      </patternFill>
    </fill>
    <fill>
      <patternFill patternType="solid">
        <fgColor theme="3" tint="0.39997558519241921"/>
        <bgColor indexed="64"/>
      </patternFill>
    </fill>
    <fill>
      <patternFill patternType="solid">
        <fgColor theme="6" tint="-0.249977111117893"/>
        <bgColor indexed="64"/>
      </patternFill>
    </fill>
    <fill>
      <patternFill patternType="solid">
        <fgColor theme="0" tint="-0.249977111117893"/>
        <bgColor indexed="64"/>
      </patternFill>
    </fill>
    <fill>
      <patternFill patternType="solid">
        <fgColor theme="8"/>
        <bgColor indexed="64"/>
      </patternFill>
    </fill>
    <fill>
      <patternFill patternType="solid">
        <fgColor theme="0" tint="-0.14999847407452621"/>
        <bgColor indexed="64"/>
      </patternFill>
    </fill>
    <fill>
      <patternFill patternType="solid">
        <fgColor theme="0"/>
        <bgColor indexed="64"/>
      </patternFill>
    </fill>
    <fill>
      <patternFill patternType="solid">
        <fgColor theme="4" tint="0.39997558519241921"/>
        <bgColor indexed="64"/>
      </patternFill>
    </fill>
    <fill>
      <patternFill patternType="solid">
        <fgColor theme="2"/>
        <bgColor indexed="64"/>
      </patternFill>
    </fill>
    <fill>
      <patternFill patternType="solid">
        <fgColor theme="1" tint="0.499984740745262"/>
        <bgColor indexed="64"/>
      </patternFill>
    </fill>
    <fill>
      <patternFill patternType="solid">
        <fgColor theme="7"/>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rgb="FFC00000"/>
      </left>
      <right style="thin">
        <color rgb="FFC00000"/>
      </right>
      <top style="thin">
        <color rgb="FFC00000"/>
      </top>
      <bottom style="thin">
        <color rgb="FFC00000"/>
      </bottom>
      <diagonal/>
    </border>
    <border>
      <left style="thin">
        <color rgb="FFC00000"/>
      </left>
      <right style="thin">
        <color rgb="FFC00000"/>
      </right>
      <top style="thin">
        <color rgb="FFC00000"/>
      </top>
      <bottom/>
      <diagonal/>
    </border>
    <border>
      <left style="thin">
        <color rgb="FFC00000"/>
      </left>
      <right style="thin">
        <color rgb="FFC00000"/>
      </right>
      <top/>
      <bottom style="thin">
        <color rgb="FFC00000"/>
      </bottom>
      <diagonal/>
    </border>
    <border>
      <left style="thick">
        <color indexed="64"/>
      </left>
      <right style="thick">
        <color indexed="64"/>
      </right>
      <top style="thick">
        <color indexed="64"/>
      </top>
      <bottom style="thin">
        <color rgb="FFC00000"/>
      </bottom>
      <diagonal/>
    </border>
    <border>
      <left style="thick">
        <color indexed="64"/>
      </left>
      <right style="thick">
        <color indexed="64"/>
      </right>
      <top style="thin">
        <color rgb="FFC00000"/>
      </top>
      <bottom style="thin">
        <color rgb="FFC00000"/>
      </bottom>
      <diagonal/>
    </border>
    <border>
      <left style="thick">
        <color indexed="64"/>
      </left>
      <right style="thick">
        <color indexed="64"/>
      </right>
      <top style="thin">
        <color rgb="FFC00000"/>
      </top>
      <bottom style="thick">
        <color indexed="64"/>
      </bottom>
      <diagonal/>
    </border>
  </borders>
  <cellStyleXfs count="7">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165" fontId="1" fillId="0" borderId="0" applyFont="0" applyFill="0" applyBorder="0" applyAlignment="0" applyProtection="0"/>
    <xf numFmtId="0" fontId="11" fillId="0" borderId="0"/>
    <xf numFmtId="164" fontId="1" fillId="0" borderId="0" applyFont="0" applyFill="0" applyBorder="0" applyAlignment="0" applyProtection="0"/>
  </cellStyleXfs>
  <cellXfs count="122">
    <xf numFmtId="0" fontId="0" fillId="0" borderId="0" xfId="0"/>
    <xf numFmtId="0" fontId="4" fillId="0" borderId="1" xfId="0" applyFont="1" applyBorder="1"/>
    <xf numFmtId="0" fontId="4" fillId="0" borderId="0" xfId="0" applyFont="1"/>
    <xf numFmtId="0" fontId="4" fillId="0" borderId="0" xfId="0" applyFont="1" applyAlignment="1">
      <alignment wrapText="1"/>
    </xf>
    <xf numFmtId="0" fontId="7" fillId="7" borderId="0" xfId="3" applyFont="1" applyFill="1" applyAlignment="1">
      <alignment horizontal="center" vertical="center" wrapText="1"/>
    </xf>
    <xf numFmtId="0" fontId="7" fillId="7" borderId="0" xfId="1" applyFont="1" applyFill="1" applyAlignment="1">
      <alignment horizontal="center" vertical="center" wrapText="1"/>
    </xf>
    <xf numFmtId="0" fontId="7" fillId="7" borderId="0" xfId="2" applyFont="1" applyFill="1" applyAlignment="1">
      <alignment horizontal="center" vertical="center" wrapText="1"/>
    </xf>
    <xf numFmtId="0" fontId="7" fillId="4" borderId="0" xfId="3" applyFont="1" applyBorder="1" applyAlignment="1">
      <alignment horizontal="center" vertical="center" wrapText="1"/>
    </xf>
    <xf numFmtId="0" fontId="7" fillId="3" borderId="0" xfId="2" applyFont="1" applyBorder="1" applyAlignment="1">
      <alignment horizontal="center" vertical="center" wrapText="1"/>
    </xf>
    <xf numFmtId="0" fontId="7" fillId="8" borderId="0" xfId="1" applyFont="1" applyFill="1" applyBorder="1" applyAlignment="1">
      <alignment horizontal="center" vertical="center" wrapText="1"/>
    </xf>
    <xf numFmtId="165" fontId="8" fillId="0" borderId="1" xfId="4" applyFont="1" applyBorder="1" applyAlignment="1">
      <alignment vertical="center"/>
    </xf>
    <xf numFmtId="0" fontId="0" fillId="0" borderId="0" xfId="0" applyAlignment="1">
      <alignment vertical="center" wrapText="1"/>
    </xf>
    <xf numFmtId="0" fontId="8" fillId="0" borderId="4" xfId="0" applyFont="1" applyBorder="1" applyAlignment="1">
      <alignment vertical="center" wrapText="1"/>
    </xf>
    <xf numFmtId="0" fontId="3" fillId="0" borderId="0" xfId="0" applyFont="1"/>
    <xf numFmtId="0" fontId="3" fillId="0" borderId="0" xfId="0" applyFont="1" applyBorder="1"/>
    <xf numFmtId="0" fontId="12" fillId="9" borderId="1" xfId="0" applyFont="1" applyFill="1" applyBorder="1" applyAlignment="1" applyProtection="1">
      <alignment wrapText="1"/>
      <protection locked="0"/>
    </xf>
    <xf numFmtId="0" fontId="13" fillId="0" borderId="0" xfId="0" applyFont="1" applyProtection="1">
      <protection locked="0"/>
    </xf>
    <xf numFmtId="0" fontId="13" fillId="0" borderId="0" xfId="0" applyFont="1"/>
    <xf numFmtId="0" fontId="14" fillId="5" borderId="1" xfId="0" applyFont="1" applyFill="1" applyBorder="1" applyAlignment="1" applyProtection="1">
      <alignment vertical="center" wrapText="1"/>
      <protection locked="0"/>
    </xf>
    <xf numFmtId="9" fontId="15" fillId="5" borderId="1" xfId="0" applyNumberFormat="1" applyFont="1" applyFill="1" applyBorder="1" applyAlignment="1" applyProtection="1">
      <alignment horizontal="center" vertical="center" wrapText="1"/>
      <protection locked="0"/>
    </xf>
    <xf numFmtId="9" fontId="14" fillId="5" borderId="1" xfId="0" applyNumberFormat="1" applyFont="1" applyFill="1" applyBorder="1" applyAlignment="1" applyProtection="1">
      <alignment horizontal="center" vertical="center" wrapText="1"/>
      <protection locked="0"/>
    </xf>
    <xf numFmtId="0" fontId="5" fillId="0" borderId="0" xfId="0" applyFont="1"/>
    <xf numFmtId="0" fontId="16" fillId="6" borderId="1" xfId="0" quotePrefix="1" applyFont="1" applyFill="1" applyBorder="1" applyAlignment="1">
      <alignment horizontal="left" vertical="center" wrapText="1"/>
    </xf>
    <xf numFmtId="0" fontId="16" fillId="6" borderId="1" xfId="0" applyFont="1" applyFill="1" applyBorder="1" applyAlignment="1">
      <alignment horizontal="left" vertical="center" wrapText="1"/>
    </xf>
    <xf numFmtId="0" fontId="5" fillId="0" borderId="1" xfId="0" applyFont="1" applyBorder="1"/>
    <xf numFmtId="0" fontId="16" fillId="0" borderId="1" xfId="0" quotePrefix="1" applyFont="1" applyBorder="1" applyAlignment="1">
      <alignment horizontal="left" vertical="center" wrapText="1"/>
    </xf>
    <xf numFmtId="0" fontId="16" fillId="0" borderId="1" xfId="0" applyFont="1" applyBorder="1" applyAlignment="1">
      <alignment horizontal="left" vertical="center" wrapText="1"/>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4" fillId="0" borderId="1" xfId="0" applyFont="1" applyFill="1" applyBorder="1"/>
    <xf numFmtId="0" fontId="17" fillId="7" borderId="1" xfId="0" applyFont="1" applyFill="1" applyBorder="1" applyAlignment="1">
      <alignment horizontal="center" vertical="center"/>
    </xf>
    <xf numFmtId="0" fontId="18" fillId="7" borderId="1" xfId="0" quotePrefix="1" applyFont="1" applyFill="1" applyBorder="1" applyAlignment="1">
      <alignment horizontal="left" vertical="center" wrapText="1"/>
    </xf>
    <xf numFmtId="0" fontId="18" fillId="7" borderId="1" xfId="0" applyFont="1" applyFill="1" applyBorder="1" applyAlignment="1">
      <alignment horizontal="left" vertical="center" wrapText="1"/>
    </xf>
    <xf numFmtId="0" fontId="17" fillId="7" borderId="1" xfId="0" applyFont="1" applyFill="1" applyBorder="1" applyAlignment="1">
      <alignment horizontal="center" wrapText="1"/>
    </xf>
    <xf numFmtId="0" fontId="19" fillId="7" borderId="1" xfId="0" applyFont="1" applyFill="1" applyBorder="1" applyAlignment="1">
      <alignment horizontal="left" vertical="center" wrapText="1"/>
    </xf>
    <xf numFmtId="0" fontId="20" fillId="7" borderId="1" xfId="0" applyFont="1" applyFill="1" applyBorder="1" applyAlignment="1">
      <alignment wrapText="1"/>
    </xf>
    <xf numFmtId="0" fontId="17" fillId="7" borderId="1" xfId="0" applyFont="1" applyFill="1" applyBorder="1" applyAlignment="1">
      <alignment wrapText="1"/>
    </xf>
    <xf numFmtId="0" fontId="5" fillId="0" borderId="0" xfId="0" applyFont="1" applyAlignment="1">
      <alignment wrapText="1"/>
    </xf>
    <xf numFmtId="0" fontId="20" fillId="7" borderId="1" xfId="0" applyFont="1" applyFill="1" applyBorder="1" applyAlignment="1">
      <alignment horizontal="center" vertical="center" wrapText="1"/>
    </xf>
    <xf numFmtId="0" fontId="20" fillId="7" borderId="1" xfId="0" applyFont="1" applyFill="1" applyBorder="1" applyAlignment="1">
      <alignment horizontal="left" vertical="center" wrapText="1"/>
    </xf>
    <xf numFmtId="0" fontId="0" fillId="0" borderId="0" xfId="0" applyAlignment="1">
      <alignment vertical="center"/>
    </xf>
    <xf numFmtId="0" fontId="5" fillId="0" borderId="0" xfId="0" applyFont="1" applyAlignment="1">
      <alignment horizontal="left" vertical="center" wrapText="1"/>
    </xf>
    <xf numFmtId="0" fontId="21" fillId="11" borderId="1" xfId="0" applyFont="1" applyFill="1" applyBorder="1" applyAlignment="1">
      <alignment horizontal="center" vertical="center" wrapText="1"/>
    </xf>
    <xf numFmtId="0" fontId="22" fillId="0" borderId="0" xfId="0" applyFont="1" applyAlignment="1">
      <alignment horizontal="left" vertical="center" wrapText="1"/>
    </xf>
    <xf numFmtId="0" fontId="23" fillId="0" borderId="0" xfId="0" applyFont="1" applyAlignment="1">
      <alignment wrapText="1"/>
    </xf>
    <xf numFmtId="0" fontId="7" fillId="8" borderId="0" xfId="1" applyFont="1" applyFill="1" applyAlignment="1">
      <alignment horizontal="center" vertical="center" wrapText="1"/>
    </xf>
    <xf numFmtId="0" fontId="7" fillId="10" borderId="0" xfId="1" applyFont="1" applyFill="1" applyAlignment="1">
      <alignment horizontal="center" vertical="center" wrapText="1"/>
    </xf>
    <xf numFmtId="0" fontId="24" fillId="0" borderId="0" xfId="0" applyFont="1"/>
    <xf numFmtId="0" fontId="0" fillId="0" borderId="1" xfId="0" applyBorder="1" applyAlignment="1">
      <alignment vertical="center"/>
    </xf>
    <xf numFmtId="0" fontId="8" fillId="0" borderId="1" xfId="0" applyFont="1" applyBorder="1" applyAlignment="1">
      <alignment vertical="center"/>
    </xf>
    <xf numFmtId="49" fontId="4" fillId="0" borderId="0" xfId="0" applyNumberFormat="1" applyFont="1" applyAlignment="1">
      <alignment wrapText="1"/>
    </xf>
    <xf numFmtId="49" fontId="23" fillId="0" borderId="0" xfId="0" applyNumberFormat="1" applyFont="1" applyAlignment="1">
      <alignment wrapText="1"/>
    </xf>
    <xf numFmtId="0" fontId="7" fillId="8" borderId="0" xfId="1" applyFont="1" applyFill="1" applyAlignment="1">
      <alignment horizontal="center" vertical="center" wrapText="1"/>
    </xf>
    <xf numFmtId="0" fontId="25" fillId="5" borderId="1" xfId="0" applyFont="1" applyFill="1" applyBorder="1" applyAlignment="1" applyProtection="1">
      <alignment wrapText="1"/>
      <protection locked="0"/>
    </xf>
    <xf numFmtId="0" fontId="8" fillId="12" borderId="1" xfId="0" applyFont="1" applyFill="1" applyBorder="1" applyAlignment="1">
      <alignment vertical="center" wrapText="1"/>
    </xf>
    <xf numFmtId="0" fontId="25" fillId="12" borderId="1" xfId="0" applyFont="1" applyFill="1" applyBorder="1" applyAlignment="1" applyProtection="1">
      <alignment wrapText="1"/>
      <protection locked="0"/>
    </xf>
    <xf numFmtId="0" fontId="0" fillId="12" borderId="1" xfId="0" applyFill="1" applyBorder="1" applyAlignment="1">
      <alignment vertical="center"/>
    </xf>
    <xf numFmtId="0" fontId="0" fillId="12" borderId="0" xfId="0" applyFill="1" applyAlignment="1">
      <alignment vertical="center"/>
    </xf>
    <xf numFmtId="0" fontId="0" fillId="12" borderId="1" xfId="0" applyFont="1" applyFill="1" applyBorder="1" applyAlignment="1">
      <alignment wrapText="1"/>
    </xf>
    <xf numFmtId="0" fontId="0" fillId="12" borderId="0" xfId="0" applyFill="1" applyAlignment="1">
      <alignment vertical="center" wrapText="1"/>
    </xf>
    <xf numFmtId="3" fontId="4" fillId="0" borderId="0" xfId="0" applyNumberFormat="1" applyFont="1" applyAlignment="1">
      <alignment wrapText="1"/>
    </xf>
    <xf numFmtId="0" fontId="4" fillId="0" borderId="0" xfId="0" applyNumberFormat="1" applyFont="1" applyAlignment="1">
      <alignment wrapText="1"/>
    </xf>
    <xf numFmtId="0" fontId="8" fillId="12" borderId="1" xfId="0" applyNumberFormat="1" applyFont="1" applyFill="1" applyBorder="1" applyAlignment="1">
      <alignment vertical="center" wrapText="1"/>
    </xf>
    <xf numFmtId="0" fontId="8" fillId="12" borderId="1" xfId="0" applyFont="1" applyFill="1" applyBorder="1" applyAlignment="1">
      <alignment wrapText="1"/>
    </xf>
    <xf numFmtId="0" fontId="26" fillId="5" borderId="1" xfId="0" applyFont="1" applyFill="1" applyBorder="1" applyAlignment="1" applyProtection="1">
      <alignment wrapText="1"/>
      <protection locked="0"/>
    </xf>
    <xf numFmtId="0" fontId="0" fillId="0" borderId="0" xfId="0" applyAlignment="1">
      <alignment horizontal="left"/>
    </xf>
    <xf numFmtId="0" fontId="0" fillId="0" borderId="0" xfId="0" applyAlignment="1">
      <alignment horizontal="left" indent="1"/>
    </xf>
    <xf numFmtId="0" fontId="27" fillId="12" borderId="0" xfId="0" applyFont="1" applyFill="1"/>
    <xf numFmtId="0" fontId="2" fillId="12" borderId="0" xfId="0" applyFont="1" applyFill="1" applyAlignment="1">
      <alignment horizontal="left"/>
    </xf>
    <xf numFmtId="49" fontId="8" fillId="12" borderId="1" xfId="0" applyNumberFormat="1" applyFont="1" applyFill="1" applyBorder="1" applyAlignment="1">
      <alignment vertical="center" wrapText="1"/>
    </xf>
    <xf numFmtId="3" fontId="8" fillId="12" borderId="1" xfId="0" applyNumberFormat="1" applyFont="1" applyFill="1" applyBorder="1" applyAlignment="1">
      <alignment horizontal="right" vertical="center" wrapText="1"/>
    </xf>
    <xf numFmtId="3" fontId="8" fillId="12" borderId="1" xfId="0" applyNumberFormat="1" applyFont="1" applyFill="1" applyBorder="1" applyAlignment="1">
      <alignment vertical="center" wrapText="1"/>
    </xf>
    <xf numFmtId="0" fontId="8" fillId="12" borderId="1" xfId="0" applyNumberFormat="1" applyFont="1" applyFill="1" applyBorder="1" applyAlignment="1">
      <alignment horizontal="left" vertical="center" wrapText="1"/>
    </xf>
    <xf numFmtId="0" fontId="0" fillId="13" borderId="0" xfId="0" applyFill="1" applyAlignment="1">
      <alignment horizontal="left"/>
    </xf>
    <xf numFmtId="0" fontId="8" fillId="12" borderId="1" xfId="0" applyFont="1" applyFill="1" applyBorder="1" applyAlignment="1">
      <alignment horizontal="center" vertical="center" wrapText="1"/>
    </xf>
    <xf numFmtId="0" fontId="0" fillId="0" borderId="0" xfId="0" applyAlignment="1">
      <alignment horizontal="center" vertical="center"/>
    </xf>
    <xf numFmtId="0" fontId="8" fillId="12" borderId="7" xfId="0" applyFont="1" applyFill="1" applyBorder="1" applyAlignment="1">
      <alignment vertical="center" wrapText="1"/>
    </xf>
    <xf numFmtId="0" fontId="0" fillId="12" borderId="7" xfId="0" applyFont="1" applyFill="1" applyBorder="1" applyAlignment="1">
      <alignment wrapText="1"/>
    </xf>
    <xf numFmtId="0" fontId="8" fillId="12" borderId="7" xfId="0" applyFont="1" applyFill="1" applyBorder="1" applyAlignment="1">
      <alignment wrapText="1"/>
    </xf>
    <xf numFmtId="0" fontId="0" fillId="0" borderId="1" xfId="0" applyBorder="1" applyAlignment="1">
      <alignment horizontal="center" vertical="center"/>
    </xf>
    <xf numFmtId="0" fontId="28" fillId="0" borderId="0" xfId="0" applyFont="1" applyAlignment="1">
      <alignment wrapText="1"/>
    </xf>
    <xf numFmtId="0" fontId="28" fillId="0" borderId="9" xfId="0" applyFont="1" applyBorder="1" applyAlignment="1">
      <alignment horizontal="left" wrapText="1"/>
    </xf>
    <xf numFmtId="0" fontId="28" fillId="14" borderId="9" xfId="0" applyFont="1" applyFill="1" applyBorder="1" applyAlignment="1">
      <alignment horizontal="left" wrapText="1"/>
    </xf>
    <xf numFmtId="0" fontId="29" fillId="15" borderId="10" xfId="0" applyFont="1" applyFill="1" applyBorder="1" applyAlignment="1">
      <alignment wrapText="1"/>
    </xf>
    <xf numFmtId="0" fontId="28" fillId="0" borderId="11" xfId="0" applyFont="1" applyBorder="1" applyAlignment="1">
      <alignment horizontal="left" wrapText="1"/>
    </xf>
    <xf numFmtId="0" fontId="28" fillId="0" borderId="12" xfId="0" applyFont="1" applyBorder="1" applyAlignment="1">
      <alignment horizontal="left" wrapText="1"/>
    </xf>
    <xf numFmtId="0" fontId="28" fillId="14" borderId="13" xfId="0" applyFont="1" applyFill="1" applyBorder="1" applyAlignment="1">
      <alignment horizontal="left" wrapText="1"/>
    </xf>
    <xf numFmtId="0" fontId="28" fillId="0" borderId="13" xfId="0" applyFont="1" applyBorder="1" applyAlignment="1">
      <alignment horizontal="left" wrapText="1"/>
    </xf>
    <xf numFmtId="0" fontId="28" fillId="14" borderId="14" xfId="0" applyFont="1" applyFill="1" applyBorder="1" applyAlignment="1">
      <alignment horizontal="left" wrapText="1"/>
    </xf>
    <xf numFmtId="0" fontId="7" fillId="8" borderId="0" xfId="1" applyFont="1" applyFill="1" applyAlignment="1">
      <alignment horizontal="center" vertical="center" wrapText="1"/>
    </xf>
    <xf numFmtId="0" fontId="7" fillId="10" borderId="0" xfId="1" applyFont="1" applyFill="1" applyAlignment="1">
      <alignment horizontal="center" vertical="center" wrapText="1"/>
    </xf>
    <xf numFmtId="0" fontId="7" fillId="16" borderId="0" xfId="1" applyFont="1" applyFill="1" applyBorder="1" applyAlignment="1">
      <alignment horizontal="center" vertical="center" wrapText="1"/>
    </xf>
    <xf numFmtId="0" fontId="0" fillId="0" borderId="0" xfId="0" applyAlignment="1">
      <alignment horizontal="right"/>
    </xf>
    <xf numFmtId="166" fontId="8" fillId="0" borderId="1" xfId="4" applyNumberFormat="1"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3" xfId="0" applyFont="1" applyBorder="1" applyAlignment="1">
      <alignment vertical="center"/>
    </xf>
    <xf numFmtId="0" fontId="8" fillId="12" borderId="7" xfId="0" applyFont="1" applyFill="1" applyBorder="1" applyAlignment="1">
      <alignment vertical="center"/>
    </xf>
    <xf numFmtId="0" fontId="8" fillId="12" borderId="8" xfId="0" applyFont="1" applyFill="1" applyBorder="1" applyAlignment="1">
      <alignment vertical="center"/>
    </xf>
    <xf numFmtId="0" fontId="8" fillId="12" borderId="3" xfId="0" applyFont="1" applyFill="1" applyBorder="1" applyAlignment="1">
      <alignment vertical="center"/>
    </xf>
    <xf numFmtId="0" fontId="8" fillId="12" borderId="1" xfId="0" applyFont="1" applyFill="1" applyBorder="1" applyAlignment="1">
      <alignment horizontal="right" vertical="center" wrapText="1"/>
    </xf>
    <xf numFmtId="164" fontId="8" fillId="0" borderId="1" xfId="6" applyFont="1" applyBorder="1"/>
    <xf numFmtId="0" fontId="8" fillId="0" borderId="1" xfId="0" applyFont="1" applyBorder="1" applyAlignment="1">
      <alignment vertical="center" wrapText="1"/>
    </xf>
    <xf numFmtId="164" fontId="0" fillId="0" borderId="0" xfId="0" applyNumberFormat="1"/>
    <xf numFmtId="0" fontId="25" fillId="5" borderId="1" xfId="0" applyFont="1" applyFill="1" applyBorder="1" applyAlignment="1" applyProtection="1">
      <alignment horizontal="center" wrapText="1"/>
      <protection locked="0"/>
    </xf>
    <xf numFmtId="0" fontId="26" fillId="5" borderId="1" xfId="0" applyFont="1" applyFill="1" applyBorder="1" applyAlignment="1" applyProtection="1">
      <alignment horizontal="center" wrapText="1"/>
      <protection locked="0"/>
    </xf>
    <xf numFmtId="0" fontId="8" fillId="12" borderId="8" xfId="0" applyFont="1" applyFill="1" applyBorder="1" applyAlignment="1">
      <alignment vertical="center" wrapText="1"/>
    </xf>
    <xf numFmtId="0" fontId="25" fillId="5" borderId="3" xfId="0" applyFont="1" applyFill="1" applyBorder="1" applyAlignment="1" applyProtection="1">
      <alignment wrapText="1"/>
      <protection locked="0"/>
    </xf>
    <xf numFmtId="0" fontId="25" fillId="12" borderId="3" xfId="0" applyFont="1" applyFill="1" applyBorder="1" applyAlignment="1" applyProtection="1">
      <alignment wrapText="1"/>
      <protection locked="0"/>
    </xf>
    <xf numFmtId="0" fontId="26" fillId="5" borderId="3" xfId="0" applyFont="1" applyFill="1" applyBorder="1" applyAlignment="1" applyProtection="1">
      <alignment wrapText="1"/>
      <protection locked="0"/>
    </xf>
    <xf numFmtId="0" fontId="7" fillId="7" borderId="1" xfId="1" applyFont="1" applyFill="1" applyBorder="1" applyAlignment="1">
      <alignment horizontal="center" vertical="center" wrapText="1"/>
    </xf>
    <xf numFmtId="164" fontId="0" fillId="0" borderId="1" xfId="6" applyFont="1" applyBorder="1"/>
    <xf numFmtId="0" fontId="6" fillId="7" borderId="0" xfId="0" applyFont="1" applyFill="1" applyBorder="1" applyAlignment="1">
      <alignment horizontal="center" vertical="center"/>
    </xf>
    <xf numFmtId="0" fontId="7" fillId="8" borderId="0" xfId="1" applyFont="1" applyFill="1" applyAlignment="1">
      <alignment horizontal="center" vertical="center" wrapText="1"/>
    </xf>
    <xf numFmtId="0" fontId="7" fillId="10" borderId="0" xfId="1" applyFont="1" applyFill="1" applyAlignment="1">
      <alignment horizontal="center" vertical="center" wrapText="1"/>
    </xf>
    <xf numFmtId="0" fontId="15" fillId="5" borderId="1" xfId="0" applyFont="1" applyFill="1" applyBorder="1" applyAlignment="1" applyProtection="1">
      <alignment horizontal="center" vertical="center" wrapText="1"/>
      <protection locked="0"/>
    </xf>
    <xf numFmtId="0" fontId="12" fillId="9" borderId="5" xfId="0" applyFont="1" applyFill="1" applyBorder="1" applyAlignment="1" applyProtection="1">
      <alignment horizontal="center" wrapText="1"/>
      <protection locked="0"/>
    </xf>
    <xf numFmtId="0" fontId="12" fillId="9" borderId="6" xfId="0" applyFont="1" applyFill="1" applyBorder="1" applyAlignment="1" applyProtection="1">
      <alignment horizontal="center" wrapText="1"/>
      <protection locked="0"/>
    </xf>
    <xf numFmtId="0" fontId="15" fillId="5" borderId="7" xfId="0" applyFont="1" applyFill="1" applyBorder="1" applyAlignment="1" applyProtection="1">
      <alignment horizontal="left" vertical="center" wrapText="1"/>
      <protection locked="0"/>
    </xf>
    <xf numFmtId="0" fontId="15" fillId="5" borderId="8" xfId="0" applyFont="1" applyFill="1" applyBorder="1" applyAlignment="1" applyProtection="1">
      <alignment horizontal="left" vertical="center" wrapText="1"/>
      <protection locked="0"/>
    </xf>
    <xf numFmtId="0" fontId="15" fillId="5" borderId="3"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protection locked="0"/>
    </xf>
  </cellXfs>
  <cellStyles count="7">
    <cellStyle name="Énfasis1" xfId="1" builtinId="29"/>
    <cellStyle name="Énfasis2" xfId="2" builtinId="33"/>
    <cellStyle name="Énfasis6" xfId="3" builtinId="49"/>
    <cellStyle name="Moneda [0]" xfId="6" builtinId="7"/>
    <cellStyle name="Moneda 2" xfId="4"/>
    <cellStyle name="Normal" xfId="0" builtinId="0"/>
    <cellStyle name="Normal 3" xfId="5"/>
  </cellStyles>
  <dxfs count="208">
    <dxf>
      <font>
        <b val="0"/>
        <i val="0"/>
        <strike val="0"/>
        <condense val="0"/>
        <extend val="0"/>
        <outline val="0"/>
        <shadow val="0"/>
        <u val="none"/>
        <vertAlign val="baseline"/>
        <sz val="10"/>
        <color theme="1"/>
        <name val="Calibri"/>
        <scheme val="minor"/>
      </font>
      <alignment horizontal="general" vertical="bottom" textRotation="0" wrapText="1" indent="0" justifyLastLine="0" shrinkToFit="0" readingOrder="0"/>
    </dxf>
    <dxf>
      <font>
        <b/>
        <i val="0"/>
        <strike val="0"/>
        <condense val="0"/>
        <extend val="0"/>
        <outline val="0"/>
        <shadow val="0"/>
        <u val="none"/>
        <vertAlign val="baseline"/>
        <sz val="10"/>
        <color theme="1"/>
        <name val="Calibri"/>
        <scheme val="minor"/>
      </font>
      <alignment horizontal="left" vertical="center" textRotation="0" wrapText="1" indent="0" justifyLastLine="0" shrinkToFit="0" readingOrder="0"/>
    </dxf>
    <dxf>
      <font>
        <b val="0"/>
        <i val="0"/>
        <strike val="0"/>
        <condense val="0"/>
        <extend val="0"/>
        <outline val="0"/>
        <shadow val="0"/>
        <u val="none"/>
        <vertAlign val="baseline"/>
        <sz val="10"/>
        <color theme="1"/>
        <name val="Calibri"/>
        <scheme val="minor"/>
      </font>
      <alignment horizontal="general" vertical="bottom" textRotation="0" wrapText="1" indent="0" justifyLastLine="0" shrinkToFit="0" readingOrder="0"/>
    </dxf>
    <dxf>
      <font>
        <b/>
        <i val="0"/>
        <strike val="0"/>
        <condense val="0"/>
        <extend val="0"/>
        <outline val="0"/>
        <shadow val="0"/>
        <u val="none"/>
        <vertAlign val="baseline"/>
        <sz val="10"/>
        <color theme="1"/>
        <name val="Calibri"/>
        <scheme val="minor"/>
      </font>
      <alignment horizontal="left" vertical="center" textRotation="0" wrapText="1" indent="0" justifyLastLine="0" shrinkToFit="0" readingOrder="0"/>
    </dxf>
    <dxf>
      <font>
        <b val="0"/>
        <i val="0"/>
        <strike val="0"/>
        <condense val="0"/>
        <extend val="0"/>
        <outline val="0"/>
        <shadow val="0"/>
        <u val="none"/>
        <vertAlign val="baseline"/>
        <sz val="10"/>
        <color theme="1"/>
        <name val="Calibri"/>
        <scheme val="minor"/>
      </font>
      <alignment horizontal="general" vertical="bottom" textRotation="0" wrapText="1" indent="0" justifyLastLine="0" shrinkToFit="0" readingOrder="0"/>
    </dxf>
    <dxf>
      <font>
        <b/>
        <i val="0"/>
        <strike val="0"/>
        <condense val="0"/>
        <extend val="0"/>
        <outline val="0"/>
        <shadow val="0"/>
        <u val="none"/>
        <vertAlign val="baseline"/>
        <sz val="10"/>
        <color theme="1"/>
        <name val="Calibri"/>
        <scheme val="minor"/>
      </font>
      <alignment horizontal="left" vertical="center" textRotation="0" wrapText="1" indent="0" justifyLastLine="0" shrinkToFit="0" readingOrder="0"/>
    </dxf>
    <dxf>
      <font>
        <b val="0"/>
        <i val="0"/>
        <strike val="0"/>
        <condense val="0"/>
        <extend val="0"/>
        <outline val="0"/>
        <shadow val="0"/>
        <u val="none"/>
        <vertAlign val="baseline"/>
        <sz val="10"/>
        <color theme="1"/>
        <name val="Calibri"/>
        <scheme val="minor"/>
      </font>
      <alignment horizontal="general" vertical="bottom" textRotation="0" wrapText="1" indent="0" justifyLastLine="0" shrinkToFit="0" readingOrder="0"/>
    </dxf>
    <dxf>
      <font>
        <b/>
        <i val="0"/>
        <strike val="0"/>
        <condense val="0"/>
        <extend val="0"/>
        <outline val="0"/>
        <shadow val="0"/>
        <u val="none"/>
        <vertAlign val="baseline"/>
        <sz val="10"/>
        <color theme="1"/>
        <name val="Calibri"/>
        <scheme val="minor"/>
      </font>
      <alignment horizontal="left" vertical="center" textRotation="0" wrapText="1" indent="0" justifyLastLine="0" shrinkToFit="0" readingOrder="0"/>
    </dxf>
    <dxf>
      <font>
        <b val="0"/>
        <i val="0"/>
        <strike val="0"/>
        <condense val="0"/>
        <extend val="0"/>
        <outline val="0"/>
        <shadow val="0"/>
        <u val="none"/>
        <vertAlign val="baseline"/>
        <sz val="10"/>
        <color theme="1"/>
        <name val="Calibri"/>
        <scheme val="minor"/>
      </font>
      <alignment horizontal="general" vertical="bottom" textRotation="0" wrapText="1" indent="0" justifyLastLine="0" shrinkToFit="0" readingOrder="0"/>
    </dxf>
    <dxf>
      <font>
        <b/>
        <i val="0"/>
        <strike val="0"/>
        <condense val="0"/>
        <extend val="0"/>
        <outline val="0"/>
        <shadow val="0"/>
        <u val="none"/>
        <vertAlign val="baseline"/>
        <sz val="10"/>
        <color theme="1"/>
        <name val="Calibri"/>
        <scheme val="minor"/>
      </font>
      <alignment horizontal="left" vertical="center" textRotation="0" wrapText="1" indent="0" justifyLastLine="0" shrinkToFit="0" readingOrder="0"/>
    </dxf>
    <dxf>
      <font>
        <b val="0"/>
        <i val="0"/>
        <strike val="0"/>
        <condense val="0"/>
        <extend val="0"/>
        <outline val="0"/>
        <shadow val="0"/>
        <u val="none"/>
        <vertAlign val="baseline"/>
        <sz val="10"/>
        <color theme="1"/>
        <name val="Calibri"/>
        <scheme val="minor"/>
      </font>
      <alignment horizontal="general" vertical="bottom" textRotation="0" wrapText="1" indent="0" justifyLastLine="0" shrinkToFit="0" readingOrder="0"/>
    </dxf>
    <dxf>
      <font>
        <b/>
        <i val="0"/>
        <strike val="0"/>
        <condense val="0"/>
        <extend val="0"/>
        <outline val="0"/>
        <shadow val="0"/>
        <u val="none"/>
        <vertAlign val="baseline"/>
        <sz val="10"/>
        <color theme="1"/>
        <name val="Calibri"/>
        <scheme val="minor"/>
      </font>
      <alignment horizontal="left" vertical="center" textRotation="0" wrapText="1" indent="0" justifyLastLine="0" shrinkToFit="0" readingOrder="0"/>
    </dxf>
    <dxf>
      <font>
        <b val="0"/>
        <i val="0"/>
        <strike val="0"/>
        <condense val="0"/>
        <extend val="0"/>
        <outline val="0"/>
        <shadow val="0"/>
        <u val="none"/>
        <vertAlign val="baseline"/>
        <sz val="10"/>
        <color theme="1"/>
        <name val="Calibri"/>
        <scheme val="minor"/>
      </font>
      <alignment horizontal="general" vertical="bottom" textRotation="0" wrapText="1" indent="0" justifyLastLine="0" shrinkToFit="0" readingOrder="0"/>
    </dxf>
    <dxf>
      <font>
        <b/>
        <i val="0"/>
        <strike val="0"/>
        <condense val="0"/>
        <extend val="0"/>
        <outline val="0"/>
        <shadow val="0"/>
        <u val="none"/>
        <vertAlign val="baseline"/>
        <sz val="10"/>
        <color theme="1"/>
        <name val="Calibri"/>
        <scheme val="minor"/>
      </font>
      <alignment horizontal="left" vertical="center" textRotation="0" wrapText="1" indent="0" justifyLastLine="0" shrinkToFit="0" readingOrder="0"/>
    </dxf>
    <dxf>
      <font>
        <b val="0"/>
        <i val="0"/>
        <strike val="0"/>
        <condense val="0"/>
        <extend val="0"/>
        <outline val="0"/>
        <shadow val="0"/>
        <u val="none"/>
        <vertAlign val="baseline"/>
        <sz val="10"/>
        <color theme="1"/>
        <name val="Calibri"/>
        <scheme val="minor"/>
      </font>
      <alignment horizontal="general" vertical="bottom" textRotation="0" wrapText="1" indent="0" justifyLastLine="0" shrinkToFit="0" readingOrder="0"/>
    </dxf>
    <dxf>
      <font>
        <b/>
        <i val="0"/>
        <strike val="0"/>
        <condense val="0"/>
        <extend val="0"/>
        <outline val="0"/>
        <shadow val="0"/>
        <u val="none"/>
        <vertAlign val="baseline"/>
        <sz val="10"/>
        <color theme="1"/>
        <name val="Calibri"/>
        <scheme val="minor"/>
      </font>
      <alignment horizontal="left" vertical="center" textRotation="0" wrapText="1" indent="0" justifyLastLine="0" shrinkToFit="0" readingOrder="0"/>
    </dxf>
    <dxf>
      <font>
        <b val="0"/>
        <i val="0"/>
        <strike val="0"/>
        <condense val="0"/>
        <extend val="0"/>
        <outline val="0"/>
        <shadow val="0"/>
        <u val="none"/>
        <vertAlign val="baseline"/>
        <sz val="10"/>
        <color theme="1"/>
        <name val="Calibri"/>
        <scheme val="minor"/>
      </font>
      <alignment horizontal="general" vertical="bottom" textRotation="0" wrapText="1" indent="0" justifyLastLine="0" shrinkToFit="0" readingOrder="0"/>
    </dxf>
    <dxf>
      <font>
        <b/>
        <i val="0"/>
        <strike val="0"/>
        <condense val="0"/>
        <extend val="0"/>
        <outline val="0"/>
        <shadow val="0"/>
        <u val="none"/>
        <vertAlign val="baseline"/>
        <sz val="10"/>
        <color theme="1"/>
        <name val="Calibri"/>
        <scheme val="minor"/>
      </font>
      <alignment horizontal="left" vertical="center" textRotation="0" wrapText="1" indent="0" justifyLastLine="0" shrinkToFit="0" readingOrder="0"/>
    </dxf>
    <dxf>
      <font>
        <b val="0"/>
        <i val="0"/>
        <strike val="0"/>
        <condense val="0"/>
        <extend val="0"/>
        <outline val="0"/>
        <shadow val="0"/>
        <u val="none"/>
        <vertAlign val="baseline"/>
        <sz val="10"/>
        <color theme="1"/>
        <name val="Calibri"/>
        <scheme val="minor"/>
      </font>
      <alignment horizontal="general" vertical="bottom" textRotation="0" wrapText="1" indent="0" justifyLastLine="0" shrinkToFit="0" readingOrder="0"/>
    </dxf>
    <dxf>
      <font>
        <b/>
        <i val="0"/>
        <strike val="0"/>
        <condense val="0"/>
        <extend val="0"/>
        <outline val="0"/>
        <shadow val="0"/>
        <u val="none"/>
        <vertAlign val="baseline"/>
        <sz val="10"/>
        <color theme="1"/>
        <name val="Calibri"/>
        <scheme val="minor"/>
      </font>
      <alignment horizontal="left" vertical="center" textRotation="0" wrapText="1" indent="0" justifyLastLine="0" shrinkToFit="0" readingOrder="0"/>
    </dxf>
    <dxf>
      <font>
        <b val="0"/>
        <i val="0"/>
        <strike val="0"/>
        <condense val="0"/>
        <extend val="0"/>
        <outline val="0"/>
        <shadow val="0"/>
        <u val="none"/>
        <vertAlign val="baseline"/>
        <sz val="10"/>
        <color theme="1"/>
        <name val="Calibri"/>
        <scheme val="minor"/>
      </font>
      <alignment horizontal="general" vertical="bottom" textRotation="0" wrapText="1" indent="0" justifyLastLine="0" shrinkToFit="0" readingOrder="0"/>
    </dxf>
    <dxf>
      <font>
        <b/>
        <i val="0"/>
        <strike val="0"/>
        <condense val="0"/>
        <extend val="0"/>
        <outline val="0"/>
        <shadow val="0"/>
        <u val="none"/>
        <vertAlign val="baseline"/>
        <sz val="10"/>
        <color theme="1"/>
        <name val="Calibri"/>
        <scheme val="minor"/>
      </font>
      <alignment horizontal="left" vertical="center" textRotation="0" wrapText="1" indent="0" justifyLastLine="0" shrinkToFit="0" readingOrder="0"/>
    </dxf>
    <dxf>
      <font>
        <b val="0"/>
        <i val="0"/>
        <strike val="0"/>
        <condense val="0"/>
        <extend val="0"/>
        <outline val="0"/>
        <shadow val="0"/>
        <u val="none"/>
        <vertAlign val="baseline"/>
        <sz val="10"/>
        <color theme="1"/>
        <name val="Calibri"/>
        <scheme val="minor"/>
      </font>
      <alignment horizontal="general" vertical="bottom" textRotation="0" wrapText="1" indent="0" justifyLastLine="0" shrinkToFit="0" readingOrder="0"/>
    </dxf>
    <dxf>
      <font>
        <b/>
        <i val="0"/>
        <strike val="0"/>
        <condense val="0"/>
        <extend val="0"/>
        <outline val="0"/>
        <shadow val="0"/>
        <u val="none"/>
        <vertAlign val="baseline"/>
        <sz val="10"/>
        <color theme="1"/>
        <name val="Calibri"/>
        <scheme val="minor"/>
      </font>
      <alignment horizontal="left" vertical="center" textRotation="0" wrapText="1" indent="0" justifyLastLine="0" shrinkToFit="0" readingOrder="0"/>
    </dxf>
    <dxf>
      <font>
        <b val="0"/>
        <i val="0"/>
        <strike val="0"/>
        <condense val="0"/>
        <extend val="0"/>
        <outline val="0"/>
        <shadow val="0"/>
        <u val="none"/>
        <vertAlign val="baseline"/>
        <sz val="10"/>
        <color theme="1"/>
        <name val="Calibri"/>
        <scheme val="minor"/>
      </font>
      <alignment horizontal="general" vertical="bottom" textRotation="0" wrapText="1" indent="0" justifyLastLine="0" shrinkToFit="0" readingOrder="0"/>
    </dxf>
    <dxf>
      <font>
        <b/>
        <i val="0"/>
        <strike val="0"/>
        <condense val="0"/>
        <extend val="0"/>
        <outline val="0"/>
        <shadow val="0"/>
        <u val="none"/>
        <vertAlign val="baseline"/>
        <sz val="10"/>
        <color theme="1"/>
        <name val="Calibri"/>
        <scheme val="minor"/>
      </font>
      <alignment horizontal="left" vertical="center" textRotation="0" wrapText="1" indent="0" justifyLastLine="0" shrinkToFit="0" readingOrder="0"/>
    </dxf>
    <dxf>
      <font>
        <b val="0"/>
        <i val="0"/>
        <strike val="0"/>
        <condense val="0"/>
        <extend val="0"/>
        <outline val="0"/>
        <shadow val="0"/>
        <u val="none"/>
        <vertAlign val="baseline"/>
        <sz val="10"/>
        <color theme="1"/>
        <name val="Calibri"/>
        <scheme val="minor"/>
      </font>
      <numFmt numFmtId="30" formatCode="@"/>
      <alignment horizontal="general" vertical="bottom" textRotation="0" wrapText="1" indent="0" justifyLastLine="0" shrinkToFit="0" readingOrder="0"/>
    </dxf>
    <dxf>
      <font>
        <b/>
        <i val="0"/>
        <strike val="0"/>
        <condense val="0"/>
        <extend val="0"/>
        <outline val="0"/>
        <shadow val="0"/>
        <u val="none"/>
        <vertAlign val="baseline"/>
        <sz val="10"/>
        <color theme="1"/>
        <name val="Calibri"/>
        <scheme val="minor"/>
      </font>
      <alignment horizontal="left" vertical="center" textRotation="0" wrapText="1" indent="0" justifyLastLine="0" shrinkToFit="0" readingOrder="0"/>
    </dxf>
    <dxf>
      <font>
        <b val="0"/>
        <i val="0"/>
        <strike val="0"/>
        <condense val="0"/>
        <extend val="0"/>
        <outline val="0"/>
        <shadow val="0"/>
        <u val="none"/>
        <vertAlign val="baseline"/>
        <sz val="10"/>
        <color theme="1"/>
        <name val="Calibri"/>
        <scheme val="minor"/>
      </font>
      <alignment horizontal="general" vertical="bottom" textRotation="0" wrapText="1" indent="0" justifyLastLine="0" shrinkToFit="0" readingOrder="0"/>
    </dxf>
    <dxf>
      <font>
        <b/>
        <i val="0"/>
        <strike val="0"/>
        <condense val="0"/>
        <extend val="0"/>
        <outline val="0"/>
        <shadow val="0"/>
        <u val="none"/>
        <vertAlign val="baseline"/>
        <sz val="10"/>
        <color theme="1"/>
        <name val="Calibri"/>
        <scheme val="minor"/>
      </font>
      <alignment horizontal="left" vertical="center" textRotation="0" wrapText="1" indent="0" justifyLastLine="0" shrinkToFit="0" readingOrder="0"/>
    </dxf>
    <dxf>
      <font>
        <b val="0"/>
        <i val="0"/>
        <strike val="0"/>
        <condense val="0"/>
        <extend val="0"/>
        <outline val="0"/>
        <shadow val="0"/>
        <u val="none"/>
        <vertAlign val="baseline"/>
        <sz val="10"/>
        <color theme="1"/>
        <name val="Calibri"/>
        <scheme val="minor"/>
      </font>
      <alignment horizontal="general" vertical="bottom" textRotation="0" wrapText="1" indent="0" justifyLastLine="0" shrinkToFit="0" readingOrder="0"/>
    </dxf>
    <dxf>
      <font>
        <b/>
        <i val="0"/>
        <strike val="0"/>
        <condense val="0"/>
        <extend val="0"/>
        <outline val="0"/>
        <shadow val="0"/>
        <u val="none"/>
        <vertAlign val="baseline"/>
        <sz val="10"/>
        <color theme="1"/>
        <name val="Calibri"/>
        <scheme val="minor"/>
      </font>
      <alignment horizontal="left" vertical="center" textRotation="0" wrapText="1" indent="0" justifyLastLine="0" shrinkToFit="0" readingOrder="0"/>
    </dxf>
    <dxf>
      <font>
        <b val="0"/>
        <i val="0"/>
        <strike val="0"/>
        <condense val="0"/>
        <extend val="0"/>
        <outline val="0"/>
        <shadow val="0"/>
        <u val="none"/>
        <vertAlign val="baseline"/>
        <sz val="10"/>
        <color theme="1"/>
        <name val="Calibri"/>
        <scheme val="minor"/>
      </font>
      <alignment horizontal="general" vertical="bottom" textRotation="0" wrapText="1" indent="0" justifyLastLine="0" shrinkToFit="0" readingOrder="0"/>
    </dxf>
    <dxf>
      <font>
        <b/>
        <i val="0"/>
        <strike val="0"/>
        <condense val="0"/>
        <extend val="0"/>
        <outline val="0"/>
        <shadow val="0"/>
        <u val="none"/>
        <vertAlign val="baseline"/>
        <sz val="10"/>
        <color theme="1"/>
        <name val="Calibri"/>
        <scheme val="minor"/>
      </font>
      <alignment horizontal="left" vertical="center" textRotation="0" wrapText="1" indent="0" justifyLastLine="0" shrinkToFit="0" readingOrder="0"/>
    </dxf>
    <dxf>
      <font>
        <b val="0"/>
        <i val="0"/>
        <strike val="0"/>
        <condense val="0"/>
        <extend val="0"/>
        <outline val="0"/>
        <shadow val="0"/>
        <u val="none"/>
        <vertAlign val="baseline"/>
        <sz val="10"/>
        <color theme="1"/>
        <name val="Calibri"/>
        <scheme val="minor"/>
      </font>
      <alignment horizontal="general" vertical="bottom" textRotation="0" wrapText="1" indent="0" justifyLastLine="0" shrinkToFit="0" readingOrder="0"/>
    </dxf>
    <dxf>
      <font>
        <b/>
        <i val="0"/>
        <strike val="0"/>
        <condense val="0"/>
        <extend val="0"/>
        <outline val="0"/>
        <shadow val="0"/>
        <u val="none"/>
        <vertAlign val="baseline"/>
        <sz val="10"/>
        <color theme="1"/>
        <name val="Calibri"/>
        <scheme val="minor"/>
      </font>
      <alignment horizontal="left" vertical="center" textRotation="0" wrapText="1" indent="0" justifyLastLine="0" shrinkToFit="0" readingOrder="0"/>
    </dxf>
    <dxf>
      <font>
        <b val="0"/>
        <i val="0"/>
        <strike val="0"/>
        <condense val="0"/>
        <extend val="0"/>
        <outline val="0"/>
        <shadow val="0"/>
        <u val="none"/>
        <vertAlign val="baseline"/>
        <sz val="10"/>
        <color theme="1"/>
        <name val="Calibri"/>
        <scheme val="minor"/>
      </font>
      <alignment horizontal="general" vertical="bottom" textRotation="0" wrapText="1" indent="0" justifyLastLine="0" shrinkToFit="0" readingOrder="0"/>
    </dxf>
    <dxf>
      <font>
        <b/>
        <i val="0"/>
        <strike val="0"/>
        <condense val="0"/>
        <extend val="0"/>
        <outline val="0"/>
        <shadow val="0"/>
        <u val="none"/>
        <vertAlign val="baseline"/>
        <sz val="10"/>
        <color theme="1"/>
        <name val="Calibri"/>
        <scheme val="minor"/>
      </font>
      <alignment horizontal="left" vertical="center" textRotation="0" wrapText="1" indent="0" justifyLastLine="0" shrinkToFit="0" readingOrder="0"/>
    </dxf>
    <dxf>
      <font>
        <b val="0"/>
        <i val="0"/>
        <strike val="0"/>
        <condense val="0"/>
        <extend val="0"/>
        <outline val="0"/>
        <shadow val="0"/>
        <u val="none"/>
        <vertAlign val="baseline"/>
        <sz val="10"/>
        <color theme="1"/>
        <name val="Calibri"/>
        <scheme val="minor"/>
      </font>
      <alignment horizontal="general" vertical="bottom" textRotation="0" wrapText="1" indent="0" justifyLastLine="0" shrinkToFit="0" readingOrder="0"/>
    </dxf>
    <dxf>
      <font>
        <b/>
        <i val="0"/>
        <strike val="0"/>
        <condense val="0"/>
        <extend val="0"/>
        <outline val="0"/>
        <shadow val="0"/>
        <u val="none"/>
        <vertAlign val="baseline"/>
        <sz val="10"/>
        <color theme="1"/>
        <name val="Calibri"/>
        <scheme val="minor"/>
      </font>
      <alignment horizontal="left" vertical="center" textRotation="0" wrapText="1" indent="0" justifyLastLine="0" shrinkToFit="0" readingOrder="0"/>
    </dxf>
    <dxf>
      <font>
        <b val="0"/>
        <i val="0"/>
        <strike val="0"/>
        <condense val="0"/>
        <extend val="0"/>
        <outline val="0"/>
        <shadow val="0"/>
        <u val="none"/>
        <vertAlign val="baseline"/>
        <sz val="10"/>
        <color theme="1"/>
        <name val="Calibri"/>
        <scheme val="minor"/>
      </font>
      <numFmt numFmtId="30" formatCode="@"/>
      <alignment horizontal="general" vertical="bottom" textRotation="0" wrapText="1" indent="0" justifyLastLine="0" shrinkToFit="0" readingOrder="0"/>
    </dxf>
    <dxf>
      <font>
        <b/>
        <i val="0"/>
        <strike val="0"/>
        <condense val="0"/>
        <extend val="0"/>
        <outline val="0"/>
        <shadow val="0"/>
        <u val="none"/>
        <vertAlign val="baseline"/>
        <sz val="10"/>
        <color theme="1"/>
        <name val="Calibri"/>
        <scheme val="minor"/>
      </font>
      <alignment horizontal="left" vertical="center" textRotation="0" wrapText="1" indent="0" justifyLastLine="0" shrinkToFit="0" readingOrder="0"/>
    </dxf>
    <dxf>
      <font>
        <b val="0"/>
        <i val="0"/>
        <strike val="0"/>
        <condense val="0"/>
        <extend val="0"/>
        <outline val="0"/>
        <shadow val="0"/>
        <u val="none"/>
        <vertAlign val="baseline"/>
        <sz val="10"/>
        <color theme="1"/>
        <name val="Calibri"/>
        <scheme val="minor"/>
      </font>
      <numFmt numFmtId="30" formatCode="@"/>
      <alignment horizontal="general" vertical="bottom" textRotation="0" wrapText="1" indent="0" justifyLastLine="0" shrinkToFit="0" readingOrder="0"/>
    </dxf>
    <dxf>
      <font>
        <b/>
        <i val="0"/>
        <strike val="0"/>
        <condense val="0"/>
        <extend val="0"/>
        <outline val="0"/>
        <shadow val="0"/>
        <u val="none"/>
        <vertAlign val="baseline"/>
        <sz val="10"/>
        <color theme="1"/>
        <name val="Calibri"/>
        <scheme val="minor"/>
      </font>
      <alignment horizontal="left" vertical="center" textRotation="0" wrapText="1" indent="0" justifyLastLine="0" shrinkToFit="0" readingOrder="0"/>
    </dxf>
    <dxf>
      <font>
        <b val="0"/>
        <i val="0"/>
        <strike val="0"/>
        <condense val="0"/>
        <extend val="0"/>
        <outline val="0"/>
        <shadow val="0"/>
        <u val="none"/>
        <vertAlign val="baseline"/>
        <sz val="10"/>
        <color theme="1"/>
        <name val="Calibri"/>
        <scheme val="minor"/>
      </font>
      <numFmt numFmtId="30" formatCode="@"/>
      <alignment horizontal="general" vertical="bottom" textRotation="0" wrapText="1" indent="0" justifyLastLine="0" shrinkToFit="0" readingOrder="0"/>
    </dxf>
    <dxf>
      <font>
        <b/>
        <i val="0"/>
        <strike val="0"/>
        <condense val="0"/>
        <extend val="0"/>
        <outline val="0"/>
        <shadow val="0"/>
        <u val="none"/>
        <vertAlign val="baseline"/>
        <sz val="10"/>
        <color theme="1"/>
        <name val="Calibri"/>
        <scheme val="minor"/>
      </font>
      <alignment horizontal="left" vertical="center" textRotation="0" wrapText="1" indent="0" justifyLastLine="0" shrinkToFit="0" readingOrder="0"/>
    </dxf>
    <dxf>
      <font>
        <b val="0"/>
        <i val="0"/>
        <strike val="0"/>
        <condense val="0"/>
        <extend val="0"/>
        <outline val="0"/>
        <shadow val="0"/>
        <u val="none"/>
        <vertAlign val="baseline"/>
        <sz val="10"/>
        <color theme="1"/>
        <name val="Calibri"/>
        <scheme val="minor"/>
      </font>
      <numFmt numFmtId="30" formatCode="@"/>
      <alignment horizontal="general" vertical="bottom" textRotation="0" wrapText="1" indent="0" justifyLastLine="0" shrinkToFit="0" readingOrder="0"/>
    </dxf>
    <dxf>
      <font>
        <b/>
        <i val="0"/>
        <strike val="0"/>
        <condense val="0"/>
        <extend val="0"/>
        <outline val="0"/>
        <shadow val="0"/>
        <u val="none"/>
        <vertAlign val="baseline"/>
        <sz val="10"/>
        <color theme="1"/>
        <name val="Calibri"/>
        <scheme val="minor"/>
      </font>
      <alignment horizontal="left" vertical="center" textRotation="0" wrapText="1" indent="0" justifyLastLine="0" shrinkToFit="0" readingOrder="0"/>
    </dxf>
    <dxf>
      <font>
        <b val="0"/>
        <i val="0"/>
        <strike val="0"/>
        <condense val="0"/>
        <extend val="0"/>
        <outline val="0"/>
        <shadow val="0"/>
        <u val="none"/>
        <vertAlign val="baseline"/>
        <sz val="10"/>
        <color theme="1"/>
        <name val="Calibri"/>
        <scheme val="minor"/>
      </font>
      <alignment horizontal="general" vertical="bottom" textRotation="0" wrapText="1" indent="0" justifyLastLine="0" shrinkToFit="0" readingOrder="0"/>
    </dxf>
    <dxf>
      <font>
        <b/>
        <i val="0"/>
        <strike val="0"/>
        <condense val="0"/>
        <extend val="0"/>
        <outline val="0"/>
        <shadow val="0"/>
        <u val="none"/>
        <vertAlign val="baseline"/>
        <sz val="10"/>
        <color theme="1"/>
        <name val="Calibri"/>
        <scheme val="minor"/>
      </font>
      <alignment horizontal="left" vertical="center" textRotation="0" wrapText="1" indent="0" justifyLastLine="0" shrinkToFit="0" readingOrder="0"/>
    </dxf>
    <dxf>
      <font>
        <b val="0"/>
        <i val="0"/>
        <strike val="0"/>
        <condense val="0"/>
        <extend val="0"/>
        <outline val="0"/>
        <shadow val="0"/>
        <u val="none"/>
        <vertAlign val="baseline"/>
        <sz val="10"/>
        <color theme="1"/>
        <name val="Calibri"/>
        <scheme val="minor"/>
      </font>
      <numFmt numFmtId="30" formatCode="@"/>
      <alignment horizontal="general" vertical="bottom" textRotation="0" wrapText="1" indent="0" justifyLastLine="0" shrinkToFit="0" readingOrder="0"/>
    </dxf>
    <dxf>
      <font>
        <b/>
        <i val="0"/>
        <strike val="0"/>
        <condense val="0"/>
        <extend val="0"/>
        <outline val="0"/>
        <shadow val="0"/>
        <u val="none"/>
        <vertAlign val="baseline"/>
        <sz val="10"/>
        <color theme="1"/>
        <name val="Calibri"/>
        <scheme val="minor"/>
      </font>
      <alignment horizontal="left" vertical="center" textRotation="0" wrapText="1" indent="0" justifyLastLine="0" shrinkToFit="0" readingOrder="0"/>
    </dxf>
    <dxf>
      <font>
        <b val="0"/>
        <i val="0"/>
        <strike val="0"/>
        <condense val="0"/>
        <extend val="0"/>
        <outline val="0"/>
        <shadow val="0"/>
        <u val="none"/>
        <vertAlign val="baseline"/>
        <sz val="10"/>
        <color theme="1"/>
        <name val="Calibri"/>
        <scheme val="minor"/>
      </font>
      <alignment horizontal="general" vertical="bottom" textRotation="0" wrapText="1" indent="0" justifyLastLine="0" shrinkToFit="0" readingOrder="0"/>
    </dxf>
    <dxf>
      <font>
        <b/>
        <i val="0"/>
        <strike val="0"/>
        <condense val="0"/>
        <extend val="0"/>
        <outline val="0"/>
        <shadow val="0"/>
        <u val="none"/>
        <vertAlign val="baseline"/>
        <sz val="10"/>
        <color theme="1"/>
        <name val="Calibri"/>
        <scheme val="minor"/>
      </font>
      <alignment horizontal="left" vertical="center" textRotation="0" wrapText="1" indent="0" justifyLastLine="0" shrinkToFit="0" readingOrder="0"/>
    </dxf>
    <dxf>
      <font>
        <b val="0"/>
        <i val="0"/>
        <strike val="0"/>
        <condense val="0"/>
        <extend val="0"/>
        <outline val="0"/>
        <shadow val="0"/>
        <u val="none"/>
        <vertAlign val="baseline"/>
        <sz val="10"/>
        <color theme="1"/>
        <name val="Calibri"/>
        <scheme val="minor"/>
      </font>
      <alignment horizontal="general" vertical="bottom" textRotation="0" wrapText="1" indent="0" justifyLastLine="0" shrinkToFit="0" readingOrder="0"/>
    </dxf>
    <dxf>
      <font>
        <b/>
        <i val="0"/>
        <strike val="0"/>
        <condense val="0"/>
        <extend val="0"/>
        <outline val="0"/>
        <shadow val="0"/>
        <u val="none"/>
        <vertAlign val="baseline"/>
        <sz val="10"/>
        <color theme="1"/>
        <name val="Calibri"/>
        <scheme val="minor"/>
      </font>
      <alignment horizontal="left" vertical="center" textRotation="0" wrapText="1" indent="0" justifyLastLine="0" shrinkToFit="0" readingOrder="0"/>
    </dxf>
    <dxf>
      <font>
        <b val="0"/>
        <i val="0"/>
        <strike val="0"/>
        <condense val="0"/>
        <extend val="0"/>
        <outline val="0"/>
        <shadow val="0"/>
        <u val="none"/>
        <vertAlign val="baseline"/>
        <sz val="10"/>
        <color theme="1"/>
        <name val="Calibri"/>
        <scheme val="minor"/>
      </font>
      <alignment horizontal="general" vertical="bottom" textRotation="0" wrapText="1" indent="0" justifyLastLine="0" shrinkToFit="0" readingOrder="0"/>
    </dxf>
    <dxf>
      <font>
        <b/>
        <i val="0"/>
        <strike val="0"/>
        <condense val="0"/>
        <extend val="0"/>
        <outline val="0"/>
        <shadow val="0"/>
        <u val="none"/>
        <vertAlign val="baseline"/>
        <sz val="10"/>
        <color theme="1"/>
        <name val="Calibri"/>
        <scheme val="minor"/>
      </font>
      <alignment horizontal="left" vertical="center" textRotation="0" wrapText="1" indent="0" justifyLastLine="0" shrinkToFit="0" readingOrder="0"/>
    </dxf>
    <dxf>
      <font>
        <b val="0"/>
        <i val="0"/>
        <strike val="0"/>
        <condense val="0"/>
        <extend val="0"/>
        <outline val="0"/>
        <shadow val="0"/>
        <u val="none"/>
        <vertAlign val="baseline"/>
        <sz val="10"/>
        <color theme="1"/>
        <name val="Calibri"/>
        <scheme val="minor"/>
      </font>
      <alignment horizontal="general" vertical="bottom" textRotation="0" wrapText="1" indent="0" justifyLastLine="0" shrinkToFit="0" readingOrder="0"/>
    </dxf>
    <dxf>
      <font>
        <b/>
        <i val="0"/>
        <strike val="0"/>
        <condense val="0"/>
        <extend val="0"/>
        <outline val="0"/>
        <shadow val="0"/>
        <u val="none"/>
        <vertAlign val="baseline"/>
        <sz val="10"/>
        <color theme="1"/>
        <name val="Calibri"/>
        <scheme val="minor"/>
      </font>
      <alignment horizontal="left" vertical="center" textRotation="0" wrapText="1" indent="0" justifyLastLine="0" shrinkToFit="0" readingOrder="0"/>
    </dxf>
    <dxf>
      <font>
        <b val="0"/>
        <i val="0"/>
        <strike val="0"/>
        <condense val="0"/>
        <extend val="0"/>
        <outline val="0"/>
        <shadow val="0"/>
        <u val="none"/>
        <vertAlign val="baseline"/>
        <sz val="10"/>
        <color theme="1"/>
        <name val="Calibri"/>
        <scheme val="minor"/>
      </font>
      <alignment horizontal="general" vertical="bottom" textRotation="0" wrapText="1" indent="0" justifyLastLine="0" shrinkToFit="0" readingOrder="0"/>
    </dxf>
    <dxf>
      <font>
        <b/>
        <i val="0"/>
        <strike val="0"/>
        <condense val="0"/>
        <extend val="0"/>
        <outline val="0"/>
        <shadow val="0"/>
        <u val="none"/>
        <vertAlign val="baseline"/>
        <sz val="10"/>
        <color theme="1"/>
        <name val="Calibri"/>
        <scheme val="minor"/>
      </font>
      <alignment horizontal="left" vertical="center" textRotation="0" wrapText="1" indent="0" justifyLastLine="0" shrinkToFit="0" readingOrder="0"/>
    </dxf>
    <dxf>
      <font>
        <b val="0"/>
        <i val="0"/>
        <strike val="0"/>
        <condense val="0"/>
        <extend val="0"/>
        <outline val="0"/>
        <shadow val="0"/>
        <u val="none"/>
        <vertAlign val="baseline"/>
        <sz val="10"/>
        <color theme="1"/>
        <name val="Calibri"/>
        <scheme val="minor"/>
      </font>
      <alignment horizontal="general" vertical="bottom" textRotation="0" wrapText="1" indent="0" justifyLastLine="0" shrinkToFit="0" readingOrder="0"/>
    </dxf>
    <dxf>
      <font>
        <b/>
        <i val="0"/>
        <strike val="0"/>
        <condense val="0"/>
        <extend val="0"/>
        <outline val="0"/>
        <shadow val="0"/>
        <u val="none"/>
        <vertAlign val="baseline"/>
        <sz val="10"/>
        <color theme="1"/>
        <name val="Calibri"/>
        <scheme val="minor"/>
      </font>
      <alignment horizontal="left" vertical="center" textRotation="0" wrapText="1" indent="0" justifyLastLine="0" shrinkToFit="0" readingOrder="0"/>
    </dxf>
    <dxf>
      <fill>
        <patternFill patternType="solid">
          <bgColor theme="4" tint="0.39997558519241921"/>
        </patternFill>
      </fill>
    </dxf>
    <dxf>
      <fill>
        <patternFill patternType="solid">
          <bgColor theme="4" tint="0.39997558519241921"/>
        </patternFill>
      </fill>
    </dxf>
    <dxf>
      <fill>
        <patternFill>
          <bgColor theme="4" tint="0.39997558519241921"/>
        </patternFill>
      </fill>
    </dxf>
    <dxf>
      <fill>
        <patternFill patternType="solid">
          <bgColor theme="4" tint="0.59999389629810485"/>
        </patternFill>
      </fill>
    </dxf>
    <dxf>
      <fill>
        <patternFill>
          <bgColor auto="1"/>
        </patternFill>
      </fill>
    </dxf>
    <dxf>
      <fill>
        <patternFill patternType="solid">
          <bgColor theme="4" tint="0.39997558519241921"/>
        </patternFill>
      </fill>
    </dxf>
    <dxf>
      <fill>
        <patternFill patternType="solid">
          <bgColor theme="4" tint="0.39997558519241921"/>
        </patternFill>
      </fill>
    </dxf>
    <dxf>
      <fill>
        <patternFill patternType="solid">
          <bgColor theme="4" tint="0.39997558519241921"/>
        </patternFill>
      </fill>
    </dxf>
    <dxf>
      <fill>
        <patternFill patternType="solid">
          <bgColor theme="4" tint="0.39997558519241921"/>
        </patternFill>
      </fill>
    </dxf>
    <dxf>
      <font>
        <color theme="0"/>
      </font>
    </dxf>
    <dxf>
      <fill>
        <patternFill patternType="solid">
          <bgColor theme="0"/>
        </patternFill>
      </fill>
    </dxf>
    <dxf>
      <fill>
        <patternFill patternType="solid">
          <bgColor theme="0"/>
        </patternFill>
      </fill>
    </dxf>
    <dxf>
      <font>
        <b/>
      </font>
    </dxf>
    <dxf>
      <font>
        <sz val="16"/>
      </font>
    </dxf>
    <dxf>
      <font>
        <sz val="14"/>
      </font>
    </dxf>
    <dxf>
      <font>
        <sz val="12"/>
      </font>
    </dxf>
    <dxf>
      <border>
        <left style="thick">
          <color indexed="64"/>
        </left>
        <right style="thick">
          <color indexed="64"/>
        </right>
        <top style="thick">
          <color indexed="64"/>
        </top>
        <bottom style="thick">
          <color indexed="64"/>
        </bottom>
      </border>
    </dxf>
    <dxf>
      <border>
        <left style="thick">
          <color indexed="64"/>
        </left>
        <right style="thick">
          <color indexed="64"/>
        </right>
        <top style="thick">
          <color indexed="64"/>
        </top>
        <bottom style="thick">
          <color indexed="64"/>
        </bottom>
      </border>
    </dxf>
    <dxf>
      <fill>
        <patternFill patternType="solid">
          <bgColor theme="2"/>
        </patternFill>
      </fill>
    </dxf>
    <dxf>
      <fill>
        <patternFill patternType="solid">
          <bgColor theme="2"/>
        </patternFill>
      </fill>
    </dxf>
    <dxf>
      <fill>
        <patternFill patternType="solid">
          <bgColor theme="2"/>
        </patternFill>
      </fill>
    </dxf>
    <dxf>
      <fill>
        <patternFill patternType="solid">
          <bgColor theme="2"/>
        </patternFill>
      </fill>
    </dxf>
    <dxf>
      <fill>
        <patternFill patternType="solid">
          <bgColor theme="2"/>
        </patternFill>
      </fill>
    </dxf>
    <dxf>
      <fill>
        <patternFill patternType="solid">
          <bgColor theme="2"/>
        </patternFill>
      </fill>
    </dxf>
    <dxf>
      <fill>
        <patternFill patternType="solid">
          <bgColor theme="2"/>
        </patternFill>
      </fill>
    </dxf>
    <dxf>
      <fill>
        <patternFill patternType="solid">
          <bgColor theme="2"/>
        </patternFill>
      </fill>
    </dxf>
    <dxf>
      <fill>
        <patternFill patternType="solid">
          <bgColor theme="2"/>
        </patternFill>
      </fill>
    </dxf>
    <dxf>
      <fill>
        <patternFill patternType="solid">
          <bgColor theme="2"/>
        </patternFill>
      </fill>
    </dxf>
    <dxf>
      <fill>
        <patternFill patternType="solid">
          <bgColor theme="2"/>
        </patternFill>
      </fill>
    </dxf>
    <dxf>
      <fill>
        <patternFill patternType="solid">
          <bgColor theme="2"/>
        </patternFill>
      </fill>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thin">
          <color rgb="FFC00000"/>
        </left>
        <right style="thin">
          <color rgb="FFC00000"/>
        </right>
        <top style="thin">
          <color rgb="FFC00000"/>
        </top>
        <bottom style="thin">
          <color rgb="FFC00000"/>
        </bottom>
        <horizontal style="thin">
          <color rgb="FFC00000"/>
        </horizontal>
      </border>
    </dxf>
    <dxf>
      <border>
        <left style="thin">
          <color rgb="FFC00000"/>
        </left>
        <right style="thin">
          <color rgb="FFC00000"/>
        </right>
        <top style="thin">
          <color rgb="FFC00000"/>
        </top>
        <bottom style="thin">
          <color rgb="FFC00000"/>
        </bottom>
        <horizontal style="thin">
          <color rgb="FFC00000"/>
        </horizontal>
      </border>
    </dxf>
    <dxf>
      <border>
        <left style="thin">
          <color rgb="FFC00000"/>
        </left>
        <right style="thin">
          <color rgb="FFC00000"/>
        </right>
        <top style="thin">
          <color rgb="FFC00000"/>
        </top>
        <bottom style="thin">
          <color rgb="FFC00000"/>
        </bottom>
        <horizontal style="thin">
          <color rgb="FFC00000"/>
        </horizontal>
      </border>
    </dxf>
    <dxf>
      <border>
        <left style="thin">
          <color rgb="FFC00000"/>
        </left>
        <right style="thin">
          <color rgb="FFC00000"/>
        </right>
        <top style="thin">
          <color rgb="FFC00000"/>
        </top>
        <bottom style="thin">
          <color rgb="FFC00000"/>
        </bottom>
        <horizontal style="thin">
          <color rgb="FFC00000"/>
        </horizontal>
      </border>
    </dxf>
    <dxf>
      <border>
        <left style="thin">
          <color rgb="FFC00000"/>
        </left>
        <right style="thin">
          <color rgb="FFC00000"/>
        </right>
        <top style="thin">
          <color rgb="FFC00000"/>
        </top>
        <bottom style="thin">
          <color rgb="FFC00000"/>
        </bottom>
        <horizontal style="thin">
          <color rgb="FFC00000"/>
        </horizontal>
      </border>
    </dxf>
    <dxf>
      <border>
        <left style="thin">
          <color rgb="FFC00000"/>
        </left>
        <right style="thin">
          <color rgb="FFC00000"/>
        </right>
        <top style="thin">
          <color rgb="FFC00000"/>
        </top>
        <bottom style="thin">
          <color rgb="FFC00000"/>
        </bottom>
        <horizontal style="thin">
          <color rgb="FFC00000"/>
        </horizontal>
      </border>
    </dxf>
    <dxf>
      <border>
        <left style="thin">
          <color rgb="FFC00000"/>
        </left>
        <right style="thin">
          <color rgb="FFC00000"/>
        </right>
        <top style="thin">
          <color rgb="FFC00000"/>
        </top>
        <bottom style="thin">
          <color rgb="FFC00000"/>
        </bottom>
        <horizontal style="thin">
          <color rgb="FFC00000"/>
        </horizontal>
      </border>
    </dxf>
    <dxf>
      <border>
        <left style="thin">
          <color rgb="FFC00000"/>
        </left>
        <right style="thin">
          <color rgb="FFC00000"/>
        </right>
        <top style="thin">
          <color rgb="FFC00000"/>
        </top>
        <bottom style="thin">
          <color rgb="FFC00000"/>
        </bottom>
        <horizontal style="thin">
          <color rgb="FFC00000"/>
        </horizontal>
      </border>
    </dxf>
    <dxf>
      <border>
        <left style="thin">
          <color rgb="FFC00000"/>
        </left>
        <right style="thin">
          <color rgb="FFC00000"/>
        </right>
        <top style="thin">
          <color rgb="FFC00000"/>
        </top>
        <bottom style="thin">
          <color rgb="FFC00000"/>
        </bottom>
        <horizontal style="thin">
          <color rgb="FFC00000"/>
        </horizontal>
      </border>
    </dxf>
    <dxf>
      <border>
        <left style="thin">
          <color rgb="FFC00000"/>
        </left>
        <right style="thin">
          <color rgb="FFC00000"/>
        </right>
        <top style="thin">
          <color rgb="FFC00000"/>
        </top>
        <bottom style="thin">
          <color rgb="FFC00000"/>
        </bottom>
        <horizontal style="thin">
          <color rgb="FFC00000"/>
        </horizontal>
      </border>
    </dxf>
    <dxf>
      <border>
        <left style="thin">
          <color rgb="FFC00000"/>
        </left>
        <right style="thin">
          <color rgb="FFC00000"/>
        </right>
        <top style="thin">
          <color rgb="FFC00000"/>
        </top>
        <bottom style="thin">
          <color rgb="FFC00000"/>
        </bottom>
        <horizontal style="thin">
          <color rgb="FFC00000"/>
        </horizontal>
      </border>
    </dxf>
    <dxf>
      <border>
        <left style="thin">
          <color rgb="FFC00000"/>
        </left>
        <right style="thin">
          <color rgb="FFC00000"/>
        </right>
        <top style="thin">
          <color rgb="FFC00000"/>
        </top>
        <bottom style="thin">
          <color rgb="FFC00000"/>
        </bottom>
        <horizontal style="thin">
          <color rgb="FFC00000"/>
        </horizontal>
      </border>
    </dxf>
    <dxf>
      <border>
        <left style="thin">
          <color rgb="FFC00000"/>
        </left>
        <right style="thin">
          <color rgb="FFC00000"/>
        </right>
        <top style="thin">
          <color rgb="FFC00000"/>
        </top>
        <bottom style="thin">
          <color rgb="FFC00000"/>
        </bottom>
        <horizontal style="thin">
          <color rgb="FFC00000"/>
        </horizontal>
      </border>
    </dxf>
    <dxf>
      <border>
        <left style="thin">
          <color rgb="FFC00000"/>
        </left>
        <right style="thin">
          <color rgb="FFC00000"/>
        </right>
        <top style="thin">
          <color rgb="FFC00000"/>
        </top>
        <bottom style="thin">
          <color rgb="FFC00000"/>
        </bottom>
        <horizontal style="thin">
          <color rgb="FFC00000"/>
        </horizontal>
      </border>
    </dxf>
    <dxf>
      <border>
        <left style="thin">
          <color rgb="FFC00000"/>
        </left>
        <right style="thin">
          <color rgb="FFC00000"/>
        </right>
        <top style="thin">
          <color rgb="FFC00000"/>
        </top>
        <bottom style="thin">
          <color rgb="FFC00000"/>
        </bottom>
        <horizontal style="thin">
          <color rgb="FFC00000"/>
        </horizontal>
      </border>
    </dxf>
    <dxf>
      <fill>
        <patternFill patternType="solid">
          <bgColor theme="2"/>
        </patternFill>
      </fill>
    </dxf>
    <dxf>
      <fill>
        <patternFill patternType="solid">
          <bgColor theme="2"/>
        </patternFill>
      </fill>
    </dxf>
    <dxf>
      <font>
        <color theme="0"/>
      </font>
    </dxf>
    <dxf>
      <fill>
        <patternFill patternType="solid">
          <bgColor theme="1" tint="0.499984740745262"/>
        </patternFill>
      </fill>
    </dxf>
    <dxf>
      <font>
        <sz val="16"/>
      </font>
    </dxf>
    <dxf>
      <font>
        <sz val="16"/>
      </font>
    </dxf>
    <dxf>
      <font>
        <sz val="16"/>
      </font>
    </dxf>
    <dxf>
      <font>
        <sz val="16"/>
      </font>
    </dxf>
    <dxf>
      <font>
        <sz val="16"/>
      </font>
    </dxf>
    <dxf>
      <font>
        <sz val="16"/>
      </font>
    </dxf>
    <dxf>
      <font>
        <sz val="16"/>
      </font>
    </dxf>
    <dxf>
      <font>
        <sz val="16"/>
      </font>
    </dxf>
    <dxf>
      <font>
        <sz val="16"/>
      </font>
    </dxf>
    <dxf>
      <font>
        <sz val="16"/>
      </font>
    </dxf>
    <dxf>
      <font>
        <sz val="16"/>
      </font>
    </dxf>
    <dxf>
      <font>
        <sz val="16"/>
      </font>
    </dxf>
    <dxf>
      <font>
        <sz val="16"/>
      </font>
    </dxf>
    <dxf>
      <font>
        <sz val="16"/>
      </font>
    </dxf>
    <dxf>
      <font>
        <sz val="16"/>
      </font>
    </dxf>
    <dxf>
      <font>
        <sz val="14"/>
      </font>
    </dxf>
    <dxf>
      <font>
        <sz val="14"/>
      </font>
    </dxf>
    <dxf>
      <font>
        <sz val="14"/>
      </font>
    </dxf>
    <dxf>
      <font>
        <sz val="14"/>
      </font>
    </dxf>
    <dxf>
      <font>
        <sz val="14"/>
      </font>
    </dxf>
    <dxf>
      <font>
        <sz val="14"/>
      </font>
    </dxf>
    <dxf>
      <font>
        <sz val="14"/>
      </font>
    </dxf>
    <dxf>
      <font>
        <sz val="14"/>
      </font>
    </dxf>
    <dxf>
      <font>
        <sz val="14"/>
      </font>
    </dxf>
    <dxf>
      <font>
        <sz val="14"/>
      </font>
    </dxf>
    <dxf>
      <font>
        <sz val="14"/>
      </font>
    </dxf>
    <dxf>
      <font>
        <sz val="14"/>
      </font>
    </dxf>
    <dxf>
      <font>
        <sz val="14"/>
      </font>
    </dxf>
    <dxf>
      <font>
        <sz val="14"/>
      </font>
    </dxf>
    <dxf>
      <font>
        <sz val="14"/>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1" indent="0" readingOrder="0"/>
    </dxf>
    <dxf>
      <alignment wrapText="1" indent="0" readingOrder="0"/>
    </dxf>
    <dxf>
      <alignment wrapText="1" indent="0" readingOrder="0"/>
    </dxf>
    <dxf>
      <alignment wrapText="1" indent="0" readingOrder="0"/>
    </dxf>
    <dxf>
      <alignment wrapText="1" indent="0" readingOrder="0"/>
    </dxf>
    <dxf>
      <alignment wrapText="1" indent="0" readingOrder="0"/>
    </dxf>
    <dxf>
      <alignment wrapText="1" indent="0" readingOrder="0"/>
    </dxf>
    <dxf>
      <alignment wrapText="1" indent="0" readingOrder="0"/>
    </dxf>
    <dxf>
      <alignment wrapText="1" indent="0" readingOrder="0"/>
    </dxf>
    <dxf>
      <alignment wrapText="1" indent="0" readingOrder="0"/>
    </dxf>
    <dxf>
      <alignment wrapText="1" indent="0" readingOrder="0"/>
    </dxf>
    <dxf>
      <alignment wrapText="1" indent="0" readingOrder="0"/>
    </dxf>
    <dxf>
      <alignment wrapText="1" indent="0" readingOrder="0"/>
    </dxf>
    <dxf>
      <alignment wrapText="1" indent="0" readingOrder="0"/>
    </dxf>
    <dxf>
      <alignment wrapText="1" indent="0" readingOrder="0"/>
    </dxf>
    <dxf>
      <font>
        <color theme="8" tint="0.39994506668294322"/>
      </font>
      <fill>
        <patternFill>
          <bgColor theme="8" tint="0.39994506668294322"/>
        </patternFill>
      </fill>
    </dxf>
    <dxf>
      <font>
        <color theme="0"/>
      </font>
    </dxf>
    <dxf>
      <font>
        <color theme="8" tint="0.39994506668294322"/>
      </font>
      <fill>
        <patternFill>
          <bgColor theme="8"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externalLink" Target="externalLinks/externalLink2.xml"/><Relationship Id="rId47"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pivotCacheDefinition" Target="pivotCache/pivotCacheDefinition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pivotCacheDefinition" Target="pivotCache/pivotCacheDefinition1.xml"/><Relationship Id="rId48" Type="http://schemas.openxmlformats.org/officeDocument/2006/relationships/calcChain" Target="calcChain.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styles" Target="styles.xml"/><Relationship Id="rId20" Type="http://schemas.openxmlformats.org/officeDocument/2006/relationships/worksheet" Target="worksheets/sheet20.xml"/><Relationship Id="rId41"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UARIO/Google%20Drive/Claudia/Trabajo/TI/Arquitectura%20Empresarial/Mintic/Modelo%20Gestion%20IT4+/Anexo%201%20-%20Herramientas/IT4+_TOOL_07-08-09-10__PROYECTOS%20_PLANINVERSION_SEGFINANCIERO_INDICADORE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USUARIO/Downloads/Mapa%20de%20Ruta%20Proyectos%20JCP.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E"/>
      <sheetName val="PE-Variación presupuesto"/>
      <sheetName val="PE-Def Proyectos Estratégicos"/>
      <sheetName val="PE-Indicadores"/>
      <sheetName val="PT-Estado portafolio"/>
      <sheetName val="PT-Portafolio"/>
      <sheetName val="PT-Avance proyectos"/>
      <sheetName val="PC-Seguimiento plan de compras"/>
      <sheetName val="PC-Plan de compras"/>
      <sheetName val="PC- Ejecucion financiera"/>
      <sheetName val="Clasificación de actividades"/>
      <sheetName val="Parametros"/>
    </sheetNames>
    <sheetDataSet>
      <sheetData sheetId="0"/>
      <sheetData sheetId="1"/>
      <sheetData sheetId="2"/>
      <sheetData sheetId="3"/>
      <sheetData sheetId="4"/>
      <sheetData sheetId="5"/>
      <sheetData sheetId="6"/>
      <sheetData sheetId="7"/>
      <sheetData sheetId="8"/>
      <sheetData sheetId="9">
        <row r="4">
          <cell r="D4">
            <v>9000</v>
          </cell>
        </row>
      </sheetData>
      <sheetData sheetId="10"/>
      <sheetData sheetId="11">
        <row r="2">
          <cell r="I2" t="str">
            <v>Estrategia de TI</v>
          </cell>
        </row>
        <row r="3">
          <cell r="I3" t="str">
            <v>Gobierno de TI</v>
          </cell>
          <cell r="K3" t="str">
            <v>Ficha proyecto 1</v>
          </cell>
          <cell r="M3" t="str">
            <v>Por contratar</v>
          </cell>
          <cell r="O3" t="str">
            <v>Gestión</v>
          </cell>
          <cell r="Q3" t="str">
            <v>Directa</v>
          </cell>
          <cell r="T3" t="str">
            <v>SIN INICIAR</v>
          </cell>
          <cell r="V3" t="str">
            <v>Alta</v>
          </cell>
        </row>
        <row r="4">
          <cell r="I4" t="str">
            <v>Gestionar la información</v>
          </cell>
          <cell r="K4" t="str">
            <v>Ficha proyecto 2</v>
          </cell>
          <cell r="M4" t="str">
            <v>En ejecución</v>
          </cell>
          <cell r="O4" t="str">
            <v>Resultado</v>
          </cell>
          <cell r="Q4" t="str">
            <v>Selección abreviada</v>
          </cell>
          <cell r="T4" t="str">
            <v>ATRASADO</v>
          </cell>
          <cell r="V4" t="str">
            <v>Media</v>
          </cell>
        </row>
        <row r="5">
          <cell r="I5" t="str">
            <v>Sistemas de información</v>
          </cell>
          <cell r="M5" t="str">
            <v>Finalizado</v>
          </cell>
          <cell r="O5" t="str">
            <v>Servicio</v>
          </cell>
          <cell r="Q5" t="str">
            <v>Licitación</v>
          </cell>
          <cell r="T5" t="str">
            <v>A TIEMPO</v>
          </cell>
          <cell r="V5" t="str">
            <v>Baja</v>
          </cell>
        </row>
        <row r="6">
          <cell r="I6" t="str">
            <v>Servicios Tecnológicos</v>
          </cell>
          <cell r="M6" t="str">
            <v>Liquidado</v>
          </cell>
          <cell r="O6" t="str">
            <v>Recursos</v>
          </cell>
          <cell r="Q6" t="str">
            <v>Concurso de meritos PTD</v>
          </cell>
          <cell r="T6" t="str">
            <v>FINALIZADO</v>
          </cell>
        </row>
        <row r="7">
          <cell r="I7" t="str">
            <v>Uso y apropiación</v>
          </cell>
          <cell r="M7" t="str">
            <v>En proceso</v>
          </cell>
          <cell r="Q7" t="str">
            <v>Concurso de meritos PTS</v>
          </cell>
        </row>
        <row r="8">
          <cell r="M8" t="str">
            <v>Sin aprobación</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iterios Priorización Proyecto"/>
      <sheetName val="Proyectos"/>
      <sheetName val="PR_002 Dllo Capacid Arquitec Em"/>
      <sheetName val="PR_003 Gobieno Componen TI"/>
      <sheetName val="PR_004 Portafolio de Servicios"/>
      <sheetName val="PR_006 Servicios Ciudad Digital"/>
      <sheetName val="PR_007 Multip Canales de Acceso"/>
      <sheetName val="PR_008 Lago de Datos"/>
      <sheetName val="PR_009 Analítica Descriptiva"/>
      <sheetName val="PR_010 Analítica Predictiva"/>
      <sheetName val="PR_011 Sist Inform Geografico"/>
      <sheetName val="PR_012 Datos Abiertos"/>
      <sheetName val="PR_015 SI Procesos Misionales"/>
      <sheetName val="PR_016 SI Procesos de Apoyo"/>
      <sheetName val="PR_022 S.I Caracteriz población"/>
      <sheetName val="PR_023 Gest y Automat Procesos"/>
      <sheetName val="PR_025 Capacidades de desarroll"/>
      <sheetName val="Plantilla Proyecto "/>
      <sheetName val="Parametros"/>
      <sheetName val="PR_026 Implementación Gobierno "/>
      <sheetName val="PR_027 Implementación PMO y her"/>
      <sheetName val="PR_028 Estrategia de Uso y Apro"/>
      <sheetName val="PR_029 eLearning Implementación"/>
      <sheetName val="PR_030 Gestión de Cambio - Defi"/>
      <sheetName val="PR_031 Gestión de la Innovación"/>
      <sheetName val="PR_032 Vive Digital - Relanzami"/>
      <sheetName val="PR_033 Migración a la Nube"/>
      <sheetName val="PR_034 Interoperabilidad"/>
      <sheetName val="PR_035 Gobierno SOA"/>
      <sheetName val="PR_035 Gobierno SOA (2)"/>
    </sheetNames>
    <sheetDataSet>
      <sheetData sheetId="0"/>
      <sheetData sheetId="1">
        <row r="6">
          <cell r="D6">
            <v>0</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ow r="16">
          <cell r="H16" t="str">
            <v>ESTRATEGIA TI</v>
          </cell>
        </row>
        <row r="17">
          <cell r="H17" t="str">
            <v>GOBIERNO TI</v>
          </cell>
        </row>
        <row r="18">
          <cell r="H18" t="str">
            <v>INFORMACIÓN</v>
          </cell>
        </row>
        <row r="19">
          <cell r="H19" t="str">
            <v>SISTEMAS DE INFORMACIÓN</v>
          </cell>
        </row>
        <row r="20">
          <cell r="H20" t="str">
            <v>SERVICIOS TECNOLÓGICOS</v>
          </cell>
        </row>
        <row r="21">
          <cell r="H21" t="str">
            <v>USO Y APROPIACIÓN</v>
          </cell>
        </row>
        <row r="24">
          <cell r="H24" t="str">
            <v>Ibagué lucha contra la pobreza, la inequidad social y la exclusión</v>
          </cell>
        </row>
        <row r="25">
          <cell r="H25" t="str">
            <v>Ibagué, productiva, competitiva e innovadora.</v>
          </cell>
        </row>
        <row r="26">
          <cell r="H26" t="str">
            <v>Ibagué en la ruta del desarrollo sostenible y la defensa del agua</v>
          </cell>
        </row>
        <row r="27">
          <cell r="H27" t="str">
            <v>Ibagué, ordenada e integrada para el desarrollo humano</v>
          </cell>
        </row>
        <row r="28">
          <cell r="H28" t="str">
            <v>Institucionalidad para la seguridad municipal y la paz.</v>
          </cell>
        </row>
      </sheetData>
      <sheetData sheetId="19"/>
      <sheetData sheetId="20"/>
      <sheetData sheetId="21"/>
      <sheetData sheetId="22"/>
      <sheetData sheetId="23"/>
      <sheetData sheetId="24"/>
      <sheetData sheetId="25"/>
      <sheetData sheetId="26"/>
      <sheetData sheetId="27"/>
      <sheetData sheetId="28"/>
      <sheetData sheetId="29" refreshError="1"/>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pivotCacheDefinition1.xml><?xml version="1.0" encoding="utf-8"?>
<pivotCacheDefinition xmlns="http://schemas.openxmlformats.org/spreadsheetml/2006/main" xmlns:r="http://schemas.openxmlformats.org/officeDocument/2006/relationships" r:id="rId1" refreshedBy="Usuario de Windows" refreshedDate="43629.70528159722" createdVersion="6" refreshedVersion="6" minRefreshableVersion="3" recordCount="19">
  <cacheSource type="worksheet">
    <worksheetSource ref="A2:D21" sheet="Pyctos"/>
  </cacheSource>
  <cacheFields count="4">
    <cacheField name="EJE" numFmtId="0">
      <sharedItems/>
    </cacheField>
    <cacheField name="Propuesta Ibagué Sostenible" numFmtId="0">
      <sharedItems count="14">
        <s v="Censo Georreferenciado de Contribuyentes del Impuesto de Industria y Comercio"/>
        <s v="Actualización de la estratificación socioeconómica del municipio. "/>
        <s v="Educación ambiental con miras al cumplimiento normativo vigente."/>
        <s v="Programas de fortalecimiento del monitoreo ambiental"/>
        <s v="Monitoreo de Derechos de la Niñez"/>
        <s v="Estudio de necesidad de ciclo infratestructura a partir del_x000a_análisis y la recolección de datos mediante aplicaciones móviles"/>
        <s v="Monitoreo de los derechos de la niñez"/>
        <s v="100% cobertura en educación, educación integral y jornada única"/>
        <s v="Modelo Integral de Atención en Salud. Excelente, eficaz_x000a_y eficiente"/>
        <s v="Ordenamiento productivo del suelo rural a escala_x000a_1:25.000"/>
        <s v="Reconversión gradual productiva agropecuaria"/>
        <s v="Programa pedagógico que fortalezca la cultura de pago de impuestos y contribuciones" u="1"/>
        <s v="Programa de capacitaciones asociadas a las políticas de movilidad activa y gestión de la demanda" u="1"/>
        <s v="Creación de clubes matemáticos: robótica, astronomía y sistemas." u="1"/>
      </sharedItems>
    </cacheField>
    <cacheField name="Proyecto PETIC" numFmtId="0">
      <sharedItems count="29" longText="1">
        <s v="PR-SI-007 Sistema de Información Geográfica - Con la creación de un censo de contribuyentes  georreferenciado y dinámico el municipio de Ibagué podrá, en primer lugar, actualizar de manera permanente la información de todos los contribuyentes del ICA y así controlar de manera efectiva la evasión del impuesto."/>
        <s v="PR-SI-007 Sistema de Información Geográfica - Como parte de la mejora de la infraestructura_x000a_de datos espaciales de la ciudad, se requiere_x000a_implementar un proyecto que actualice y mejore la nomenclatura y la numeración de los predios_x000a_del Municipio, la cual es indispensable para_x000a_optimizar los niveles de recaudo de diversas_x000a_rentas, en especial del Impuesto Predial"/>
        <s v="PR-UN-002 Implementación plataforma de e-learning - en Colombia existen_x000a_mecanismos de programas educativos ambientales_x000a_como lo son los Proyectos Ambientales_x000a_Escolares (PRAE) y los Proyectos Ambientales_x000a_Universitarios (PRAU); dentro de los cuales se_x000a_podría llegar a realizar el ejercicio."/>
        <s v="PR-SI-007 Sistema de Información Geográfica - Georreferenciación de fuentes hídricas, áreas protegidas, zonas de amenza."/>
        <s v="PR-SI-005 Sistema de Información para la gestión de procesos misionales - Sistema de información de apoyo a la gestión de riesgo y ambiental para tener posibilidad de registro y trazabilidad de los aspectos pertinentes a la secretaría, entre ellos, entregas de ayudas humanitarias, Subsidios de arrendamiento entregados y acciones generadas en torno a la gestión de riesgos.   _x000a__x000a_Trazabilidad sobre gestión realizada para dar respuesta al ciudadano según solicitudes_x000a__x000a_Flujos y alertamiento ante casos identificados o probabilidades de ocurrencia de desastres._x000a_"/>
        <s v="PR-SI-009 Sistema de información para caracterización de la población - Identificación de grupos vulnerables: niños y niñas"/>
        <s v="PR-IN-003 Múltiples Canales de acceso a los servicios y la información: Movilidad y portales digitales - Aplicaciones móviles presentan la posibilidad de proveer información detallada de las rutinas de la población en términos de transporte; información que sirve para determinar necesidades de infraestructur.  Estas herramientas tecnológicas, permiten identificar el diario de movilidad de una persona, albergando información como las distancias recorridas y el medio de transporte usado"/>
        <s v="PR-SI-007 Sistema de Información Geográfica - Generación de mapas y estadísticas "/>
        <s v="PR-IN-005 Analítica Descriptiva - Análisis de datos de rutinas de transporte de la población"/>
        <s v="PR-IN-007 Datos Abiertos - Los datos de la ciudad de Ibagué se encuentran registrados en el  sistema SUIN (Sistema Unicp de Información de la NIñez) , por lo que se sugiere que: la ciudad utilice los resultados de dicha información en el proceso de toma de decisiones sobre la garantía de los derechos de la niñez y su desarrollo, priorice los temas urgentes, y realice las inversiones públicas necesarias para consolidarse_x000a_como un territorio amigo de la niñez."/>
        <s v="PR-SI-002 Interoperabilidad - Intreoperabilidad con Sistema SUIN para obtener información de monitoreo de la niñez"/>
        <s v="PR-IN-005 Analítica Descriptiva - Uso de la analítica descriptiva para análisis de variables que son determinantes en la permanencia o deserción de estudiantes.  Análisis de tasas de retención, tasas de deserción, entre otros._x000a_Identificar_x000a_de manera específica las potenciales_x000a_causalidades de los resultados de las pruebas_x000a_de calidad"/>
        <s v="PR-IN-006 Analítica Predictiva - Correlación y clasificación de variables para definir probabilidad de deserción o de retención que permitan establecer estrategias adecuadas."/>
        <s v="PR-SI-009 Sistema de información para caracterización de la población - Caracterización de población para estudio de variables sociodemográficas"/>
        <s v="PR-SI-009 Sistema de información para caracterización de la población - Caracterización_x000a_de la población, que permita obtener perfiles epidemiológicos,_x000a_seguimiento individual de pacientes_x000a_y seguimiento a eventos de salud."/>
        <s v="PR-SI-007 Sistema de Información Geográfica - Se requiere realizar la delimitación territorial"/>
        <s v="PR-SI-005 Sistema de Información para la gestión de procesos misionales - Se requiere un sistema de información y_x000a_comunicación que permita hacer captura, registro,_x000a_activación de rutas de atención, referencias y_x000a_contra referencias;"/>
        <s v="PR-SI-007 Sistema de Información Geográfica - Contar con información detallada sobre_x000a_los usos del suelo con relación a la ubicación,_x000a_extensión, distribución espacial y las relaciones de_x000a_usos;_x000a_identificación detallada de áreas que_x000a_ameritan reconversión de usos o rehabilitación_x000a_de suelos para la productividad."/>
        <s v="PR-SI-007 Sistema de Información Geográfica - Identificar los suelos que presentan conflicto_x000a_severo y moderado de uso"/>
        <s v="PR-SI-009 Sistema de información para caracterización de la población" u="1"/>
        <s v="PR-UN-002 Implementación plataforma de e-learning" u="1"/>
        <s v="PR-SI-002 Interoperabilidad" u="1"/>
        <s v="PR-SI-007 Sistema de Información Geográfica" u="1"/>
        <s v="PR-IN-006 Analítica Predictiva" u="1"/>
        <s v="PR-IN-005 Analítica Descriptiva" u="1"/>
        <s v="PR-IN-007 Datos Abiertos" u="1"/>
        <s v="PR-UN-005 Vive Digital - Fortalecimiento" u="1"/>
        <s v="PR-SI-005 Sistema de Información para la gestión de procesos misionales" u="1"/>
        <s v="PR-IN-003 Múltiples Canales de acceso a los servicios y la información: Movilidad y portales digitales" u="1"/>
      </sharedItems>
    </cacheField>
    <cacheField name="Ampliación" numFmtId="0">
      <sharedItems longText="1"/>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r:id="rId1" refreshedBy="Usuario de Windows" refreshedDate="43636.049220601853" createdVersion="6" refreshedVersion="6" minRefreshableVersion="3" recordCount="32">
  <cacheSource type="worksheet">
    <worksheetSource ref="B2:AI34" sheet="Proyectos"/>
  </cacheSource>
  <cacheFields count="34">
    <cacheField name="Dominio" numFmtId="0">
      <sharedItems/>
    </cacheField>
    <cacheField name="Programa" numFmtId="0">
      <sharedItems containsBlank="1" count="13">
        <s v="Gobierno y Gestión de TI"/>
        <s v="Transformación Digital - Capacidades Analíticas"/>
        <s v="Transformación Digital - Servicios de Información"/>
        <s v="Optimización de procesos"/>
        <s v="Soluciones Integrales de Caracterización"/>
        <s v="Infraestructura Tecnológica"/>
        <s v="Seguridad y Privacidad de la Información"/>
        <s v="Gestión de la Innovación y Apropiación Tecnológica"/>
        <m u="1"/>
        <s v="Apropiación Tecnológica" u="1"/>
        <s v="Gestión de la Innovación" u="1"/>
        <s v="Transformación digital - Automatización" u="1"/>
        <s v="Transformación digital - Infraestructura para Servicios" u="1"/>
      </sharedItems>
    </cacheField>
    <cacheField name="Código proyecto" numFmtId="0">
      <sharedItems/>
    </cacheField>
    <cacheField name="Nombre del Proyecto" numFmtId="0">
      <sharedItems count="32">
        <s v="PR-ES-001 Portafolio de Servicios de TI"/>
        <s v="PR-ES-002 Desarrollo de capacidades de Arquitectura Empresarial"/>
        <s v="PR-ES-003 Gobierno sobre componentes de TI de la Entidad"/>
        <s v="PR-GO-001 Implementación Gobierno TI"/>
        <s v="PR-GO-002 Implementación PMO y herramienta de Gestión de proyectos"/>
        <s v="PR-IN-001 Gobierno de Información"/>
        <s v="PR-IN-002 Servicios Ciudadanos Digitales "/>
        <s v="PR-IN-003 Múltiples Canales de acceso a los servicios y la información: Movilidad y portales digitales"/>
        <s v="PR-IN-004 Lago de datos "/>
        <s v="PR-IN-005 Analítica Descriptiva"/>
        <s v="PR-IN-006 Analítica Predictiva"/>
        <s v="PR-IN-007 Datos Abiertos"/>
        <s v="PR-SI-001 Capacidades de Desarrollo de Software"/>
        <s v="PR-SI-002 Interoperabilidad"/>
        <s v="PR-SI-003 Gobierno SOA"/>
        <s v="PR-SI-004 Gestión y automatización de procesos"/>
        <s v="PR-SI-005 Sistema de Información para la gestión de procesos misionales"/>
        <s v="PR-SI-006 Sistema de Información para la gestión de procesos de apoyo"/>
        <s v="PR-SI-007 Sistema de Información Geográfica"/>
        <s v="PR-SI-008 Gestión documental"/>
        <s v="PR-SI-009 Sistema de información para caracterización de la población"/>
        <s v="PR-SI-010 Automatización Robótica de Procesos"/>
        <s v="PR-ST-001 Modernización de Hardware y Software"/>
        <s v="PR-ST-002 Gestión de Servicios - Plan de Capacidad, Continuidad y Disponibilidad"/>
        <s v="PR-ST-003 Modelo de Seguridad de la información"/>
        <s v="PR-ST-004 Transición de IPv4 a IPv6"/>
        <s v="PR-ST-005 Migración a la nube"/>
        <s v="PR-UN-001 Estrategia de Uso y Apropiación e implementación"/>
        <s v="PR-UN-002 Implementación plataforma de e-learning"/>
        <s v="PR-UN-003 Gestión de Cambio - Definición e implementación"/>
        <s v="PR-UN-004 Gestión de la Innovación - Definición e implementación"/>
        <s v="PR-UN-005 Vive Digital - Fortalecimiento"/>
      </sharedItems>
    </cacheField>
    <cacheField name="Objetivo" numFmtId="0">
      <sharedItems longText="1"/>
    </cacheField>
    <cacheField name="Foco" numFmtId="0">
      <sharedItems/>
    </cacheField>
    <cacheField name="Tipo proyecto" numFmtId="0">
      <sharedItems/>
    </cacheField>
    <cacheField name="Duración" numFmtId="0">
      <sharedItems/>
    </cacheField>
    <cacheField name="Presupuesto" numFmtId="164">
      <sharedItems containsSemiMixedTypes="0" containsString="0" containsNumber="1" containsInteger="1" minValue="21000000" maxValue="1130880000"/>
    </cacheField>
    <cacheField name="Valor estrátegico" numFmtId="0">
      <sharedItems/>
    </cacheField>
    <cacheField name="Impacto organizacional" numFmtId="0">
      <sharedItems/>
    </cacheField>
    <cacheField name="Impacto social" numFmtId="0">
      <sharedItems/>
    </cacheField>
    <cacheField name="Costo oportunidad (impacto de no hacer el proyecto)" numFmtId="0">
      <sharedItems/>
    </cacheField>
    <cacheField name="Normatividad" numFmtId="0">
      <sharedItems/>
    </cacheField>
    <cacheField name="Puntaje Valor estrátegico" numFmtId="0">
      <sharedItems containsSemiMixedTypes="0" containsString="0" containsNumber="1" minValue="0.25" maxValue="0.75"/>
    </cacheField>
    <cacheField name="Puntaje Impacto organizacional" numFmtId="0">
      <sharedItems containsSemiMixedTypes="0" containsString="0" containsNumber="1" minValue="0.3" maxValue="0.44999999999999996"/>
    </cacheField>
    <cacheField name="Puntaje Impacto social" numFmtId="0">
      <sharedItems containsSemiMixedTypes="0" containsString="0" containsNumber="1" minValue="0.25" maxValue="0.75"/>
    </cacheField>
    <cacheField name="Puntaje Costo oportunidad (impacto de no hacer el proyecto)" numFmtId="0">
      <sharedItems containsSemiMixedTypes="0" containsString="0" containsNumber="1" minValue="0.44999999999999996" maxValue="0.44999999999999996"/>
    </cacheField>
    <cacheField name="Puntaje Normatividad" numFmtId="0">
      <sharedItems containsSemiMixedTypes="0" containsString="0" containsNumber="1" minValue="0.2" maxValue="0.60000000000000009"/>
    </cacheField>
    <cacheField name="Prioridad" numFmtId="0">
      <sharedItems containsSemiMixedTypes="0" containsString="0" containsNumber="1" minValue="1.8499999999999999" maxValue="3"/>
    </cacheField>
    <cacheField name="Fecha inicio" numFmtId="0">
      <sharedItems/>
    </cacheField>
    <cacheField name="Fecha Fin" numFmtId="0">
      <sharedItems/>
    </cacheField>
    <cacheField name="2020" numFmtId="165">
      <sharedItems containsSemiMixedTypes="0" containsString="0" containsNumber="1" minValue="0" maxValue="451626666.66666669"/>
    </cacheField>
    <cacheField name="2021" numFmtId="165">
      <sharedItems containsSemiMixedTypes="0" containsString="0" containsNumber="1" minValue="0" maxValue="405000000"/>
    </cacheField>
    <cacheField name="2022" numFmtId="165">
      <sharedItems containsSemiMixedTypes="0" containsString="0" containsNumber="1" containsInteger="1" minValue="0" maxValue="891200000"/>
    </cacheField>
    <cacheField name="2023" numFmtId="165">
      <sharedItems containsSemiMixedTypes="0" containsString="0" containsNumber="1" minValue="0" maxValue="753920000"/>
    </cacheField>
    <cacheField name="S1" numFmtId="0">
      <sharedItems containsString="0" containsBlank="1" containsNumber="1" containsInteger="1" minValue="1" maxValue="1"/>
    </cacheField>
    <cacheField name="S2" numFmtId="0">
      <sharedItems containsString="0" containsBlank="1" containsNumber="1" containsInteger="1" minValue="2" maxValue="2"/>
    </cacheField>
    <cacheField name="S12" numFmtId="0">
      <sharedItems containsString="0" containsBlank="1" containsNumber="1" containsInteger="1" minValue="3" maxValue="3"/>
    </cacheField>
    <cacheField name="S22" numFmtId="0">
      <sharedItems containsString="0" containsBlank="1" containsNumber="1" containsInteger="1" minValue="4" maxValue="4"/>
    </cacheField>
    <cacheField name="S13" numFmtId="0">
      <sharedItems containsString="0" containsBlank="1" containsNumber="1" containsInteger="1" minValue="5" maxValue="5"/>
    </cacheField>
    <cacheField name="S23" numFmtId="0">
      <sharedItems containsString="0" containsBlank="1" containsNumber="1" containsInteger="1" minValue="6" maxValue="6"/>
    </cacheField>
    <cacheField name="S24" numFmtId="0">
      <sharedItems containsString="0" containsBlank="1" containsNumber="1" containsInteger="1" minValue="7" maxValue="7"/>
    </cacheField>
    <cacheField name="S25" numFmtId="0">
      <sharedItems containsString="0" containsBlank="1" containsNumber="1" containsInteger="1" minValue="8" maxValue="8"/>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19">
  <r>
    <s v="Eje 1"/>
    <x v="0"/>
    <x v="0"/>
    <s v="Con la creación de un censo de contribuyentes  georreferenciado y dinámico el municipio de Ibagué podrá, en primer lugar, actualizar de manera permanente la información de todos los contribuyentes del ICA y así controlar de manera efectiva la evasión del impuesto."/>
  </r>
  <r>
    <s v="Eje 1"/>
    <x v="1"/>
    <x v="1"/>
    <s v="Como parte de la mejora de la infraestructura_x000a_de datos espaciales de la ciudad, se requiere_x000a_implementar un proyecto que actualice y mejore la nomenclatura y la numeración de los predios_x000a_del Municipio, la cual es indispensable para_x000a_optimizar los niveles de recaudo de diversas_x000a_rentas, en especial del Impuesto Predial"/>
  </r>
  <r>
    <s v="Eje 1"/>
    <x v="2"/>
    <x v="2"/>
    <s v="en Colombia existen_x000a_mecanismos de programas educativos ambientales_x000a_como lo son los Proyectos Ambientales_x000a_Escolares (PRAE) y los Proyectos Ambientales_x000a_Universitarios (PRAU); dentro de los cuales se_x000a_podría llegar a realizar el ejercicio."/>
  </r>
  <r>
    <s v="Eje 1"/>
    <x v="3"/>
    <x v="3"/>
    <s v="Georreferenciación de fuentes hídricas, áreas protegidas, zonas de amenza."/>
  </r>
  <r>
    <s v="Eje 1"/>
    <x v="3"/>
    <x v="4"/>
    <s v="Sistema de información de apoyo a la gestión de riesgo y ambiental para tener posibilidad de registro y trazabilidad de los aspectos pertinentes a la secretaría, entre ellos, entregas de ayudas humanitarias, Subsidios de arrendamiento entregados y acciones generadas en torno a la gestión de riesgos.   _x000a__x000a_Trazabilidad sobre gestión realizada para dar respuesta al ciudadano según solicitudes_x000a__x000a_Flujos y alertamiento ante casos identificados o probabilidades de ocurrencia de desastres._x000a_"/>
  </r>
  <r>
    <s v="Eje 1"/>
    <x v="4"/>
    <x v="5"/>
    <s v="Identificación de grupos vulnerables: niños y niñas"/>
  </r>
  <r>
    <s v="Eje 1"/>
    <x v="5"/>
    <x v="6"/>
    <s v="Aplicaciones móviles presentan la posibilidad de proveer información detallada de las rutinas de la población en términos de transporte; información que sirve para determinar necesidades de infraestructur.  Estas herramientas tecnológicas, permiten identificar el diario de movilidad de una persona, albergando información como las distancias recorridas y el medio de transporte usado"/>
  </r>
  <r>
    <s v="Eje 1"/>
    <x v="5"/>
    <x v="7"/>
    <s v="Generación de mapas y estadísticas "/>
  </r>
  <r>
    <s v="Eje 1"/>
    <x v="5"/>
    <x v="8"/>
    <s v="Análisis de datos de rutinas de transporte de la población"/>
  </r>
  <r>
    <s v="Eje 2 - Ibagué de oportunidades"/>
    <x v="6"/>
    <x v="9"/>
    <s v="Los datos de la ciudad de Ibagué se encuentran registrados en el  sistema SUIN (Sistema Unicp de Información de la NIñez) , por lo que se sugiere que: la ciudad utilice los resultados de dicha información en el proceso de toma de decisiones sobre la garantía de los derechos de la niñez y su desarrollo, priorice los temas urgentes, y realice las inversiones públicas necesarias para consolidarse_x000a_como un territorio amigo de la niñez."/>
  </r>
  <r>
    <s v="Eje 2 - Ibagué de oportunidades"/>
    <x v="6"/>
    <x v="10"/>
    <s v="Intreoperabilidad con Sistema SUIN para obtener información de monitoreo de la niñez"/>
  </r>
  <r>
    <s v="Eje 2 - Ibagué de oportunidades"/>
    <x v="7"/>
    <x v="11"/>
    <s v="Uso de la analítica descriptiva para análisis de variables que son determinantes en la permanencia o deserción de estudiantes.  Análisis de tasas de retención, tasas de deserción, entre otros._x000a_Identificar_x000a_de manera específica las potenciales_x000a_causalidades de los resultados de las pruebas_x000a_de calidad"/>
  </r>
  <r>
    <s v="Eje 2 - Ibagué de oportunidades"/>
    <x v="7"/>
    <x v="12"/>
    <s v="Correlación y clasificación de variables para definir probabilidad de deserción o de retención que permitan establecer estrategias adecuadas."/>
  </r>
  <r>
    <s v="Eje 2 - Ibagué de oportunidades"/>
    <x v="7"/>
    <x v="13"/>
    <s v="Caracterización de población para estudio de variables sociodemográficas"/>
  </r>
  <r>
    <s v="Eje 2 - Ibagué de oportunidades"/>
    <x v="8"/>
    <x v="14"/>
    <s v="Caracterización_x000a_de la población, que permita obtener perfiles epidemiológicos,_x000a_seguimiento individual de pacientes_x000a_y seguimiento a eventos de salud."/>
  </r>
  <r>
    <s v="Eje 2 - Ibagué de oportunidades"/>
    <x v="8"/>
    <x v="15"/>
    <s v="Se requiere realizar la delimitación territorial"/>
  </r>
  <r>
    <s v="Eje 2 - Ibagué de oportunidades"/>
    <x v="8"/>
    <x v="16"/>
    <s v="Se requiere un sistema de información y_x000a_comunicación que permita hacer captura, registro,_x000a_activación de rutas de atención, referencias y_x000a_contra referencias;"/>
  </r>
  <r>
    <s v="Eje 2 - Ibagué de oportunidades"/>
    <x v="9"/>
    <x v="17"/>
    <s v="Contar con información detallada sobre_x000a_los usos del suelo con relación a la ubicación,_x000a_extensión, distribución espacial y las relaciones de_x000a_usos;_x000a_identificación detallada de áreas que_x000a_ameritan reconversión de usos o rehabilitación_x000a_de suelos para la productividad."/>
  </r>
  <r>
    <s v="Eje 2 - Ibagué de oportunidades"/>
    <x v="10"/>
    <x v="18"/>
    <s v="Identificar los suelos que presentan conflicto_x000a_severo y moderado de uso"/>
  </r>
</pivotCacheRecords>
</file>

<file path=xl/pivotCache/pivotCacheRecords2.xml><?xml version="1.0" encoding="utf-8"?>
<pivotCacheRecords xmlns="http://schemas.openxmlformats.org/spreadsheetml/2006/main" xmlns:r="http://schemas.openxmlformats.org/officeDocument/2006/relationships" count="32">
  <r>
    <s v="ESTRATEGIA TI"/>
    <x v="0"/>
    <s v="PR-ES-001"/>
    <x v="0"/>
    <s v="Definir e implementar el portafolio de servicios de TI que abarque en su totalidad las capacidades y servicios disponibles a nivel de TI en la Entidad y aquellos servicios que deben ser habilitados como nuevas capacidades para garantizar la gestión integral y la gestión estratégica de TI."/>
    <s v="TIC para el Estado"/>
    <s v="Mejorar la Gestión de TI"/>
    <s v="3 meses"/>
    <n v="51600000"/>
    <s v="Alto"/>
    <s v="Alto"/>
    <s v="Medio"/>
    <s v="Sí"/>
    <s v="Sí"/>
    <n v="0.75"/>
    <n v="0.44999999999999996"/>
    <n v="0.5"/>
    <n v="0.44999999999999996"/>
    <n v="0.60000000000000009"/>
    <n v="2.75"/>
    <s v="2020 - Sem 1"/>
    <s v="2020 - Sem 1"/>
    <n v="51600000"/>
    <n v="0"/>
    <n v="0"/>
    <n v="0"/>
    <n v="1"/>
    <m/>
    <m/>
    <m/>
    <m/>
    <m/>
    <m/>
    <m/>
  </r>
  <r>
    <s v="ESTRATEGIA TI"/>
    <x v="0"/>
    <s v="PR-ES-002"/>
    <x v="1"/>
    <s v="Desarrollar capacidades de Arquitectura Empresarial que permitan de manera sistemática desarrollar, evaluar y mantener la arquitectura de forma articulada con la estrategia .  Esto incluye tener un proceso definido y personal con las competencias necesarias. "/>
    <s v="TIC para el Estado"/>
    <s v="Mejorar la Gestión de TI"/>
    <s v="4 meses"/>
    <n v="251850000"/>
    <s v="Medio"/>
    <s v="Alto"/>
    <s v="Bajo"/>
    <s v="Sí"/>
    <s v="Sí"/>
    <n v="0.5"/>
    <n v="0.44999999999999996"/>
    <n v="0.25"/>
    <n v="0.44999999999999996"/>
    <n v="0.60000000000000009"/>
    <n v="2.25"/>
    <s v="2020 - Sem 1"/>
    <s v="2020 - Sem 2"/>
    <n v="251850000"/>
    <n v="0"/>
    <n v="0"/>
    <n v="0"/>
    <n v="1"/>
    <n v="2"/>
    <m/>
    <m/>
    <m/>
    <m/>
    <m/>
    <m/>
  </r>
  <r>
    <s v="ESTRATEGIA TI"/>
    <x v="0"/>
    <s v="PR-ES-003"/>
    <x v="2"/>
    <s v="Establecer el gobierno sobre los sistemas de información y aplicativos que apoyan procesos de otras secretarías.  _x000a_Desarrollar las capacidades para trabajar en alianza con las demás dependencias para sumar esfuerzos de toda índole que conlleven a la solución de problemas comunes.  _x000a_Establecer un liderazgo proactivo en la ejecución de proyectos con componentes de TI.  "/>
    <s v="TIC para el Estado"/>
    <s v="Mejorar la Gestión de la Entidad"/>
    <s v="12 meses"/>
    <n v="29440000"/>
    <s v="Medio"/>
    <s v="Alto"/>
    <s v="Alto"/>
    <s v="Sí"/>
    <s v="Sí"/>
    <n v="0.5"/>
    <n v="0.44999999999999996"/>
    <n v="0.75"/>
    <n v="0.44999999999999996"/>
    <n v="0.60000000000000009"/>
    <n v="2.75"/>
    <s v="2020 - Sem 1"/>
    <s v="2021 - Sem 1"/>
    <n v="19626666.666666668"/>
    <n v="9813333.333333334"/>
    <n v="0"/>
    <n v="0"/>
    <n v="1"/>
    <n v="2"/>
    <n v="3"/>
    <m/>
    <m/>
    <m/>
    <m/>
    <m/>
  </r>
  <r>
    <s v="GOBIERNO TI"/>
    <x v="0"/>
    <s v="PR-GO-001"/>
    <x v="3"/>
    <s v="Realizar la formalización de políticas , procesos y procedimientos de Gobierno dentro del sistema de gestión de calidad, realizar la divulgación de los nuevos elementos de gobierno definido, cubrir los cargos para que los roles del proceso de TI queden acordes a lo requerido por el Gobierno de TI propuesto,  proponer el plan de formación de la entidad para incluir las capacitaciones requeridas para el desarrollo de capacidades del personal actual de la Alcaldía de Ibagué, desarrollar el plan de comunicaciones para dar a conocer cambios en los procesos, diseñar y proponer los indicadores y tableros de gestión de Gobierno de TI."/>
    <s v="TIC para el Estado"/>
    <s v="Mejorar la Gestión de TI"/>
    <s v="3 meses"/>
    <n v="58880000"/>
    <s v="Medio"/>
    <s v="Alto"/>
    <s v="Medio"/>
    <s v="Sí"/>
    <s v="Sí"/>
    <n v="0.5"/>
    <n v="0.44999999999999996"/>
    <n v="0.5"/>
    <n v="0.44999999999999996"/>
    <n v="0.60000000000000009"/>
    <n v="2.5"/>
    <s v="2020 - Sem 1"/>
    <s v="2020 - Sem 1"/>
    <n v="58880000"/>
    <n v="0"/>
    <n v="0"/>
    <n v="0"/>
    <n v="1"/>
    <m/>
    <m/>
    <m/>
    <m/>
    <m/>
    <m/>
    <m/>
  </r>
  <r>
    <s v="GOBIERNO TI"/>
    <x v="0"/>
    <s v="PR-GO-002"/>
    <x v="4"/>
    <s v="Implementación de herramienta para la gestión de proyectos e implementación PMO"/>
    <s v="TIC para el Estado"/>
    <s v="Mejorar la Gestión de TI"/>
    <s v="4 meses"/>
    <n v="158080000"/>
    <s v="Alto"/>
    <s v="Alto"/>
    <s v="Alto"/>
    <s v="Sí"/>
    <s v="Sí"/>
    <n v="0.75"/>
    <n v="0.44999999999999996"/>
    <n v="0.75"/>
    <n v="0.44999999999999996"/>
    <n v="0.60000000000000009"/>
    <n v="3"/>
    <s v="2020 - Sem 1"/>
    <s v="2020 - Sem 2"/>
    <n v="158080000"/>
    <n v="0"/>
    <n v="0"/>
    <n v="0"/>
    <n v="1"/>
    <n v="2"/>
    <m/>
    <m/>
    <m/>
    <m/>
    <m/>
    <m/>
  </r>
  <r>
    <s v="INFORMACIÓN"/>
    <x v="1"/>
    <s v="PR-IN-001"/>
    <x v="5"/>
    <s v="Establecer un modelo de gobierno de datos que defina y soporte lineamientos sobre calidad de datos, ciclo de vida de datos, datos maestros y los acuerdos establecidos entre sobre los criterios de calidad para la producción, intercambio y consumo de componentes de información."/>
    <s v="TIC para el Estado"/>
    <s v="Mejorar la Gestión de la Entidad"/>
    <s v="6 meses"/>
    <n v="58000000"/>
    <s v="Medio"/>
    <s v="Alto"/>
    <s v="Medio"/>
    <s v="Sí"/>
    <s v="Sí"/>
    <n v="0.5"/>
    <n v="0.44999999999999996"/>
    <n v="0.5"/>
    <n v="0.44999999999999996"/>
    <n v="0.60000000000000009"/>
    <n v="2.5"/>
    <s v="2020 - Sem 1"/>
    <s v="2020 - Sem 2"/>
    <n v="58000000"/>
    <n v="0"/>
    <n v="0"/>
    <n v="0"/>
    <n v="1"/>
    <n v="2"/>
    <m/>
    <m/>
    <m/>
    <m/>
    <m/>
    <m/>
  </r>
  <r>
    <s v="INFORMACIÓN"/>
    <x v="2"/>
    <s v="PR-IN-002"/>
    <x v="6"/>
    <s v="Implementar servicios digitales básicos  para  ciudadanos y empresas con el fin de garantizar trámites eficientes,  disponibles, confiables, transparentes que permitan compartir información de forma segura sobre documentos e información requerida según el propósito del trámite o servicio en cuestión.  Los servicios ciudanos digitales deben cumplir con los lineamientos de interoperabilidad"/>
    <s v="TIC para la sociedad"/>
    <s v="Mejores Servicios a la ciudad"/>
    <s v="24 meses"/>
    <n v="170900000"/>
    <s v="Medio"/>
    <s v="Alto"/>
    <s v="Alto"/>
    <s v="Sí"/>
    <s v="Sí"/>
    <n v="0.5"/>
    <n v="0.44999999999999996"/>
    <n v="0.75"/>
    <n v="0.44999999999999996"/>
    <n v="0.60000000000000009"/>
    <n v="2.75"/>
    <s v="2021 - Sem 2"/>
    <s v="2023 - Sem 2"/>
    <n v="0"/>
    <n v="34180000"/>
    <n v="68360000"/>
    <n v="68360000"/>
    <m/>
    <m/>
    <m/>
    <n v="4"/>
    <n v="5"/>
    <n v="6"/>
    <n v="7"/>
    <n v="8"/>
  </r>
  <r>
    <s v="INFORMACIÓN"/>
    <x v="2"/>
    <s v="PR-IN-003"/>
    <x v="7"/>
    <s v="Implementar los mecanismos que permitan el acceso_x000a_a los servicios de información por parte de los diferentes grupos de interés, contemplando características de accesibilidad, seguridad y usabilidad._x000a__x000a_Implementar aplicaciones móviles como canales de acceso a información y servicios requeridos por el ciudadano._x000a__x000a_Implementar portales digitales y estrategias de divulgación a través de redes sociales para los servicios y procesos que aun carecen de un medio efectivos para dar a conocer al ciudadano los servicios e información disponible de cultura, turismo, desarrollo económico, entre otros. En algunos casos se requiere la reactivación de portales digitales que ya existen pero se encuentran inactivos. _x000a__x000a_Implementar mecanismos de accesibilidad que garanticen la inlcusión para personas en situación de discapacidad auditiva y visual."/>
    <s v="TIC para la sociedad"/>
    <s v="Mejores Servicios a la ciudad"/>
    <s v="36 meses"/>
    <n v="281300000"/>
    <s v="Medio"/>
    <s v="Alto"/>
    <s v="Alto"/>
    <s v="Sí"/>
    <s v="Sí"/>
    <n v="0.5"/>
    <n v="0.44999999999999996"/>
    <n v="0.75"/>
    <n v="0.44999999999999996"/>
    <n v="0.60000000000000009"/>
    <n v="2.75"/>
    <s v="2021 - Sem 1"/>
    <s v="2023 - Sem 2"/>
    <n v="0"/>
    <n v="93766666.666666672"/>
    <n v="140650000"/>
    <n v="46883333.333333336"/>
    <m/>
    <m/>
    <n v="3"/>
    <n v="4"/>
    <n v="5"/>
    <n v="6"/>
    <n v="7"/>
    <n v="8"/>
  </r>
  <r>
    <s v="INFORMACIÓN"/>
    <x v="1"/>
    <s v="PR-IN-004"/>
    <x v="8"/>
    <s v="Implementar un lago de datos como un repositorio de datos estructurados y no estructurados de toda la entidad que garantice los siguientes aspectos requeridos en relación con la gestión de la información de la Entidad:_x000a_- Garantizar existencia de fuentes únicas de información._x000a_- Garantizar el acceso confiable y oportuno a la información._x000a_- Apropiación de los datos gestionados con Sistemas de información no propios (como es el caso de movilidad)._x000a_- Asegurar la calidad de los datos._x000a_- Ofrecer una base para la generación de informes a Entes de control_x000a_- Ofrecer una base para la implementación de modelos analíticos_x000a_"/>
    <s v="TIC para la sociedad"/>
    <s v="Mejores Servicios a la ciudad"/>
    <s v="24 meses"/>
    <n v="807000000"/>
    <s v="Medio"/>
    <s v="Alto"/>
    <s v="Medio"/>
    <s v="Sí"/>
    <s v="No"/>
    <n v="0.5"/>
    <n v="0.44999999999999996"/>
    <n v="0.5"/>
    <n v="0.44999999999999996"/>
    <n v="0.2"/>
    <n v="2.1"/>
    <s v="2020 - Sem 2"/>
    <s v="2022 - Sem 2"/>
    <n v="112980000"/>
    <n v="209820000"/>
    <n v="484200000"/>
    <n v="0"/>
    <m/>
    <n v="2"/>
    <n v="3"/>
    <n v="4"/>
    <n v="5"/>
    <n v="6"/>
    <m/>
    <m/>
  </r>
  <r>
    <s v="INFORMACIÓN"/>
    <x v="1"/>
    <s v="PR-IN-005"/>
    <x v="9"/>
    <s v="Definir, diseñar e implementar soluciones de análisis descriptivo que permitan utiliza los datos históricos de la Entidad para identificar y  analizar comportamientos sobre diferentes aspectos de la gestión y permitir la toma de decisiones informadas, así como la entrega de información a otros grupos de interés.  Implementar varios indicadores de negocio para obtener una visión de lo que está pasando."/>
    <s v="TIC para la sociedad"/>
    <s v="Mejores Servicios a la ciudad"/>
    <s v="24 meses"/>
    <n v="350800000"/>
    <s v="Medio"/>
    <s v="Alto"/>
    <s v="Alto"/>
    <s v="Sí"/>
    <s v="Sí"/>
    <n v="0.5"/>
    <n v="0.44999999999999996"/>
    <n v="0.75"/>
    <n v="0.44999999999999996"/>
    <n v="0.60000000000000009"/>
    <n v="2.75"/>
    <s v="2021 - Sem 1"/>
    <s v="2023 - Sem 1"/>
    <n v="0"/>
    <n v="70160000"/>
    <n v="175400000"/>
    <n v="105240000"/>
    <m/>
    <m/>
    <n v="3"/>
    <n v="4"/>
    <n v="5"/>
    <n v="6"/>
    <n v="7"/>
    <m/>
  </r>
  <r>
    <s v="INFORMACIÓN"/>
    <x v="1"/>
    <s v="PR-IN-006"/>
    <x v="10"/>
    <s v="Definir, diseñar e implementar soluciones de análisis predictivo que permitan utilizar la información histórica y correlacionar variables usando modelos estadísticos y matemáticos con el fin de realizar pronósticos de aspectos relevantes de la gestión y predecir con un grado de certeza situaciones futuras._x000a_La analítica predictiva puede ser aplicada a aspectos como:_x000a_- Análisis y predicción del comportamiento de pago de impuestos (Gestión de cartera)_x000a_- Probabiliad de deserción de estudiantes (Gestión educativa)_x000a_- Optimización de recursos para la gestión de la movilidad_x000a_Análisis y predicción del comportamiento de variables ambientales para la prevención de desastres_x000a_- Predicciones en materia de salud de acuerdo con los diferentes grupos sociales identificados. "/>
    <s v="TIC para la sociedad"/>
    <s v="Mejores Servicios a la ciudad"/>
    <s v="36 meses"/>
    <n v="474000000"/>
    <s v="Medio"/>
    <s v="Alto"/>
    <s v="Alto"/>
    <s v="Sí"/>
    <s v="Sí"/>
    <n v="0.5"/>
    <n v="0.44999999999999996"/>
    <n v="0.75"/>
    <n v="0.44999999999999996"/>
    <n v="0.60000000000000009"/>
    <n v="2.75"/>
    <s v="2021 - Sem 2"/>
    <s v="2023 - Sem 2"/>
    <n v="0"/>
    <n v="94800000"/>
    <n v="142200000"/>
    <n v="237000000"/>
    <m/>
    <m/>
    <m/>
    <n v="4"/>
    <n v="5"/>
    <n v="6"/>
    <n v="7"/>
    <n v="8"/>
  </r>
  <r>
    <s v="INFORMACIÓN"/>
    <x v="2"/>
    <s v="PR-IN-007"/>
    <x v="11"/>
    <s v="Definir e implementar una estrategia clara para la gestión de datos abiertos que genere una dinámica continua de entrega de datos públicos para el servicio de la sociedad y otros grupos de interés. Dicha estrategia debe garantizar tanto la entrega de datos de forma sistemática como el aprovechamiento de datos abiertos dispuestos por otras entidades para el análisis de información._x000a_"/>
    <s v="TIC para la sociedad"/>
    <s v="Mejores Servicios a la ciudad"/>
    <s v="6 meses"/>
    <n v="21000000"/>
    <s v="Medio"/>
    <s v="Medio"/>
    <s v="Medio"/>
    <s v="Sí"/>
    <s v="Sí"/>
    <n v="0.5"/>
    <n v="0.3"/>
    <n v="0.5"/>
    <n v="0.44999999999999996"/>
    <n v="0.60000000000000009"/>
    <n v="2.35"/>
    <s v="2020 - Sem 1"/>
    <s v="2021 - Sem 1"/>
    <n v="14000000"/>
    <n v="7000000"/>
    <n v="0"/>
    <n v="0"/>
    <m/>
    <n v="2"/>
    <n v="3"/>
    <m/>
    <m/>
    <m/>
    <m/>
    <m/>
  </r>
  <r>
    <s v="SISTEMAS DE INFORMACIÓN"/>
    <x v="0"/>
    <s v="PR-SI-001"/>
    <x v="12"/>
    <s v="Desarrollar capacidades requeridas para consolidar un proceso adecuado de Desarrollo de software que garantice que las soluciones implementadas al interior de la Entidad cumplen con los estándares de calidad, lineamientos de arquitectura y arquitecturas definidas como referencia._x000a__x000a_Adoptar una arquitectura para los sistemas de información que permitan orientar el diseño de cualquier arquitectura de solución bajo parámetros, patrones y atributos de calidad definidos.  _x000a_Implica el desarrollo de capacidades de arquitectura de software.  Se debe contar con la documentación y actualización de la arquitectura de solución de los sistemas de información de la institución bajo las parámetros de alguna arquitectura de referencia definida. Implementar los mecanismos necesarios para compartir la información haciendo uso del Modelo de Interoperabilidad definido por el Estado a partir de las necesidades de intercambio de información con otras entidades o grupos de interés"/>
    <s v="TIC para el Estado"/>
    <s v="Mejorar la Gestión de TI"/>
    <s v="8 meses"/>
    <n v="107000000"/>
    <s v="Medio"/>
    <s v="Alto"/>
    <s v="Medio"/>
    <s v="Sí"/>
    <s v="Sí"/>
    <n v="0.5"/>
    <n v="0.44999999999999996"/>
    <n v="0.5"/>
    <n v="0.44999999999999996"/>
    <n v="0.60000000000000009"/>
    <n v="2.5"/>
    <s v="2020 - Sem 2"/>
    <s v="2021 - Sem 1"/>
    <n v="53500000"/>
    <n v="53500000"/>
    <n v="0"/>
    <n v="0"/>
    <m/>
    <n v="2"/>
    <n v="3"/>
    <m/>
    <m/>
    <m/>
    <m/>
    <m/>
  </r>
  <r>
    <s v="SISTEMAS DE INFORMACIÓN"/>
    <x v="2"/>
    <s v="PR-SI-002"/>
    <x v="13"/>
    <s v="Definición de estrategia de exposición de servicios de integración a entidades gubernamentales, Integración con entidades externas, internas y socios de negocio y consumo de otros desde dichas entidades_x000a_Implementación y ajuste de servicios tecnologicos a los estandares de interoperabilidad expuestos por MinTic"/>
    <s v="TIC para el Estado"/>
    <s v="Mejorar la Gestión de la Entidad"/>
    <s v="Ausencia de competencias necesarias en el equipo de trabajo._x000a_Desconocimiento técnico de algunos de los componentes de la solución"/>
    <n v="174300000"/>
    <s v="Alto"/>
    <s v="Alto"/>
    <s v="Alto"/>
    <s v="Sí"/>
    <s v="Sí"/>
    <n v="0.75"/>
    <n v="0.44999999999999996"/>
    <n v="0.75"/>
    <n v="0.44999999999999996"/>
    <n v="0.60000000000000009"/>
    <n v="3"/>
    <s v="2021 - Sem 2"/>
    <s v="2022 - Sem 1"/>
    <n v="0"/>
    <n v="130725000"/>
    <n v="43575000"/>
    <n v="0"/>
    <m/>
    <m/>
    <m/>
    <n v="4"/>
    <n v="5"/>
    <m/>
    <m/>
    <m/>
  </r>
  <r>
    <s v="SISTEMAS DE INFORMACIÓN"/>
    <x v="2"/>
    <s v="PR-SI-003"/>
    <x v="14"/>
    <s v="Definición del modelo de gobierno para servicios expuestos a entidades gubernamentales, socios de negocio y ciudadania"/>
    <s v="TIC para el Estado"/>
    <s v="Mejorar la Gestión de TI"/>
    <s v="3 meses"/>
    <n v="122100000"/>
    <s v="Medio"/>
    <s v="Alto"/>
    <s v="Medio"/>
    <s v="Sí"/>
    <s v="Sí"/>
    <n v="0.5"/>
    <n v="0.44999999999999996"/>
    <n v="0.5"/>
    <n v="0.44999999999999996"/>
    <n v="0.60000000000000009"/>
    <n v="2.5"/>
    <s v="2021 - Sem 2"/>
    <s v="2021 - Sem 2"/>
    <n v="0"/>
    <n v="122100000"/>
    <n v="0"/>
    <n v="0"/>
    <m/>
    <m/>
    <m/>
    <n v="4"/>
    <m/>
    <m/>
    <m/>
    <m/>
  </r>
  <r>
    <s v="SISTEMAS DE INFORMACIÓN"/>
    <x v="3"/>
    <s v="PR-SI-004"/>
    <x v="15"/>
    <s v="Optimizar la gestión de los procesos de la entidad por medio de la automatización a travez de una herramienta BPMS. (Business Processs Management Software o Software de Gestión de Procesos de Negocio)._x000a__x000a_Implementar flujos de trabajo, alertamiento y notificaciones para gestionar procesos que requieren la ejecución de un flujo y la asignación de responsabilidades según estado.  Aplicar para la gestión de contratación, gestión jurídica, Control Único disciplinario, entre otros procesos.  _x000a_"/>
    <s v="TIC para el Estado"/>
    <s v="Mejorar la Gestión de la Entidad"/>
    <s v="18 meses"/>
    <n v="410400000"/>
    <s v="Medio"/>
    <s v="Alto"/>
    <s v="Medio"/>
    <s v="Sí"/>
    <s v="No"/>
    <n v="0.5"/>
    <n v="0.44999999999999996"/>
    <n v="0.5"/>
    <n v="0.44999999999999996"/>
    <n v="0.2"/>
    <n v="2.1"/>
    <s v="2022 - Sem 1"/>
    <s v="2023 - Sem 2"/>
    <n v="0"/>
    <n v="0"/>
    <n v="256500000"/>
    <n v="153900000"/>
    <m/>
    <m/>
    <m/>
    <m/>
    <n v="5"/>
    <n v="6"/>
    <n v="7"/>
    <n v="8"/>
  </r>
  <r>
    <s v="SISTEMAS DE INFORMACIÓN"/>
    <x v="3"/>
    <s v="PR-SI-005"/>
    <x v="16"/>
    <s v="Implementar sistemas de información para los procesos misionales  que no cuentan con alguna tecnología para apoyar la gestión de los mismos."/>
    <s v="TIC para el Estado"/>
    <s v="Mejorar la Gestión de la Entidad"/>
    <s v="24 meses"/>
    <n v="1080000000"/>
    <s v="Medio"/>
    <s v="Alto"/>
    <s v="Alto"/>
    <s v="Sí"/>
    <s v="Sí"/>
    <n v="0.5"/>
    <n v="0.44999999999999996"/>
    <n v="0.75"/>
    <n v="0.44999999999999996"/>
    <n v="0.60000000000000009"/>
    <n v="2.75"/>
    <s v="2021 - Sem 2"/>
    <s v="2023 - Sem 1"/>
    <n v="0"/>
    <n v="405000000"/>
    <n v="540000000"/>
    <n v="135000000"/>
    <m/>
    <m/>
    <m/>
    <n v="4"/>
    <n v="5"/>
    <n v="6"/>
    <n v="7"/>
    <m/>
  </r>
  <r>
    <s v="SISTEMAS DE INFORMACIÓN"/>
    <x v="3"/>
    <s v="PR-SI-006"/>
    <x v="17"/>
    <s v="Implementar sistemas de información para los procesos de apoyo que no cuentan con alguna tecnología para apoyar la gestión de los mismos."/>
    <s v="TIC para el Estado"/>
    <s v="Mejorar la Gestión de la Entidad"/>
    <s v="24 meses"/>
    <n v="720000000"/>
    <s v="Medio"/>
    <s v="Alto"/>
    <s v="Bajo"/>
    <s v="Sí"/>
    <s v="Sí"/>
    <n v="0.5"/>
    <n v="0.44999999999999996"/>
    <n v="0.25"/>
    <n v="0.44999999999999996"/>
    <n v="0.60000000000000009"/>
    <n v="2.25"/>
    <s v="2021 - Sem 2"/>
    <s v="2023 - Sem 2"/>
    <n v="0"/>
    <n v="216000000"/>
    <n v="360000000"/>
    <n v="72000000"/>
    <m/>
    <m/>
    <m/>
    <n v="4"/>
    <n v="5"/>
    <n v="6"/>
    <n v="7"/>
    <n v="8"/>
  </r>
  <r>
    <s v="SISTEMAS DE INFORMACIÓN"/>
    <x v="4"/>
    <s v="PR-SI-007"/>
    <x v="18"/>
    <s v="Implementar un Sistema de Información Geográfico que permita a la entidad la gestión de datos georreferenciados de los diferentes sectores tales como salud, educación, infraestructura vial, planeación, gestión ambiental, agricultura, seguridad, entre muchos otros aspectos para los cuales la ubicación espacial facilita una gestíón más eficiente, un mejor servicio al ciudadano y la toma asertiva de decisiones."/>
    <s v="TIC para la sociedad"/>
    <s v="Mejores Servicios a la ciudad"/>
    <s v="12 meses"/>
    <n v="1130880000"/>
    <s v="Medio"/>
    <s v="Medio"/>
    <s v="Alto"/>
    <s v="Sí"/>
    <s v="No"/>
    <n v="0.5"/>
    <n v="0.3"/>
    <n v="0.75"/>
    <n v="0.44999999999999996"/>
    <n v="0.2"/>
    <n v="2.2000000000000002"/>
    <s v="2022 - Sem 2"/>
    <s v="2023 - Sem 2"/>
    <n v="0"/>
    <n v="0"/>
    <n v="376960000"/>
    <n v="753920000"/>
    <m/>
    <m/>
    <m/>
    <m/>
    <m/>
    <n v="6"/>
    <n v="7"/>
    <n v="8"/>
  </r>
  <r>
    <s v="SISTEMAS DE INFORMACIÓN"/>
    <x v="3"/>
    <s v="PR-SI-008"/>
    <x v="19"/>
    <s v="Implementar funcionalidades de gestión documental que complementan y hacen integral la gestón de dicho proceso en la entidad. _x000a__x000a_Actualmente se encuentran implementadas funcionalidades de radicación, distribución y gestión de documentos._x000a_Para tener una gestión documental integral estaría faltando producción, organización. transferencias, disposición de documentos y disposición final._x000a_Asegurar que de forma integral la herramienta de gestión documental incorpore esquemas de captura, procesamiento, consulta, preservación y disposición final de información (datos), de acuerdo con lo establecido en la normatividad del Archivo General de la Nación (AGN).  _x000a_La disponibilidad de documentos digitales optimiza en gran medida la gestión de todos los procesos dado que ofrece acceso más oportuno a la información y minimiza la operatividad en la gestión documental.  Además, facilita la preservación de la información misional de la entidad, la seguridad, completitud y disponibilidad de la información. "/>
    <s v="TIC para el Estado"/>
    <s v="Mejorar la Gestión de la Entidad"/>
    <s v="8 meses"/>
    <n v="406272000"/>
    <s v="Bajo"/>
    <s v="Alto"/>
    <s v="Medio"/>
    <s v="Sí"/>
    <s v="Sí"/>
    <n v="0.25"/>
    <n v="0.44999999999999996"/>
    <n v="0.5"/>
    <n v="0.44999999999999996"/>
    <n v="0.60000000000000009"/>
    <n v="2.25"/>
    <s v="2021 - Sem 2"/>
    <s v="2022 - Sem 1"/>
    <n v="0"/>
    <n v="142195200"/>
    <n v="264076800"/>
    <n v="0"/>
    <m/>
    <m/>
    <m/>
    <n v="4"/>
    <n v="5"/>
    <m/>
    <m/>
    <m/>
  </r>
  <r>
    <s v="SISTEMAS DE INFORMACIÓN"/>
    <x v="4"/>
    <s v="PR-SI-009"/>
    <x v="20"/>
    <s v="Implementar un Sistema de información para la caracterización de la población, que permita la identificación de diferentes aspectos relacionados con salud, educación, desarrollo social, etc._x000a_El sistema de informacion debe ser integral y servir como apoyo a los procesos misionales.  Debería contemplar fuentes externas como complemento."/>
    <s v="TIC para la sociedad"/>
    <s v="Mejores Servicios a la ciudad"/>
    <s v="8 meses"/>
    <n v="891200000"/>
    <s v="Alto"/>
    <s v="Alto"/>
    <s v="Alto"/>
    <s v="Sí"/>
    <s v="Sí"/>
    <n v="0.75"/>
    <n v="0.44999999999999996"/>
    <n v="0.75"/>
    <n v="0.44999999999999996"/>
    <n v="0.60000000000000009"/>
    <n v="3"/>
    <s v="2022 - Sem 1"/>
    <s v="2022 - Sem 2"/>
    <n v="0"/>
    <n v="0"/>
    <n v="891200000"/>
    <n v="0"/>
    <m/>
    <m/>
    <m/>
    <m/>
    <n v="5"/>
    <n v="6"/>
    <m/>
    <m/>
  </r>
  <r>
    <s v="SISTEMAS DE INFORMACIÓN"/>
    <x v="3"/>
    <s v="PR-SI-010"/>
    <x v="21"/>
    <s v="Habilitar fuerza laboral digital por medio de la automatización robótica de procesos (RPA- Robotic Process Automation)  que para aumentar la eficiencia de los procesos o servicios más significativos."/>
    <s v="TIC para la sociedad"/>
    <s v="Mejores Servicios a la ciudad"/>
    <s v="24 meses"/>
    <n v="461880000"/>
    <s v="Medio"/>
    <s v="Medio"/>
    <s v="Alto"/>
    <s v="Sí"/>
    <s v="No"/>
    <n v="0.5"/>
    <n v="0.3"/>
    <n v="0.75"/>
    <n v="0.44999999999999996"/>
    <n v="0.2"/>
    <n v="2.2000000000000002"/>
    <s v="2022 - Sem 1"/>
    <s v="2023 - Sem 2"/>
    <n v="0"/>
    <n v="0"/>
    <n v="173205000"/>
    <n v="288675000"/>
    <m/>
    <m/>
    <m/>
    <m/>
    <n v="5"/>
    <n v="6"/>
    <n v="7"/>
    <n v="8"/>
  </r>
  <r>
    <s v="SERVICIOS TECNOLÓGICOS"/>
    <x v="5"/>
    <s v="PR-ST-001"/>
    <x v="22"/>
    <s v="Modernizar los equipos de cómputo de le Entidad que se encuentran obsoletos. _x000a_Así mismo, adquirir las licencias de software necesarias para prestar los servicios de TI de forma efectiva y garantizar el soporte sobre todos los componentes software del centro de cómputo y la Entidad."/>
    <s v="TIC para el Estado"/>
    <s v="Mejorar la Gestión de la Entidad"/>
    <s v="12 meses"/>
    <n v="448578000"/>
    <s v="Bajo"/>
    <s v="Alto"/>
    <s v="Medio"/>
    <s v="Sí"/>
    <s v="Sí"/>
    <n v="0.25"/>
    <n v="0.44999999999999996"/>
    <n v="0.5"/>
    <n v="0.44999999999999996"/>
    <n v="0.60000000000000009"/>
    <n v="2.25"/>
    <s v="2020 - Sem 1"/>
    <s v="2020 - Sem 2"/>
    <n v="448578000"/>
    <n v="0"/>
    <n v="0"/>
    <n v="0"/>
    <n v="1"/>
    <n v="2"/>
    <m/>
    <m/>
    <m/>
    <m/>
    <m/>
    <m/>
  </r>
  <r>
    <s v="SERVICIOS TECNOLÓGICOS"/>
    <x v="6"/>
    <s v="PR-ST-002"/>
    <x v="23"/>
    <s v="Implementar el plan de continuidad y disponibilidad para garantizar el funcionamiento permanente de los servicios tecnológicos._x000a__x000a_Implementar un Plan de  capacidad de los servicios de TI con el fin de gestionar de forma integral dichos servicios y garantizar la disponibilidad de los mismos de forma permantente."/>
    <s v="TIC para el Estado"/>
    <s v="Mejorar la Gestión de TI"/>
    <s v="6 meses"/>
    <n v="303500000"/>
    <s v="Medio"/>
    <s v="Alto"/>
    <s v="Alto"/>
    <s v="Sí"/>
    <s v="Sí"/>
    <n v="0.5"/>
    <n v="0.44999999999999996"/>
    <n v="0.75"/>
    <n v="0.44999999999999996"/>
    <n v="0.60000000000000009"/>
    <n v="2.75"/>
    <s v="2020 - Sem 2"/>
    <s v="2021 - Sem 1"/>
    <n v="151750000"/>
    <n v="151750000"/>
    <n v="0"/>
    <n v="0"/>
    <m/>
    <n v="2"/>
    <n v="3"/>
    <m/>
    <m/>
    <m/>
    <m/>
    <m/>
  </r>
  <r>
    <s v="SERVICIOS TECNOLÓGICOS"/>
    <x v="6"/>
    <s v="PR-ST-003"/>
    <x v="24"/>
    <s v="Implementarel modelo de Seguridad de la Información, asegurando el cumplimiento de los lineamientos de la Política de Gobierno Digital, la política de seguridad de la información de la Entidad y los requisitos particulares de seguridad de acuerdo con la arquitectura definida para la Entidad."/>
    <s v="TIC para el Estado"/>
    <s v="Mejorar la Gestión de la Entidad"/>
    <s v="6 meses"/>
    <n v="116320000"/>
    <s v="Medio"/>
    <s v="Alto"/>
    <s v="Alto"/>
    <s v="Sí"/>
    <s v="Sí"/>
    <n v="0.5"/>
    <n v="0.44999999999999996"/>
    <n v="0.75"/>
    <n v="0.44999999999999996"/>
    <n v="0.60000000000000009"/>
    <n v="2.75"/>
    <s v="2021 - Sem 1"/>
    <s v="2021 - Sem 2"/>
    <n v="0"/>
    <n v="116320000"/>
    <n v="0"/>
    <n v="0"/>
    <m/>
    <m/>
    <n v="3"/>
    <n v="4"/>
    <m/>
    <m/>
    <m/>
    <m/>
  </r>
  <r>
    <s v="SERVICIOS TECNOLÓGICOS"/>
    <x v="5"/>
    <s v="PR-ST-004"/>
    <x v="25"/>
    <s v="Reealizar la transición del Protocolo IPv4 a IPv6 de acuerdo con los lineamientos de la política de Gobierno Digital."/>
    <s v="TIC para el Estado"/>
    <s v="Mejorar la Gestión de la Entidad"/>
    <s v="6 meses"/>
    <n v="77000000"/>
    <s v="Medio"/>
    <s v="Alto"/>
    <s v="Alto"/>
    <s v="Sí"/>
    <s v="Sí"/>
    <n v="0.5"/>
    <n v="0.44999999999999996"/>
    <n v="0.75"/>
    <n v="0.44999999999999996"/>
    <n v="0.60000000000000009"/>
    <n v="2.75"/>
    <s v="2021 - Sem 2"/>
    <s v="2022 - Sem 1"/>
    <n v="0"/>
    <n v="57750000"/>
    <n v="19250000"/>
    <n v="0"/>
    <m/>
    <m/>
    <m/>
    <n v="4"/>
    <n v="5"/>
    <m/>
    <m/>
    <m/>
  </r>
  <r>
    <s v="SERVICIOS TECNOLÓGICOS"/>
    <x v="5"/>
    <s v="PR-ST-005"/>
    <x v="26"/>
    <s v="Migración de la solución a la nube para adquirir capacidades de entorno de ejecución que no se logran de manera simple continuando con una estrategia en el perimetro interno. _x000a_El uso de la nube le da a la solución capacidades de ejecución en entornos mas robustos y disponibles._x000a_Una estrategia de migración hacia la nube puede tener 5 opciones (Re 5):_x000a_1. Rehospedar_x000a_2. Refactorizar_x000a_3. Reconstruir_x000a_4. Rearquitectura_x000a_5. Remplazar"/>
    <s v="TIC para el Estado"/>
    <s v="Mejorar la Gestión de TI"/>
    <s v="6 meses"/>
    <n v="68400000"/>
    <s v="Medio"/>
    <s v="Alto"/>
    <s v="Medio"/>
    <s v="Sí"/>
    <s v="Sí"/>
    <n v="0.5"/>
    <n v="0.44999999999999996"/>
    <n v="0.5"/>
    <n v="0.44999999999999996"/>
    <n v="0.60000000000000009"/>
    <n v="2.5"/>
    <s v="2021 - Sem 1"/>
    <s v="2021 - Sem 2"/>
    <n v="0"/>
    <n v="68400000"/>
    <n v="0"/>
    <n v="0"/>
    <m/>
    <m/>
    <n v="3"/>
    <n v="4"/>
    <m/>
    <m/>
    <m/>
    <m/>
  </r>
  <r>
    <s v="USO Y APROPIACIÓN"/>
    <x v="7"/>
    <s v="PR-UN-001"/>
    <x v="27"/>
    <s v="Realizar un diagnóstico sobre el uso y apropiación de los sistemas de información tanto a nivel de Alcaldía como a nivel de ciudad.   Realizar plan de formación para uso y apropiación esperado de las TIC a nivel Alcaldía y a nivel Ciudad.   Sensiblizar a los usuarios y ciudadanía sobre los beneficios.  Definir plan de mantenimiento del uso y apropiación en la Alcaldía y Ciudadania.  Definir indicadores para Uso y Adopción"/>
    <s v="TIC para la sociedad"/>
    <s v="Mejores Servicios a la ciudad"/>
    <s v="12 meses"/>
    <n v="485760000"/>
    <s v="Medio"/>
    <s v="Alto"/>
    <s v="Medio"/>
    <s v="Sí"/>
    <s v="Sí"/>
    <n v="0.5"/>
    <n v="0.44999999999999996"/>
    <n v="0.5"/>
    <n v="0.44999999999999996"/>
    <n v="0.60000000000000009"/>
    <n v="2.5"/>
    <s v="2021 - Sem 1"/>
    <s v="2022 - Sem 1"/>
    <n v="0"/>
    <n v="323840000"/>
    <n v="161920000"/>
    <n v="0"/>
    <m/>
    <m/>
    <n v="3"/>
    <n v="4"/>
    <n v="5"/>
    <m/>
    <m/>
    <m/>
  </r>
  <r>
    <s v="USO Y APROPIACIÓN"/>
    <x v="7"/>
    <s v="PR-UN-002"/>
    <x v="28"/>
    <s v="Evaluación e implementación de una plataforma de elearning para fortalecer los procesos de aprendizaje"/>
    <s v="TIC para la sociedad"/>
    <s v="Mejores Servicios a la ciudad"/>
    <s v="3 meses"/>
    <n v="171440000"/>
    <s v="Bajo"/>
    <s v="Alto"/>
    <s v="Medio"/>
    <s v="Sí"/>
    <s v="No"/>
    <n v="0.25"/>
    <n v="0.44999999999999996"/>
    <n v="0.5"/>
    <n v="0.44999999999999996"/>
    <n v="0.2"/>
    <n v="1.8499999999999999"/>
    <s v="2022 - Sem 2"/>
    <s v="2022 - Sem 2"/>
    <n v="0"/>
    <n v="0"/>
    <n v="171440000"/>
    <n v="0"/>
    <m/>
    <m/>
    <m/>
    <m/>
    <m/>
    <n v="6"/>
    <m/>
    <m/>
  </r>
  <r>
    <s v="USO Y APROPIACIÓN"/>
    <x v="7"/>
    <s v="PR-UN-003"/>
    <x v="29"/>
    <s v="Definir, implementar y socializar el esquema de Gestión de Cambio que requiere la entidad para llevar a cabo una adecuada adopción del cambio desde una adeciada planeación, una consecuente comunicación y sensibilización al cambio y una adecuada ejecución del cambio con el respectivo monitereo y control"/>
    <s v="TIC para el Estado"/>
    <s v="Mejores Servicios a la ciudad"/>
    <s v="6 meses"/>
    <n v="397440000"/>
    <s v="Medio"/>
    <s v="Alto"/>
    <s v="Medio"/>
    <s v="Sí"/>
    <s v="Sí"/>
    <n v="0.5"/>
    <n v="0.44999999999999996"/>
    <n v="0.5"/>
    <n v="0.44999999999999996"/>
    <n v="0.60000000000000009"/>
    <n v="2.5"/>
    <s v="2022 - Sem 1"/>
    <s v="2022 - Sem 2"/>
    <n v="0"/>
    <n v="0"/>
    <n v="397440000"/>
    <n v="0"/>
    <m/>
    <m/>
    <m/>
    <m/>
    <n v="5"/>
    <n v="6"/>
    <m/>
    <m/>
  </r>
  <r>
    <s v="USO Y APROPIACIÓN"/>
    <x v="7"/>
    <s v="PR-UN-004"/>
    <x v="30"/>
    <s v="Definir e implementar un sistema de gestión de la innovación que pemita tanto a la ciudadanía como a los funcionarios de la Alcaldía generar, proponer, planear, ejecutar y realizar el seguimiento a innovaciones que permitan mejorar el nivel de vida de las comunidades y de los funcionarios de la entidad, dando la visibilidad requerida para motivar el ciclo innovacional en la organización. "/>
    <s v="TIC para la sociedad"/>
    <s v="Mejores Servicios a la ciudad"/>
    <s v="12 meses"/>
    <n v="677440000"/>
    <s v="Alto"/>
    <s v="Alto"/>
    <s v="Medio"/>
    <s v="Sí"/>
    <s v="Sí"/>
    <n v="0.75"/>
    <n v="0.44999999999999996"/>
    <n v="0.5"/>
    <n v="0.44999999999999996"/>
    <n v="0.60000000000000009"/>
    <n v="2.75"/>
    <s v="2020 - Sem 1"/>
    <s v="2021 - Sem 1"/>
    <n v="451626666.66666669"/>
    <n v="225813333.33333334"/>
    <n v="0"/>
    <n v="0"/>
    <n v="1"/>
    <n v="2"/>
    <n v="3"/>
    <m/>
    <m/>
    <m/>
    <m/>
    <m/>
  </r>
  <r>
    <s v="USO Y APROPIACIÓN"/>
    <x v="7"/>
    <s v="PR-UN-005"/>
    <x v="31"/>
    <s v="Realizar una reingeniería a la estrategia y servicios que prestan tanto los puntos VIveDigital, ViveLab y Kioskos Vive Digital con el fin de que se tengan procesos reales de inclusión social de la comunidad en las TIC con crecimiento en los indicadores de impacto social "/>
    <s v="TIC para la sociedad"/>
    <s v="Mejores Servicios a la ciudad"/>
    <s v="12 meses"/>
    <n v="452640000"/>
    <s v="Medio"/>
    <s v="Medio"/>
    <s v="Alto"/>
    <s v="Sí"/>
    <s v="Sí"/>
    <n v="0.5"/>
    <n v="0.3"/>
    <n v="0.75"/>
    <n v="0.44999999999999996"/>
    <n v="0.60000000000000009"/>
    <n v="2.6"/>
    <s v="2021 - Sem 1"/>
    <s v="2022 - Sem 1"/>
    <n v="0"/>
    <n v="150880000"/>
    <n v="301760000"/>
    <n v="0"/>
    <m/>
    <m/>
    <n v="3"/>
    <n v="4"/>
    <n v="5"/>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pivotTable1.xml><?xml version="1.0" encoding="utf-8"?>
<pivotTableDefinition xmlns="http://schemas.openxmlformats.org/spreadsheetml/2006/main" name="TablaDinámica3" cacheId="23" applyNumberFormats="0" applyBorderFormats="0" applyFontFormats="0" applyPatternFormats="0" applyAlignmentFormats="0" applyWidthHeightFormats="1" dataCaption="Valores" updatedVersion="6" minRefreshableVersion="3" useAutoFormatting="1" itemPrintTitles="1" createdVersion="6" indent="0" outline="1" outlineData="1" multipleFieldFilters="0" rowHeaderCaption="Iniciativas Ibagué Sostenible 2037">
  <location ref="A1:A32" firstHeaderRow="1" firstDataRow="1" firstDataCol="1"/>
  <pivotFields count="4">
    <pivotField showAll="0"/>
    <pivotField axis="axisRow" showAll="0">
      <items count="15">
        <item x="7"/>
        <item x="1"/>
        <item x="0"/>
        <item m="1" x="13"/>
        <item x="2"/>
        <item x="5"/>
        <item x="8"/>
        <item x="4"/>
        <item x="6"/>
        <item x="9"/>
        <item m="1" x="12"/>
        <item m="1" x="11"/>
        <item x="3"/>
        <item x="10"/>
        <item t="default"/>
      </items>
    </pivotField>
    <pivotField axis="axisRow" showAll="0">
      <items count="30">
        <item m="1" x="28"/>
        <item m="1" x="24"/>
        <item m="1" x="23"/>
        <item m="1" x="25"/>
        <item m="1" x="21"/>
        <item m="1" x="27"/>
        <item m="1" x="22"/>
        <item m="1" x="19"/>
        <item m="1" x="20"/>
        <item m="1" x="26"/>
        <item x="0"/>
        <item n="PR-SI-007 Sistema de Información Geográfica - Como parte de la mejora de la infraestructura_x000a_de datos espaciales de la ciudad, se requiere_x000a_implementar un proyecto que actualice y mejore la nomenclatura y la numeración de los predios_x000a_del Municipio, la cual" x="1"/>
        <item x="2"/>
        <item x="3"/>
        <item x="4"/>
        <item x="5"/>
        <item x="6"/>
        <item x="7"/>
        <item x="8"/>
        <item x="9"/>
        <item x="10"/>
        <item x="11"/>
        <item x="12"/>
        <item x="13"/>
        <item x="14"/>
        <item x="15"/>
        <item x="16"/>
        <item x="17"/>
        <item x="18"/>
        <item t="default"/>
      </items>
    </pivotField>
    <pivotField showAll="0"/>
  </pivotFields>
  <rowFields count="2">
    <field x="1"/>
    <field x="2"/>
  </rowFields>
  <rowItems count="31">
    <i>
      <x/>
    </i>
    <i r="1">
      <x v="21"/>
    </i>
    <i r="1">
      <x v="22"/>
    </i>
    <i r="1">
      <x v="23"/>
    </i>
    <i>
      <x v="1"/>
    </i>
    <i r="1">
      <x v="11"/>
    </i>
    <i>
      <x v="2"/>
    </i>
    <i r="1">
      <x v="10"/>
    </i>
    <i>
      <x v="4"/>
    </i>
    <i r="1">
      <x v="12"/>
    </i>
    <i>
      <x v="5"/>
    </i>
    <i r="1">
      <x v="16"/>
    </i>
    <i r="1">
      <x v="17"/>
    </i>
    <i r="1">
      <x v="18"/>
    </i>
    <i>
      <x v="6"/>
    </i>
    <i r="1">
      <x v="24"/>
    </i>
    <i r="1">
      <x v="25"/>
    </i>
    <i r="1">
      <x v="26"/>
    </i>
    <i>
      <x v="7"/>
    </i>
    <i r="1">
      <x v="15"/>
    </i>
    <i>
      <x v="8"/>
    </i>
    <i r="1">
      <x v="19"/>
    </i>
    <i r="1">
      <x v="20"/>
    </i>
    <i>
      <x v="9"/>
    </i>
    <i r="1">
      <x v="27"/>
    </i>
    <i>
      <x v="12"/>
    </i>
    <i r="1">
      <x v="13"/>
    </i>
    <i r="1">
      <x v="14"/>
    </i>
    <i>
      <x v="13"/>
    </i>
    <i r="1">
      <x v="28"/>
    </i>
    <i t="grand">
      <x/>
    </i>
  </rowItems>
  <colItems count="1">
    <i/>
  </colItems>
  <formats count="125">
    <format dxfId="204">
      <pivotArea type="all" dataOnly="0" outline="0" fieldPosition="0"/>
    </format>
    <format dxfId="203">
      <pivotArea field="1" type="button" dataOnly="0" labelOnly="1" outline="0" axis="axisRow" fieldPosition="0"/>
    </format>
    <format dxfId="202">
      <pivotArea dataOnly="0" labelOnly="1" fieldPosition="0">
        <references count="1">
          <reference field="1" count="0"/>
        </references>
      </pivotArea>
    </format>
    <format dxfId="201">
      <pivotArea dataOnly="0" labelOnly="1" grandRow="1" outline="0" fieldPosition="0"/>
    </format>
    <format dxfId="200">
      <pivotArea dataOnly="0" labelOnly="1" fieldPosition="0">
        <references count="2">
          <reference field="1" count="1" selected="0">
            <x v="0"/>
          </reference>
          <reference field="2" count="3">
            <x v="21"/>
            <x v="22"/>
            <x v="23"/>
          </reference>
        </references>
      </pivotArea>
    </format>
    <format dxfId="199">
      <pivotArea dataOnly="0" labelOnly="1" fieldPosition="0">
        <references count="2">
          <reference field="1" count="1" selected="0">
            <x v="1"/>
          </reference>
          <reference field="2" count="1">
            <x v="11"/>
          </reference>
        </references>
      </pivotArea>
    </format>
    <format dxfId="198">
      <pivotArea dataOnly="0" labelOnly="1" fieldPosition="0">
        <references count="2">
          <reference field="1" count="1" selected="0">
            <x v="2"/>
          </reference>
          <reference field="2" count="1">
            <x v="10"/>
          </reference>
        </references>
      </pivotArea>
    </format>
    <format dxfId="197">
      <pivotArea dataOnly="0" labelOnly="1" fieldPosition="0">
        <references count="2">
          <reference field="1" count="1" selected="0">
            <x v="4"/>
          </reference>
          <reference field="2" count="1">
            <x v="12"/>
          </reference>
        </references>
      </pivotArea>
    </format>
    <format dxfId="196">
      <pivotArea dataOnly="0" labelOnly="1" fieldPosition="0">
        <references count="2">
          <reference field="1" count="1" selected="0">
            <x v="5"/>
          </reference>
          <reference field="2" count="3">
            <x v="16"/>
            <x v="17"/>
            <x v="18"/>
          </reference>
        </references>
      </pivotArea>
    </format>
    <format dxfId="195">
      <pivotArea dataOnly="0" labelOnly="1" fieldPosition="0">
        <references count="2">
          <reference field="1" count="1" selected="0">
            <x v="6"/>
          </reference>
          <reference field="2" count="3">
            <x v="24"/>
            <x v="25"/>
            <x v="26"/>
          </reference>
        </references>
      </pivotArea>
    </format>
    <format dxfId="194">
      <pivotArea dataOnly="0" labelOnly="1" fieldPosition="0">
        <references count="2">
          <reference field="1" count="1" selected="0">
            <x v="7"/>
          </reference>
          <reference field="2" count="1">
            <x v="15"/>
          </reference>
        </references>
      </pivotArea>
    </format>
    <format dxfId="193">
      <pivotArea dataOnly="0" labelOnly="1" fieldPosition="0">
        <references count="2">
          <reference field="1" count="1" selected="0">
            <x v="8"/>
          </reference>
          <reference field="2" count="2">
            <x v="19"/>
            <x v="20"/>
          </reference>
        </references>
      </pivotArea>
    </format>
    <format dxfId="192">
      <pivotArea dataOnly="0" labelOnly="1" fieldPosition="0">
        <references count="2">
          <reference field="1" count="1" selected="0">
            <x v="9"/>
          </reference>
          <reference field="2" count="1">
            <x v="27"/>
          </reference>
        </references>
      </pivotArea>
    </format>
    <format dxfId="191">
      <pivotArea dataOnly="0" labelOnly="1" fieldPosition="0">
        <references count="2">
          <reference field="1" count="1" selected="0">
            <x v="12"/>
          </reference>
          <reference field="2" count="2">
            <x v="13"/>
            <x v="14"/>
          </reference>
        </references>
      </pivotArea>
    </format>
    <format dxfId="190">
      <pivotArea dataOnly="0" labelOnly="1" fieldPosition="0">
        <references count="2">
          <reference field="1" count="1" selected="0">
            <x v="13"/>
          </reference>
          <reference field="2" count="1">
            <x v="28"/>
          </reference>
        </references>
      </pivotArea>
    </format>
    <format dxfId="189">
      <pivotArea type="all" dataOnly="0" outline="0" fieldPosition="0"/>
    </format>
    <format dxfId="188">
      <pivotArea field="1" type="button" dataOnly="0" labelOnly="1" outline="0" axis="axisRow" fieldPosition="0"/>
    </format>
    <format dxfId="187">
      <pivotArea dataOnly="0" labelOnly="1" fieldPosition="0">
        <references count="1">
          <reference field="1" count="0"/>
        </references>
      </pivotArea>
    </format>
    <format dxfId="186">
      <pivotArea dataOnly="0" labelOnly="1" grandRow="1" outline="0" fieldPosition="0"/>
    </format>
    <format dxfId="185">
      <pivotArea dataOnly="0" labelOnly="1" fieldPosition="0">
        <references count="2">
          <reference field="1" count="1" selected="0">
            <x v="0"/>
          </reference>
          <reference field="2" count="3">
            <x v="21"/>
            <x v="22"/>
            <x v="23"/>
          </reference>
        </references>
      </pivotArea>
    </format>
    <format dxfId="184">
      <pivotArea dataOnly="0" labelOnly="1" fieldPosition="0">
        <references count="2">
          <reference field="1" count="1" selected="0">
            <x v="1"/>
          </reference>
          <reference field="2" count="1">
            <x v="11"/>
          </reference>
        </references>
      </pivotArea>
    </format>
    <format dxfId="183">
      <pivotArea dataOnly="0" labelOnly="1" fieldPosition="0">
        <references count="2">
          <reference field="1" count="1" selected="0">
            <x v="2"/>
          </reference>
          <reference field="2" count="1">
            <x v="10"/>
          </reference>
        </references>
      </pivotArea>
    </format>
    <format dxfId="182">
      <pivotArea dataOnly="0" labelOnly="1" fieldPosition="0">
        <references count="2">
          <reference field="1" count="1" selected="0">
            <x v="4"/>
          </reference>
          <reference field="2" count="1">
            <x v="12"/>
          </reference>
        </references>
      </pivotArea>
    </format>
    <format dxfId="181">
      <pivotArea dataOnly="0" labelOnly="1" fieldPosition="0">
        <references count="2">
          <reference field="1" count="1" selected="0">
            <x v="5"/>
          </reference>
          <reference field="2" count="3">
            <x v="16"/>
            <x v="17"/>
            <x v="18"/>
          </reference>
        </references>
      </pivotArea>
    </format>
    <format dxfId="180">
      <pivotArea dataOnly="0" labelOnly="1" fieldPosition="0">
        <references count="2">
          <reference field="1" count="1" selected="0">
            <x v="6"/>
          </reference>
          <reference field="2" count="3">
            <x v="24"/>
            <x v="25"/>
            <x v="26"/>
          </reference>
        </references>
      </pivotArea>
    </format>
    <format dxfId="179">
      <pivotArea dataOnly="0" labelOnly="1" fieldPosition="0">
        <references count="2">
          <reference field="1" count="1" selected="0">
            <x v="7"/>
          </reference>
          <reference field="2" count="1">
            <x v="15"/>
          </reference>
        </references>
      </pivotArea>
    </format>
    <format dxfId="178">
      <pivotArea dataOnly="0" labelOnly="1" fieldPosition="0">
        <references count="2">
          <reference field="1" count="1" selected="0">
            <x v="8"/>
          </reference>
          <reference field="2" count="2">
            <x v="19"/>
            <x v="20"/>
          </reference>
        </references>
      </pivotArea>
    </format>
    <format dxfId="177">
      <pivotArea dataOnly="0" labelOnly="1" fieldPosition="0">
        <references count="2">
          <reference field="1" count="1" selected="0">
            <x v="9"/>
          </reference>
          <reference field="2" count="1">
            <x v="27"/>
          </reference>
        </references>
      </pivotArea>
    </format>
    <format dxfId="176">
      <pivotArea dataOnly="0" labelOnly="1" fieldPosition="0">
        <references count="2">
          <reference field="1" count="1" selected="0">
            <x v="12"/>
          </reference>
          <reference field="2" count="2">
            <x v="13"/>
            <x v="14"/>
          </reference>
        </references>
      </pivotArea>
    </format>
    <format dxfId="175">
      <pivotArea dataOnly="0" labelOnly="1" fieldPosition="0">
        <references count="2">
          <reference field="1" count="1" selected="0">
            <x v="13"/>
          </reference>
          <reference field="2" count="1">
            <x v="28"/>
          </reference>
        </references>
      </pivotArea>
    </format>
    <format dxfId="174">
      <pivotArea type="all" dataOnly="0" outline="0" fieldPosition="0"/>
    </format>
    <format dxfId="173">
      <pivotArea field="1" type="button" dataOnly="0" labelOnly="1" outline="0" axis="axisRow" fieldPosition="0"/>
    </format>
    <format dxfId="172">
      <pivotArea dataOnly="0" labelOnly="1" fieldPosition="0">
        <references count="1">
          <reference field="1" count="0"/>
        </references>
      </pivotArea>
    </format>
    <format dxfId="171">
      <pivotArea dataOnly="0" labelOnly="1" grandRow="1" outline="0" fieldPosition="0"/>
    </format>
    <format dxfId="170">
      <pivotArea dataOnly="0" labelOnly="1" fieldPosition="0">
        <references count="2">
          <reference field="1" count="1" selected="0">
            <x v="0"/>
          </reference>
          <reference field="2" count="3">
            <x v="21"/>
            <x v="22"/>
            <x v="23"/>
          </reference>
        </references>
      </pivotArea>
    </format>
    <format dxfId="169">
      <pivotArea dataOnly="0" labelOnly="1" fieldPosition="0">
        <references count="2">
          <reference field="1" count="1" selected="0">
            <x v="1"/>
          </reference>
          <reference field="2" count="1">
            <x v="11"/>
          </reference>
        </references>
      </pivotArea>
    </format>
    <format dxfId="168">
      <pivotArea dataOnly="0" labelOnly="1" fieldPosition="0">
        <references count="2">
          <reference field="1" count="1" selected="0">
            <x v="2"/>
          </reference>
          <reference field="2" count="1">
            <x v="10"/>
          </reference>
        </references>
      </pivotArea>
    </format>
    <format dxfId="167">
      <pivotArea dataOnly="0" labelOnly="1" fieldPosition="0">
        <references count="2">
          <reference field="1" count="1" selected="0">
            <x v="4"/>
          </reference>
          <reference field="2" count="1">
            <x v="12"/>
          </reference>
        </references>
      </pivotArea>
    </format>
    <format dxfId="166">
      <pivotArea dataOnly="0" labelOnly="1" fieldPosition="0">
        <references count="2">
          <reference field="1" count="1" selected="0">
            <x v="5"/>
          </reference>
          <reference field="2" count="3">
            <x v="16"/>
            <x v="17"/>
            <x v="18"/>
          </reference>
        </references>
      </pivotArea>
    </format>
    <format dxfId="165">
      <pivotArea dataOnly="0" labelOnly="1" fieldPosition="0">
        <references count="2">
          <reference field="1" count="1" selected="0">
            <x v="6"/>
          </reference>
          <reference field="2" count="3">
            <x v="24"/>
            <x v="25"/>
            <x v="26"/>
          </reference>
        </references>
      </pivotArea>
    </format>
    <format dxfId="164">
      <pivotArea dataOnly="0" labelOnly="1" fieldPosition="0">
        <references count="2">
          <reference field="1" count="1" selected="0">
            <x v="7"/>
          </reference>
          <reference field="2" count="1">
            <x v="15"/>
          </reference>
        </references>
      </pivotArea>
    </format>
    <format dxfId="163">
      <pivotArea dataOnly="0" labelOnly="1" fieldPosition="0">
        <references count="2">
          <reference field="1" count="1" selected="0">
            <x v="8"/>
          </reference>
          <reference field="2" count="2">
            <x v="19"/>
            <x v="20"/>
          </reference>
        </references>
      </pivotArea>
    </format>
    <format dxfId="162">
      <pivotArea dataOnly="0" labelOnly="1" fieldPosition="0">
        <references count="2">
          <reference field="1" count="1" selected="0">
            <x v="9"/>
          </reference>
          <reference field="2" count="1">
            <x v="27"/>
          </reference>
        </references>
      </pivotArea>
    </format>
    <format dxfId="161">
      <pivotArea dataOnly="0" labelOnly="1" fieldPosition="0">
        <references count="2">
          <reference field="1" count="1" selected="0">
            <x v="12"/>
          </reference>
          <reference field="2" count="2">
            <x v="13"/>
            <x v="14"/>
          </reference>
        </references>
      </pivotArea>
    </format>
    <format dxfId="160">
      <pivotArea dataOnly="0" labelOnly="1" fieldPosition="0">
        <references count="2">
          <reference field="1" count="1" selected="0">
            <x v="13"/>
          </reference>
          <reference field="2" count="1">
            <x v="28"/>
          </reference>
        </references>
      </pivotArea>
    </format>
    <format dxfId="159">
      <pivotArea type="all" dataOnly="0" outline="0" fieldPosition="0"/>
    </format>
    <format dxfId="158">
      <pivotArea field="1" type="button" dataOnly="0" labelOnly="1" outline="0" axis="axisRow" fieldPosition="0"/>
    </format>
    <format dxfId="157">
      <pivotArea dataOnly="0" labelOnly="1" fieldPosition="0">
        <references count="1">
          <reference field="1" count="0"/>
        </references>
      </pivotArea>
    </format>
    <format dxfId="156">
      <pivotArea dataOnly="0" labelOnly="1" grandRow="1" outline="0" fieldPosition="0"/>
    </format>
    <format dxfId="155">
      <pivotArea dataOnly="0" labelOnly="1" fieldPosition="0">
        <references count="2">
          <reference field="1" count="1" selected="0">
            <x v="0"/>
          </reference>
          <reference field="2" count="3">
            <x v="21"/>
            <x v="22"/>
            <x v="23"/>
          </reference>
        </references>
      </pivotArea>
    </format>
    <format dxfId="154">
      <pivotArea dataOnly="0" labelOnly="1" fieldPosition="0">
        <references count="2">
          <reference field="1" count="1" selected="0">
            <x v="1"/>
          </reference>
          <reference field="2" count="1">
            <x v="11"/>
          </reference>
        </references>
      </pivotArea>
    </format>
    <format dxfId="153">
      <pivotArea dataOnly="0" labelOnly="1" fieldPosition="0">
        <references count="2">
          <reference field="1" count="1" selected="0">
            <x v="2"/>
          </reference>
          <reference field="2" count="1">
            <x v="10"/>
          </reference>
        </references>
      </pivotArea>
    </format>
    <format dxfId="152">
      <pivotArea dataOnly="0" labelOnly="1" fieldPosition="0">
        <references count="2">
          <reference field="1" count="1" selected="0">
            <x v="4"/>
          </reference>
          <reference field="2" count="1">
            <x v="12"/>
          </reference>
        </references>
      </pivotArea>
    </format>
    <format dxfId="151">
      <pivotArea dataOnly="0" labelOnly="1" fieldPosition="0">
        <references count="2">
          <reference field="1" count="1" selected="0">
            <x v="5"/>
          </reference>
          <reference field="2" count="3">
            <x v="16"/>
            <x v="17"/>
            <x v="18"/>
          </reference>
        </references>
      </pivotArea>
    </format>
    <format dxfId="150">
      <pivotArea dataOnly="0" labelOnly="1" fieldPosition="0">
        <references count="2">
          <reference field="1" count="1" selected="0">
            <x v="6"/>
          </reference>
          <reference field="2" count="3">
            <x v="24"/>
            <x v="25"/>
            <x v="26"/>
          </reference>
        </references>
      </pivotArea>
    </format>
    <format dxfId="149">
      <pivotArea dataOnly="0" labelOnly="1" fieldPosition="0">
        <references count="2">
          <reference field="1" count="1" selected="0">
            <x v="7"/>
          </reference>
          <reference field="2" count="1">
            <x v="15"/>
          </reference>
        </references>
      </pivotArea>
    </format>
    <format dxfId="148">
      <pivotArea dataOnly="0" labelOnly="1" fieldPosition="0">
        <references count="2">
          <reference field="1" count="1" selected="0">
            <x v="8"/>
          </reference>
          <reference field="2" count="2">
            <x v="19"/>
            <x v="20"/>
          </reference>
        </references>
      </pivotArea>
    </format>
    <format dxfId="147">
      <pivotArea dataOnly="0" labelOnly="1" fieldPosition="0">
        <references count="2">
          <reference field="1" count="1" selected="0">
            <x v="9"/>
          </reference>
          <reference field="2" count="1">
            <x v="27"/>
          </reference>
        </references>
      </pivotArea>
    </format>
    <format dxfId="146">
      <pivotArea dataOnly="0" labelOnly="1" fieldPosition="0">
        <references count="2">
          <reference field="1" count="1" selected="0">
            <x v="12"/>
          </reference>
          <reference field="2" count="2">
            <x v="13"/>
            <x v="14"/>
          </reference>
        </references>
      </pivotArea>
    </format>
    <format dxfId="145">
      <pivotArea dataOnly="0" labelOnly="1" fieldPosition="0">
        <references count="2">
          <reference field="1" count="1" selected="0">
            <x v="13"/>
          </reference>
          <reference field="2" count="1">
            <x v="28"/>
          </reference>
        </references>
      </pivotArea>
    </format>
    <format dxfId="144">
      <pivotArea type="all" dataOnly="0" outline="0" fieldPosition="0"/>
    </format>
    <format dxfId="143">
      <pivotArea field="1" type="button" dataOnly="0" labelOnly="1" outline="0" axis="axisRow" fieldPosition="0"/>
    </format>
    <format dxfId="142">
      <pivotArea dataOnly="0" labelOnly="1" fieldPosition="0">
        <references count="1">
          <reference field="1" count="0"/>
        </references>
      </pivotArea>
    </format>
    <format dxfId="141">
      <pivotArea dataOnly="0" labelOnly="1" grandRow="1" outline="0" fieldPosition="0"/>
    </format>
    <format dxfId="140">
      <pivotArea dataOnly="0" labelOnly="1" fieldPosition="0">
        <references count="2">
          <reference field="1" count="1" selected="0">
            <x v="0"/>
          </reference>
          <reference field="2" count="3">
            <x v="21"/>
            <x v="22"/>
            <x v="23"/>
          </reference>
        </references>
      </pivotArea>
    </format>
    <format dxfId="139">
      <pivotArea dataOnly="0" labelOnly="1" fieldPosition="0">
        <references count="2">
          <reference field="1" count="1" selected="0">
            <x v="1"/>
          </reference>
          <reference field="2" count="1">
            <x v="11"/>
          </reference>
        </references>
      </pivotArea>
    </format>
    <format dxfId="138">
      <pivotArea dataOnly="0" labelOnly="1" fieldPosition="0">
        <references count="2">
          <reference field="1" count="1" selected="0">
            <x v="2"/>
          </reference>
          <reference field="2" count="1">
            <x v="10"/>
          </reference>
        </references>
      </pivotArea>
    </format>
    <format dxfId="137">
      <pivotArea dataOnly="0" labelOnly="1" fieldPosition="0">
        <references count="2">
          <reference field="1" count="1" selected="0">
            <x v="4"/>
          </reference>
          <reference field="2" count="1">
            <x v="12"/>
          </reference>
        </references>
      </pivotArea>
    </format>
    <format dxfId="136">
      <pivotArea dataOnly="0" labelOnly="1" fieldPosition="0">
        <references count="2">
          <reference field="1" count="1" selected="0">
            <x v="5"/>
          </reference>
          <reference field="2" count="3">
            <x v="16"/>
            <x v="17"/>
            <x v="18"/>
          </reference>
        </references>
      </pivotArea>
    </format>
    <format dxfId="135">
      <pivotArea dataOnly="0" labelOnly="1" fieldPosition="0">
        <references count="2">
          <reference field="1" count="1" selected="0">
            <x v="6"/>
          </reference>
          <reference field="2" count="3">
            <x v="24"/>
            <x v="25"/>
            <x v="26"/>
          </reference>
        </references>
      </pivotArea>
    </format>
    <format dxfId="134">
      <pivotArea dataOnly="0" labelOnly="1" fieldPosition="0">
        <references count="2">
          <reference field="1" count="1" selected="0">
            <x v="7"/>
          </reference>
          <reference field="2" count="1">
            <x v="15"/>
          </reference>
        </references>
      </pivotArea>
    </format>
    <format dxfId="133">
      <pivotArea dataOnly="0" labelOnly="1" fieldPosition="0">
        <references count="2">
          <reference field="1" count="1" selected="0">
            <x v="8"/>
          </reference>
          <reference field="2" count="2">
            <x v="19"/>
            <x v="20"/>
          </reference>
        </references>
      </pivotArea>
    </format>
    <format dxfId="132">
      <pivotArea dataOnly="0" labelOnly="1" fieldPosition="0">
        <references count="2">
          <reference field="1" count="1" selected="0">
            <x v="9"/>
          </reference>
          <reference field="2" count="1">
            <x v="27"/>
          </reference>
        </references>
      </pivotArea>
    </format>
    <format dxfId="131">
      <pivotArea dataOnly="0" labelOnly="1" fieldPosition="0">
        <references count="2">
          <reference field="1" count="1" selected="0">
            <x v="12"/>
          </reference>
          <reference field="2" count="2">
            <x v="13"/>
            <x v="14"/>
          </reference>
        </references>
      </pivotArea>
    </format>
    <format dxfId="130">
      <pivotArea dataOnly="0" labelOnly="1" fieldPosition="0">
        <references count="2">
          <reference field="1" count="1" selected="0">
            <x v="13"/>
          </reference>
          <reference field="2" count="1">
            <x v="28"/>
          </reference>
        </references>
      </pivotArea>
    </format>
    <format dxfId="129">
      <pivotArea type="all" dataOnly="0" outline="0" fieldPosition="0"/>
    </format>
    <format dxfId="128">
      <pivotArea field="1" type="button" dataOnly="0" labelOnly="1" outline="0" axis="axisRow" fieldPosition="0"/>
    </format>
    <format dxfId="127">
      <pivotArea dataOnly="0" labelOnly="1" fieldPosition="0">
        <references count="1">
          <reference field="1" count="0"/>
        </references>
      </pivotArea>
    </format>
    <format dxfId="126">
      <pivotArea dataOnly="0" labelOnly="1" grandRow="1" outline="0" fieldPosition="0"/>
    </format>
    <format dxfId="125">
      <pivotArea dataOnly="0" labelOnly="1" fieldPosition="0">
        <references count="2">
          <reference field="1" count="1" selected="0">
            <x v="0"/>
          </reference>
          <reference field="2" count="3">
            <x v="21"/>
            <x v="22"/>
            <x v="23"/>
          </reference>
        </references>
      </pivotArea>
    </format>
    <format dxfId="124">
      <pivotArea dataOnly="0" labelOnly="1" fieldPosition="0">
        <references count="2">
          <reference field="1" count="1" selected="0">
            <x v="1"/>
          </reference>
          <reference field="2" count="1">
            <x v="11"/>
          </reference>
        </references>
      </pivotArea>
    </format>
    <format dxfId="123">
      <pivotArea dataOnly="0" labelOnly="1" fieldPosition="0">
        <references count="2">
          <reference field="1" count="1" selected="0">
            <x v="2"/>
          </reference>
          <reference field="2" count="1">
            <x v="10"/>
          </reference>
        </references>
      </pivotArea>
    </format>
    <format dxfId="122">
      <pivotArea dataOnly="0" labelOnly="1" fieldPosition="0">
        <references count="2">
          <reference field="1" count="1" selected="0">
            <x v="4"/>
          </reference>
          <reference field="2" count="1">
            <x v="12"/>
          </reference>
        </references>
      </pivotArea>
    </format>
    <format dxfId="121">
      <pivotArea dataOnly="0" labelOnly="1" fieldPosition="0">
        <references count="2">
          <reference field="1" count="1" selected="0">
            <x v="5"/>
          </reference>
          <reference field="2" count="3">
            <x v="16"/>
            <x v="17"/>
            <x v="18"/>
          </reference>
        </references>
      </pivotArea>
    </format>
    <format dxfId="120">
      <pivotArea dataOnly="0" labelOnly="1" fieldPosition="0">
        <references count="2">
          <reference field="1" count="1" selected="0">
            <x v="6"/>
          </reference>
          <reference field="2" count="3">
            <x v="24"/>
            <x v="25"/>
            <x v="26"/>
          </reference>
        </references>
      </pivotArea>
    </format>
    <format dxfId="119">
      <pivotArea dataOnly="0" labelOnly="1" fieldPosition="0">
        <references count="2">
          <reference field="1" count="1" selected="0">
            <x v="7"/>
          </reference>
          <reference field="2" count="1">
            <x v="15"/>
          </reference>
        </references>
      </pivotArea>
    </format>
    <format dxfId="118">
      <pivotArea dataOnly="0" labelOnly="1" fieldPosition="0">
        <references count="2">
          <reference field="1" count="1" selected="0">
            <x v="8"/>
          </reference>
          <reference field="2" count="2">
            <x v="19"/>
            <x v="20"/>
          </reference>
        </references>
      </pivotArea>
    </format>
    <format dxfId="117">
      <pivotArea dataOnly="0" labelOnly="1" fieldPosition="0">
        <references count="2">
          <reference field="1" count="1" selected="0">
            <x v="9"/>
          </reference>
          <reference field="2" count="1">
            <x v="27"/>
          </reference>
        </references>
      </pivotArea>
    </format>
    <format dxfId="116">
      <pivotArea dataOnly="0" labelOnly="1" fieldPosition="0">
        <references count="2">
          <reference field="1" count="1" selected="0">
            <x v="12"/>
          </reference>
          <reference field="2" count="2">
            <x v="13"/>
            <x v="14"/>
          </reference>
        </references>
      </pivotArea>
    </format>
    <format dxfId="115">
      <pivotArea dataOnly="0" labelOnly="1" fieldPosition="0">
        <references count="2">
          <reference field="1" count="1" selected="0">
            <x v="13"/>
          </reference>
          <reference field="2" count="1">
            <x v="28"/>
          </reference>
        </references>
      </pivotArea>
    </format>
    <format dxfId="114">
      <pivotArea field="1" type="button" dataOnly="0" labelOnly="1" outline="0" axis="axisRow" fieldPosition="0"/>
    </format>
    <format dxfId="113">
      <pivotArea field="1" type="button" dataOnly="0" labelOnly="1" outline="0" axis="axisRow" fieldPosition="0"/>
    </format>
    <format dxfId="112">
      <pivotArea dataOnly="0" labelOnly="1" fieldPosition="0">
        <references count="2">
          <reference field="1" count="1" selected="0">
            <x v="0"/>
          </reference>
          <reference field="2" count="1">
            <x v="21"/>
          </reference>
        </references>
      </pivotArea>
    </format>
    <format dxfId="111">
      <pivotArea dataOnly="0" labelOnly="1" fieldPosition="0">
        <references count="2">
          <reference field="1" count="1" selected="0">
            <x v="0"/>
          </reference>
          <reference field="2" count="1">
            <x v="23"/>
          </reference>
        </references>
      </pivotArea>
    </format>
    <format dxfId="110">
      <pivotArea type="all" dataOnly="0" outline="0" fieldPosition="0"/>
    </format>
    <format dxfId="109">
      <pivotArea field="1" type="button" dataOnly="0" labelOnly="1" outline="0" axis="axisRow" fieldPosition="0"/>
    </format>
    <format dxfId="108">
      <pivotArea dataOnly="0" labelOnly="1" fieldPosition="0">
        <references count="1">
          <reference field="1" count="0"/>
        </references>
      </pivotArea>
    </format>
    <format dxfId="107">
      <pivotArea dataOnly="0" labelOnly="1" grandRow="1" outline="0" fieldPosition="0"/>
    </format>
    <format dxfId="106">
      <pivotArea dataOnly="0" labelOnly="1" fieldPosition="0">
        <references count="2">
          <reference field="1" count="1" selected="0">
            <x v="0"/>
          </reference>
          <reference field="2" count="3">
            <x v="21"/>
            <x v="22"/>
            <x v="23"/>
          </reference>
        </references>
      </pivotArea>
    </format>
    <format dxfId="105">
      <pivotArea dataOnly="0" labelOnly="1" fieldPosition="0">
        <references count="2">
          <reference field="1" count="1" selected="0">
            <x v="1"/>
          </reference>
          <reference field="2" count="1">
            <x v="11"/>
          </reference>
        </references>
      </pivotArea>
    </format>
    <format dxfId="104">
      <pivotArea dataOnly="0" labelOnly="1" fieldPosition="0">
        <references count="2">
          <reference field="1" count="1" selected="0">
            <x v="2"/>
          </reference>
          <reference field="2" count="1">
            <x v="10"/>
          </reference>
        </references>
      </pivotArea>
    </format>
    <format dxfId="103">
      <pivotArea dataOnly="0" labelOnly="1" fieldPosition="0">
        <references count="2">
          <reference field="1" count="1" selected="0">
            <x v="4"/>
          </reference>
          <reference field="2" count="1">
            <x v="12"/>
          </reference>
        </references>
      </pivotArea>
    </format>
    <format dxfId="102">
      <pivotArea dataOnly="0" labelOnly="1" fieldPosition="0">
        <references count="2">
          <reference field="1" count="1" selected="0">
            <x v="5"/>
          </reference>
          <reference field="2" count="3">
            <x v="16"/>
            <x v="17"/>
            <x v="18"/>
          </reference>
        </references>
      </pivotArea>
    </format>
    <format dxfId="101">
      <pivotArea dataOnly="0" labelOnly="1" fieldPosition="0">
        <references count="2">
          <reference field="1" count="1" selected="0">
            <x v="6"/>
          </reference>
          <reference field="2" count="3">
            <x v="24"/>
            <x v="25"/>
            <x v="26"/>
          </reference>
        </references>
      </pivotArea>
    </format>
    <format dxfId="100">
      <pivotArea dataOnly="0" labelOnly="1" fieldPosition="0">
        <references count="2">
          <reference field="1" count="1" selected="0">
            <x v="7"/>
          </reference>
          <reference field="2" count="1">
            <x v="15"/>
          </reference>
        </references>
      </pivotArea>
    </format>
    <format dxfId="99">
      <pivotArea dataOnly="0" labelOnly="1" fieldPosition="0">
        <references count="2">
          <reference field="1" count="1" selected="0">
            <x v="8"/>
          </reference>
          <reference field="2" count="2">
            <x v="19"/>
            <x v="20"/>
          </reference>
        </references>
      </pivotArea>
    </format>
    <format dxfId="98">
      <pivotArea dataOnly="0" labelOnly="1" fieldPosition="0">
        <references count="2">
          <reference field="1" count="1" selected="0">
            <x v="9"/>
          </reference>
          <reference field="2" count="1">
            <x v="27"/>
          </reference>
        </references>
      </pivotArea>
    </format>
    <format dxfId="97">
      <pivotArea dataOnly="0" labelOnly="1" fieldPosition="0">
        <references count="2">
          <reference field="1" count="1" selected="0">
            <x v="12"/>
          </reference>
          <reference field="2" count="2">
            <x v="13"/>
            <x v="14"/>
          </reference>
        </references>
      </pivotArea>
    </format>
    <format dxfId="96">
      <pivotArea dataOnly="0" labelOnly="1" fieldPosition="0">
        <references count="2">
          <reference field="1" count="1" selected="0">
            <x v="13"/>
          </reference>
          <reference field="2" count="1">
            <x v="28"/>
          </reference>
        </references>
      </pivotArea>
    </format>
    <format dxfId="95">
      <pivotArea dataOnly="0" labelOnly="1" fieldPosition="0">
        <references count="1">
          <reference field="1" count="1">
            <x v="0"/>
          </reference>
        </references>
      </pivotArea>
    </format>
    <format dxfId="94">
      <pivotArea dataOnly="0" labelOnly="1" fieldPosition="0">
        <references count="2">
          <reference field="1" count="1" selected="0">
            <x v="0"/>
          </reference>
          <reference field="2" count="3">
            <x v="21"/>
            <x v="22"/>
            <x v="23"/>
          </reference>
        </references>
      </pivotArea>
    </format>
    <format dxfId="93">
      <pivotArea dataOnly="0" labelOnly="1" fieldPosition="0">
        <references count="2">
          <reference field="1" count="1" selected="0">
            <x v="1"/>
          </reference>
          <reference field="2" count="1">
            <x v="11"/>
          </reference>
        </references>
      </pivotArea>
    </format>
    <format dxfId="92">
      <pivotArea dataOnly="0" labelOnly="1" fieldPosition="0">
        <references count="2">
          <reference field="1" count="1" selected="0">
            <x v="2"/>
          </reference>
          <reference field="2" count="1">
            <x v="10"/>
          </reference>
        </references>
      </pivotArea>
    </format>
    <format dxfId="91">
      <pivotArea dataOnly="0" labelOnly="1" fieldPosition="0">
        <references count="2">
          <reference field="1" count="1" selected="0">
            <x v="4"/>
          </reference>
          <reference field="2" count="1">
            <x v="12"/>
          </reference>
        </references>
      </pivotArea>
    </format>
    <format dxfId="90">
      <pivotArea dataOnly="0" labelOnly="1" fieldPosition="0">
        <references count="2">
          <reference field="1" count="1" selected="0">
            <x v="5"/>
          </reference>
          <reference field="2" count="1">
            <x v="16"/>
          </reference>
        </references>
      </pivotArea>
    </format>
    <format dxfId="89">
      <pivotArea dataOnly="0" labelOnly="1" fieldPosition="0">
        <references count="2">
          <reference field="1" count="1" selected="0">
            <x v="5"/>
          </reference>
          <reference field="2" count="1">
            <x v="18"/>
          </reference>
        </references>
      </pivotArea>
    </format>
    <format dxfId="88">
      <pivotArea dataOnly="0" labelOnly="1" fieldPosition="0">
        <references count="2">
          <reference field="1" count="1" selected="0">
            <x v="6"/>
          </reference>
          <reference field="2" count="1">
            <x v="24"/>
          </reference>
        </references>
      </pivotArea>
    </format>
    <format dxfId="87">
      <pivotArea dataOnly="0" labelOnly="1" fieldPosition="0">
        <references count="2">
          <reference field="1" count="1" selected="0">
            <x v="6"/>
          </reference>
          <reference field="2" count="1">
            <x v="26"/>
          </reference>
        </references>
      </pivotArea>
    </format>
    <format dxfId="86">
      <pivotArea dataOnly="0" labelOnly="1" fieldPosition="0">
        <references count="2">
          <reference field="1" count="1" selected="0">
            <x v="7"/>
          </reference>
          <reference field="2" count="1">
            <x v="15"/>
          </reference>
        </references>
      </pivotArea>
    </format>
    <format dxfId="85">
      <pivotArea dataOnly="0" labelOnly="1" fieldPosition="0">
        <references count="2">
          <reference field="1" count="1" selected="0">
            <x v="8"/>
          </reference>
          <reference field="2" count="1">
            <x v="19"/>
          </reference>
        </references>
      </pivotArea>
    </format>
    <format dxfId="84">
      <pivotArea dataOnly="0" labelOnly="1" fieldPosition="0">
        <references count="2">
          <reference field="1" count="1" selected="0">
            <x v="9"/>
          </reference>
          <reference field="2" count="1">
            <x v="27"/>
          </reference>
        </references>
      </pivotArea>
    </format>
    <format dxfId="83">
      <pivotArea dataOnly="0" labelOnly="1" fieldPosition="0">
        <references count="2">
          <reference field="1" count="1" selected="0">
            <x v="12"/>
          </reference>
          <reference field="2" count="1">
            <x v="13"/>
          </reference>
        </references>
      </pivotArea>
    </format>
    <format dxfId="82">
      <pivotArea dataOnly="0" labelOnly="1" fieldPosition="0">
        <references count="2">
          <reference field="1" count="1" selected="0">
            <x v="13"/>
          </reference>
          <reference field="2" count="1">
            <x v="28"/>
          </reference>
        </references>
      </pivotArea>
    </format>
    <format dxfId="81">
      <pivotArea dataOnly="0" labelOnly="1" fieldPosition="0">
        <references count="1">
          <reference field="1" count="1">
            <x v="0"/>
          </reference>
        </references>
      </pivotArea>
    </format>
    <format dxfId="80">
      <pivotArea dataOnly="0" labelOnly="1" fieldPosition="0">
        <references count="2">
          <reference field="1" count="1" selected="0">
            <x v="0"/>
          </reference>
          <reference field="2" count="3">
            <x v="21"/>
            <x v="22"/>
            <x v="23"/>
          </reference>
        </references>
      </pivotArea>
    </format>
  </formats>
  <pivotTableStyleInfo name="PivotStyleLight3"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name="TablaDinámica1" cacheId="24" applyNumberFormats="0" applyBorderFormats="0" applyFontFormats="0" applyPatternFormats="0" applyAlignmentFormats="0" applyWidthHeightFormats="1" dataCaption="Valores" updatedVersion="6" minRefreshableVersion="3" useAutoFormatting="1" itemPrintTitles="1" createdVersion="6" indent="0" outline="1" outlineData="1" multipleFieldFilters="0" rowHeaderCaption="Programas">
  <location ref="A2:A43" firstHeaderRow="1" firstDataRow="1" firstDataCol="1"/>
  <pivotFields count="34">
    <pivotField showAll="0"/>
    <pivotField axis="axisRow" showAll="0">
      <items count="14">
        <item m="1" x="9"/>
        <item m="1" x="10"/>
        <item x="0"/>
        <item x="5"/>
        <item x="3"/>
        <item m="1" x="11"/>
        <item x="1"/>
        <item m="1" x="12"/>
        <item x="2"/>
        <item m="1" x="8"/>
        <item x="6"/>
        <item x="7"/>
        <item x="4"/>
        <item t="default"/>
      </items>
    </pivotField>
    <pivotField showAll="0"/>
    <pivotField axis="axisRow" showAll="0">
      <items count="33">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t="default"/>
      </items>
    </pivotField>
    <pivotField showAll="0"/>
    <pivotField showAll="0" defaultSubtotal="0"/>
    <pivotField showAll="0" defaultSubtota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numFmtId="165" showAll="0" defaultSubtotal="0"/>
    <pivotField numFmtId="165" showAll="0" defaultSubtotal="0"/>
    <pivotField numFmtId="165" showAll="0" defaultSubtotal="0"/>
    <pivotField numFmtId="165" showAll="0" defaultSubtotal="0"/>
    <pivotField showAll="0"/>
    <pivotField showAll="0"/>
    <pivotField showAll="0"/>
    <pivotField showAll="0"/>
    <pivotField showAll="0"/>
    <pivotField showAll="0"/>
    <pivotField showAll="0"/>
    <pivotField showAll="0" defaultSubtotal="0"/>
  </pivotFields>
  <rowFields count="2">
    <field x="1"/>
    <field x="3"/>
  </rowFields>
  <rowItems count="41">
    <i>
      <x v="2"/>
    </i>
    <i r="1">
      <x/>
    </i>
    <i r="1">
      <x v="1"/>
    </i>
    <i r="1">
      <x v="2"/>
    </i>
    <i r="1">
      <x v="3"/>
    </i>
    <i r="1">
      <x v="4"/>
    </i>
    <i r="1">
      <x v="12"/>
    </i>
    <i>
      <x v="3"/>
    </i>
    <i r="1">
      <x v="22"/>
    </i>
    <i r="1">
      <x v="25"/>
    </i>
    <i r="1">
      <x v="26"/>
    </i>
    <i>
      <x v="4"/>
    </i>
    <i r="1">
      <x v="15"/>
    </i>
    <i r="1">
      <x v="16"/>
    </i>
    <i r="1">
      <x v="17"/>
    </i>
    <i r="1">
      <x v="19"/>
    </i>
    <i r="1">
      <x v="21"/>
    </i>
    <i>
      <x v="6"/>
    </i>
    <i r="1">
      <x v="5"/>
    </i>
    <i r="1">
      <x v="8"/>
    </i>
    <i r="1">
      <x v="9"/>
    </i>
    <i r="1">
      <x v="10"/>
    </i>
    <i>
      <x v="8"/>
    </i>
    <i r="1">
      <x v="6"/>
    </i>
    <i r="1">
      <x v="7"/>
    </i>
    <i r="1">
      <x v="11"/>
    </i>
    <i r="1">
      <x v="13"/>
    </i>
    <i r="1">
      <x v="14"/>
    </i>
    <i>
      <x v="10"/>
    </i>
    <i r="1">
      <x v="23"/>
    </i>
    <i r="1">
      <x v="24"/>
    </i>
    <i>
      <x v="11"/>
    </i>
    <i r="1">
      <x v="27"/>
    </i>
    <i r="1">
      <x v="28"/>
    </i>
    <i r="1">
      <x v="29"/>
    </i>
    <i r="1">
      <x v="30"/>
    </i>
    <i r="1">
      <x v="31"/>
    </i>
    <i>
      <x v="12"/>
    </i>
    <i r="1">
      <x v="18"/>
    </i>
    <i r="1">
      <x v="20"/>
    </i>
    <i t="grand">
      <x/>
    </i>
  </rowItems>
  <colItems count="1">
    <i/>
  </colItems>
  <formats count="16">
    <format dxfId="79">
      <pivotArea field="1" type="button" dataOnly="0" labelOnly="1" outline="0" axis="axisRow" fieldPosition="0"/>
    </format>
    <format dxfId="78">
      <pivotArea field="1" type="button" dataOnly="0" labelOnly="1" outline="0" axis="axisRow" fieldPosition="0"/>
    </format>
    <format dxfId="77">
      <pivotArea field="1" type="button" dataOnly="0" labelOnly="1" outline="0" axis="axisRow" fieldPosition="0"/>
    </format>
    <format dxfId="76">
      <pivotArea field="1" type="button" dataOnly="0" labelOnly="1" outline="0" axis="axisRow" fieldPosition="0"/>
    </format>
    <format dxfId="75">
      <pivotArea field="1" type="button" dataOnly="0" labelOnly="1" outline="0" axis="axisRow" fieldPosition="0"/>
    </format>
    <format dxfId="74">
      <pivotArea dataOnly="0" labelOnly="1" grandRow="1" outline="0" fieldPosition="0"/>
    </format>
    <format dxfId="73">
      <pivotArea dataOnly="0" labelOnly="1" grandRow="1" outline="0" fieldPosition="0"/>
    </format>
    <format dxfId="72">
      <pivotArea dataOnly="0" labelOnly="1" fieldPosition="0">
        <references count="1">
          <reference field="1" count="1">
            <x v="2"/>
          </reference>
        </references>
      </pivotArea>
    </format>
    <format dxfId="71">
      <pivotArea dataOnly="0" labelOnly="1" fieldPosition="0">
        <references count="1">
          <reference field="1" count="1">
            <x v="3"/>
          </reference>
        </references>
      </pivotArea>
    </format>
    <format dxfId="70">
      <pivotArea dataOnly="0" labelOnly="1" fieldPosition="0">
        <references count="1">
          <reference field="1" count="1">
            <x v="4"/>
          </reference>
        </references>
      </pivotArea>
    </format>
    <format dxfId="69">
      <pivotArea dataOnly="0" labelOnly="1" fieldPosition="0">
        <references count="1">
          <reference field="1" count="1">
            <x v="6"/>
          </reference>
        </references>
      </pivotArea>
    </format>
    <format dxfId="68">
      <pivotArea dataOnly="0" labelOnly="1" fieldPosition="0">
        <references count="1">
          <reference field="1" count="1">
            <x v="8"/>
          </reference>
        </references>
      </pivotArea>
    </format>
    <format dxfId="67">
      <pivotArea dataOnly="0" labelOnly="1" fieldPosition="0">
        <references count="1">
          <reference field="1" count="1">
            <x v="8"/>
          </reference>
        </references>
      </pivotArea>
    </format>
    <format dxfId="66">
      <pivotArea dataOnly="0" labelOnly="1" fieldPosition="0">
        <references count="1">
          <reference field="1" count="1">
            <x v="8"/>
          </reference>
        </references>
      </pivotArea>
    </format>
    <format dxfId="65">
      <pivotArea dataOnly="0" labelOnly="1" fieldPosition="0">
        <references count="1">
          <reference field="1" count="1">
            <x v="12"/>
          </reference>
        </references>
      </pivotArea>
    </format>
    <format dxfId="64">
      <pivotArea dataOnly="0" labelOnly="1" fieldPosition="0">
        <references count="1">
          <reference field="1" count="1">
            <x v="10"/>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id="15" name="Table315216" displayName="Table315216" ref="B2:C18" totalsRowShown="0">
  <tableColumns count="2">
    <tableColumn id="1" name="PROYECTO:" dataDxfId="63"/>
    <tableColumn id="2" name="PR-ES-001 Portafolio de Servicios de TI" dataDxfId="62"/>
  </tableColumns>
  <tableStyleInfo name="TableStyleMedium16" showFirstColumn="0" showLastColumn="0" showRowStripes="1" showColumnStripes="0"/>
</table>
</file>

<file path=xl/tables/table10.xml><?xml version="1.0" encoding="utf-8"?>
<table xmlns="http://schemas.openxmlformats.org/spreadsheetml/2006/main" id="5" name="Table3156" displayName="Table3156" ref="B2:C18" totalsRowShown="0">
  <tableColumns count="2">
    <tableColumn id="1" name="PROYECTO:" dataDxfId="45"/>
    <tableColumn id="2" name="PR-IN-005 Analítica Descriptiva" dataDxfId="44"/>
  </tableColumns>
  <tableStyleInfo name="TableStyleMedium16" showFirstColumn="0" showLastColumn="0" showRowStripes="1" showColumnStripes="0"/>
</table>
</file>

<file path=xl/tables/table11.xml><?xml version="1.0" encoding="utf-8"?>
<table xmlns="http://schemas.openxmlformats.org/spreadsheetml/2006/main" id="6" name="Table31567" displayName="Table31567" ref="B2:C19" totalsRowShown="0">
  <tableColumns count="2">
    <tableColumn id="1" name="PROYECTO:" dataDxfId="43"/>
    <tableColumn id="2" name="PR-IN-006 Analítica Predictiva" dataDxfId="42"/>
  </tableColumns>
  <tableStyleInfo name="TableStyleMedium16" showFirstColumn="0" showLastColumn="0" showRowStripes="1" showColumnStripes="0"/>
</table>
</file>

<file path=xl/tables/table12.xml><?xml version="1.0" encoding="utf-8"?>
<table xmlns="http://schemas.openxmlformats.org/spreadsheetml/2006/main" id="7" name="Table31568" displayName="Table31568" ref="B2:C18" totalsRowShown="0">
  <tableColumns count="2">
    <tableColumn id="1" name="PROYECTO:" dataDxfId="41"/>
    <tableColumn id="2" name="PR-IN-007 Datos Abiertos" dataDxfId="40"/>
  </tableColumns>
  <tableStyleInfo name="TableStyleMedium16" showFirstColumn="0" showLastColumn="0" showRowStripes="1" showColumnStripes="0"/>
</table>
</file>

<file path=xl/tables/table13.xml><?xml version="1.0" encoding="utf-8"?>
<table xmlns="http://schemas.openxmlformats.org/spreadsheetml/2006/main" id="14" name="Table315215" displayName="Table315215" ref="B2:C18" totalsRowShown="0">
  <tableColumns count="2">
    <tableColumn id="1" name="PROYECTO:" dataDxfId="39"/>
    <tableColumn id="2" name="PR-SI-001 Capacidades de Desarrollo de Software" dataDxfId="38"/>
  </tableColumns>
  <tableStyleInfo name="TableStyleMedium16" showFirstColumn="0" showLastColumn="0" showRowStripes="1" showColumnStripes="0"/>
</table>
</file>

<file path=xl/tables/table14.xml><?xml version="1.0" encoding="utf-8"?>
<table xmlns="http://schemas.openxmlformats.org/spreadsheetml/2006/main" id="22" name="Table3152171819" displayName="Table3152171819" ref="B2:C18" totalsRowShown="0">
  <tableColumns count="2">
    <tableColumn id="1" name="PROYECTO:" dataDxfId="37"/>
    <tableColumn id="2" name="PR-SI-002 Interoperabilidad" dataDxfId="36"/>
  </tableColumns>
  <tableStyleInfo name="TableStyleMedium16" showFirstColumn="0" showLastColumn="0" showRowStripes="1" showColumnStripes="0"/>
</table>
</file>

<file path=xl/tables/table15.xml><?xml version="1.0" encoding="utf-8"?>
<table xmlns="http://schemas.openxmlformats.org/spreadsheetml/2006/main" id="24" name="Table315217181921" displayName="Table315217181921" ref="B2:C18" totalsRowShown="0">
  <tableColumns count="2">
    <tableColumn id="1" name="PROYECTO:" dataDxfId="35"/>
    <tableColumn id="2" name="PR-SI-003 Gobierno SOA" dataDxfId="34"/>
  </tableColumns>
  <tableStyleInfo name="TableStyleMedium16" showFirstColumn="0" showLastColumn="0" showRowStripes="1" showColumnStripes="0"/>
</table>
</file>

<file path=xl/tables/table16.xml><?xml version="1.0" encoding="utf-8"?>
<table xmlns="http://schemas.openxmlformats.org/spreadsheetml/2006/main" id="11" name="Table315212" displayName="Table315212" ref="B2:C18" totalsRowShown="0">
  <tableColumns count="2">
    <tableColumn id="1" name="PROYECTO:" dataDxfId="33"/>
    <tableColumn id="2" name="PR-SI-004 Gestión y automatización de procesos" dataDxfId="32"/>
  </tableColumns>
  <tableStyleInfo name="TableStyleMedium16" showFirstColumn="0" showLastColumn="0" showRowStripes="1" showColumnStripes="0"/>
</table>
</file>

<file path=xl/tables/table17.xml><?xml version="1.0" encoding="utf-8"?>
<table xmlns="http://schemas.openxmlformats.org/spreadsheetml/2006/main" id="12" name="Table315213" displayName="Table315213" ref="B2:C18" totalsRowShown="0">
  <tableColumns count="2">
    <tableColumn id="1" name="PROYECTO:" dataDxfId="31"/>
    <tableColumn id="2" name="PR-SI-005 Sistema de Información para la gestión de procesos misionales" dataDxfId="30"/>
  </tableColumns>
  <tableStyleInfo name="TableStyleMedium16" showFirstColumn="0" showLastColumn="0" showRowStripes="1" showColumnStripes="0"/>
</table>
</file>

<file path=xl/tables/table18.xml><?xml version="1.0" encoding="utf-8"?>
<table xmlns="http://schemas.openxmlformats.org/spreadsheetml/2006/main" id="13" name="Table31521314" displayName="Table31521314" ref="B2:C18" totalsRowShown="0">
  <tableColumns count="2">
    <tableColumn id="1" name="PROYECTO:" dataDxfId="29"/>
    <tableColumn id="2" name="PR-SI-006 Sistema de Información para la gestión de procesos de apoyo" dataDxfId="28"/>
  </tableColumns>
  <tableStyleInfo name="TableStyleMedium16" showFirstColumn="0" showLastColumn="0" showRowStripes="1" showColumnStripes="0"/>
</table>
</file>

<file path=xl/tables/table19.xml><?xml version="1.0" encoding="utf-8"?>
<table xmlns="http://schemas.openxmlformats.org/spreadsheetml/2006/main" id="8" name="Table31549" displayName="Table31549" ref="B2:C18" totalsRowShown="0">
  <tableColumns count="2">
    <tableColumn id="1" name="PROYECTO:" dataDxfId="27"/>
    <tableColumn id="2" name="PR-SI-007 Sistema de Información Geográfica" dataDxfId="26"/>
  </tableColumns>
  <tableStyleInfo name="TableStyleMedium16" showFirstColumn="0" showLastColumn="0" showRowStripes="1" showColumnStripes="0"/>
</table>
</file>

<file path=xl/tables/table2.xml><?xml version="1.0" encoding="utf-8"?>
<table xmlns="http://schemas.openxmlformats.org/spreadsheetml/2006/main" id="16" name="Table315217" displayName="Table315217" ref="B2:C18" totalsRowShown="0">
  <tableColumns count="2">
    <tableColumn id="1" name="PROYECTO:" dataDxfId="61"/>
    <tableColumn id="2" name="PR-ES-002 Desarrollo de capacidades de Arquitectura Empresarial" dataDxfId="60"/>
  </tableColumns>
  <tableStyleInfo name="TableStyleMedium16" showFirstColumn="0" showLastColumn="0" showRowStripes="1" showColumnStripes="0"/>
</table>
</file>

<file path=xl/tables/table20.xml><?xml version="1.0" encoding="utf-8"?>
<table xmlns="http://schemas.openxmlformats.org/spreadsheetml/2006/main" id="18" name="Table3152131419" displayName="Table3152131419" ref="B2:C18" totalsRowShown="0">
  <tableColumns count="2">
    <tableColumn id="1" name="PROYECTO:" dataDxfId="25"/>
    <tableColumn id="2" name="PR-SI-008 Gestión documental" dataDxfId="24"/>
  </tableColumns>
  <tableStyleInfo name="TableStyleMedium16" showFirstColumn="0" showLastColumn="0" showRowStripes="1" showColumnStripes="0"/>
</table>
</file>

<file path=xl/tables/table21.xml><?xml version="1.0" encoding="utf-8"?>
<table xmlns="http://schemas.openxmlformats.org/spreadsheetml/2006/main" id="10" name="Table315211" displayName="Table315211" ref="B2:C18" totalsRowShown="0">
  <tableColumns count="2">
    <tableColumn id="1" name="PROYECTO:" dataDxfId="23"/>
    <tableColumn id="2" name="PR-SI-009 Sistema de información para caracterización de la población" dataDxfId="22"/>
  </tableColumns>
  <tableStyleInfo name="TableStyleMedium16" showFirstColumn="0" showLastColumn="0" showRowStripes="1" showColumnStripes="0"/>
</table>
</file>

<file path=xl/tables/table22.xml><?xml version="1.0" encoding="utf-8"?>
<table xmlns="http://schemas.openxmlformats.org/spreadsheetml/2006/main" id="26" name="Table31521727" displayName="Table31521727" ref="B2:C18" totalsRowShown="0">
  <tableColumns count="2">
    <tableColumn id="1" name="PROYECTO:" dataDxfId="21"/>
    <tableColumn id="2" name="PR-SI-010 Automatización Robótica de Procesos" dataDxfId="20"/>
  </tableColumns>
  <tableStyleInfo name="TableStyleMedium16" showFirstColumn="0" showLastColumn="0" showRowStripes="1" showColumnStripes="0"/>
</table>
</file>

<file path=xl/tables/table23.xml><?xml version="1.0" encoding="utf-8"?>
<table xmlns="http://schemas.openxmlformats.org/spreadsheetml/2006/main" id="28" name="Table31521729" displayName="Table31521729" ref="B2:C18" totalsRowShown="0">
  <tableColumns count="2">
    <tableColumn id="1" name="PROYECTO:" dataDxfId="19"/>
    <tableColumn id="2" name="PR-ST-001 Modernización de Hardware y Software" dataDxfId="18"/>
  </tableColumns>
  <tableStyleInfo name="TableStyleMedium16" showFirstColumn="0" showLastColumn="0" showRowStripes="1" showColumnStripes="0"/>
</table>
</file>

<file path=xl/tables/table24.xml><?xml version="1.0" encoding="utf-8"?>
<table xmlns="http://schemas.openxmlformats.org/spreadsheetml/2006/main" id="31" name="Table3152172932" displayName="Table3152172932" ref="B2:C18" totalsRowShown="0">
  <tableColumns count="2">
    <tableColumn id="1" name="PROYECTO:" dataDxfId="17"/>
    <tableColumn id="2" name="PR-ST-002 Gestión de Servicios - Plan de Capacidad, Continuidad y Disponibilidad" dataDxfId="16"/>
  </tableColumns>
  <tableStyleInfo name="TableStyleMedium16" showFirstColumn="0" showLastColumn="0" showRowStripes="1" showColumnStripes="0"/>
</table>
</file>

<file path=xl/tables/table25.xml><?xml version="1.0" encoding="utf-8"?>
<table xmlns="http://schemas.openxmlformats.org/spreadsheetml/2006/main" id="32" name="Table315217293233" displayName="Table315217293233" ref="B2:C18" totalsRowShown="0">
  <tableColumns count="2">
    <tableColumn id="1" name="PROYECTO:" dataDxfId="15"/>
    <tableColumn id="2" name="PR-ST-003 Modelo de Seguridad de la información" dataDxfId="14"/>
  </tableColumns>
  <tableStyleInfo name="TableStyleMedium16" showFirstColumn="0" showLastColumn="0" showRowStripes="1" showColumnStripes="0"/>
</table>
</file>

<file path=xl/tables/table26.xml><?xml version="1.0" encoding="utf-8"?>
<table xmlns="http://schemas.openxmlformats.org/spreadsheetml/2006/main" id="33" name="Table31521729323334" displayName="Table31521729323334" ref="B2:C18" totalsRowShown="0">
  <tableColumns count="2">
    <tableColumn id="1" name="PROYECTO:" dataDxfId="13"/>
    <tableColumn id="2" name="PR-ST-004 Transición de IPv4 a IPv6" dataDxfId="12"/>
  </tableColumns>
  <tableStyleInfo name="TableStyleMedium16" showFirstColumn="0" showLastColumn="0" showRowStripes="1" showColumnStripes="0"/>
</table>
</file>

<file path=xl/tables/table27.xml><?xml version="1.0" encoding="utf-8"?>
<table xmlns="http://schemas.openxmlformats.org/spreadsheetml/2006/main" id="20" name="Table3152171821" displayName="Table3152171821" ref="B2:C18" totalsRowShown="0">
  <tableColumns count="2">
    <tableColumn id="1" name="PROYECTO:" dataDxfId="11"/>
    <tableColumn id="2" name="PR-ST-005 Migración a la nube" dataDxfId="10"/>
  </tableColumns>
  <tableStyleInfo name="TableStyleMedium16" showFirstColumn="0" showLastColumn="0" showRowStripes="1" showColumnStripes="0"/>
</table>
</file>

<file path=xl/tables/table28.xml><?xml version="1.0" encoding="utf-8"?>
<table xmlns="http://schemas.openxmlformats.org/spreadsheetml/2006/main" id="23" name="Table315245" displayName="Table315245" ref="B2:C18" totalsRowShown="0">
  <tableColumns count="2">
    <tableColumn id="1" name="PROYECTO:" dataDxfId="9"/>
    <tableColumn id="2" name="PR-UN-001 Estrategia de Uso y Apropiación e implementación" dataDxfId="8"/>
  </tableColumns>
  <tableStyleInfo name="TableStyleMedium16" showFirstColumn="0" showLastColumn="0" showRowStripes="1" showColumnStripes="0"/>
</table>
</file>

<file path=xl/tables/table29.xml><?xml version="1.0" encoding="utf-8"?>
<table xmlns="http://schemas.openxmlformats.org/spreadsheetml/2006/main" id="25" name="Table3152456" displayName="Table3152456" ref="B2:C18" totalsRowShown="0">
  <tableColumns count="2">
    <tableColumn id="1" name="PROYECTO:" dataDxfId="7"/>
    <tableColumn id="2" name="PR-UN-002 Implementación plataforma de e-learning" dataDxfId="6"/>
  </tableColumns>
  <tableStyleInfo name="TableStyleMedium16" showFirstColumn="0" showLastColumn="0" showRowStripes="1" showColumnStripes="0"/>
</table>
</file>

<file path=xl/tables/table3.xml><?xml version="1.0" encoding="utf-8"?>
<table xmlns="http://schemas.openxmlformats.org/spreadsheetml/2006/main" id="1" name="Table3152" displayName="Table3152" ref="B2:C18" totalsRowShown="0">
  <tableColumns count="2">
    <tableColumn id="1" name="PROYECTO:" dataDxfId="59"/>
    <tableColumn id="2" name="PR-ES-003 Gobierno sobre componentes de TI de la Entidad" dataDxfId="58"/>
  </tableColumns>
  <tableStyleInfo name="TableStyleMedium16" showFirstColumn="0" showLastColumn="0" showRowStripes="1" showColumnStripes="0"/>
</table>
</file>

<file path=xl/tables/table30.xml><?xml version="1.0" encoding="utf-8"?>
<table xmlns="http://schemas.openxmlformats.org/spreadsheetml/2006/main" id="27" name="Table31524567" displayName="Table31524567" ref="B2:C18" totalsRowShown="0">
  <tableColumns count="2">
    <tableColumn id="1" name="PROYECTO:" dataDxfId="5"/>
    <tableColumn id="2" name="PR-UN-003 Gestión de Cambio - Definición e implementación" dataDxfId="4"/>
  </tableColumns>
  <tableStyleInfo name="TableStyleMedium16" showFirstColumn="0" showLastColumn="0" showRowStripes="1" showColumnStripes="0"/>
</table>
</file>

<file path=xl/tables/table31.xml><?xml version="1.0" encoding="utf-8"?>
<table xmlns="http://schemas.openxmlformats.org/spreadsheetml/2006/main" id="29" name="Table315245678" displayName="Table315245678" ref="B2:C18" totalsRowShown="0">
  <tableColumns count="2">
    <tableColumn id="1" name="PROYECTO:" dataDxfId="3"/>
    <tableColumn id="2" name="PR-UN-004 Gestión de la Innovación - Definición e implementación" dataDxfId="2"/>
  </tableColumns>
  <tableStyleInfo name="TableStyleMedium16" showFirstColumn="0" showLastColumn="0" showRowStripes="1" showColumnStripes="0"/>
</table>
</file>

<file path=xl/tables/table32.xml><?xml version="1.0" encoding="utf-8"?>
<table xmlns="http://schemas.openxmlformats.org/spreadsheetml/2006/main" id="30" name="Table31524567831" displayName="Table31524567831" ref="B2:C18" totalsRowShown="0">
  <tableColumns count="2">
    <tableColumn id="1" name="PROYECTO:" dataDxfId="1"/>
    <tableColumn id="2" name="PR-UN-005 Vive Digital - Relanzamiento" dataDxfId="0"/>
  </tableColumns>
  <tableStyleInfo name="TableStyleMedium16" showFirstColumn="0" showLastColumn="0" showRowStripes="1" showColumnStripes="0"/>
</table>
</file>

<file path=xl/tables/table4.xml><?xml version="1.0" encoding="utf-8"?>
<table xmlns="http://schemas.openxmlformats.org/spreadsheetml/2006/main" id="19" name="Table315220" displayName="Table315220" ref="B2:C18" totalsRowShown="0">
  <tableColumns count="2">
    <tableColumn id="1" name="PROYECTO:" dataDxfId="57"/>
    <tableColumn id="2" name="PR-GO-001 Implementación Gobierno TI" dataDxfId="56"/>
  </tableColumns>
  <tableStyleInfo name="TableStyleMedium16" showFirstColumn="0" showLastColumn="0" showRowStripes="1" showColumnStripes="0"/>
</table>
</file>

<file path=xl/tables/table5.xml><?xml version="1.0" encoding="utf-8"?>
<table xmlns="http://schemas.openxmlformats.org/spreadsheetml/2006/main" id="21" name="Table31524" displayName="Table31524" ref="B2:C18" totalsRowShown="0">
  <tableColumns count="2">
    <tableColumn id="1" name="PROYECTO:" dataDxfId="55"/>
    <tableColumn id="2" name="PR-GO-002 Implementación PMO y herramienta de Gestión de proyectos" dataDxfId="54"/>
  </tableColumns>
  <tableStyleInfo name="TableStyleMedium16" showFirstColumn="0" showLastColumn="0" showRowStripes="1" showColumnStripes="0"/>
</table>
</file>

<file path=xl/tables/table6.xml><?xml version="1.0" encoding="utf-8"?>
<table xmlns="http://schemas.openxmlformats.org/spreadsheetml/2006/main" id="17" name="Table31521718" displayName="Table31521718" ref="B2:C18" totalsRowShown="0">
  <tableColumns count="2">
    <tableColumn id="1" name="PROYECTO:" dataDxfId="53"/>
    <tableColumn id="2" name="PR-IN-001 Gobierno de Información" dataDxfId="52"/>
  </tableColumns>
  <tableStyleInfo name="TableStyleMedium16" showFirstColumn="0" showLastColumn="0" showRowStripes="1" showColumnStripes="0"/>
</table>
</file>

<file path=xl/tables/table7.xml><?xml version="1.0" encoding="utf-8"?>
<table xmlns="http://schemas.openxmlformats.org/spreadsheetml/2006/main" id="3" name="Table3154" displayName="Table3154" ref="B2:C18" totalsRowShown="0">
  <tableColumns count="2">
    <tableColumn id="1" name="PROYECTO:" dataDxfId="51"/>
    <tableColumn id="2" name="PR-IN-002 Servicios Ciudadanos Digitales " dataDxfId="50"/>
  </tableColumns>
  <tableStyleInfo name="TableStyleMedium16" showFirstColumn="0" showLastColumn="0" showRowStripes="1" showColumnStripes="0"/>
</table>
</file>

<file path=xl/tables/table8.xml><?xml version="1.0" encoding="utf-8"?>
<table xmlns="http://schemas.openxmlformats.org/spreadsheetml/2006/main" id="9" name="Table315210" displayName="Table315210" ref="B2:C18" totalsRowShown="0">
  <tableColumns count="2">
    <tableColumn id="1" name="PROYECTO:" dataDxfId="49"/>
    <tableColumn id="2" name="PR-IN-003 Múltiples Canales de acceso a los servicios y la información: Movilidad y portales digitales" dataDxfId="48"/>
  </tableColumns>
  <tableStyleInfo name="TableStyleMedium16" showFirstColumn="0" showLastColumn="0" showRowStripes="1" showColumnStripes="0"/>
</table>
</file>

<file path=xl/tables/table9.xml><?xml version="1.0" encoding="utf-8"?>
<table xmlns="http://schemas.openxmlformats.org/spreadsheetml/2006/main" id="4" name="Table3155" displayName="Table3155" ref="B2:C18" totalsRowShown="0">
  <tableColumns count="2">
    <tableColumn id="1" name="PROYECTO:" dataDxfId="47"/>
    <tableColumn id="2" name="PR-IN-004 Lago de datos " dataDxfId="46"/>
  </tableColumns>
  <tableStyleInfo name="TableStyleMedium16"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2.x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table" Target="../tables/table13.xml"/><Relationship Id="rId1" Type="http://schemas.openxmlformats.org/officeDocument/2006/relationships/printerSettings" Target="../printerSettings/printerSettings18.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4.xml"/><Relationship Id="rId1" Type="http://schemas.openxmlformats.org/officeDocument/2006/relationships/printerSettings" Target="../printerSettings/printerSettings19.bin"/></Relationships>
</file>

<file path=xl/worksheets/_rels/sheet22.xml.rels><?xml version="1.0" encoding="UTF-8" standalone="yes"?>
<Relationships xmlns="http://schemas.openxmlformats.org/package/2006/relationships"><Relationship Id="rId2" Type="http://schemas.openxmlformats.org/officeDocument/2006/relationships/table" Target="../tables/table15.xml"/><Relationship Id="rId1" Type="http://schemas.openxmlformats.org/officeDocument/2006/relationships/printerSettings" Target="../printerSettings/printerSettings20.bin"/></Relationships>
</file>

<file path=xl/worksheets/_rels/sheet23.xml.rels><?xml version="1.0" encoding="UTF-8" standalone="yes"?>
<Relationships xmlns="http://schemas.openxmlformats.org/package/2006/relationships"><Relationship Id="rId2" Type="http://schemas.openxmlformats.org/officeDocument/2006/relationships/table" Target="../tables/table16.xml"/><Relationship Id="rId1" Type="http://schemas.openxmlformats.org/officeDocument/2006/relationships/printerSettings" Target="../printerSettings/printerSettings21.bin"/></Relationships>
</file>

<file path=xl/worksheets/_rels/sheet24.xml.rels><?xml version="1.0" encoding="UTF-8" standalone="yes"?>
<Relationships xmlns="http://schemas.openxmlformats.org/package/2006/relationships"><Relationship Id="rId2" Type="http://schemas.openxmlformats.org/officeDocument/2006/relationships/table" Target="../tables/table17.xml"/><Relationship Id="rId1" Type="http://schemas.openxmlformats.org/officeDocument/2006/relationships/printerSettings" Target="../printerSettings/printerSettings22.bin"/></Relationships>
</file>

<file path=xl/worksheets/_rels/sheet25.xml.rels><?xml version="1.0" encoding="UTF-8" standalone="yes"?>
<Relationships xmlns="http://schemas.openxmlformats.org/package/2006/relationships"><Relationship Id="rId2" Type="http://schemas.openxmlformats.org/officeDocument/2006/relationships/table" Target="../tables/table18.xml"/><Relationship Id="rId1" Type="http://schemas.openxmlformats.org/officeDocument/2006/relationships/printerSettings" Target="../printerSettings/printerSettings23.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19.xml"/><Relationship Id="rId1" Type="http://schemas.openxmlformats.org/officeDocument/2006/relationships/printerSettings" Target="../printerSettings/printerSettings24.bin"/></Relationships>
</file>

<file path=xl/worksheets/_rels/sheet27.xml.rels><?xml version="1.0" encoding="UTF-8" standalone="yes"?>
<Relationships xmlns="http://schemas.openxmlformats.org/package/2006/relationships"><Relationship Id="rId2" Type="http://schemas.openxmlformats.org/officeDocument/2006/relationships/table" Target="../tables/table20.xml"/><Relationship Id="rId1" Type="http://schemas.openxmlformats.org/officeDocument/2006/relationships/printerSettings" Target="../printerSettings/printerSettings25.bin"/></Relationships>
</file>

<file path=xl/worksheets/_rels/sheet28.xml.rels><?xml version="1.0" encoding="UTF-8" standalone="yes"?>
<Relationships xmlns="http://schemas.openxmlformats.org/package/2006/relationships"><Relationship Id="rId2" Type="http://schemas.openxmlformats.org/officeDocument/2006/relationships/table" Target="../tables/table21.xml"/><Relationship Id="rId1" Type="http://schemas.openxmlformats.org/officeDocument/2006/relationships/printerSettings" Target="../printerSettings/printerSettings26.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2.xml"/><Relationship Id="rId1" Type="http://schemas.openxmlformats.org/officeDocument/2006/relationships/printerSettings" Target="../printerSettings/printerSettings27.bin"/></Relationships>
</file>

<file path=xl/worksheets/_rels/sheet30.xml.rels><?xml version="1.0" encoding="UTF-8" standalone="yes"?>
<Relationships xmlns="http://schemas.openxmlformats.org/package/2006/relationships"><Relationship Id="rId2" Type="http://schemas.openxmlformats.org/officeDocument/2006/relationships/table" Target="../tables/table23.xml"/><Relationship Id="rId1" Type="http://schemas.openxmlformats.org/officeDocument/2006/relationships/printerSettings" Target="../printerSettings/printerSettings28.bin"/></Relationships>
</file>

<file path=xl/worksheets/_rels/sheet31.xml.rels><?xml version="1.0" encoding="UTF-8" standalone="yes"?>
<Relationships xmlns="http://schemas.openxmlformats.org/package/2006/relationships"><Relationship Id="rId2" Type="http://schemas.openxmlformats.org/officeDocument/2006/relationships/table" Target="../tables/table24.xml"/><Relationship Id="rId1" Type="http://schemas.openxmlformats.org/officeDocument/2006/relationships/printerSettings" Target="../printerSettings/printerSettings29.bin"/></Relationships>
</file>

<file path=xl/worksheets/_rels/sheet32.xml.rels><?xml version="1.0" encoding="UTF-8" standalone="yes"?>
<Relationships xmlns="http://schemas.openxmlformats.org/package/2006/relationships"><Relationship Id="rId2" Type="http://schemas.openxmlformats.org/officeDocument/2006/relationships/table" Target="../tables/table25.xml"/><Relationship Id="rId1" Type="http://schemas.openxmlformats.org/officeDocument/2006/relationships/printerSettings" Target="../printerSettings/printerSettings30.bin"/></Relationships>
</file>

<file path=xl/worksheets/_rels/sheet33.xml.rels><?xml version="1.0" encoding="UTF-8" standalone="yes"?>
<Relationships xmlns="http://schemas.openxmlformats.org/package/2006/relationships"><Relationship Id="rId2" Type="http://schemas.openxmlformats.org/officeDocument/2006/relationships/table" Target="../tables/table26.xml"/><Relationship Id="rId1" Type="http://schemas.openxmlformats.org/officeDocument/2006/relationships/printerSettings" Target="../printerSettings/printerSettings31.bin"/></Relationships>
</file>

<file path=xl/worksheets/_rels/sheet34.xml.rels><?xml version="1.0" encoding="UTF-8" standalone="yes"?>
<Relationships xmlns="http://schemas.openxmlformats.org/package/2006/relationships"><Relationship Id="rId2" Type="http://schemas.openxmlformats.org/officeDocument/2006/relationships/table" Target="../tables/table27.xml"/><Relationship Id="rId1" Type="http://schemas.openxmlformats.org/officeDocument/2006/relationships/printerSettings" Target="../printerSettings/printerSettings32.bin"/></Relationships>
</file>

<file path=xl/worksheets/_rels/sheet35.xml.rels><?xml version="1.0" encoding="UTF-8" standalone="yes"?>
<Relationships xmlns="http://schemas.openxmlformats.org/package/2006/relationships"><Relationship Id="rId2" Type="http://schemas.openxmlformats.org/officeDocument/2006/relationships/table" Target="../tables/table28.xml"/><Relationship Id="rId1" Type="http://schemas.openxmlformats.org/officeDocument/2006/relationships/printerSettings" Target="../printerSettings/printerSettings33.bin"/></Relationships>
</file>

<file path=xl/worksheets/_rels/sheet36.xml.rels><?xml version="1.0" encoding="UTF-8" standalone="yes"?>
<Relationships xmlns="http://schemas.openxmlformats.org/package/2006/relationships"><Relationship Id="rId2" Type="http://schemas.openxmlformats.org/officeDocument/2006/relationships/table" Target="../tables/table29.xml"/><Relationship Id="rId1" Type="http://schemas.openxmlformats.org/officeDocument/2006/relationships/printerSettings" Target="../printerSettings/printerSettings34.bin"/></Relationships>
</file>

<file path=xl/worksheets/_rels/sheet37.xml.rels><?xml version="1.0" encoding="UTF-8" standalone="yes"?>
<Relationships xmlns="http://schemas.openxmlformats.org/package/2006/relationships"><Relationship Id="rId2" Type="http://schemas.openxmlformats.org/officeDocument/2006/relationships/table" Target="../tables/table30.xml"/><Relationship Id="rId1" Type="http://schemas.openxmlformats.org/officeDocument/2006/relationships/printerSettings" Target="../printerSettings/printerSettings35.bin"/></Relationships>
</file>

<file path=xl/worksheets/_rels/sheet38.xml.rels><?xml version="1.0" encoding="UTF-8" standalone="yes"?>
<Relationships xmlns="http://schemas.openxmlformats.org/package/2006/relationships"><Relationship Id="rId2" Type="http://schemas.openxmlformats.org/officeDocument/2006/relationships/table" Target="../tables/table31.xml"/><Relationship Id="rId1" Type="http://schemas.openxmlformats.org/officeDocument/2006/relationships/printerSettings" Target="../printerSettings/printerSettings36.bin"/></Relationships>
</file>

<file path=xl/worksheets/_rels/sheet39.xml.rels><?xml version="1.0" encoding="UTF-8" standalone="yes"?>
<Relationships xmlns="http://schemas.openxmlformats.org/package/2006/relationships"><Relationship Id="rId2" Type="http://schemas.openxmlformats.org/officeDocument/2006/relationships/table" Target="../tables/table32.xml"/><Relationship Id="rId1" Type="http://schemas.openxmlformats.org/officeDocument/2006/relationships/printerSettings" Target="../printerSettings/printerSettings37.bin"/></Relationships>
</file>

<file path=xl/worksheets/_rels/sheet4.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ivotTable" Target="../pivotTables/pivotTable1.xm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pivotTable" Target="../pivotTables/pivotTable2.xml"/></Relationships>
</file>

<file path=xl/worksheets/_rels/sheet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sheetPr>
  <dimension ref="B1:AI34"/>
  <sheetViews>
    <sheetView showGridLines="0" tabSelected="1" zoomScale="90" zoomScaleNormal="90" workbookViewId="0">
      <selection activeCell="B2" sqref="B2"/>
    </sheetView>
  </sheetViews>
  <sheetFormatPr baseColWidth="10" defaultColWidth="10.81640625" defaultRowHeight="14.5" x14ac:dyDescent="0.35"/>
  <cols>
    <col min="1" max="1" width="3.81640625" style="40" customWidth="1"/>
    <col min="2" max="2" width="17.453125" style="11" customWidth="1"/>
    <col min="3" max="3" width="25" style="11" customWidth="1"/>
    <col min="4" max="4" width="13.1796875" style="40" customWidth="1"/>
    <col min="5" max="5" width="20.81640625" style="40" customWidth="1"/>
    <col min="6" max="6" width="47.54296875" style="11" customWidth="1"/>
    <col min="7" max="8" width="19.26953125" style="11" customWidth="1"/>
    <col min="9" max="9" width="17.26953125" style="40" hidden="1" customWidth="1"/>
    <col min="10" max="10" width="14.7265625" style="40" hidden="1" customWidth="1"/>
    <col min="11" max="20" width="18.1796875" style="40" hidden="1" customWidth="1"/>
    <col min="21" max="21" width="10" style="40" hidden="1" customWidth="1"/>
    <col min="22" max="23" width="13.7265625" style="40" hidden="1" customWidth="1"/>
    <col min="24" max="27" width="16.453125" style="40" hidden="1" customWidth="1"/>
    <col min="28" max="35" width="7.81640625" style="40" hidden="1" customWidth="1"/>
    <col min="36" max="36" width="10.81640625" style="40" customWidth="1"/>
    <col min="37" max="16384" width="10.81640625" style="40"/>
  </cols>
  <sheetData>
    <row r="1" spans="2:35" ht="18.5" x14ac:dyDescent="0.35">
      <c r="K1" s="113" t="s">
        <v>163</v>
      </c>
      <c r="L1" s="113"/>
      <c r="M1" s="113"/>
      <c r="N1" s="113"/>
      <c r="O1" s="113"/>
      <c r="P1" s="113"/>
      <c r="Q1" s="113"/>
      <c r="R1" s="113"/>
      <c r="S1" s="113"/>
      <c r="T1" s="113"/>
      <c r="U1" s="113"/>
      <c r="V1" s="114" t="s">
        <v>166</v>
      </c>
      <c r="W1" s="114"/>
      <c r="X1" s="112"/>
      <c r="Y1" s="112"/>
      <c r="Z1" s="112"/>
      <c r="AA1" s="112"/>
      <c r="AB1" s="112" t="s">
        <v>596</v>
      </c>
      <c r="AC1" s="112"/>
      <c r="AD1" s="112" t="s">
        <v>600</v>
      </c>
      <c r="AE1" s="112"/>
      <c r="AF1" s="112" t="s">
        <v>598</v>
      </c>
      <c r="AG1" s="112"/>
      <c r="AH1" s="112" t="s">
        <v>599</v>
      </c>
      <c r="AI1" s="112">
        <v>2023</v>
      </c>
    </row>
    <row r="2" spans="2:35" ht="56" x14ac:dyDescent="0.35">
      <c r="B2" s="4" t="s">
        <v>16</v>
      </c>
      <c r="C2" s="4" t="s">
        <v>167</v>
      </c>
      <c r="D2" s="5" t="s">
        <v>149</v>
      </c>
      <c r="E2" s="4" t="s">
        <v>151</v>
      </c>
      <c r="F2" s="6" t="s">
        <v>150</v>
      </c>
      <c r="G2" s="6" t="s">
        <v>577</v>
      </c>
      <c r="H2" s="6" t="s">
        <v>585</v>
      </c>
      <c r="I2" s="5" t="s">
        <v>164</v>
      </c>
      <c r="J2" s="110" t="s">
        <v>165</v>
      </c>
      <c r="K2" s="45" t="str">
        <f>'Criterios Priorización Proyecto'!A4</f>
        <v>Valor estrátegico</v>
      </c>
      <c r="L2" s="45" t="str">
        <f>'Criterios Priorización Proyecto'!A5</f>
        <v>Impacto organizacional</v>
      </c>
      <c r="M2" s="45" t="str">
        <f>'Criterios Priorización Proyecto'!A6</f>
        <v>Impacto social</v>
      </c>
      <c r="N2" s="45" t="str">
        <f>'Criterios Priorización Proyecto'!A7</f>
        <v>Costo oportunidad (impacto de no hacer el proyecto)</v>
      </c>
      <c r="O2" s="45" t="str">
        <f>'Criterios Priorización Proyecto'!A8</f>
        <v>Normatividad</v>
      </c>
      <c r="P2" s="52" t="s">
        <v>380</v>
      </c>
      <c r="Q2" s="52" t="s">
        <v>381</v>
      </c>
      <c r="R2" s="52" t="s">
        <v>382</v>
      </c>
      <c r="S2" s="52" t="s">
        <v>383</v>
      </c>
      <c r="T2" s="52" t="s">
        <v>384</v>
      </c>
      <c r="U2" s="45" t="s">
        <v>0</v>
      </c>
      <c r="V2" s="46" t="s">
        <v>594</v>
      </c>
      <c r="W2" s="46" t="s">
        <v>595</v>
      </c>
      <c r="X2" s="7" t="s">
        <v>596</v>
      </c>
      <c r="Y2" s="8" t="s">
        <v>597</v>
      </c>
      <c r="Z2" s="9" t="s">
        <v>598</v>
      </c>
      <c r="AA2" s="91" t="s">
        <v>599</v>
      </c>
      <c r="AB2" s="7" t="s">
        <v>196</v>
      </c>
      <c r="AC2" s="7" t="s">
        <v>197</v>
      </c>
      <c r="AD2" s="8" t="s">
        <v>196</v>
      </c>
      <c r="AE2" s="8" t="s">
        <v>197</v>
      </c>
      <c r="AF2" s="9" t="s">
        <v>196</v>
      </c>
      <c r="AG2" s="9" t="s">
        <v>197</v>
      </c>
      <c r="AH2" s="91" t="s">
        <v>197</v>
      </c>
      <c r="AI2" s="91" t="s">
        <v>197</v>
      </c>
    </row>
    <row r="3" spans="2:35" ht="57.5" x14ac:dyDescent="0.35">
      <c r="B3" s="62" t="s">
        <v>10</v>
      </c>
      <c r="C3" s="62" t="s">
        <v>517</v>
      </c>
      <c r="D3" s="54" t="s">
        <v>452</v>
      </c>
      <c r="E3" s="54" t="s">
        <v>484</v>
      </c>
      <c r="F3" s="54" t="s">
        <v>204</v>
      </c>
      <c r="G3" s="54" t="s">
        <v>581</v>
      </c>
      <c r="H3" s="54" t="s">
        <v>582</v>
      </c>
      <c r="I3" s="106" t="str">
        <f>'PR-ES-001 Portaf Servic'!$C$15</f>
        <v>3 meses</v>
      </c>
      <c r="J3" s="111">
        <v>51600000</v>
      </c>
      <c r="K3" s="107" t="s">
        <v>373</v>
      </c>
      <c r="L3" s="53" t="s">
        <v>373</v>
      </c>
      <c r="M3" s="53" t="s">
        <v>374</v>
      </c>
      <c r="N3" s="53" t="s">
        <v>378</v>
      </c>
      <c r="O3" s="53" t="s">
        <v>378</v>
      </c>
      <c r="P3" s="53">
        <f>IF(K3="Alto",3,IF(K3="Medio",2,IF(K3="Bajo",1,0)))*'Criterios Priorización Proyecto'!$B$4</f>
        <v>0.75</v>
      </c>
      <c r="Q3" s="53">
        <f>IF(L3="Alto",3,IF(L3="Medio",2,IF(L3="Bajo",1,0)))*'Criterios Priorización Proyecto'!$B$5</f>
        <v>0.44999999999999996</v>
      </c>
      <c r="R3" s="53">
        <f>IF(M3="Alto",3,IF(M3="Medio",2,IF(M3="Bajo",1,0)))*'Criterios Priorización Proyecto'!$B$6</f>
        <v>0.5</v>
      </c>
      <c r="S3" s="53">
        <f>IF(N3="Sí",3,IF(N3="No",1,0))*'Criterios Priorización Proyecto'!$B$7</f>
        <v>0.44999999999999996</v>
      </c>
      <c r="T3" s="53">
        <f>IF(O3="Sí",3,IF(O3="No",1,0))*'Criterios Priorización Proyecto'!$B$8</f>
        <v>0.60000000000000009</v>
      </c>
      <c r="U3" s="53">
        <f>IFERROR(SUM(P3:T3),"NA")</f>
        <v>2.75</v>
      </c>
      <c r="V3" s="12" t="s">
        <v>601</v>
      </c>
      <c r="W3" s="12" t="s">
        <v>601</v>
      </c>
      <c r="X3" s="10">
        <f>J3</f>
        <v>51600000</v>
      </c>
      <c r="Y3" s="10">
        <v>0</v>
      </c>
      <c r="Z3" s="10">
        <v>0</v>
      </c>
      <c r="AA3" s="10">
        <v>0</v>
      </c>
      <c r="AB3" s="48">
        <v>1</v>
      </c>
      <c r="AC3" s="48"/>
      <c r="AD3" s="48"/>
      <c r="AE3" s="48"/>
      <c r="AF3" s="48"/>
      <c r="AG3" s="48"/>
      <c r="AH3" s="48"/>
      <c r="AI3" s="48"/>
    </row>
    <row r="4" spans="2:35" ht="75.650000000000006" customHeight="1" x14ac:dyDescent="0.35">
      <c r="B4" s="62" t="s">
        <v>10</v>
      </c>
      <c r="C4" s="62" t="s">
        <v>517</v>
      </c>
      <c r="D4" s="54" t="s">
        <v>453</v>
      </c>
      <c r="E4" s="54" t="s">
        <v>485</v>
      </c>
      <c r="F4" s="54" t="s">
        <v>202</v>
      </c>
      <c r="G4" s="54" t="s">
        <v>581</v>
      </c>
      <c r="H4" s="54" t="s">
        <v>582</v>
      </c>
      <c r="I4" s="106" t="str">
        <f>'PR-ES-002 Dllo Capac Arquit Em'!$C$15</f>
        <v>4 meses</v>
      </c>
      <c r="J4" s="111">
        <v>251850000</v>
      </c>
      <c r="K4" s="107" t="s">
        <v>374</v>
      </c>
      <c r="L4" s="53" t="s">
        <v>373</v>
      </c>
      <c r="M4" s="53" t="s">
        <v>375</v>
      </c>
      <c r="N4" s="53" t="s">
        <v>378</v>
      </c>
      <c r="O4" s="53" t="s">
        <v>378</v>
      </c>
      <c r="P4" s="53">
        <f>IF(K4="Alto",3,IF(K4="Medio",2,IF(K4="Bajo",1,0)))*'Criterios Priorización Proyecto'!$B$4</f>
        <v>0.5</v>
      </c>
      <c r="Q4" s="53">
        <f>IF(L4="Alto",3,IF(L4="Medio",2,IF(L4="Bajo",1,0)))*'Criterios Priorización Proyecto'!$B$5</f>
        <v>0.44999999999999996</v>
      </c>
      <c r="R4" s="53">
        <f>IF(M4="Alto",3,IF(M4="Medio",2,IF(M4="Bajo",1,0)))*'Criterios Priorización Proyecto'!$B$6</f>
        <v>0.25</v>
      </c>
      <c r="S4" s="53">
        <f>IF(N4="Sí",3,IF(N4="No",1,0))*'Criterios Priorización Proyecto'!$B$7</f>
        <v>0.44999999999999996</v>
      </c>
      <c r="T4" s="53">
        <f>IF(O4="Sí",3,IF(O4="No",1,0))*'Criterios Priorización Proyecto'!$B$8</f>
        <v>0.60000000000000009</v>
      </c>
      <c r="U4" s="53">
        <f t="shared" ref="U4:U34" si="0">IFERROR(SUM(P4:T4),"NA")</f>
        <v>2.25</v>
      </c>
      <c r="V4" s="12" t="s">
        <v>601</v>
      </c>
      <c r="W4" s="12" t="s">
        <v>602</v>
      </c>
      <c r="X4" s="10">
        <f>J4</f>
        <v>251850000</v>
      </c>
      <c r="Y4" s="10">
        <v>0</v>
      </c>
      <c r="Z4" s="10">
        <v>0</v>
      </c>
      <c r="AA4" s="10">
        <v>0</v>
      </c>
      <c r="AB4" s="48">
        <v>1</v>
      </c>
      <c r="AC4" s="48">
        <v>2</v>
      </c>
      <c r="AD4" s="48"/>
      <c r="AE4" s="48"/>
      <c r="AF4" s="48"/>
      <c r="AG4" s="48"/>
      <c r="AH4" s="48"/>
      <c r="AI4" s="48"/>
    </row>
    <row r="5" spans="2:35" ht="80.5" x14ac:dyDescent="0.35">
      <c r="B5" s="62" t="s">
        <v>10</v>
      </c>
      <c r="C5" s="62" t="s">
        <v>517</v>
      </c>
      <c r="D5" s="54" t="s">
        <v>454</v>
      </c>
      <c r="E5" s="54" t="s">
        <v>486</v>
      </c>
      <c r="F5" s="54" t="s">
        <v>203</v>
      </c>
      <c r="G5" s="54" t="s">
        <v>581</v>
      </c>
      <c r="H5" s="54" t="s">
        <v>583</v>
      </c>
      <c r="I5" s="106" t="str">
        <f>'PR-ES-003 Gobieno Componen TI'!$C$15</f>
        <v>12 meses</v>
      </c>
      <c r="J5" s="111">
        <v>29440000</v>
      </c>
      <c r="K5" s="107" t="s">
        <v>374</v>
      </c>
      <c r="L5" s="53" t="s">
        <v>373</v>
      </c>
      <c r="M5" s="53" t="s">
        <v>373</v>
      </c>
      <c r="N5" s="53" t="s">
        <v>378</v>
      </c>
      <c r="O5" s="53" t="s">
        <v>378</v>
      </c>
      <c r="P5" s="53">
        <f>IF(K5="Alto",3,IF(K5="Medio",2,IF(K5="Bajo",1,0)))*'Criterios Priorización Proyecto'!$B$4</f>
        <v>0.5</v>
      </c>
      <c r="Q5" s="53">
        <f>IF(L5="Alto",3,IF(L5="Medio",2,IF(L5="Bajo",1,0)))*'Criterios Priorización Proyecto'!$B$5</f>
        <v>0.44999999999999996</v>
      </c>
      <c r="R5" s="53">
        <f>IF(M5="Alto",3,IF(M5="Medio",2,IF(M5="Bajo",1,0)))*'Criterios Priorización Proyecto'!$B$6</f>
        <v>0.75</v>
      </c>
      <c r="S5" s="53">
        <f>IF(N5="Sí",3,IF(N5="No",1,0))*'Criterios Priorización Proyecto'!$B$7</f>
        <v>0.44999999999999996</v>
      </c>
      <c r="T5" s="53">
        <f>IF(O5="Sí",3,IF(O5="No",1,0))*'Criterios Priorización Proyecto'!$B$8</f>
        <v>0.60000000000000009</v>
      </c>
      <c r="U5" s="53">
        <f t="shared" si="0"/>
        <v>2.75</v>
      </c>
      <c r="V5" s="12" t="s">
        <v>601</v>
      </c>
      <c r="W5" s="12" t="s">
        <v>603</v>
      </c>
      <c r="X5" s="10">
        <f>J5/3*2</f>
        <v>19626666.666666668</v>
      </c>
      <c r="Y5" s="10">
        <f>J5/3*1</f>
        <v>9813333.333333334</v>
      </c>
      <c r="Z5" s="10">
        <v>0</v>
      </c>
      <c r="AA5" s="10">
        <v>0</v>
      </c>
      <c r="AB5" s="48">
        <v>1</v>
      </c>
      <c r="AC5" s="48">
        <v>2</v>
      </c>
      <c r="AD5" s="48">
        <v>3</v>
      </c>
      <c r="AE5" s="48"/>
      <c r="AF5" s="48"/>
      <c r="AG5" s="48"/>
      <c r="AH5" s="48"/>
      <c r="AI5" s="48"/>
    </row>
    <row r="6" spans="2:35" ht="171.65" customHeight="1" x14ac:dyDescent="0.35">
      <c r="B6" s="62" t="s">
        <v>11</v>
      </c>
      <c r="C6" s="62" t="s">
        <v>517</v>
      </c>
      <c r="D6" s="54" t="s">
        <v>455</v>
      </c>
      <c r="E6" s="54" t="s">
        <v>487</v>
      </c>
      <c r="F6" s="54" t="str">
        <f>+'PR-GO-001 Implementac Gobierno '!C9</f>
        <v>Realizar la formalización de políticas , procesos y procedimientos de Gobierno dentro del sistema de gestión de calidad, realizar la divulgación de los nuevos elementos de gobierno definido, cubrir los cargos para que los roles del proceso de TI queden acordes a lo requerido por el Gobierno de TI propuesto,  proponer el plan de formación de la entidad para incluir las capacitaciones requeridas para el desarrollo de capacidades del personal actual de la Alcaldía de Ibagué, desarrollar el plan de comunicaciones para dar a conocer cambios en los procesos, diseñar y proponer los indicadores y tableros de gestión de Gobierno de TI.</v>
      </c>
      <c r="G6" s="54" t="s">
        <v>581</v>
      </c>
      <c r="H6" s="54" t="s">
        <v>582</v>
      </c>
      <c r="I6" s="106" t="str">
        <f>'PR-GO-001 Implementac Gobierno '!$C$15</f>
        <v>3 meses</v>
      </c>
      <c r="J6" s="111">
        <v>58880000</v>
      </c>
      <c r="K6" s="107" t="s">
        <v>374</v>
      </c>
      <c r="L6" s="53" t="s">
        <v>373</v>
      </c>
      <c r="M6" s="53" t="s">
        <v>374</v>
      </c>
      <c r="N6" s="53" t="s">
        <v>378</v>
      </c>
      <c r="O6" s="53" t="s">
        <v>378</v>
      </c>
      <c r="P6" s="53">
        <f>IF(K6="Alto",3,IF(K6="Medio",2,IF(K6="Bajo",1,0)))*'Criterios Priorización Proyecto'!$B$4</f>
        <v>0.5</v>
      </c>
      <c r="Q6" s="53">
        <f>IF(L6="Alto",3,IF(L6="Medio",2,IF(L6="Bajo",1,0)))*'Criterios Priorización Proyecto'!$B$5</f>
        <v>0.44999999999999996</v>
      </c>
      <c r="R6" s="53">
        <f>IF(M6="Alto",3,IF(M6="Medio",2,IF(M6="Bajo",1,0)))*'Criterios Priorización Proyecto'!$B$6</f>
        <v>0.5</v>
      </c>
      <c r="S6" s="53">
        <f>IF(N6="Sí",3,IF(N6="No",1,0))*'Criterios Priorización Proyecto'!$B$7</f>
        <v>0.44999999999999996</v>
      </c>
      <c r="T6" s="53">
        <f>IF(O6="Sí",3,IF(O6="No",1,0))*'Criterios Priorización Proyecto'!$B$8</f>
        <v>0.60000000000000009</v>
      </c>
      <c r="U6" s="53">
        <f>IFERROR(SUM(P6:T6),"NA")</f>
        <v>2.5</v>
      </c>
      <c r="V6" s="12" t="s">
        <v>601</v>
      </c>
      <c r="W6" s="12" t="s">
        <v>601</v>
      </c>
      <c r="X6" s="10">
        <f>J6</f>
        <v>58880000</v>
      </c>
      <c r="Y6" s="10">
        <v>0</v>
      </c>
      <c r="Z6" s="10">
        <v>0</v>
      </c>
      <c r="AA6" s="10">
        <v>0</v>
      </c>
      <c r="AB6" s="48">
        <v>1</v>
      </c>
      <c r="AC6" s="48"/>
      <c r="AD6" s="48"/>
      <c r="AE6" s="48"/>
      <c r="AF6" s="48"/>
      <c r="AG6" s="48"/>
      <c r="AH6" s="48"/>
      <c r="AI6" s="48"/>
    </row>
    <row r="7" spans="2:35" ht="62.25" customHeight="1" x14ac:dyDescent="0.35">
      <c r="B7" s="62" t="s">
        <v>11</v>
      </c>
      <c r="C7" s="62" t="s">
        <v>517</v>
      </c>
      <c r="D7" s="54" t="s">
        <v>456</v>
      </c>
      <c r="E7" s="54" t="s">
        <v>488</v>
      </c>
      <c r="F7" s="54" t="str">
        <f>+'PR-GO-002 Implementac PMO y her'!C8</f>
        <v>Implementación de herramienta para la gestión de proyectos e implementación PMO</v>
      </c>
      <c r="G7" s="54" t="s">
        <v>581</v>
      </c>
      <c r="H7" s="54" t="s">
        <v>582</v>
      </c>
      <c r="I7" s="106" t="str">
        <f>'PR-GO-002 Implementac PMO y her'!$C$15</f>
        <v>4 meses</v>
      </c>
      <c r="J7" s="111">
        <v>158080000</v>
      </c>
      <c r="K7" s="107" t="s">
        <v>373</v>
      </c>
      <c r="L7" s="53" t="s">
        <v>373</v>
      </c>
      <c r="M7" s="53" t="s">
        <v>373</v>
      </c>
      <c r="N7" s="53" t="s">
        <v>378</v>
      </c>
      <c r="O7" s="53" t="s">
        <v>378</v>
      </c>
      <c r="P7" s="53">
        <f>IF(K7="Alto",3,IF(K7="Medio",2,IF(K7="Bajo",1,0)))*'Criterios Priorización Proyecto'!$B$4</f>
        <v>0.75</v>
      </c>
      <c r="Q7" s="53">
        <f>IF(L7="Alto",3,IF(L7="Medio",2,IF(L7="Bajo",1,0)))*'Criterios Priorización Proyecto'!$B$5</f>
        <v>0.44999999999999996</v>
      </c>
      <c r="R7" s="53">
        <f>IF(M7="Alto",3,IF(M7="Medio",2,IF(M7="Bajo",1,0)))*'Criterios Priorización Proyecto'!$B$6</f>
        <v>0.75</v>
      </c>
      <c r="S7" s="53">
        <f>IF(N7="Sí",3,IF(N7="No",1,0))*'Criterios Priorización Proyecto'!$B$7</f>
        <v>0.44999999999999996</v>
      </c>
      <c r="T7" s="53">
        <f>IF(O7="Sí",3,IF(O7="No",1,0))*'Criterios Priorización Proyecto'!$B$8</f>
        <v>0.60000000000000009</v>
      </c>
      <c r="U7" s="53">
        <f>IFERROR(SUM(P7:T7),"NA")</f>
        <v>3</v>
      </c>
      <c r="V7" s="12" t="s">
        <v>601</v>
      </c>
      <c r="W7" s="12" t="s">
        <v>602</v>
      </c>
      <c r="X7" s="10">
        <f>J7</f>
        <v>158080000</v>
      </c>
      <c r="Y7" s="10">
        <v>0</v>
      </c>
      <c r="Z7" s="10">
        <v>0</v>
      </c>
      <c r="AA7" s="10">
        <v>0</v>
      </c>
      <c r="AB7" s="48">
        <v>1</v>
      </c>
      <c r="AC7" s="48">
        <v>2</v>
      </c>
      <c r="AD7" s="48"/>
      <c r="AE7" s="48"/>
      <c r="AF7" s="48"/>
      <c r="AG7" s="48"/>
      <c r="AH7" s="48"/>
      <c r="AI7" s="48"/>
    </row>
    <row r="8" spans="2:35" ht="57.5" x14ac:dyDescent="0.35">
      <c r="B8" s="62" t="s">
        <v>12</v>
      </c>
      <c r="C8" s="62" t="s">
        <v>520</v>
      </c>
      <c r="D8" s="54" t="s">
        <v>457</v>
      </c>
      <c r="E8" s="54" t="s">
        <v>489</v>
      </c>
      <c r="F8" s="54" t="s">
        <v>205</v>
      </c>
      <c r="G8" s="54" t="s">
        <v>581</v>
      </c>
      <c r="H8" s="54" t="s">
        <v>583</v>
      </c>
      <c r="I8" s="106" t="str">
        <f>'PR-IN-001 Gobierno información'!$C$15</f>
        <v>6 meses</v>
      </c>
      <c r="J8" s="111">
        <v>58000000</v>
      </c>
      <c r="K8" s="107" t="s">
        <v>374</v>
      </c>
      <c r="L8" s="53" t="s">
        <v>373</v>
      </c>
      <c r="M8" s="53" t="s">
        <v>374</v>
      </c>
      <c r="N8" s="53" t="s">
        <v>378</v>
      </c>
      <c r="O8" s="53" t="s">
        <v>378</v>
      </c>
      <c r="P8" s="53">
        <f>IF(K8="Alto",3,IF(K8="Medio",2,IF(K8="Bajo",1,0)))*'Criterios Priorización Proyecto'!$B$4</f>
        <v>0.5</v>
      </c>
      <c r="Q8" s="53">
        <f>IF(L8="Alto",3,IF(L8="Medio",2,IF(L8="Bajo",1,0)))*'Criterios Priorización Proyecto'!$B$5</f>
        <v>0.44999999999999996</v>
      </c>
      <c r="R8" s="53">
        <f>IF(M8="Alto",3,IF(M8="Medio",2,IF(M8="Bajo",1,0)))*'Criterios Priorización Proyecto'!$B$6</f>
        <v>0.5</v>
      </c>
      <c r="S8" s="53">
        <f>IF(N8="Sí",3,IF(N8="No",1,0))*'Criterios Priorización Proyecto'!$B$7</f>
        <v>0.44999999999999996</v>
      </c>
      <c r="T8" s="53">
        <f>IF(O8="Sí",3,IF(O8="No",1,0))*'Criterios Priorización Proyecto'!$B$8</f>
        <v>0.60000000000000009</v>
      </c>
      <c r="U8" s="53">
        <f>IFERROR(SUM(P8:T8),"NA")</f>
        <v>2.5</v>
      </c>
      <c r="V8" s="12" t="s">
        <v>601</v>
      </c>
      <c r="W8" s="12" t="s">
        <v>602</v>
      </c>
      <c r="X8" s="10">
        <f>J8</f>
        <v>58000000</v>
      </c>
      <c r="Y8" s="10">
        <v>0</v>
      </c>
      <c r="Z8" s="10">
        <v>0</v>
      </c>
      <c r="AA8" s="10">
        <v>0</v>
      </c>
      <c r="AB8" s="48">
        <v>1</v>
      </c>
      <c r="AC8" s="48">
        <v>2</v>
      </c>
      <c r="AD8" s="48"/>
      <c r="AE8" s="48"/>
      <c r="AF8" s="48"/>
      <c r="AG8" s="48"/>
      <c r="AH8" s="48"/>
      <c r="AI8" s="48"/>
    </row>
    <row r="9" spans="2:35" ht="80.5" x14ac:dyDescent="0.35">
      <c r="B9" s="62" t="s">
        <v>12</v>
      </c>
      <c r="C9" s="62" t="s">
        <v>516</v>
      </c>
      <c r="D9" s="54" t="s">
        <v>458</v>
      </c>
      <c r="E9" s="54" t="s">
        <v>490</v>
      </c>
      <c r="F9" s="54" t="s">
        <v>219</v>
      </c>
      <c r="G9" s="54" t="s">
        <v>578</v>
      </c>
      <c r="H9" s="54" t="s">
        <v>584</v>
      </c>
      <c r="I9" s="106" t="str">
        <f>'PR-IN-002 Servic Ciudad Digital'!$C$15</f>
        <v>24 meses</v>
      </c>
      <c r="J9" s="111">
        <v>170900000</v>
      </c>
      <c r="K9" s="107" t="s">
        <v>374</v>
      </c>
      <c r="L9" s="53" t="s">
        <v>373</v>
      </c>
      <c r="M9" s="53" t="s">
        <v>373</v>
      </c>
      <c r="N9" s="53" t="s">
        <v>378</v>
      </c>
      <c r="O9" s="53" t="s">
        <v>378</v>
      </c>
      <c r="P9" s="53">
        <f>IF(K9="Alto",3,IF(K9="Medio",2,IF(K9="Bajo",1,0)))*'Criterios Priorización Proyecto'!$B$4</f>
        <v>0.5</v>
      </c>
      <c r="Q9" s="53">
        <f>IF(L9="Alto",3,IF(L9="Medio",2,IF(L9="Bajo",1,0)))*'Criterios Priorización Proyecto'!$B$5</f>
        <v>0.44999999999999996</v>
      </c>
      <c r="R9" s="53">
        <f>IF(M9="Alto",3,IF(M9="Medio",2,IF(M9="Bajo",1,0)))*'Criterios Priorización Proyecto'!$B$6</f>
        <v>0.75</v>
      </c>
      <c r="S9" s="53">
        <f>IF(N9="Sí",3,IF(N9="No",1,0))*'Criterios Priorización Proyecto'!$B$7</f>
        <v>0.44999999999999996</v>
      </c>
      <c r="T9" s="53">
        <f>IF(O9="Sí",3,IF(O9="No",1,0))*'Criterios Priorización Proyecto'!$B$8</f>
        <v>0.60000000000000009</v>
      </c>
      <c r="U9" s="53">
        <f t="shared" si="0"/>
        <v>2.75</v>
      </c>
      <c r="V9" s="12" t="s">
        <v>604</v>
      </c>
      <c r="W9" s="12" t="s">
        <v>607</v>
      </c>
      <c r="X9" s="10">
        <v>0</v>
      </c>
      <c r="Y9" s="10">
        <f>(J9/5)*1</f>
        <v>34180000</v>
      </c>
      <c r="Z9" s="10">
        <f>($J$9/5)*2</f>
        <v>68360000</v>
      </c>
      <c r="AA9" s="10">
        <f>($J$9/5)*2</f>
        <v>68360000</v>
      </c>
      <c r="AB9" s="48"/>
      <c r="AC9" s="48"/>
      <c r="AD9" s="48"/>
      <c r="AE9" s="48">
        <v>4</v>
      </c>
      <c r="AF9" s="48">
        <v>5</v>
      </c>
      <c r="AG9" s="48">
        <v>6</v>
      </c>
      <c r="AH9" s="48">
        <v>7</v>
      </c>
      <c r="AI9" s="48">
        <v>8</v>
      </c>
    </row>
    <row r="10" spans="2:35" ht="218.5" x14ac:dyDescent="0.35">
      <c r="B10" s="62" t="s">
        <v>12</v>
      </c>
      <c r="C10" s="62" t="s">
        <v>516</v>
      </c>
      <c r="D10" s="54" t="s">
        <v>459</v>
      </c>
      <c r="E10" s="54" t="s">
        <v>491</v>
      </c>
      <c r="F10" s="54" t="s">
        <v>386</v>
      </c>
      <c r="G10" s="54" t="s">
        <v>578</v>
      </c>
      <c r="H10" s="54" t="s">
        <v>584</v>
      </c>
      <c r="I10" s="106" t="str">
        <f>'PR-IN-003 Multip Canales Acceso'!$C$15</f>
        <v>36 meses</v>
      </c>
      <c r="J10" s="111">
        <v>281300000</v>
      </c>
      <c r="K10" s="107" t="s">
        <v>374</v>
      </c>
      <c r="L10" s="53" t="s">
        <v>373</v>
      </c>
      <c r="M10" s="53" t="s">
        <v>373</v>
      </c>
      <c r="N10" s="53" t="s">
        <v>378</v>
      </c>
      <c r="O10" s="53" t="s">
        <v>378</v>
      </c>
      <c r="P10" s="53">
        <f>IF(K10="Alto",3,IF(K10="Medio",2,IF(K10="Bajo",1,0)))*'Criterios Priorización Proyecto'!$B$4</f>
        <v>0.5</v>
      </c>
      <c r="Q10" s="53">
        <f>IF(L10="Alto",3,IF(L10="Medio",2,IF(L10="Bajo",1,0)))*'Criterios Priorización Proyecto'!$B$5</f>
        <v>0.44999999999999996</v>
      </c>
      <c r="R10" s="53">
        <f>IF(M10="Alto",3,IF(M10="Medio",2,IF(M10="Bajo",1,0)))*'Criterios Priorización Proyecto'!$B$6</f>
        <v>0.75</v>
      </c>
      <c r="S10" s="53">
        <f>IF(N10="Sí",3,IF(N10="No",1,0))*'Criterios Priorización Proyecto'!$B$7</f>
        <v>0.44999999999999996</v>
      </c>
      <c r="T10" s="53">
        <f>IF(O10="Sí",3,IF(O10="No",1,0))*'Criterios Priorización Proyecto'!$B$8</f>
        <v>0.60000000000000009</v>
      </c>
      <c r="U10" s="53">
        <f t="shared" si="0"/>
        <v>2.75</v>
      </c>
      <c r="V10" s="12" t="s">
        <v>603</v>
      </c>
      <c r="W10" s="12" t="s">
        <v>607</v>
      </c>
      <c r="X10" s="10">
        <v>0</v>
      </c>
      <c r="Y10" s="10">
        <f>(J10/6)*2</f>
        <v>93766666.666666672</v>
      </c>
      <c r="Z10" s="10">
        <f>($J$10/6)*3</f>
        <v>140650000</v>
      </c>
      <c r="AA10" s="10">
        <f>($J$10/6)*1</f>
        <v>46883333.333333336</v>
      </c>
      <c r="AB10" s="48"/>
      <c r="AC10" s="48"/>
      <c r="AD10" s="48">
        <v>3</v>
      </c>
      <c r="AE10" s="48">
        <v>4</v>
      </c>
      <c r="AF10" s="48">
        <v>5</v>
      </c>
      <c r="AG10" s="48">
        <v>6</v>
      </c>
      <c r="AH10" s="48">
        <v>7</v>
      </c>
      <c r="AI10" s="48">
        <v>8</v>
      </c>
    </row>
    <row r="11" spans="2:35" ht="161" x14ac:dyDescent="0.35">
      <c r="B11" s="62" t="s">
        <v>12</v>
      </c>
      <c r="C11" s="62" t="s">
        <v>520</v>
      </c>
      <c r="D11" s="54" t="s">
        <v>460</v>
      </c>
      <c r="E11" s="54" t="s">
        <v>492</v>
      </c>
      <c r="F11" s="54" t="s">
        <v>206</v>
      </c>
      <c r="G11" s="54" t="s">
        <v>578</v>
      </c>
      <c r="H11" s="54" t="s">
        <v>584</v>
      </c>
      <c r="I11" s="106" t="str">
        <f>'PR-IN-004 Lago de Datos'!$C$15</f>
        <v>24 meses</v>
      </c>
      <c r="J11" s="111">
        <v>807000000</v>
      </c>
      <c r="K11" s="107" t="s">
        <v>374</v>
      </c>
      <c r="L11" s="53" t="s">
        <v>373</v>
      </c>
      <c r="M11" s="53" t="s">
        <v>374</v>
      </c>
      <c r="N11" s="53" t="s">
        <v>378</v>
      </c>
      <c r="O11" s="53" t="s">
        <v>377</v>
      </c>
      <c r="P11" s="53">
        <f>IF(K11="Alto",3,IF(K11="Medio",2,IF(K11="Bajo",1,0)))*'Criterios Priorización Proyecto'!$B$4</f>
        <v>0.5</v>
      </c>
      <c r="Q11" s="53">
        <f>IF(L11="Alto",3,IF(L11="Medio",2,IF(L11="Bajo",1,0)))*'Criterios Priorización Proyecto'!$B$5</f>
        <v>0.44999999999999996</v>
      </c>
      <c r="R11" s="53">
        <f>IF(M11="Alto",3,IF(M11="Medio",2,IF(M11="Bajo",1,0)))*'Criterios Priorización Proyecto'!$B$6</f>
        <v>0.5</v>
      </c>
      <c r="S11" s="53">
        <f>IF(N11="Sí",3,IF(N11="No",1,0))*'Criterios Priorización Proyecto'!$B$7</f>
        <v>0.44999999999999996</v>
      </c>
      <c r="T11" s="53">
        <f>IF(O11="Sí",3,IF(O11="No",1,0))*'Criterios Priorización Proyecto'!$B$8</f>
        <v>0.2</v>
      </c>
      <c r="U11" s="53">
        <f t="shared" si="0"/>
        <v>2.1</v>
      </c>
      <c r="V11" s="12" t="s">
        <v>602</v>
      </c>
      <c r="W11" s="12" t="s">
        <v>606</v>
      </c>
      <c r="X11" s="10">
        <f>($J$11/5)*0.7</f>
        <v>112980000</v>
      </c>
      <c r="Y11" s="10">
        <f>($J$11/5)*1.3</f>
        <v>209820000</v>
      </c>
      <c r="Z11" s="10">
        <f>($J$11/5)*3</f>
        <v>484200000</v>
      </c>
      <c r="AA11" s="10">
        <v>0</v>
      </c>
      <c r="AB11" s="48"/>
      <c r="AC11" s="48">
        <v>2</v>
      </c>
      <c r="AD11" s="48">
        <v>3</v>
      </c>
      <c r="AE11" s="48">
        <v>4</v>
      </c>
      <c r="AF11" s="48">
        <v>5</v>
      </c>
      <c r="AG11" s="48">
        <v>6</v>
      </c>
      <c r="AH11" s="48"/>
      <c r="AI11" s="48"/>
    </row>
    <row r="12" spans="2:35" ht="94" customHeight="1" x14ac:dyDescent="0.35">
      <c r="B12" s="62" t="s">
        <v>12</v>
      </c>
      <c r="C12" s="62" t="s">
        <v>520</v>
      </c>
      <c r="D12" s="54" t="s">
        <v>461</v>
      </c>
      <c r="E12" s="54" t="s">
        <v>493</v>
      </c>
      <c r="F12" s="54" t="s">
        <v>207</v>
      </c>
      <c r="G12" s="54" t="s">
        <v>578</v>
      </c>
      <c r="H12" s="54" t="s">
        <v>584</v>
      </c>
      <c r="I12" s="106" t="str">
        <f>'PR-IN-005 Analítica Descriptiva'!$C$15</f>
        <v>24 meses</v>
      </c>
      <c r="J12" s="111">
        <v>350800000</v>
      </c>
      <c r="K12" s="107" t="s">
        <v>374</v>
      </c>
      <c r="L12" s="53" t="s">
        <v>373</v>
      </c>
      <c r="M12" s="53" t="s">
        <v>373</v>
      </c>
      <c r="N12" s="53" t="s">
        <v>378</v>
      </c>
      <c r="O12" s="53" t="s">
        <v>378</v>
      </c>
      <c r="P12" s="53">
        <f>IF(K12="Alto",3,IF(K12="Medio",2,IF(K12="Bajo",1,0)))*'Criterios Priorización Proyecto'!$B$4</f>
        <v>0.5</v>
      </c>
      <c r="Q12" s="53">
        <f>IF(L12="Alto",3,IF(L12="Medio",2,IF(L12="Bajo",1,0)))*'Criterios Priorización Proyecto'!$B$5</f>
        <v>0.44999999999999996</v>
      </c>
      <c r="R12" s="53">
        <f>IF(M12="Alto",3,IF(M12="Medio",2,IF(M12="Bajo",1,0)))*'Criterios Priorización Proyecto'!$B$6</f>
        <v>0.75</v>
      </c>
      <c r="S12" s="53">
        <f>IF(N12="Sí",3,IF(N12="No",1,0))*'Criterios Priorización Proyecto'!$B$7</f>
        <v>0.44999999999999996</v>
      </c>
      <c r="T12" s="53">
        <f>IF(O12="Sí",3,IF(O12="No",1,0))*'Criterios Priorización Proyecto'!$B$8</f>
        <v>0.60000000000000009</v>
      </c>
      <c r="U12" s="53">
        <f t="shared" si="0"/>
        <v>2.75</v>
      </c>
      <c r="V12" s="12" t="s">
        <v>603</v>
      </c>
      <c r="W12" s="12" t="s">
        <v>608</v>
      </c>
      <c r="X12" s="10">
        <v>0</v>
      </c>
      <c r="Y12" s="10">
        <f>($J$12/5)*1</f>
        <v>70160000</v>
      </c>
      <c r="Z12" s="10">
        <f>($J$12/5)*2.5</f>
        <v>175400000</v>
      </c>
      <c r="AA12" s="10">
        <f>($J$12/5)*1.5</f>
        <v>105240000</v>
      </c>
      <c r="AB12" s="48"/>
      <c r="AC12" s="48"/>
      <c r="AD12" s="48">
        <v>3</v>
      </c>
      <c r="AE12" s="48">
        <v>4</v>
      </c>
      <c r="AF12" s="48">
        <v>5</v>
      </c>
      <c r="AG12" s="48">
        <v>6</v>
      </c>
      <c r="AH12" s="48">
        <v>7</v>
      </c>
      <c r="AI12" s="48"/>
    </row>
    <row r="13" spans="2:35" ht="182.5" customHeight="1" x14ac:dyDescent="0.35">
      <c r="B13" s="62" t="s">
        <v>12</v>
      </c>
      <c r="C13" s="62" t="s">
        <v>520</v>
      </c>
      <c r="D13" s="54" t="s">
        <v>462</v>
      </c>
      <c r="E13" s="54" t="s">
        <v>494</v>
      </c>
      <c r="F13" s="54" t="s">
        <v>208</v>
      </c>
      <c r="G13" s="54" t="s">
        <v>578</v>
      </c>
      <c r="H13" s="54" t="s">
        <v>584</v>
      </c>
      <c r="I13" s="106" t="str">
        <f>'PR-IN-006 Analítica Predictiva'!$C$15</f>
        <v>36 meses</v>
      </c>
      <c r="J13" s="111">
        <v>474000000</v>
      </c>
      <c r="K13" s="107" t="s">
        <v>374</v>
      </c>
      <c r="L13" s="53" t="s">
        <v>373</v>
      </c>
      <c r="M13" s="53" t="s">
        <v>373</v>
      </c>
      <c r="N13" s="53" t="s">
        <v>378</v>
      </c>
      <c r="O13" s="53" t="s">
        <v>378</v>
      </c>
      <c r="P13" s="53">
        <f>IF(K13="Alto",3,IF(K13="Medio",2,IF(K13="Bajo",1,0)))*'Criterios Priorización Proyecto'!$B$4</f>
        <v>0.5</v>
      </c>
      <c r="Q13" s="53">
        <f>IF(L13="Alto",3,IF(L13="Medio",2,IF(L13="Bajo",1,0)))*'Criterios Priorización Proyecto'!$B$5</f>
        <v>0.44999999999999996</v>
      </c>
      <c r="R13" s="53">
        <f>IF(M13="Alto",3,IF(M13="Medio",2,IF(M13="Bajo",1,0)))*'Criterios Priorización Proyecto'!$B$6</f>
        <v>0.75</v>
      </c>
      <c r="S13" s="53">
        <f>IF(N13="Sí",3,IF(N13="No",1,0))*'Criterios Priorización Proyecto'!$B$7</f>
        <v>0.44999999999999996</v>
      </c>
      <c r="T13" s="53">
        <f>IF(O13="Sí",3,IF(O13="No",1,0))*'Criterios Priorización Proyecto'!$B$8</f>
        <v>0.60000000000000009</v>
      </c>
      <c r="U13" s="53">
        <f t="shared" si="0"/>
        <v>2.75</v>
      </c>
      <c r="V13" s="12" t="s">
        <v>604</v>
      </c>
      <c r="W13" s="12" t="s">
        <v>607</v>
      </c>
      <c r="X13" s="10">
        <v>0</v>
      </c>
      <c r="Y13" s="10">
        <f>($J$13/5)*1</f>
        <v>94800000</v>
      </c>
      <c r="Z13" s="10">
        <f>($J$13/5)*1.5</f>
        <v>142200000</v>
      </c>
      <c r="AA13" s="10">
        <f>($J$13/5)*2.5</f>
        <v>237000000</v>
      </c>
      <c r="AB13" s="48"/>
      <c r="AC13" s="48"/>
      <c r="AD13" s="48"/>
      <c r="AE13" s="48">
        <v>4</v>
      </c>
      <c r="AF13" s="48">
        <v>5</v>
      </c>
      <c r="AG13" s="48">
        <v>6</v>
      </c>
      <c r="AH13" s="48">
        <v>7</v>
      </c>
      <c r="AI13" s="48">
        <v>8</v>
      </c>
    </row>
    <row r="14" spans="2:35" ht="92" x14ac:dyDescent="0.35">
      <c r="B14" s="62" t="s">
        <v>12</v>
      </c>
      <c r="C14" s="62" t="s">
        <v>516</v>
      </c>
      <c r="D14" s="54" t="s">
        <v>463</v>
      </c>
      <c r="E14" s="54" t="s">
        <v>495</v>
      </c>
      <c r="F14" s="54" t="s">
        <v>545</v>
      </c>
      <c r="G14" s="54" t="s">
        <v>578</v>
      </c>
      <c r="H14" s="54" t="s">
        <v>584</v>
      </c>
      <c r="I14" s="106" t="str">
        <f>'PR-IN-007 Datos Abiertos'!$C$15</f>
        <v>6 meses</v>
      </c>
      <c r="J14" s="111">
        <v>21000000</v>
      </c>
      <c r="K14" s="107" t="s">
        <v>374</v>
      </c>
      <c r="L14" s="53" t="s">
        <v>374</v>
      </c>
      <c r="M14" s="53" t="s">
        <v>374</v>
      </c>
      <c r="N14" s="53" t="s">
        <v>378</v>
      </c>
      <c r="O14" s="53" t="s">
        <v>378</v>
      </c>
      <c r="P14" s="53">
        <f>IF(K14="Alto",3,IF(K14="Medio",2,IF(K14="Bajo",1,0)))*'Criterios Priorización Proyecto'!$B$4</f>
        <v>0.5</v>
      </c>
      <c r="Q14" s="53">
        <f>IF(L14="Alto",3,IF(L14="Medio",2,IF(L14="Bajo",1,0)))*'Criterios Priorización Proyecto'!$B$5</f>
        <v>0.3</v>
      </c>
      <c r="R14" s="53">
        <f>IF(M14="Alto",3,IF(M14="Medio",2,IF(M14="Bajo",1,0)))*'Criterios Priorización Proyecto'!$B$6</f>
        <v>0.5</v>
      </c>
      <c r="S14" s="53">
        <f>IF(N14="Sí",3,IF(N14="No",1,0))*'Criterios Priorización Proyecto'!$B$7</f>
        <v>0.44999999999999996</v>
      </c>
      <c r="T14" s="53">
        <f>IF(O14="Sí",3,IF(O14="No",1,0))*'Criterios Priorización Proyecto'!$B$8</f>
        <v>0.60000000000000009</v>
      </c>
      <c r="U14" s="53">
        <f t="shared" ref="U14:U20" si="1">IFERROR(SUM(P14:T14),"NA")</f>
        <v>2.35</v>
      </c>
      <c r="V14" s="12" t="s">
        <v>601</v>
      </c>
      <c r="W14" s="12" t="s">
        <v>603</v>
      </c>
      <c r="X14" s="10">
        <f>J14/3*2</f>
        <v>14000000</v>
      </c>
      <c r="Y14" s="10">
        <f>J14/3</f>
        <v>7000000</v>
      </c>
      <c r="Z14" s="10">
        <v>0</v>
      </c>
      <c r="AA14" s="10">
        <v>0</v>
      </c>
      <c r="AB14" s="48"/>
      <c r="AC14" s="48">
        <v>2</v>
      </c>
      <c r="AD14" s="48">
        <v>3</v>
      </c>
      <c r="AE14" s="48"/>
      <c r="AF14" s="48"/>
      <c r="AG14" s="48"/>
      <c r="AH14" s="48"/>
      <c r="AI14" s="48"/>
    </row>
    <row r="15" spans="2:35" ht="218.5" x14ac:dyDescent="0.35">
      <c r="B15" s="62" t="s">
        <v>13</v>
      </c>
      <c r="C15" s="62" t="s">
        <v>517</v>
      </c>
      <c r="D15" s="54" t="s">
        <v>464</v>
      </c>
      <c r="E15" s="54" t="s">
        <v>526</v>
      </c>
      <c r="F15" s="54" t="s">
        <v>367</v>
      </c>
      <c r="G15" s="54" t="s">
        <v>579</v>
      </c>
      <c r="H15" s="54" t="s">
        <v>582</v>
      </c>
      <c r="I15" s="106" t="str">
        <f>'PR-SI-001_ Capacid de desarroll'!$C$15</f>
        <v>8 meses</v>
      </c>
      <c r="J15" s="111">
        <v>107000000</v>
      </c>
      <c r="K15" s="107" t="s">
        <v>374</v>
      </c>
      <c r="L15" s="53" t="s">
        <v>373</v>
      </c>
      <c r="M15" s="53" t="s">
        <v>374</v>
      </c>
      <c r="N15" s="53" t="s">
        <v>378</v>
      </c>
      <c r="O15" s="53" t="s">
        <v>378</v>
      </c>
      <c r="P15" s="53">
        <f>IF(K15="Alto",3,IF(K15="Medio",2,IF(K15="Bajo",1,0)))*'Criterios Priorización Proyecto'!$B$4</f>
        <v>0.5</v>
      </c>
      <c r="Q15" s="53">
        <f>IF(L15="Alto",3,IF(L15="Medio",2,IF(L15="Bajo",1,0)))*'Criterios Priorización Proyecto'!$B$5</f>
        <v>0.44999999999999996</v>
      </c>
      <c r="R15" s="53">
        <f>IF(M15="Alto",3,IF(M15="Medio",2,IF(M15="Bajo",1,0)))*'Criterios Priorización Proyecto'!$B$6</f>
        <v>0.5</v>
      </c>
      <c r="S15" s="53">
        <f>IF(N15="Sí",3,IF(N15="No",1,0))*'Criterios Priorización Proyecto'!$B$7</f>
        <v>0.44999999999999996</v>
      </c>
      <c r="T15" s="53">
        <f>IF(O15="Sí",3,IF(O15="No",1,0))*'Criterios Priorización Proyecto'!$B$8</f>
        <v>0.60000000000000009</v>
      </c>
      <c r="U15" s="53">
        <f t="shared" si="1"/>
        <v>2.5</v>
      </c>
      <c r="V15" s="12" t="s">
        <v>602</v>
      </c>
      <c r="W15" s="12" t="s">
        <v>603</v>
      </c>
      <c r="X15" s="10">
        <f>J15/2</f>
        <v>53500000</v>
      </c>
      <c r="Y15" s="10">
        <f>J15/2</f>
        <v>53500000</v>
      </c>
      <c r="Z15" s="10">
        <v>0</v>
      </c>
      <c r="AA15" s="10">
        <v>0</v>
      </c>
      <c r="AB15" s="48"/>
      <c r="AC15" s="48">
        <v>2</v>
      </c>
      <c r="AD15" s="48">
        <v>3</v>
      </c>
      <c r="AE15" s="48"/>
      <c r="AF15" s="48"/>
      <c r="AG15" s="48"/>
      <c r="AH15" s="48"/>
      <c r="AI15" s="48"/>
    </row>
    <row r="16" spans="2:35" ht="69" x14ac:dyDescent="0.35">
      <c r="B16" s="62" t="s">
        <v>13</v>
      </c>
      <c r="C16" s="62" t="s">
        <v>516</v>
      </c>
      <c r="D16" s="54" t="s">
        <v>465</v>
      </c>
      <c r="E16" s="54" t="s">
        <v>496</v>
      </c>
      <c r="F16" s="54" t="s">
        <v>408</v>
      </c>
      <c r="G16" s="54" t="s">
        <v>579</v>
      </c>
      <c r="H16" s="54" t="s">
        <v>583</v>
      </c>
      <c r="I16" s="106" t="s">
        <v>185</v>
      </c>
      <c r="J16" s="111">
        <v>174300000</v>
      </c>
      <c r="K16" s="107" t="s">
        <v>373</v>
      </c>
      <c r="L16" s="53" t="s">
        <v>373</v>
      </c>
      <c r="M16" s="53" t="s">
        <v>373</v>
      </c>
      <c r="N16" s="53" t="s">
        <v>378</v>
      </c>
      <c r="O16" s="53" t="s">
        <v>378</v>
      </c>
      <c r="P16" s="53">
        <f>IF(K16="Alto",3,IF(K16="Medio",2,IF(K16="Bajo",1,0)))*'Criterios Priorización Proyecto'!$B$4</f>
        <v>0.75</v>
      </c>
      <c r="Q16" s="53">
        <f>IF(L16="Alto",3,IF(L16="Medio",2,IF(L16="Bajo",1,0)))*'Criterios Priorización Proyecto'!$B$5</f>
        <v>0.44999999999999996</v>
      </c>
      <c r="R16" s="53">
        <f>IF(M16="Alto",3,IF(M16="Medio",2,IF(M16="Bajo",1,0)))*'Criterios Priorización Proyecto'!$B$6</f>
        <v>0.75</v>
      </c>
      <c r="S16" s="53">
        <f>IF(N16="Sí",3,IF(N16="No",1,0))*'Criterios Priorización Proyecto'!$B$7</f>
        <v>0.44999999999999996</v>
      </c>
      <c r="T16" s="53">
        <f>IF(O16="Sí",3,IF(O16="No",1,0))*'Criterios Priorización Proyecto'!$B$8</f>
        <v>0.60000000000000009</v>
      </c>
      <c r="U16" s="53">
        <f t="shared" si="1"/>
        <v>3</v>
      </c>
      <c r="V16" s="12" t="s">
        <v>604</v>
      </c>
      <c r="W16" s="12" t="s">
        <v>605</v>
      </c>
      <c r="X16" s="10">
        <v>0</v>
      </c>
      <c r="Y16" s="10">
        <f>($J$16/2)*1.5</f>
        <v>130725000</v>
      </c>
      <c r="Z16" s="10">
        <f>($J$16/2)*0.5</f>
        <v>43575000</v>
      </c>
      <c r="AA16" s="10">
        <v>0</v>
      </c>
      <c r="AB16" s="48"/>
      <c r="AC16" s="48"/>
      <c r="AD16" s="48"/>
      <c r="AE16" s="48">
        <v>4</v>
      </c>
      <c r="AF16" s="48">
        <v>5</v>
      </c>
      <c r="AG16" s="48"/>
      <c r="AH16" s="48"/>
      <c r="AI16" s="48"/>
    </row>
    <row r="17" spans="2:35" ht="43.5" x14ac:dyDescent="0.35">
      <c r="B17" s="62" t="s">
        <v>13</v>
      </c>
      <c r="C17" s="62" t="s">
        <v>516</v>
      </c>
      <c r="D17" s="54" t="s">
        <v>466</v>
      </c>
      <c r="E17" s="54" t="s">
        <v>497</v>
      </c>
      <c r="F17" s="59" t="s">
        <v>414</v>
      </c>
      <c r="G17" s="54" t="s">
        <v>579</v>
      </c>
      <c r="H17" s="54" t="s">
        <v>582</v>
      </c>
      <c r="I17" s="106" t="str">
        <f>'PR-SI-003 Gobierno SOA'!$C$15</f>
        <v>3 meses</v>
      </c>
      <c r="J17" s="111">
        <v>122100000</v>
      </c>
      <c r="K17" s="107" t="s">
        <v>374</v>
      </c>
      <c r="L17" s="53" t="s">
        <v>373</v>
      </c>
      <c r="M17" s="53" t="s">
        <v>374</v>
      </c>
      <c r="N17" s="53" t="s">
        <v>378</v>
      </c>
      <c r="O17" s="53" t="s">
        <v>378</v>
      </c>
      <c r="P17" s="53">
        <f>IF(K17="Alto",3,IF(K17="Medio",2,IF(K17="Bajo",1,0)))*'Criterios Priorización Proyecto'!$B$4</f>
        <v>0.5</v>
      </c>
      <c r="Q17" s="53">
        <f>IF(L17="Alto",3,IF(L17="Medio",2,IF(L17="Bajo",1,0)))*'Criterios Priorización Proyecto'!$B$5</f>
        <v>0.44999999999999996</v>
      </c>
      <c r="R17" s="53">
        <f>IF(M17="Alto",3,IF(M17="Medio",2,IF(M17="Bajo",1,0)))*'Criterios Priorización Proyecto'!$B$6</f>
        <v>0.5</v>
      </c>
      <c r="S17" s="53">
        <f>IF(N17="Sí",3,IF(N17="No",1,0))*'Criterios Priorización Proyecto'!$B$7</f>
        <v>0.44999999999999996</v>
      </c>
      <c r="T17" s="53">
        <f>IF(O17="Sí",3,IF(O17="No",1,0))*'Criterios Priorización Proyecto'!$B$8</f>
        <v>0.60000000000000009</v>
      </c>
      <c r="U17" s="53">
        <f t="shared" ref="U17" si="2">IFERROR(SUM(P17:T17),"NA")</f>
        <v>2.5</v>
      </c>
      <c r="V17" s="12" t="s">
        <v>604</v>
      </c>
      <c r="W17" s="12" t="s">
        <v>604</v>
      </c>
      <c r="X17" s="10">
        <v>0</v>
      </c>
      <c r="Y17" s="10">
        <f>J17</f>
        <v>122100000</v>
      </c>
      <c r="Z17" s="10">
        <v>0</v>
      </c>
      <c r="AA17" s="10">
        <v>0</v>
      </c>
      <c r="AB17" s="48"/>
      <c r="AC17" s="48"/>
      <c r="AD17" s="48"/>
      <c r="AE17" s="48">
        <v>4</v>
      </c>
      <c r="AF17" s="48"/>
      <c r="AG17" s="48"/>
      <c r="AH17" s="48"/>
      <c r="AI17" s="48"/>
    </row>
    <row r="18" spans="2:35" ht="188.5" x14ac:dyDescent="0.35">
      <c r="B18" s="62" t="s">
        <v>13</v>
      </c>
      <c r="C18" s="72" t="s">
        <v>519</v>
      </c>
      <c r="D18" s="54" t="s">
        <v>467</v>
      </c>
      <c r="E18" s="54" t="s">
        <v>498</v>
      </c>
      <c r="F18" s="58" t="s">
        <v>282</v>
      </c>
      <c r="G18" s="54" t="s">
        <v>579</v>
      </c>
      <c r="H18" s="54" t="s">
        <v>583</v>
      </c>
      <c r="I18" s="106" t="str">
        <f>'PR-SI-004 Gest Automat Procesos'!$C$15</f>
        <v>18 meses</v>
      </c>
      <c r="J18" s="111">
        <v>410400000</v>
      </c>
      <c r="K18" s="107" t="s">
        <v>374</v>
      </c>
      <c r="L18" s="53" t="s">
        <v>373</v>
      </c>
      <c r="M18" s="53" t="s">
        <v>374</v>
      </c>
      <c r="N18" s="53" t="s">
        <v>378</v>
      </c>
      <c r="O18" s="53" t="s">
        <v>377</v>
      </c>
      <c r="P18" s="53">
        <f>IF(K18="Alto",3,IF(K18="Medio",2,IF(K18="Bajo",1,0)))*'Criterios Priorización Proyecto'!$B$4</f>
        <v>0.5</v>
      </c>
      <c r="Q18" s="53">
        <f>IF(L18="Alto",3,IF(L18="Medio",2,IF(L18="Bajo",1,0)))*'Criterios Priorización Proyecto'!$B$5</f>
        <v>0.44999999999999996</v>
      </c>
      <c r="R18" s="53">
        <f>IF(M18="Alto",3,IF(M18="Medio",2,IF(M18="Bajo",1,0)))*'Criterios Priorización Proyecto'!$B$6</f>
        <v>0.5</v>
      </c>
      <c r="S18" s="53">
        <f>IF(N18="Sí",3,IF(N18="No",1,0))*'Criterios Priorización Proyecto'!$B$7</f>
        <v>0.44999999999999996</v>
      </c>
      <c r="T18" s="53">
        <f>IF(O18="Sí",3,IF(O18="No",1,0))*'Criterios Priorización Proyecto'!$B$8</f>
        <v>0.2</v>
      </c>
      <c r="U18" s="53">
        <f t="shared" si="1"/>
        <v>2.1</v>
      </c>
      <c r="V18" s="12" t="s">
        <v>605</v>
      </c>
      <c r="W18" s="12" t="s">
        <v>607</v>
      </c>
      <c r="X18" s="10">
        <v>0</v>
      </c>
      <c r="Y18" s="10">
        <v>0</v>
      </c>
      <c r="Z18" s="10">
        <f>($J$18/4)*2.5</f>
        <v>256500000</v>
      </c>
      <c r="AA18" s="10">
        <f>($J$18/4)*1.5</f>
        <v>153900000</v>
      </c>
      <c r="AB18" s="48"/>
      <c r="AC18" s="48"/>
      <c r="AD18" s="48"/>
      <c r="AE18" s="48"/>
      <c r="AF18" s="48">
        <v>5</v>
      </c>
      <c r="AG18" s="48">
        <v>6</v>
      </c>
      <c r="AH18" s="48">
        <v>7</v>
      </c>
      <c r="AI18" s="48">
        <v>8</v>
      </c>
    </row>
    <row r="19" spans="2:35" ht="43.5" x14ac:dyDescent="0.35">
      <c r="B19" s="62" t="s">
        <v>13</v>
      </c>
      <c r="C19" s="62" t="s">
        <v>519</v>
      </c>
      <c r="D19" s="54" t="s">
        <v>468</v>
      </c>
      <c r="E19" s="54" t="s">
        <v>499</v>
      </c>
      <c r="F19" s="58" t="s">
        <v>289</v>
      </c>
      <c r="G19" s="54" t="s">
        <v>579</v>
      </c>
      <c r="H19" s="54" t="s">
        <v>583</v>
      </c>
      <c r="I19" s="106" t="str">
        <f>'PR-SI-005 Procesos Misionales'!$C$15</f>
        <v>24 meses</v>
      </c>
      <c r="J19" s="111">
        <v>1080000000</v>
      </c>
      <c r="K19" s="107" t="s">
        <v>374</v>
      </c>
      <c r="L19" s="53" t="s">
        <v>373</v>
      </c>
      <c r="M19" s="53" t="s">
        <v>373</v>
      </c>
      <c r="N19" s="53" t="s">
        <v>378</v>
      </c>
      <c r="O19" s="53" t="s">
        <v>378</v>
      </c>
      <c r="P19" s="53">
        <f>IF(K19="Alto",3,IF(K19="Medio",2,IF(K19="Bajo",1,0)))*'Criterios Priorización Proyecto'!$B$4</f>
        <v>0.5</v>
      </c>
      <c r="Q19" s="53">
        <f>IF(L19="Alto",3,IF(L19="Medio",2,IF(L19="Bajo",1,0)))*'Criterios Priorización Proyecto'!$B$5</f>
        <v>0.44999999999999996</v>
      </c>
      <c r="R19" s="53">
        <f>IF(M19="Alto",3,IF(M19="Medio",2,IF(M19="Bajo",1,0)))*'Criterios Priorización Proyecto'!$B$6</f>
        <v>0.75</v>
      </c>
      <c r="S19" s="53">
        <f>IF(N19="Sí",3,IF(N19="No",1,0))*'Criterios Priorización Proyecto'!$B$7</f>
        <v>0.44999999999999996</v>
      </c>
      <c r="T19" s="53">
        <f>IF(O19="Sí",3,IF(O19="No",1,0))*'Criterios Priorización Proyecto'!$B$8</f>
        <v>0.60000000000000009</v>
      </c>
      <c r="U19" s="53">
        <f t="shared" si="1"/>
        <v>2.75</v>
      </c>
      <c r="V19" s="12" t="s">
        <v>604</v>
      </c>
      <c r="W19" s="12" t="s">
        <v>608</v>
      </c>
      <c r="X19" s="10">
        <v>0</v>
      </c>
      <c r="Y19" s="10">
        <f>($J$19/4)*1.5</f>
        <v>405000000</v>
      </c>
      <c r="Z19" s="10">
        <f>($J$19/4)*2</f>
        <v>540000000</v>
      </c>
      <c r="AA19" s="10">
        <f>($J$19/4)*0.5</f>
        <v>135000000</v>
      </c>
      <c r="AB19" s="48"/>
      <c r="AC19" s="48"/>
      <c r="AD19" s="48"/>
      <c r="AE19" s="48">
        <v>4</v>
      </c>
      <c r="AF19" s="48">
        <v>5</v>
      </c>
      <c r="AG19" s="48">
        <v>6</v>
      </c>
      <c r="AH19" s="48">
        <v>7</v>
      </c>
      <c r="AI19" s="48"/>
    </row>
    <row r="20" spans="2:35" ht="43.5" x14ac:dyDescent="0.35">
      <c r="B20" s="62" t="s">
        <v>13</v>
      </c>
      <c r="C20" s="62" t="s">
        <v>519</v>
      </c>
      <c r="D20" s="54" t="s">
        <v>469</v>
      </c>
      <c r="E20" s="54" t="s">
        <v>500</v>
      </c>
      <c r="F20" s="58" t="s">
        <v>297</v>
      </c>
      <c r="G20" s="54" t="s">
        <v>579</v>
      </c>
      <c r="H20" s="54" t="s">
        <v>583</v>
      </c>
      <c r="I20" s="106" t="str">
        <f>'PR_SI-006 SI Procesos de Apoyo'!$C$15</f>
        <v>24 meses</v>
      </c>
      <c r="J20" s="111">
        <v>720000000</v>
      </c>
      <c r="K20" s="107" t="s">
        <v>374</v>
      </c>
      <c r="L20" s="53" t="s">
        <v>373</v>
      </c>
      <c r="M20" s="53" t="s">
        <v>375</v>
      </c>
      <c r="N20" s="53" t="s">
        <v>378</v>
      </c>
      <c r="O20" s="53" t="s">
        <v>378</v>
      </c>
      <c r="P20" s="53">
        <f>IF(K20="Alto",3,IF(K20="Medio",2,IF(K20="Bajo",1,0)))*'Criterios Priorización Proyecto'!$B$4</f>
        <v>0.5</v>
      </c>
      <c r="Q20" s="53">
        <f>IF(L20="Alto",3,IF(L20="Medio",2,IF(L20="Bajo",1,0)))*'Criterios Priorización Proyecto'!$B$5</f>
        <v>0.44999999999999996</v>
      </c>
      <c r="R20" s="53">
        <f>IF(M20="Alto",3,IF(M20="Medio",2,IF(M20="Bajo",1,0)))*'Criterios Priorización Proyecto'!$B$6</f>
        <v>0.25</v>
      </c>
      <c r="S20" s="53">
        <f>IF(N20="Sí",3,IF(N20="No",1,0))*'Criterios Priorización Proyecto'!$B$7</f>
        <v>0.44999999999999996</v>
      </c>
      <c r="T20" s="53">
        <f>IF(O20="Sí",3,IF(O20="No",1,0))*'Criterios Priorización Proyecto'!$B$8</f>
        <v>0.60000000000000009</v>
      </c>
      <c r="U20" s="53">
        <f t="shared" si="1"/>
        <v>2.25</v>
      </c>
      <c r="V20" s="12" t="s">
        <v>604</v>
      </c>
      <c r="W20" s="12" t="s">
        <v>607</v>
      </c>
      <c r="X20" s="10">
        <v>0</v>
      </c>
      <c r="Y20" s="10">
        <f>($J$20/5)*1.5</f>
        <v>216000000</v>
      </c>
      <c r="Z20" s="10">
        <f>($J$20/5)*2.5</f>
        <v>360000000</v>
      </c>
      <c r="AA20" s="10">
        <f>($J$20/5)*0.5</f>
        <v>72000000</v>
      </c>
      <c r="AB20" s="48"/>
      <c r="AC20" s="48"/>
      <c r="AD20" s="48"/>
      <c r="AE20" s="48">
        <v>4</v>
      </c>
      <c r="AF20" s="48">
        <v>5</v>
      </c>
      <c r="AG20" s="48">
        <v>6</v>
      </c>
      <c r="AH20" s="48">
        <v>7</v>
      </c>
      <c r="AI20" s="48">
        <v>8</v>
      </c>
    </row>
    <row r="21" spans="2:35" ht="98.5" customHeight="1" x14ac:dyDescent="0.35">
      <c r="B21" s="62" t="s">
        <v>13</v>
      </c>
      <c r="C21" s="69" t="s">
        <v>538</v>
      </c>
      <c r="D21" s="54" t="s">
        <v>470</v>
      </c>
      <c r="E21" s="54" t="s">
        <v>501</v>
      </c>
      <c r="F21" s="54" t="s">
        <v>251</v>
      </c>
      <c r="G21" s="54" t="s">
        <v>580</v>
      </c>
      <c r="H21" s="54" t="s">
        <v>584</v>
      </c>
      <c r="I21" s="106" t="str">
        <f>'PR-SI-007 Sist Inform Geografic'!$C$15</f>
        <v>12 meses</v>
      </c>
      <c r="J21" s="111">
        <v>1130880000</v>
      </c>
      <c r="K21" s="107" t="s">
        <v>374</v>
      </c>
      <c r="L21" s="53" t="s">
        <v>374</v>
      </c>
      <c r="M21" s="53" t="s">
        <v>373</v>
      </c>
      <c r="N21" s="53" t="s">
        <v>378</v>
      </c>
      <c r="O21" s="53" t="s">
        <v>377</v>
      </c>
      <c r="P21" s="53">
        <f>IF(K21="Alto",3,IF(K21="Medio",2,IF(K21="Bajo",1,0)))*'Criterios Priorización Proyecto'!$B$4</f>
        <v>0.5</v>
      </c>
      <c r="Q21" s="53">
        <f>IF(L21="Alto",3,IF(L21="Medio",2,IF(L21="Bajo",1,0)))*'Criterios Priorización Proyecto'!$B$5</f>
        <v>0.3</v>
      </c>
      <c r="R21" s="53">
        <f>IF(M21="Alto",3,IF(M21="Medio",2,IF(M21="Bajo",1,0)))*'Criterios Priorización Proyecto'!$B$6</f>
        <v>0.75</v>
      </c>
      <c r="S21" s="53">
        <f>IF(N21="Sí",3,IF(N21="No",1,0))*'Criterios Priorización Proyecto'!$B$7</f>
        <v>0.44999999999999996</v>
      </c>
      <c r="T21" s="53">
        <f>IF(O21="Sí",3,IF(O21="No",1,0))*'Criterios Priorización Proyecto'!$B$8</f>
        <v>0.2</v>
      </c>
      <c r="U21" s="53">
        <f t="shared" si="0"/>
        <v>2.2000000000000002</v>
      </c>
      <c r="V21" s="12" t="s">
        <v>606</v>
      </c>
      <c r="W21" s="12" t="s">
        <v>607</v>
      </c>
      <c r="X21" s="10">
        <v>0</v>
      </c>
      <c r="Y21" s="10">
        <v>0</v>
      </c>
      <c r="Z21" s="10">
        <f>($J$21/3)*1</f>
        <v>376960000</v>
      </c>
      <c r="AA21" s="10">
        <f>($J$21/3)*2</f>
        <v>753920000</v>
      </c>
      <c r="AB21" s="48"/>
      <c r="AC21" s="48"/>
      <c r="AD21" s="48"/>
      <c r="AE21" s="48"/>
      <c r="AF21" s="48"/>
      <c r="AG21" s="48">
        <v>6</v>
      </c>
      <c r="AH21" s="48">
        <v>7</v>
      </c>
      <c r="AI21" s="48">
        <v>8</v>
      </c>
    </row>
    <row r="22" spans="2:35" s="57" customFormat="1" ht="245.15" customHeight="1" x14ac:dyDescent="0.35">
      <c r="B22" s="62" t="s">
        <v>13</v>
      </c>
      <c r="C22" s="69" t="s">
        <v>519</v>
      </c>
      <c r="D22" s="54" t="s">
        <v>471</v>
      </c>
      <c r="E22" s="54" t="s">
        <v>502</v>
      </c>
      <c r="F22" s="54" t="s">
        <v>394</v>
      </c>
      <c r="G22" s="54" t="s">
        <v>579</v>
      </c>
      <c r="H22" s="54" t="s">
        <v>583</v>
      </c>
      <c r="I22" s="106" t="str">
        <f>'PR_SI-008 Gestión documental'!$C$15</f>
        <v>8 meses</v>
      </c>
      <c r="J22" s="111">
        <v>406272000</v>
      </c>
      <c r="K22" s="108" t="s">
        <v>375</v>
      </c>
      <c r="L22" s="55" t="s">
        <v>373</v>
      </c>
      <c r="M22" s="55" t="s">
        <v>374</v>
      </c>
      <c r="N22" s="55" t="s">
        <v>378</v>
      </c>
      <c r="O22" s="55" t="s">
        <v>378</v>
      </c>
      <c r="P22" s="55">
        <f>IF(K22="Alto",3,IF(K22="Medio",2,IF(K22="Bajo",1,0)))*'Criterios Priorización Proyecto'!$B$4</f>
        <v>0.25</v>
      </c>
      <c r="Q22" s="55">
        <f>IF(L22="Alto",3,IF(L22="Medio",2,IF(L22="Bajo",1,0)))*'Criterios Priorización Proyecto'!$B$5</f>
        <v>0.44999999999999996</v>
      </c>
      <c r="R22" s="55">
        <f>IF(M22="Alto",3,IF(M22="Medio",2,IF(M22="Bajo",1,0)))*'Criterios Priorización Proyecto'!$B$6</f>
        <v>0.5</v>
      </c>
      <c r="S22" s="55">
        <f>IF(N22="Sí",3,IF(N22="No",1,0))*'Criterios Priorización Proyecto'!$B$7</f>
        <v>0.44999999999999996</v>
      </c>
      <c r="T22" s="55">
        <f>IF(O22="Sí",3,IF(O22="No",1,0))*'Criterios Priorización Proyecto'!$B$8</f>
        <v>0.60000000000000009</v>
      </c>
      <c r="U22" s="55">
        <f t="shared" si="0"/>
        <v>2.25</v>
      </c>
      <c r="V22" s="12" t="s">
        <v>604</v>
      </c>
      <c r="W22" s="12" t="s">
        <v>605</v>
      </c>
      <c r="X22" s="10">
        <v>0</v>
      </c>
      <c r="Y22" s="10">
        <f>($J$22/2)*0.7</f>
        <v>142195200</v>
      </c>
      <c r="Z22" s="10">
        <f>($J$22/2)*1.3</f>
        <v>264076800</v>
      </c>
      <c r="AA22" s="10">
        <v>0</v>
      </c>
      <c r="AB22" s="56"/>
      <c r="AC22" s="56"/>
      <c r="AD22" s="56"/>
      <c r="AE22" s="56">
        <v>4</v>
      </c>
      <c r="AF22" s="56">
        <v>5</v>
      </c>
      <c r="AG22" s="56"/>
      <c r="AH22" s="56"/>
      <c r="AI22" s="56"/>
    </row>
    <row r="23" spans="2:35" ht="81.5" x14ac:dyDescent="0.35">
      <c r="B23" s="62" t="s">
        <v>13</v>
      </c>
      <c r="C23" s="69" t="s">
        <v>538</v>
      </c>
      <c r="D23" s="54" t="s">
        <v>472</v>
      </c>
      <c r="E23" s="54" t="s">
        <v>503</v>
      </c>
      <c r="F23" s="63" t="s">
        <v>209</v>
      </c>
      <c r="G23" s="54" t="s">
        <v>580</v>
      </c>
      <c r="H23" s="54" t="s">
        <v>584</v>
      </c>
      <c r="I23" s="106" t="str">
        <f>'PR-SI-009 SI Caracteriz Poblac'!$C$15</f>
        <v>8 meses</v>
      </c>
      <c r="J23" s="111">
        <v>891200000</v>
      </c>
      <c r="K23" s="109" t="s">
        <v>373</v>
      </c>
      <c r="L23" s="64" t="s">
        <v>373</v>
      </c>
      <c r="M23" s="64" t="s">
        <v>373</v>
      </c>
      <c r="N23" s="64" t="s">
        <v>378</v>
      </c>
      <c r="O23" s="64" t="s">
        <v>378</v>
      </c>
      <c r="P23" s="64">
        <f>IF(K23="Alto",3,IF(K23="Medio",2,IF(K23="Bajo",1,0)))*'Criterios Priorización Proyecto'!$B$4</f>
        <v>0.75</v>
      </c>
      <c r="Q23" s="64">
        <f>IF(L23="Alto",3,IF(L23="Medio",2,IF(L23="Bajo",1,0)))*'Criterios Priorización Proyecto'!$B$5</f>
        <v>0.44999999999999996</v>
      </c>
      <c r="R23" s="64">
        <f>IF(M23="Alto",3,IF(M23="Medio",2,IF(M23="Bajo",1,0)))*'Criterios Priorización Proyecto'!$B$6</f>
        <v>0.75</v>
      </c>
      <c r="S23" s="64">
        <f>IF(N23="Sí",3,IF(N23="No",1,0))*'Criterios Priorización Proyecto'!$B$7</f>
        <v>0.44999999999999996</v>
      </c>
      <c r="T23" s="64">
        <f>IF(O23="Sí",3,IF(O23="No",1,0))*'Criterios Priorización Proyecto'!$B$8</f>
        <v>0.60000000000000009</v>
      </c>
      <c r="U23" s="64">
        <f t="shared" si="0"/>
        <v>3</v>
      </c>
      <c r="V23" s="12" t="s">
        <v>605</v>
      </c>
      <c r="W23" s="12" t="s">
        <v>606</v>
      </c>
      <c r="X23" s="10">
        <v>0</v>
      </c>
      <c r="Y23" s="10">
        <v>0</v>
      </c>
      <c r="Z23" s="10">
        <f>J23</f>
        <v>891200000</v>
      </c>
      <c r="AA23" s="10">
        <v>0</v>
      </c>
      <c r="AB23" s="49"/>
      <c r="AC23" s="49"/>
      <c r="AD23" s="49"/>
      <c r="AE23" s="49"/>
      <c r="AF23" s="49">
        <v>5</v>
      </c>
      <c r="AG23" s="49">
        <v>6</v>
      </c>
      <c r="AH23" s="49"/>
      <c r="AI23" s="49"/>
    </row>
    <row r="24" spans="2:35" ht="62.15" customHeight="1" x14ac:dyDescent="0.35">
      <c r="B24" s="62" t="s">
        <v>13</v>
      </c>
      <c r="C24" s="70" t="s">
        <v>519</v>
      </c>
      <c r="D24" s="54" t="s">
        <v>473</v>
      </c>
      <c r="E24" s="54" t="s">
        <v>504</v>
      </c>
      <c r="F24" s="54" t="s">
        <v>424</v>
      </c>
      <c r="G24" s="54" t="s">
        <v>578</v>
      </c>
      <c r="H24" s="54" t="s">
        <v>584</v>
      </c>
      <c r="I24" s="106" t="str">
        <f>'PR-SI-010 Automat Robótic (RPA)'!$C$15</f>
        <v>24 meses</v>
      </c>
      <c r="J24" s="111">
        <v>461880000</v>
      </c>
      <c r="K24" s="109" t="s">
        <v>374</v>
      </c>
      <c r="L24" s="64" t="s">
        <v>374</v>
      </c>
      <c r="M24" s="64" t="s">
        <v>373</v>
      </c>
      <c r="N24" s="64" t="s">
        <v>378</v>
      </c>
      <c r="O24" s="64" t="s">
        <v>377</v>
      </c>
      <c r="P24" s="64">
        <f>IF(K24="Alto",3,IF(K24="Medio",2,IF(K24="Bajo",1,0)))*'Criterios Priorización Proyecto'!$B$4</f>
        <v>0.5</v>
      </c>
      <c r="Q24" s="64">
        <f>IF(L24="Alto",3,IF(L24="Medio",2,IF(L24="Bajo",1,0)))*'Criterios Priorización Proyecto'!$B$5</f>
        <v>0.3</v>
      </c>
      <c r="R24" s="64">
        <f>IF(M24="Alto",3,IF(M24="Medio",2,IF(M24="Bajo",1,0)))*'Criterios Priorización Proyecto'!$B$6</f>
        <v>0.75</v>
      </c>
      <c r="S24" s="64">
        <f>IF(N24="Sí",3,IF(N24="No",1,0))*'Criterios Priorización Proyecto'!$B$7</f>
        <v>0.44999999999999996</v>
      </c>
      <c r="T24" s="64">
        <f>IF(O24="Sí",3,IF(O24="No",1,0))*'Criterios Priorización Proyecto'!$B$8</f>
        <v>0.2</v>
      </c>
      <c r="U24" s="64">
        <f t="shared" si="0"/>
        <v>2.2000000000000002</v>
      </c>
      <c r="V24" s="12" t="s">
        <v>605</v>
      </c>
      <c r="W24" s="12" t="s">
        <v>607</v>
      </c>
      <c r="X24" s="10">
        <v>0</v>
      </c>
      <c r="Y24" s="10">
        <v>0</v>
      </c>
      <c r="Z24" s="10">
        <f>($J$24/4)*1.5</f>
        <v>173205000</v>
      </c>
      <c r="AA24" s="10">
        <f>($J$24/4)*2.5</f>
        <v>288675000</v>
      </c>
      <c r="AB24" s="49"/>
      <c r="AC24" s="49"/>
      <c r="AD24" s="49"/>
      <c r="AE24" s="49"/>
      <c r="AF24" s="49">
        <v>5</v>
      </c>
      <c r="AG24" s="49">
        <v>6</v>
      </c>
      <c r="AH24" s="49">
        <v>7</v>
      </c>
      <c r="AI24" s="49">
        <v>8</v>
      </c>
    </row>
    <row r="25" spans="2:35" ht="69" x14ac:dyDescent="0.35">
      <c r="B25" s="62" t="s">
        <v>14</v>
      </c>
      <c r="C25" s="69" t="s">
        <v>518</v>
      </c>
      <c r="D25" s="54" t="s">
        <v>474</v>
      </c>
      <c r="E25" s="54" t="s">
        <v>505</v>
      </c>
      <c r="F25" s="54" t="s">
        <v>401</v>
      </c>
      <c r="G25" s="54" t="s">
        <v>579</v>
      </c>
      <c r="H25" s="54" t="s">
        <v>583</v>
      </c>
      <c r="I25" s="106" t="str">
        <f>'PR-ST-001 Modernizacion Hw y Sw'!$C$15</f>
        <v>12 meses</v>
      </c>
      <c r="J25" s="111">
        <v>448578000</v>
      </c>
      <c r="K25" s="109" t="s">
        <v>375</v>
      </c>
      <c r="L25" s="64" t="s">
        <v>373</v>
      </c>
      <c r="M25" s="64" t="s">
        <v>374</v>
      </c>
      <c r="N25" s="64" t="s">
        <v>378</v>
      </c>
      <c r="O25" s="64" t="s">
        <v>378</v>
      </c>
      <c r="P25" s="64">
        <f>IF(K25="Alto",3,IF(K25="Medio",2,IF(K25="Bajo",1,0)))*'Criterios Priorización Proyecto'!$B$4</f>
        <v>0.25</v>
      </c>
      <c r="Q25" s="64">
        <f>IF(L25="Alto",3,IF(L25="Medio",2,IF(L25="Bajo",1,0)))*'Criterios Priorización Proyecto'!$B$5</f>
        <v>0.44999999999999996</v>
      </c>
      <c r="R25" s="64">
        <f>IF(M25="Alto",3,IF(M25="Medio",2,IF(M25="Bajo",1,0)))*'Criterios Priorización Proyecto'!$B$6</f>
        <v>0.5</v>
      </c>
      <c r="S25" s="64">
        <f>IF(N25="Sí",3,IF(N25="No",1,0))*'Criterios Priorización Proyecto'!$B$7</f>
        <v>0.44999999999999996</v>
      </c>
      <c r="T25" s="64">
        <f>IF(O25="Sí",3,IF(O25="No",1,0))*'Criterios Priorización Proyecto'!$B$8</f>
        <v>0.60000000000000009</v>
      </c>
      <c r="U25" s="64">
        <f>IFERROR(SUM(P25:T25),"NA")</f>
        <v>2.25</v>
      </c>
      <c r="V25" s="12" t="s">
        <v>601</v>
      </c>
      <c r="W25" s="12" t="s">
        <v>602</v>
      </c>
      <c r="X25" s="10">
        <f>J25</f>
        <v>448578000</v>
      </c>
      <c r="Y25" s="10">
        <v>0</v>
      </c>
      <c r="Z25" s="10">
        <v>0</v>
      </c>
      <c r="AA25" s="10">
        <v>0</v>
      </c>
      <c r="AB25" s="49">
        <v>1</v>
      </c>
      <c r="AC25" s="49">
        <v>2</v>
      </c>
      <c r="AD25" s="49"/>
      <c r="AE25" s="49"/>
      <c r="AF25" s="49"/>
      <c r="AG25" s="49"/>
      <c r="AH25" s="49"/>
      <c r="AI25" s="49"/>
    </row>
    <row r="26" spans="2:35" ht="80.5" x14ac:dyDescent="0.35">
      <c r="B26" s="62" t="s">
        <v>14</v>
      </c>
      <c r="C26" s="62" t="s">
        <v>536</v>
      </c>
      <c r="D26" s="54" t="s">
        <v>475</v>
      </c>
      <c r="E26" s="54" t="s">
        <v>506</v>
      </c>
      <c r="F26" s="54" t="s">
        <v>387</v>
      </c>
      <c r="G26" s="54" t="s">
        <v>579</v>
      </c>
      <c r="H26" s="54" t="s">
        <v>582</v>
      </c>
      <c r="I26" s="106" t="str">
        <f>'PR-ST-002 Capac-Disponib-Contin'!$C$15</f>
        <v>6 meses</v>
      </c>
      <c r="J26" s="111">
        <v>303500000</v>
      </c>
      <c r="K26" s="109" t="s">
        <v>374</v>
      </c>
      <c r="L26" s="64" t="s">
        <v>373</v>
      </c>
      <c r="M26" s="64" t="s">
        <v>373</v>
      </c>
      <c r="N26" s="64" t="s">
        <v>378</v>
      </c>
      <c r="O26" s="64" t="s">
        <v>378</v>
      </c>
      <c r="P26" s="64">
        <f>IF(K26="Alto",3,IF(K26="Medio",2,IF(K26="Bajo",1,0)))*'Criterios Priorización Proyecto'!$B$4</f>
        <v>0.5</v>
      </c>
      <c r="Q26" s="64">
        <f>IF(L26="Alto",3,IF(L26="Medio",2,IF(L26="Bajo",1,0)))*'Criterios Priorización Proyecto'!$B$5</f>
        <v>0.44999999999999996</v>
      </c>
      <c r="R26" s="64">
        <f>IF(M26="Alto",3,IF(M26="Medio",2,IF(M26="Bajo",1,0)))*'Criterios Priorización Proyecto'!$B$6</f>
        <v>0.75</v>
      </c>
      <c r="S26" s="64">
        <f>IF(N26="Sí",3,IF(N26="No",1,0))*'Criterios Priorización Proyecto'!$B$7</f>
        <v>0.44999999999999996</v>
      </c>
      <c r="T26" s="64">
        <f>IF(O26="Sí",3,IF(O26="No",1,0))*'Criterios Priorización Proyecto'!$B$8</f>
        <v>0.60000000000000009</v>
      </c>
      <c r="U26" s="64">
        <f t="shared" ref="U26:U27" si="3">IFERROR(SUM(P26:T26),"NA")</f>
        <v>2.75</v>
      </c>
      <c r="V26" s="12" t="s">
        <v>602</v>
      </c>
      <c r="W26" s="12" t="s">
        <v>603</v>
      </c>
      <c r="X26" s="10">
        <f>J26/2</f>
        <v>151750000</v>
      </c>
      <c r="Y26" s="10">
        <f>J26/2</f>
        <v>151750000</v>
      </c>
      <c r="Z26" s="10">
        <v>0</v>
      </c>
      <c r="AA26" s="10">
        <v>0</v>
      </c>
      <c r="AB26" s="49"/>
      <c r="AC26" s="49">
        <v>2</v>
      </c>
      <c r="AD26" s="49">
        <v>3</v>
      </c>
      <c r="AE26" s="49"/>
      <c r="AF26" s="49"/>
      <c r="AG26" s="49"/>
      <c r="AH26" s="49"/>
      <c r="AI26" s="49"/>
    </row>
    <row r="27" spans="2:35" ht="57.5" x14ac:dyDescent="0.35">
      <c r="B27" s="62" t="s">
        <v>14</v>
      </c>
      <c r="C27" s="62" t="s">
        <v>536</v>
      </c>
      <c r="D27" s="54" t="s">
        <v>476</v>
      </c>
      <c r="E27" s="54" t="s">
        <v>507</v>
      </c>
      <c r="F27" s="54" t="s">
        <v>402</v>
      </c>
      <c r="G27" s="54" t="s">
        <v>579</v>
      </c>
      <c r="H27" s="54" t="s">
        <v>583</v>
      </c>
      <c r="I27" s="106" t="str">
        <f>'PR-ST-003 Gestión Segurid Info'!$C$15</f>
        <v>6 meses</v>
      </c>
      <c r="J27" s="111">
        <v>116320000</v>
      </c>
      <c r="K27" s="109" t="s">
        <v>374</v>
      </c>
      <c r="L27" s="64" t="s">
        <v>373</v>
      </c>
      <c r="M27" s="64" t="s">
        <v>373</v>
      </c>
      <c r="N27" s="64" t="s">
        <v>378</v>
      </c>
      <c r="O27" s="64" t="s">
        <v>378</v>
      </c>
      <c r="P27" s="64">
        <f>IF(K27="Alto",3,IF(K27="Medio",2,IF(K27="Bajo",1,0)))*'Criterios Priorización Proyecto'!$B$4</f>
        <v>0.5</v>
      </c>
      <c r="Q27" s="64">
        <f>IF(L27="Alto",3,IF(L27="Medio",2,IF(L27="Bajo",1,0)))*'Criterios Priorización Proyecto'!$B$5</f>
        <v>0.44999999999999996</v>
      </c>
      <c r="R27" s="64">
        <f>IF(M27="Alto",3,IF(M27="Medio",2,IF(M27="Bajo",1,0)))*'Criterios Priorización Proyecto'!$B$6</f>
        <v>0.75</v>
      </c>
      <c r="S27" s="64">
        <f>IF(N27="Sí",3,IF(N27="No",1,0))*'Criterios Priorización Proyecto'!$B$7</f>
        <v>0.44999999999999996</v>
      </c>
      <c r="T27" s="64">
        <f>IF(O27="Sí",3,IF(O27="No",1,0))*'Criterios Priorización Proyecto'!$B$8</f>
        <v>0.60000000000000009</v>
      </c>
      <c r="U27" s="64">
        <f t="shared" si="3"/>
        <v>2.75</v>
      </c>
      <c r="V27" s="12" t="s">
        <v>603</v>
      </c>
      <c r="W27" s="12" t="s">
        <v>604</v>
      </c>
      <c r="X27" s="10">
        <v>0</v>
      </c>
      <c r="Y27" s="10">
        <f>J27</f>
        <v>116320000</v>
      </c>
      <c r="Z27" s="10">
        <v>0</v>
      </c>
      <c r="AA27" s="10">
        <v>0</v>
      </c>
      <c r="AB27" s="49"/>
      <c r="AC27" s="49"/>
      <c r="AD27" s="49">
        <v>3</v>
      </c>
      <c r="AE27" s="49">
        <v>4</v>
      </c>
      <c r="AF27" s="49"/>
      <c r="AG27" s="49"/>
      <c r="AH27" s="49"/>
      <c r="AI27" s="49"/>
    </row>
    <row r="28" spans="2:35" ht="23" x14ac:dyDescent="0.35">
      <c r="B28" s="62" t="s">
        <v>14</v>
      </c>
      <c r="C28" s="69" t="s">
        <v>518</v>
      </c>
      <c r="D28" s="54" t="s">
        <v>477</v>
      </c>
      <c r="E28" s="54" t="s">
        <v>508</v>
      </c>
      <c r="F28" s="54" t="s">
        <v>403</v>
      </c>
      <c r="G28" s="54" t="s">
        <v>579</v>
      </c>
      <c r="H28" s="54" t="s">
        <v>583</v>
      </c>
      <c r="I28" s="106" t="str">
        <f>'PR-ST-004 Transic IPv4 a IPv6'!$C$15</f>
        <v>6 meses</v>
      </c>
      <c r="J28" s="111">
        <v>77000000</v>
      </c>
      <c r="K28" s="109" t="s">
        <v>374</v>
      </c>
      <c r="L28" s="64" t="s">
        <v>373</v>
      </c>
      <c r="M28" s="64" t="s">
        <v>373</v>
      </c>
      <c r="N28" s="64" t="s">
        <v>378</v>
      </c>
      <c r="O28" s="64" t="s">
        <v>378</v>
      </c>
      <c r="P28" s="64">
        <f>IF(K28="Alto",3,IF(K28="Medio",2,IF(K28="Bajo",1,0)))*'Criterios Priorización Proyecto'!$B$4</f>
        <v>0.5</v>
      </c>
      <c r="Q28" s="64">
        <f>IF(L28="Alto",3,IF(L28="Medio",2,IF(L28="Bajo",1,0)))*'Criterios Priorización Proyecto'!$B$5</f>
        <v>0.44999999999999996</v>
      </c>
      <c r="R28" s="64">
        <f>IF(M28="Alto",3,IF(M28="Medio",2,IF(M28="Bajo",1,0)))*'Criterios Priorización Proyecto'!$B$6</f>
        <v>0.75</v>
      </c>
      <c r="S28" s="64">
        <f>IF(N28="Sí",3,IF(N28="No",1,0))*'Criterios Priorización Proyecto'!$B$7</f>
        <v>0.44999999999999996</v>
      </c>
      <c r="T28" s="64">
        <f>IF(O28="Sí",3,IF(O28="No",1,0))*'Criterios Priorización Proyecto'!$B$8</f>
        <v>0.60000000000000009</v>
      </c>
      <c r="U28" s="64">
        <f>IFERROR(SUM(P28:T28),"NA")</f>
        <v>2.75</v>
      </c>
      <c r="V28" s="12" t="s">
        <v>604</v>
      </c>
      <c r="W28" s="12" t="s">
        <v>605</v>
      </c>
      <c r="X28" s="10">
        <v>0</v>
      </c>
      <c r="Y28" s="10">
        <f>($J$28/2)*1.5</f>
        <v>57750000</v>
      </c>
      <c r="Z28" s="10">
        <f>($J$28/2)*0.5</f>
        <v>19250000</v>
      </c>
      <c r="AA28" s="10">
        <v>0</v>
      </c>
      <c r="AB28" s="49"/>
      <c r="AC28" s="49"/>
      <c r="AD28" s="49"/>
      <c r="AE28" s="49">
        <v>4</v>
      </c>
      <c r="AF28" s="49">
        <v>5</v>
      </c>
      <c r="AG28" s="49"/>
      <c r="AH28" s="49"/>
      <c r="AI28" s="49"/>
    </row>
    <row r="29" spans="2:35" ht="138" x14ac:dyDescent="0.35">
      <c r="B29" s="62" t="s">
        <v>14</v>
      </c>
      <c r="C29" s="69" t="s">
        <v>518</v>
      </c>
      <c r="D29" s="54" t="s">
        <v>478</v>
      </c>
      <c r="E29" s="54" t="s">
        <v>509</v>
      </c>
      <c r="F29" s="54" t="s">
        <v>419</v>
      </c>
      <c r="G29" s="54" t="s">
        <v>579</v>
      </c>
      <c r="H29" s="54" t="s">
        <v>582</v>
      </c>
      <c r="I29" s="106" t="str">
        <f>'PR-ST-005 Migración a la Nube'!$C$15</f>
        <v>6 meses</v>
      </c>
      <c r="J29" s="111">
        <v>68400000</v>
      </c>
      <c r="K29" s="107" t="s">
        <v>374</v>
      </c>
      <c r="L29" s="53" t="s">
        <v>373</v>
      </c>
      <c r="M29" s="53" t="s">
        <v>374</v>
      </c>
      <c r="N29" s="53" t="s">
        <v>378</v>
      </c>
      <c r="O29" s="53" t="s">
        <v>378</v>
      </c>
      <c r="P29" s="53">
        <f>IF(K29="Alto",3,IF(K29="Medio",2,IF(K29="Bajo",1,0)))*'Criterios Priorización Proyecto'!$B$4</f>
        <v>0.5</v>
      </c>
      <c r="Q29" s="53">
        <f>IF(L29="Alto",3,IF(L29="Medio",2,IF(L29="Bajo",1,0)))*'Criterios Priorización Proyecto'!$B$5</f>
        <v>0.44999999999999996</v>
      </c>
      <c r="R29" s="53">
        <f>IF(M29="Alto",3,IF(M29="Medio",2,IF(M29="Bajo",1,0)))*'Criterios Priorización Proyecto'!$B$6</f>
        <v>0.5</v>
      </c>
      <c r="S29" s="53">
        <f>IF(N29="Sí",3,IF(N29="No",1,0))*'Criterios Priorización Proyecto'!$B$7</f>
        <v>0.44999999999999996</v>
      </c>
      <c r="T29" s="53">
        <f>IF(O29="Sí",3,IF(O29="No",1,0))*'Criterios Priorización Proyecto'!$B$8</f>
        <v>0.60000000000000009</v>
      </c>
      <c r="U29" s="53">
        <f t="shared" ref="U29" si="4">IFERROR(SUM(P29:T29),"NA")</f>
        <v>2.5</v>
      </c>
      <c r="V29" s="12" t="s">
        <v>603</v>
      </c>
      <c r="W29" s="12" t="s">
        <v>604</v>
      </c>
      <c r="X29" s="10">
        <v>0</v>
      </c>
      <c r="Y29" s="10">
        <f>J29</f>
        <v>68400000</v>
      </c>
      <c r="Z29" s="10">
        <v>0</v>
      </c>
      <c r="AA29" s="10">
        <v>0</v>
      </c>
      <c r="AB29" s="49"/>
      <c r="AC29" s="49"/>
      <c r="AD29" s="49">
        <v>3</v>
      </c>
      <c r="AE29" s="49">
        <v>4</v>
      </c>
      <c r="AF29" s="49"/>
      <c r="AG29" s="49"/>
      <c r="AH29" s="49"/>
      <c r="AI29" s="49"/>
    </row>
    <row r="30" spans="2:35" ht="98.5" customHeight="1" x14ac:dyDescent="0.35">
      <c r="B30" s="62" t="s">
        <v>15</v>
      </c>
      <c r="C30" s="69" t="s">
        <v>537</v>
      </c>
      <c r="D30" s="54" t="s">
        <v>479</v>
      </c>
      <c r="E30" s="54" t="s">
        <v>510</v>
      </c>
      <c r="F30" s="54" t="str">
        <f>+'PR-UA-001 Estrat Uso y Aprop'!C8</f>
        <v>Realizar un diagnóstico sobre el uso y apropiación de los sistemas de información tanto a nivel de Alcaldía como a nivel de ciudad.   Realizar plan de formación para uso y apropiación esperado de las TIC a nivel Alcaldía y a nivel Ciudad.   Sensiblizar a los usuarios y ciudadanía sobre los beneficios.  Definir plan de mantenimiento del uso y apropiación en la Alcaldía y Ciudadania.  Definir indicadores para Uso y Adopción</v>
      </c>
      <c r="G30" s="54" t="s">
        <v>578</v>
      </c>
      <c r="H30" s="54" t="s">
        <v>584</v>
      </c>
      <c r="I30" s="106" t="str">
        <f>'PR-UA-001 Estrat Uso y Aprop'!$C$15</f>
        <v>12 meses</v>
      </c>
      <c r="J30" s="111">
        <v>485760000</v>
      </c>
      <c r="K30" s="109" t="s">
        <v>374</v>
      </c>
      <c r="L30" s="64" t="s">
        <v>373</v>
      </c>
      <c r="M30" s="64" t="s">
        <v>374</v>
      </c>
      <c r="N30" s="64" t="s">
        <v>378</v>
      </c>
      <c r="O30" s="64" t="s">
        <v>378</v>
      </c>
      <c r="P30" s="64">
        <f>IF(K30="Alto",3,IF(K30="Medio",2,IF(K30="Bajo",1,0)))*'Criterios Priorización Proyecto'!$B$4</f>
        <v>0.5</v>
      </c>
      <c r="Q30" s="64">
        <f>IF(L30="Alto",3,IF(L30="Medio",2,IF(L30="Bajo",1,0)))*'Criterios Priorización Proyecto'!$B$5</f>
        <v>0.44999999999999996</v>
      </c>
      <c r="R30" s="64">
        <f>IF(M30="Alto",3,IF(M30="Medio",2,IF(M30="Bajo",1,0)))*'Criterios Priorización Proyecto'!$B$6</f>
        <v>0.5</v>
      </c>
      <c r="S30" s="64">
        <f>IF(N30="Sí",3,IF(N30="No",1,0))*'Criterios Priorización Proyecto'!$B$7</f>
        <v>0.44999999999999996</v>
      </c>
      <c r="T30" s="64">
        <f>IF(O30="Sí",3,IF(O30="No",1,0))*'Criterios Priorización Proyecto'!$B$8</f>
        <v>0.60000000000000009</v>
      </c>
      <c r="U30" s="64">
        <f t="shared" si="0"/>
        <v>2.5</v>
      </c>
      <c r="V30" s="12" t="s">
        <v>603</v>
      </c>
      <c r="W30" s="12" t="s">
        <v>605</v>
      </c>
      <c r="X30" s="10">
        <v>0</v>
      </c>
      <c r="Y30" s="10">
        <f>($J$30/3)*2</f>
        <v>323840000</v>
      </c>
      <c r="Z30" s="10">
        <f>($J$30/3)*1</f>
        <v>161920000</v>
      </c>
      <c r="AA30" s="10">
        <v>0</v>
      </c>
      <c r="AB30" s="49"/>
      <c r="AC30" s="49"/>
      <c r="AD30" s="49">
        <v>3</v>
      </c>
      <c r="AE30" s="49">
        <v>4</v>
      </c>
      <c r="AF30" s="49">
        <v>5</v>
      </c>
      <c r="AG30" s="49"/>
      <c r="AH30" s="49"/>
      <c r="AI30" s="49"/>
    </row>
    <row r="31" spans="2:35" ht="62.25" customHeight="1" x14ac:dyDescent="0.35">
      <c r="B31" s="62" t="s">
        <v>15</v>
      </c>
      <c r="C31" s="69" t="s">
        <v>537</v>
      </c>
      <c r="D31" s="54" t="s">
        <v>480</v>
      </c>
      <c r="E31" s="54" t="s">
        <v>511</v>
      </c>
      <c r="F31" s="54" t="str">
        <f>+'PR_UA-002 E-Learning '!C8</f>
        <v>Evaluación e implementación de una plataforma de elearning para fortalecer los procesos de aprendizaje</v>
      </c>
      <c r="G31" s="54" t="s">
        <v>578</v>
      </c>
      <c r="H31" s="54" t="s">
        <v>584</v>
      </c>
      <c r="I31" s="106" t="str">
        <f>'PR_UA-002 E-Learning '!$C$15</f>
        <v>3 meses</v>
      </c>
      <c r="J31" s="111">
        <v>171440000</v>
      </c>
      <c r="K31" s="109" t="s">
        <v>375</v>
      </c>
      <c r="L31" s="64" t="s">
        <v>373</v>
      </c>
      <c r="M31" s="64" t="s">
        <v>374</v>
      </c>
      <c r="N31" s="64" t="s">
        <v>378</v>
      </c>
      <c r="O31" s="64" t="s">
        <v>377</v>
      </c>
      <c r="P31" s="64">
        <f>IF(K31="Alto",3,IF(K31="Medio",2,IF(K31="Bajo",1,0)))*'Criterios Priorización Proyecto'!$B$4</f>
        <v>0.25</v>
      </c>
      <c r="Q31" s="64">
        <f>IF(L31="Alto",3,IF(L31="Medio",2,IF(L31="Bajo",1,0)))*'Criterios Priorización Proyecto'!$B$5</f>
        <v>0.44999999999999996</v>
      </c>
      <c r="R31" s="64">
        <f>IF(M31="Alto",3,IF(M31="Medio",2,IF(M31="Bajo",1,0)))*'Criterios Priorización Proyecto'!$B$6</f>
        <v>0.5</v>
      </c>
      <c r="S31" s="64">
        <f>IF(N31="Sí",3,IF(N31="No",1,0))*'Criterios Priorización Proyecto'!$B$7</f>
        <v>0.44999999999999996</v>
      </c>
      <c r="T31" s="64">
        <f>IF(O31="Sí",3,IF(O31="No",1,0))*'Criterios Priorización Proyecto'!$B$8</f>
        <v>0.2</v>
      </c>
      <c r="U31" s="64">
        <f t="shared" si="0"/>
        <v>1.8499999999999999</v>
      </c>
      <c r="V31" s="12" t="s">
        <v>606</v>
      </c>
      <c r="W31" s="12" t="s">
        <v>606</v>
      </c>
      <c r="X31" s="10">
        <v>0</v>
      </c>
      <c r="Y31" s="10">
        <v>0</v>
      </c>
      <c r="Z31" s="10">
        <f>J31</f>
        <v>171440000</v>
      </c>
      <c r="AA31" s="10">
        <v>0</v>
      </c>
      <c r="AB31" s="49"/>
      <c r="AC31" s="49"/>
      <c r="AD31" s="49"/>
      <c r="AE31" s="49"/>
      <c r="AF31" s="49"/>
      <c r="AG31" s="49">
        <v>6</v>
      </c>
      <c r="AH31" s="49"/>
      <c r="AI31" s="49"/>
    </row>
    <row r="32" spans="2:35" ht="72.650000000000006" customHeight="1" x14ac:dyDescent="0.35">
      <c r="B32" s="62" t="s">
        <v>15</v>
      </c>
      <c r="C32" s="69" t="s">
        <v>537</v>
      </c>
      <c r="D32" s="54" t="s">
        <v>481</v>
      </c>
      <c r="E32" s="54" t="s">
        <v>512</v>
      </c>
      <c r="F32" s="54" t="str">
        <f>+'PR-UA-003 Gestión de Cambio'!C8</f>
        <v>Definir, implementar y socializar el esquema de Gestión de Cambio que requiere la entidad para llevar a cabo una adecuada adopción del cambio desde una adeciada planeación, una consecuente comunicación y sensibilización al cambio y una adecuada ejecución del cambio con el respectivo monitereo y control</v>
      </c>
      <c r="G32" s="54" t="s">
        <v>579</v>
      </c>
      <c r="H32" s="54" t="s">
        <v>584</v>
      </c>
      <c r="I32" s="106" t="str">
        <f>'PR-UA-003 Gestión de Cambio'!$C$15</f>
        <v>6 meses</v>
      </c>
      <c r="J32" s="111">
        <v>397440000</v>
      </c>
      <c r="K32" s="109" t="s">
        <v>374</v>
      </c>
      <c r="L32" s="64" t="s">
        <v>373</v>
      </c>
      <c r="M32" s="64" t="s">
        <v>374</v>
      </c>
      <c r="N32" s="64" t="s">
        <v>378</v>
      </c>
      <c r="O32" s="64" t="s">
        <v>378</v>
      </c>
      <c r="P32" s="64">
        <f>IF(K32="Alto",3,IF(K32="Medio",2,IF(K32="Bajo",1,0)))*'Criterios Priorización Proyecto'!$B$4</f>
        <v>0.5</v>
      </c>
      <c r="Q32" s="64">
        <f>IF(L32="Alto",3,IF(L32="Medio",2,IF(L32="Bajo",1,0)))*'Criterios Priorización Proyecto'!$B$5</f>
        <v>0.44999999999999996</v>
      </c>
      <c r="R32" s="64">
        <f>IF(M32="Alto",3,IF(M32="Medio",2,IF(M32="Bajo",1,0)))*'Criterios Priorización Proyecto'!$B$6</f>
        <v>0.5</v>
      </c>
      <c r="S32" s="64">
        <f>IF(N32="Sí",3,IF(N32="No",1,0))*'Criterios Priorización Proyecto'!$B$7</f>
        <v>0.44999999999999996</v>
      </c>
      <c r="T32" s="64">
        <f>IF(O32="Sí",3,IF(O32="No",1,0))*'Criterios Priorización Proyecto'!$B$8</f>
        <v>0.60000000000000009</v>
      </c>
      <c r="U32" s="64">
        <f t="shared" si="0"/>
        <v>2.5</v>
      </c>
      <c r="V32" s="12" t="s">
        <v>605</v>
      </c>
      <c r="W32" s="12" t="s">
        <v>606</v>
      </c>
      <c r="X32" s="10">
        <v>0</v>
      </c>
      <c r="Y32" s="10">
        <v>0</v>
      </c>
      <c r="Z32" s="10">
        <f>J32</f>
        <v>397440000</v>
      </c>
      <c r="AA32" s="10">
        <v>0</v>
      </c>
      <c r="AB32" s="49"/>
      <c r="AC32" s="49"/>
      <c r="AD32" s="49"/>
      <c r="AE32" s="49"/>
      <c r="AF32" s="49">
        <v>5</v>
      </c>
      <c r="AG32" s="49">
        <v>6</v>
      </c>
      <c r="AH32" s="49"/>
      <c r="AI32" s="49"/>
    </row>
    <row r="33" spans="2:35" ht="91" customHeight="1" x14ac:dyDescent="0.35">
      <c r="B33" s="62" t="s">
        <v>15</v>
      </c>
      <c r="C33" s="71" t="s">
        <v>537</v>
      </c>
      <c r="D33" s="54" t="s">
        <v>482</v>
      </c>
      <c r="E33" s="54" t="s">
        <v>513</v>
      </c>
      <c r="F33" s="54" t="str">
        <f>+'PR-UA-004 Gestión Innovación'!C8</f>
        <v xml:space="preserve">Definir e implementar un sistema de gestión de la innovación que pemita tanto a la ciudadanía como a los funcionarios de la Alcaldía generar, proponer, planear, ejecutar y realizar el seguimiento a innovaciones que permitan mejorar el nivel de vida de las comunidades y de los funcionarios de la entidad, dando la visibilidad requerida para motivar el ciclo innovacional en la organización. </v>
      </c>
      <c r="G33" s="54" t="s">
        <v>578</v>
      </c>
      <c r="H33" s="54" t="s">
        <v>584</v>
      </c>
      <c r="I33" s="106" t="str">
        <f>'PR-UA-004 Gestión Innovación'!$C$15</f>
        <v>12 meses</v>
      </c>
      <c r="J33" s="111">
        <v>677440000</v>
      </c>
      <c r="K33" s="109" t="s">
        <v>373</v>
      </c>
      <c r="L33" s="64" t="s">
        <v>373</v>
      </c>
      <c r="M33" s="64" t="s">
        <v>374</v>
      </c>
      <c r="N33" s="64" t="s">
        <v>378</v>
      </c>
      <c r="O33" s="64" t="s">
        <v>378</v>
      </c>
      <c r="P33" s="64">
        <f>IF(K33="Alto",3,IF(K33="Medio",2,IF(K33="Bajo",1,0)))*'Criterios Priorización Proyecto'!$B$4</f>
        <v>0.75</v>
      </c>
      <c r="Q33" s="64">
        <f>IF(L33="Alto",3,IF(L33="Medio",2,IF(L33="Bajo",1,0)))*'Criterios Priorización Proyecto'!$B$5</f>
        <v>0.44999999999999996</v>
      </c>
      <c r="R33" s="64">
        <f>IF(M33="Alto",3,IF(M33="Medio",2,IF(M33="Bajo",1,0)))*'Criterios Priorización Proyecto'!$B$6</f>
        <v>0.5</v>
      </c>
      <c r="S33" s="64">
        <f>IF(N33="Sí",3,IF(N33="No",1,0))*'Criterios Priorización Proyecto'!$B$7</f>
        <v>0.44999999999999996</v>
      </c>
      <c r="T33" s="64">
        <f>IF(O33="Sí",3,IF(O33="No",1,0))*'Criterios Priorización Proyecto'!$B$8</f>
        <v>0.60000000000000009</v>
      </c>
      <c r="U33" s="64">
        <f t="shared" si="0"/>
        <v>2.75</v>
      </c>
      <c r="V33" s="12" t="s">
        <v>601</v>
      </c>
      <c r="W33" s="12" t="s">
        <v>603</v>
      </c>
      <c r="X33" s="10">
        <f>($J$33/3)*2</f>
        <v>451626666.66666669</v>
      </c>
      <c r="Y33" s="10">
        <f>($J$33/3)*1</f>
        <v>225813333.33333334</v>
      </c>
      <c r="Z33" s="10">
        <v>0</v>
      </c>
      <c r="AA33" s="10">
        <v>0</v>
      </c>
      <c r="AB33" s="49">
        <v>1</v>
      </c>
      <c r="AC33" s="49">
        <v>2</v>
      </c>
      <c r="AD33" s="49">
        <v>3</v>
      </c>
      <c r="AE33" s="49"/>
      <c r="AF33" s="49"/>
      <c r="AG33" s="49"/>
      <c r="AH33" s="49"/>
      <c r="AI33" s="49"/>
    </row>
    <row r="34" spans="2:35" ht="89.5" customHeight="1" x14ac:dyDescent="0.35">
      <c r="B34" s="62" t="s">
        <v>15</v>
      </c>
      <c r="C34" s="71" t="s">
        <v>537</v>
      </c>
      <c r="D34" s="54" t="s">
        <v>483</v>
      </c>
      <c r="E34" s="54" t="s">
        <v>515</v>
      </c>
      <c r="F34" s="54" t="str">
        <f>+'PR_UA-005 Fortalec Vive Digital'!C8</f>
        <v xml:space="preserve">Realizar una reingeniería a la estrategia y servicios que prestan tanto los puntos VIveDigital, ViveLab y Kioskos Vive Digital con el fin de que se tengan procesos reales de inclusión social de la comunidad en las TIC con crecimiento en los indicadores de impacto social </v>
      </c>
      <c r="G34" s="54" t="s">
        <v>580</v>
      </c>
      <c r="H34" s="54" t="s">
        <v>584</v>
      </c>
      <c r="I34" s="106" t="str">
        <f>'PR_UA-005 Fortalec Vive Digital'!$C$15</f>
        <v>12 meses</v>
      </c>
      <c r="J34" s="111">
        <v>452640000</v>
      </c>
      <c r="K34" s="109" t="s">
        <v>374</v>
      </c>
      <c r="L34" s="64" t="s">
        <v>374</v>
      </c>
      <c r="M34" s="64" t="s">
        <v>373</v>
      </c>
      <c r="N34" s="64" t="s">
        <v>378</v>
      </c>
      <c r="O34" s="64" t="s">
        <v>378</v>
      </c>
      <c r="P34" s="64">
        <f>IF(K34="Alto",3,IF(K34="Medio",2,IF(K34="Bajo",1,0)))*'Criterios Priorización Proyecto'!$B$4</f>
        <v>0.5</v>
      </c>
      <c r="Q34" s="64">
        <f>IF(L34="Alto",3,IF(L34="Medio",2,IF(L34="Bajo",1,0)))*'Criterios Priorización Proyecto'!$B$5</f>
        <v>0.3</v>
      </c>
      <c r="R34" s="64">
        <f>IF(M34="Alto",3,IF(M34="Medio",2,IF(M34="Bajo",1,0)))*'Criterios Priorización Proyecto'!$B$6</f>
        <v>0.75</v>
      </c>
      <c r="S34" s="64">
        <f>IF(N34="Sí",3,IF(N34="No",1,0))*'Criterios Priorización Proyecto'!$B$7</f>
        <v>0.44999999999999996</v>
      </c>
      <c r="T34" s="64">
        <f>IF(O34="Sí",3,IF(O34="No",1,0))*'Criterios Priorización Proyecto'!$B$8</f>
        <v>0.60000000000000009</v>
      </c>
      <c r="U34" s="64">
        <f t="shared" si="0"/>
        <v>2.6</v>
      </c>
      <c r="V34" s="12" t="s">
        <v>603</v>
      </c>
      <c r="W34" s="12" t="s">
        <v>605</v>
      </c>
      <c r="X34" s="10">
        <v>0</v>
      </c>
      <c r="Y34" s="10">
        <f>($J$34/3)*1</f>
        <v>150880000</v>
      </c>
      <c r="Z34" s="10">
        <f>($J$34/3)*2</f>
        <v>301760000</v>
      </c>
      <c r="AA34" s="10">
        <v>0</v>
      </c>
      <c r="AB34" s="49"/>
      <c r="AC34" s="49"/>
      <c r="AD34" s="49">
        <v>3</v>
      </c>
      <c r="AE34" s="49">
        <v>4</v>
      </c>
      <c r="AF34" s="49">
        <v>5</v>
      </c>
      <c r="AG34" s="49"/>
      <c r="AH34" s="49"/>
      <c r="AI34" s="49"/>
    </row>
  </sheetData>
  <autoFilter ref="A2:AJ2"/>
  <dataConsolidate/>
  <mergeCells count="7">
    <mergeCell ref="AF1:AG1"/>
    <mergeCell ref="AH1:AI1"/>
    <mergeCell ref="X1:AA1"/>
    <mergeCell ref="K1:U1"/>
    <mergeCell ref="V1:W1"/>
    <mergeCell ref="AB1:AC1"/>
    <mergeCell ref="AD1:AE1"/>
  </mergeCells>
  <conditionalFormatting sqref="AB3:AI34">
    <cfRule type="cellIs" dxfId="207" priority="1" operator="greaterThan">
      <formula>0</formula>
    </cfRule>
  </conditionalFormatting>
  <dataValidations disablePrompts="1" count="3">
    <dataValidation type="list" allowBlank="1" showInputMessage="1" showErrorMessage="1" sqref="B3:B34">
      <formula1>DOMINIOS</formula1>
    </dataValidation>
    <dataValidation type="list" allowBlank="1" showInputMessage="1" showErrorMessage="1" sqref="N3:O34">
      <formula1>"Sí,No"</formula1>
    </dataValidation>
    <dataValidation type="list" allowBlank="1" showInputMessage="1" showErrorMessage="1" sqref="K3:M34">
      <formula1>"Alto,Medio,Bajo"</formula1>
    </dataValidation>
  </dataValidations>
  <pageMargins left="0.7" right="0.7" top="0.75" bottom="0.75" header="0.3" footer="0.3"/>
  <pageSetup orientation="portrait"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C18"/>
  <sheetViews>
    <sheetView showGridLines="0" view="pageBreakPreview" topLeftCell="A11" zoomScaleNormal="100" zoomScaleSheetLayoutView="100" workbookViewId="0">
      <selection activeCell="C16" sqref="C16"/>
    </sheetView>
  </sheetViews>
  <sheetFormatPr baseColWidth="10" defaultColWidth="9.1796875" defaultRowHeight="14.5" x14ac:dyDescent="0.35"/>
  <cols>
    <col min="1" max="1" width="4.1796875" customWidth="1"/>
    <col min="2" max="2" width="18" style="41" customWidth="1"/>
    <col min="3" max="3" width="100" style="3" customWidth="1"/>
    <col min="4" max="4" width="9.1796875" customWidth="1"/>
  </cols>
  <sheetData>
    <row r="2" spans="2:3" x14ac:dyDescent="0.35">
      <c r="B2" s="41" t="s">
        <v>168</v>
      </c>
      <c r="C2" t="s">
        <v>486</v>
      </c>
    </row>
    <row r="3" spans="2:3" ht="26" x14ac:dyDescent="0.35">
      <c r="B3" s="41" t="s">
        <v>169</v>
      </c>
      <c r="C3" s="50" t="str">
        <f>Proyectos!C5</f>
        <v>Gobierno y Gestión de TI</v>
      </c>
    </row>
    <row r="4" spans="2:3" x14ac:dyDescent="0.35">
      <c r="B4" s="41" t="s">
        <v>171</v>
      </c>
      <c r="C4" s="3" t="s">
        <v>172</v>
      </c>
    </row>
    <row r="5" spans="2:3" x14ac:dyDescent="0.35">
      <c r="B5" s="41" t="s">
        <v>173</v>
      </c>
      <c r="C5" s="3" t="s">
        <v>215</v>
      </c>
    </row>
    <row r="6" spans="2:3" x14ac:dyDescent="0.35">
      <c r="B6" s="41" t="s">
        <v>174</v>
      </c>
      <c r="C6" s="3" t="s">
        <v>210</v>
      </c>
    </row>
    <row r="7" spans="2:3" x14ac:dyDescent="0.35">
      <c r="B7" s="41" t="s">
        <v>176</v>
      </c>
      <c r="C7" s="50" t="str">
        <f>Proyectos!B3</f>
        <v>ESTRATEGIA TI</v>
      </c>
    </row>
    <row r="8" spans="2:3" ht="56.15" customHeight="1" x14ac:dyDescent="0.35">
      <c r="B8" s="41" t="s">
        <v>177</v>
      </c>
      <c r="C8" s="3" t="str">
        <f>Proyectos!F5</f>
        <v xml:space="preserve">Establecer el gobierno sobre los sistemas de información y aplicativos que apoyan procesos de otras secretarías.  
Desarrollar las capacidades para trabajar en alianza con las demás dependencias para sumar esfuerzos de toda índole que conlleven a la solución de problemas comunes.  
Establecer un liderazgo proactivo en la ejecución de proyectos con componentes de TI.  </v>
      </c>
    </row>
    <row r="9" spans="2:3" x14ac:dyDescent="0.35">
      <c r="B9" s="41" t="s">
        <v>178</v>
      </c>
      <c r="C9" s="3" t="s">
        <v>216</v>
      </c>
    </row>
    <row r="10" spans="2:3" ht="52.5" x14ac:dyDescent="0.35">
      <c r="B10" s="43" t="s">
        <v>198</v>
      </c>
      <c r="C10" s="3" t="s">
        <v>218</v>
      </c>
    </row>
    <row r="11" spans="2:3" ht="52.5" x14ac:dyDescent="0.35">
      <c r="B11" s="41" t="s">
        <v>179</v>
      </c>
      <c r="C11" s="3" t="s">
        <v>211</v>
      </c>
    </row>
    <row r="12" spans="2:3" ht="104.5" x14ac:dyDescent="0.35">
      <c r="B12" s="43" t="s">
        <v>199</v>
      </c>
      <c r="C12" s="3" t="s">
        <v>369</v>
      </c>
    </row>
    <row r="13" spans="2:3" ht="26" x14ac:dyDescent="0.35">
      <c r="B13" s="41" t="s">
        <v>181</v>
      </c>
      <c r="C13" s="3" t="s">
        <v>487</v>
      </c>
    </row>
    <row r="14" spans="2:3" ht="52.5" x14ac:dyDescent="0.35">
      <c r="B14" s="41" t="s">
        <v>183</v>
      </c>
      <c r="C14" s="3" t="s">
        <v>214</v>
      </c>
    </row>
    <row r="15" spans="2:3" x14ac:dyDescent="0.35">
      <c r="B15" s="41" t="s">
        <v>184</v>
      </c>
      <c r="C15" s="3" t="s">
        <v>185</v>
      </c>
    </row>
    <row r="16" spans="2:3" ht="39.5" x14ac:dyDescent="0.35">
      <c r="B16" s="41" t="s">
        <v>186</v>
      </c>
      <c r="C16" s="3" t="s">
        <v>212</v>
      </c>
    </row>
    <row r="17" spans="2:3" ht="78.5" x14ac:dyDescent="0.35">
      <c r="B17" s="41" t="s">
        <v>187</v>
      </c>
      <c r="C17" s="3" t="s">
        <v>213</v>
      </c>
    </row>
    <row r="18" spans="2:3" x14ac:dyDescent="0.35">
      <c r="B18" s="41" t="s">
        <v>188</v>
      </c>
      <c r="C18" s="3" t="s">
        <v>189</v>
      </c>
    </row>
  </sheetData>
  <pageMargins left="0.7" right="0.7" top="0.75" bottom="0.75" header="0.3" footer="0.3"/>
  <pageSetup scale="68" orientation="portrait" r:id="rId1"/>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C18"/>
  <sheetViews>
    <sheetView showGridLines="0" view="pageBreakPreview" topLeftCell="A13" zoomScaleNormal="100" zoomScaleSheetLayoutView="100" workbookViewId="0">
      <selection activeCell="C14" sqref="C14"/>
    </sheetView>
  </sheetViews>
  <sheetFormatPr baseColWidth="10" defaultColWidth="9.1796875" defaultRowHeight="14.5" x14ac:dyDescent="0.35"/>
  <cols>
    <col min="1" max="1" width="4.1796875" customWidth="1"/>
    <col min="2" max="2" width="18" style="41" customWidth="1"/>
    <col min="3" max="3" width="100" style="3" customWidth="1"/>
    <col min="4" max="4" width="9.1796875" customWidth="1"/>
  </cols>
  <sheetData>
    <row r="2" spans="2:3" x14ac:dyDescent="0.35">
      <c r="B2" s="41" t="s">
        <v>168</v>
      </c>
      <c r="C2" s="3" t="s">
        <v>487</v>
      </c>
    </row>
    <row r="3" spans="2:3" ht="26" x14ac:dyDescent="0.35">
      <c r="B3" s="41" t="s">
        <v>169</v>
      </c>
      <c r="C3" s="3" t="str">
        <f>Proyectos!C6</f>
        <v>Gobierno y Gestión de TI</v>
      </c>
    </row>
    <row r="4" spans="2:3" x14ac:dyDescent="0.35">
      <c r="B4" s="41" t="s">
        <v>171</v>
      </c>
      <c r="C4" s="3" t="s">
        <v>172</v>
      </c>
    </row>
    <row r="5" spans="2:3" x14ac:dyDescent="0.35">
      <c r="B5" s="41" t="s">
        <v>173</v>
      </c>
      <c r="C5" s="3" t="s">
        <v>258</v>
      </c>
    </row>
    <row r="6" spans="2:3" x14ac:dyDescent="0.35">
      <c r="B6" s="41" t="s">
        <v>174</v>
      </c>
      <c r="C6" s="3" t="s">
        <v>336</v>
      </c>
    </row>
    <row r="7" spans="2:3" x14ac:dyDescent="0.35">
      <c r="B7" s="41" t="s">
        <v>176</v>
      </c>
      <c r="C7" s="3" t="s">
        <v>170</v>
      </c>
    </row>
    <row r="8" spans="2:3" ht="56.15" customHeight="1" x14ac:dyDescent="0.35">
      <c r="B8" s="41" t="s">
        <v>177</v>
      </c>
      <c r="C8" s="3" t="s">
        <v>320</v>
      </c>
    </row>
    <row r="9" spans="2:3" ht="78.5" x14ac:dyDescent="0.35">
      <c r="B9" s="41" t="s">
        <v>178</v>
      </c>
      <c r="C9" s="3" t="s">
        <v>323</v>
      </c>
    </row>
    <row r="10" spans="2:3" ht="78.5" x14ac:dyDescent="0.35">
      <c r="B10" s="43" t="s">
        <v>198</v>
      </c>
      <c r="C10" s="3" t="s">
        <v>324</v>
      </c>
    </row>
    <row r="11" spans="2:3" x14ac:dyDescent="0.35">
      <c r="B11" s="41" t="s">
        <v>179</v>
      </c>
      <c r="C11" s="3" t="s">
        <v>180</v>
      </c>
    </row>
    <row r="12" spans="2:3" ht="39.5" x14ac:dyDescent="0.35">
      <c r="B12" s="43" t="s">
        <v>199</v>
      </c>
      <c r="C12" s="3" t="s">
        <v>321</v>
      </c>
    </row>
    <row r="13" spans="2:3" ht="26.5" x14ac:dyDescent="0.35">
      <c r="B13" s="41" t="s">
        <v>181</v>
      </c>
      <c r="C13" s="3" t="s">
        <v>522</v>
      </c>
    </row>
    <row r="14" spans="2:3" ht="39.5" x14ac:dyDescent="0.35">
      <c r="B14" s="41" t="s">
        <v>183</v>
      </c>
      <c r="C14" s="3" t="s">
        <v>609</v>
      </c>
    </row>
    <row r="15" spans="2:3" x14ac:dyDescent="0.35">
      <c r="B15" s="41" t="s">
        <v>184</v>
      </c>
      <c r="C15" s="3" t="s">
        <v>310</v>
      </c>
    </row>
    <row r="16" spans="2:3" x14ac:dyDescent="0.35">
      <c r="B16" s="41" t="s">
        <v>186</v>
      </c>
      <c r="C16" s="3" t="s">
        <v>325</v>
      </c>
    </row>
    <row r="17" spans="2:3" ht="78.5" x14ac:dyDescent="0.35">
      <c r="B17" s="41" t="s">
        <v>187</v>
      </c>
      <c r="C17" s="3" t="s">
        <v>322</v>
      </c>
    </row>
    <row r="18" spans="2:3" x14ac:dyDescent="0.35">
      <c r="B18" s="41" t="s">
        <v>188</v>
      </c>
      <c r="C18" s="3" t="s">
        <v>189</v>
      </c>
    </row>
  </sheetData>
  <pageMargins left="0.7" right="0.7" top="0.75" bottom="0.75" header="0.3" footer="0.3"/>
  <pageSetup scale="68" orientation="portrait" r:id="rId1"/>
  <tableParts count="1">
    <tablePart r:id="rId2"/>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C18"/>
  <sheetViews>
    <sheetView showGridLines="0" topLeftCell="A7" zoomScaleNormal="100" zoomScaleSheetLayoutView="100" workbookViewId="0">
      <selection activeCell="C14" sqref="C14"/>
    </sheetView>
  </sheetViews>
  <sheetFormatPr baseColWidth="10" defaultColWidth="9.1796875" defaultRowHeight="14.5" x14ac:dyDescent="0.35"/>
  <cols>
    <col min="1" max="1" width="4.1796875" customWidth="1"/>
    <col min="2" max="2" width="18" style="41" customWidth="1"/>
    <col min="3" max="3" width="100" style="3" customWidth="1"/>
    <col min="4" max="4" width="9.1796875" customWidth="1"/>
  </cols>
  <sheetData>
    <row r="2" spans="2:3" x14ac:dyDescent="0.35">
      <c r="B2" s="41" t="s">
        <v>168</v>
      </c>
      <c r="C2" s="3" t="s">
        <v>488</v>
      </c>
    </row>
    <row r="3" spans="2:3" ht="26" x14ac:dyDescent="0.35">
      <c r="B3" s="41" t="s">
        <v>169</v>
      </c>
      <c r="C3" s="3" t="str">
        <f>Proyectos!C7</f>
        <v>Gobierno y Gestión de TI</v>
      </c>
    </row>
    <row r="4" spans="2:3" x14ac:dyDescent="0.35">
      <c r="B4" s="41" t="s">
        <v>171</v>
      </c>
      <c r="C4" s="3" t="s">
        <v>172</v>
      </c>
    </row>
    <row r="5" spans="2:3" x14ac:dyDescent="0.35">
      <c r="B5" s="41" t="s">
        <v>173</v>
      </c>
      <c r="C5" s="3" t="s">
        <v>172</v>
      </c>
    </row>
    <row r="6" spans="2:3" x14ac:dyDescent="0.35">
      <c r="B6" s="41" t="s">
        <v>174</v>
      </c>
      <c r="C6" s="3" t="s">
        <v>336</v>
      </c>
    </row>
    <row r="7" spans="2:3" x14ac:dyDescent="0.35">
      <c r="B7" s="41" t="s">
        <v>176</v>
      </c>
      <c r="C7" s="3" t="s">
        <v>170</v>
      </c>
    </row>
    <row r="8" spans="2:3" ht="18" customHeight="1" x14ac:dyDescent="0.35">
      <c r="B8" s="41" t="s">
        <v>177</v>
      </c>
      <c r="C8" s="3" t="s">
        <v>326</v>
      </c>
    </row>
    <row r="9" spans="2:3" ht="26.5" x14ac:dyDescent="0.35">
      <c r="B9" s="41" t="s">
        <v>178</v>
      </c>
      <c r="C9" s="3" t="s">
        <v>327</v>
      </c>
    </row>
    <row r="10" spans="2:3" ht="52.5" x14ac:dyDescent="0.35">
      <c r="B10" s="43" t="s">
        <v>198</v>
      </c>
      <c r="C10" s="3" t="s">
        <v>332</v>
      </c>
    </row>
    <row r="11" spans="2:3" ht="26.5" x14ac:dyDescent="0.35">
      <c r="B11" s="41" t="s">
        <v>179</v>
      </c>
      <c r="C11" s="3" t="s">
        <v>333</v>
      </c>
    </row>
    <row r="12" spans="2:3" ht="52.5" x14ac:dyDescent="0.35">
      <c r="B12" s="43" t="s">
        <v>199</v>
      </c>
      <c r="C12" s="3" t="s">
        <v>329</v>
      </c>
    </row>
    <row r="13" spans="2:3" ht="26" x14ac:dyDescent="0.35">
      <c r="B13" s="41" t="s">
        <v>181</v>
      </c>
      <c r="C13" s="3" t="s">
        <v>487</v>
      </c>
    </row>
    <row r="14" spans="2:3" ht="39.5" x14ac:dyDescent="0.35">
      <c r="B14" s="41" t="s">
        <v>183</v>
      </c>
      <c r="C14" s="3" t="s">
        <v>610</v>
      </c>
    </row>
    <row r="15" spans="2:3" x14ac:dyDescent="0.35">
      <c r="B15" s="41" t="s">
        <v>184</v>
      </c>
      <c r="C15" s="3" t="s">
        <v>201</v>
      </c>
    </row>
    <row r="16" spans="2:3" x14ac:dyDescent="0.35">
      <c r="B16" s="41" t="s">
        <v>186</v>
      </c>
      <c r="C16" s="3" t="s">
        <v>330</v>
      </c>
    </row>
    <row r="17" spans="2:3" ht="26.5" x14ac:dyDescent="0.35">
      <c r="B17" s="41" t="s">
        <v>187</v>
      </c>
      <c r="C17" s="3" t="s">
        <v>331</v>
      </c>
    </row>
    <row r="18" spans="2:3" x14ac:dyDescent="0.35">
      <c r="B18" s="41" t="s">
        <v>188</v>
      </c>
      <c r="C18" s="3" t="s">
        <v>230</v>
      </c>
    </row>
  </sheetData>
  <pageMargins left="0.7" right="0.7" top="0.75" bottom="0.75" header="0.3" footer="0.3"/>
  <pageSetup scale="74" orientation="portrait" r:id="rId1"/>
  <tableParts count="1">
    <tablePart r:id="rId2"/>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C18"/>
  <sheetViews>
    <sheetView showGridLines="0" topLeftCell="A12" zoomScaleNormal="100" workbookViewId="0">
      <selection activeCell="C16" sqref="C16"/>
    </sheetView>
  </sheetViews>
  <sheetFormatPr baseColWidth="10" defaultColWidth="9.1796875" defaultRowHeight="14.5" x14ac:dyDescent="0.35"/>
  <cols>
    <col min="1" max="1" width="4.1796875" customWidth="1"/>
    <col min="2" max="2" width="18" style="41" customWidth="1"/>
    <col min="3" max="3" width="100" style="3" customWidth="1"/>
    <col min="4" max="4" width="9.1796875" customWidth="1"/>
  </cols>
  <sheetData>
    <row r="2" spans="2:3" x14ac:dyDescent="0.35">
      <c r="B2" s="41" t="s">
        <v>168</v>
      </c>
      <c r="C2" t="s">
        <v>489</v>
      </c>
    </row>
    <row r="3" spans="2:3" ht="26" x14ac:dyDescent="0.35">
      <c r="B3" s="41" t="s">
        <v>169</v>
      </c>
      <c r="C3" s="50" t="str">
        <f>Proyectos!C8</f>
        <v>Transformación Digital - Capacidades Analíticas</v>
      </c>
    </row>
    <row r="4" spans="2:3" x14ac:dyDescent="0.35">
      <c r="B4" s="41" t="s">
        <v>171</v>
      </c>
      <c r="C4" s="3" t="s">
        <v>172</v>
      </c>
    </row>
    <row r="5" spans="2:3" x14ac:dyDescent="0.35">
      <c r="B5" s="41" t="s">
        <v>173</v>
      </c>
      <c r="C5" s="3" t="s">
        <v>215</v>
      </c>
    </row>
    <row r="6" spans="2:3" x14ac:dyDescent="0.35">
      <c r="B6" s="41" t="s">
        <v>174</v>
      </c>
      <c r="C6" s="3" t="s">
        <v>388</v>
      </c>
    </row>
    <row r="7" spans="2:3" x14ac:dyDescent="0.35">
      <c r="B7" s="41" t="s">
        <v>176</v>
      </c>
      <c r="C7" s="50" t="s">
        <v>12</v>
      </c>
    </row>
    <row r="8" spans="2:3" ht="54" customHeight="1" x14ac:dyDescent="0.35">
      <c r="B8" s="41" t="s">
        <v>177</v>
      </c>
      <c r="C8" s="3" t="str">
        <f>Proyectos!F8</f>
        <v>Establecer un modelo de gobierno de datos que defina y soporte lineamientos sobre calidad de datos, ciclo de vida de datos, datos maestros y los acuerdos establecidos entre sobre los criterios de calidad para la producción, intercambio y consumo de componentes de información.</v>
      </c>
    </row>
    <row r="9" spans="2:3" ht="46.5" customHeight="1" x14ac:dyDescent="0.35">
      <c r="B9" s="41" t="s">
        <v>178</v>
      </c>
      <c r="C9" s="3" t="s">
        <v>389</v>
      </c>
    </row>
    <row r="10" spans="2:3" x14ac:dyDescent="0.35">
      <c r="B10" s="43" t="s">
        <v>198</v>
      </c>
      <c r="C10" s="3" t="s">
        <v>390</v>
      </c>
    </row>
    <row r="11" spans="2:3" ht="26.5" x14ac:dyDescent="0.35">
      <c r="B11" s="41" t="s">
        <v>179</v>
      </c>
      <c r="C11" s="3" t="s">
        <v>391</v>
      </c>
    </row>
    <row r="12" spans="2:3" ht="52.5" x14ac:dyDescent="0.35">
      <c r="B12" s="43" t="s">
        <v>199</v>
      </c>
      <c r="C12" s="3" t="s">
        <v>587</v>
      </c>
    </row>
    <row r="13" spans="2:3" ht="26" x14ac:dyDescent="0.35">
      <c r="B13" s="41" t="s">
        <v>181</v>
      </c>
      <c r="C13" s="3" t="s">
        <v>182</v>
      </c>
    </row>
    <row r="14" spans="2:3" ht="52.5" x14ac:dyDescent="0.35">
      <c r="B14" s="41" t="s">
        <v>183</v>
      </c>
      <c r="C14" s="3" t="s">
        <v>392</v>
      </c>
    </row>
    <row r="15" spans="2:3" x14ac:dyDescent="0.35">
      <c r="B15" s="41" t="s">
        <v>184</v>
      </c>
      <c r="C15" s="3" t="s">
        <v>265</v>
      </c>
    </row>
    <row r="16" spans="2:3" ht="26.5" x14ac:dyDescent="0.35">
      <c r="B16" s="41" t="s">
        <v>186</v>
      </c>
      <c r="C16" s="3" t="s">
        <v>318</v>
      </c>
    </row>
    <row r="17" spans="2:3" ht="39.5" x14ac:dyDescent="0.35">
      <c r="B17" s="41" t="s">
        <v>187</v>
      </c>
      <c r="C17" s="3" t="s">
        <v>393</v>
      </c>
    </row>
    <row r="18" spans="2:3" x14ac:dyDescent="0.35">
      <c r="B18" s="41" t="s">
        <v>188</v>
      </c>
      <c r="C18" s="3" t="s">
        <v>189</v>
      </c>
    </row>
  </sheetData>
  <pageMargins left="0.7" right="0.7" top="0.75" bottom="0.75" header="0.3" footer="0.3"/>
  <pageSetup scale="68" orientation="portrait" r:id="rId1"/>
  <tableParts count="1">
    <tablePart r:id="rId2"/>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C18"/>
  <sheetViews>
    <sheetView showGridLines="0" topLeftCell="A10" zoomScaleNormal="100" workbookViewId="0">
      <selection activeCell="C8" sqref="C8"/>
    </sheetView>
  </sheetViews>
  <sheetFormatPr baseColWidth="10" defaultColWidth="9.1796875" defaultRowHeight="14.5" x14ac:dyDescent="0.35"/>
  <cols>
    <col min="1" max="1" width="4.1796875" customWidth="1"/>
    <col min="2" max="2" width="18" style="41" customWidth="1"/>
    <col min="3" max="3" width="100" style="3" customWidth="1"/>
    <col min="4" max="4" width="9.1796875" customWidth="1"/>
  </cols>
  <sheetData>
    <row r="2" spans="2:3" x14ac:dyDescent="0.35">
      <c r="B2" s="41" t="s">
        <v>168</v>
      </c>
      <c r="C2" s="3" t="s">
        <v>490</v>
      </c>
    </row>
    <row r="3" spans="2:3" ht="26" x14ac:dyDescent="0.35">
      <c r="B3" s="41" t="s">
        <v>169</v>
      </c>
      <c r="C3" s="61" t="str">
        <f>Proyectos!C9</f>
        <v>Transformación Digital - Servicios de Información</v>
      </c>
    </row>
    <row r="4" spans="2:3" x14ac:dyDescent="0.35">
      <c r="B4" s="41" t="s">
        <v>171</v>
      </c>
      <c r="C4" s="3" t="s">
        <v>172</v>
      </c>
    </row>
    <row r="5" spans="2:3" x14ac:dyDescent="0.35">
      <c r="B5" s="41" t="s">
        <v>173</v>
      </c>
      <c r="C5" s="3" t="s">
        <v>217</v>
      </c>
    </row>
    <row r="6" spans="2:3" x14ac:dyDescent="0.35">
      <c r="B6" s="41" t="s">
        <v>174</v>
      </c>
      <c r="C6" s="3" t="s">
        <v>210</v>
      </c>
    </row>
    <row r="7" spans="2:3" x14ac:dyDescent="0.35">
      <c r="B7" s="41" t="s">
        <v>176</v>
      </c>
      <c r="C7" s="50" t="s">
        <v>12</v>
      </c>
    </row>
    <row r="8" spans="2:3" ht="68.150000000000006" customHeight="1" x14ac:dyDescent="0.35">
      <c r="B8" s="41" t="s">
        <v>177</v>
      </c>
      <c r="C8" s="3" t="str">
        <f>Proyectos!F9</f>
        <v>Implementar servicios digitales básicos  para  ciudadanos y empresas con el fin de garantizar trámites eficientes,  disponibles, confiables, transparentes que permitan compartir información de forma segura sobre documentos e información requerida según el propósito del trámite o servicio en cuestión.  Los servicios ciudanos digitales deben cumplir con los lineamientos de interoperabilidad</v>
      </c>
    </row>
    <row r="9" spans="2:3" x14ac:dyDescent="0.35">
      <c r="B9" s="41" t="s">
        <v>178</v>
      </c>
      <c r="C9" s="3" t="s">
        <v>228</v>
      </c>
    </row>
    <row r="10" spans="2:3" ht="26.5" x14ac:dyDescent="0.35">
      <c r="B10" s="43" t="s">
        <v>198</v>
      </c>
      <c r="C10" s="44" t="s">
        <v>227</v>
      </c>
    </row>
    <row r="11" spans="2:3" ht="52.5" x14ac:dyDescent="0.35">
      <c r="B11" s="41" t="s">
        <v>179</v>
      </c>
      <c r="C11" s="3" t="s">
        <v>221</v>
      </c>
    </row>
    <row r="12" spans="2:3" ht="39.5" x14ac:dyDescent="0.35">
      <c r="B12" s="43" t="s">
        <v>199</v>
      </c>
      <c r="C12" s="44" t="s">
        <v>220</v>
      </c>
    </row>
    <row r="13" spans="2:3" ht="26" x14ac:dyDescent="0.35">
      <c r="B13" s="41" t="s">
        <v>181</v>
      </c>
      <c r="C13" s="3" t="s">
        <v>491</v>
      </c>
    </row>
    <row r="14" spans="2:3" ht="39.5" x14ac:dyDescent="0.35">
      <c r="B14" s="41" t="s">
        <v>183</v>
      </c>
      <c r="C14" s="3" t="s">
        <v>222</v>
      </c>
    </row>
    <row r="15" spans="2:3" x14ac:dyDescent="0.35">
      <c r="B15" s="41" t="s">
        <v>184</v>
      </c>
      <c r="C15" s="3" t="s">
        <v>223</v>
      </c>
    </row>
    <row r="16" spans="2:3" ht="65.5" x14ac:dyDescent="0.35">
      <c r="B16" s="41" t="s">
        <v>186</v>
      </c>
      <c r="C16" s="3" t="s">
        <v>225</v>
      </c>
    </row>
    <row r="17" spans="2:3" x14ac:dyDescent="0.35">
      <c r="B17" s="41" t="s">
        <v>187</v>
      </c>
      <c r="C17" s="3" t="s">
        <v>224</v>
      </c>
    </row>
    <row r="18" spans="2:3" x14ac:dyDescent="0.35">
      <c r="B18" s="41" t="s">
        <v>188</v>
      </c>
      <c r="C18" s="3" t="s">
        <v>226</v>
      </c>
    </row>
  </sheetData>
  <pageMargins left="0.7" right="0.7" top="0.75" bottom="0.75" header="0.3" footer="0.3"/>
  <pageSetup scale="74" orientation="portrait" r:id="rId1"/>
  <tableParts count="1">
    <tablePart r:id="rId2"/>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C18"/>
  <sheetViews>
    <sheetView showGridLines="0" topLeftCell="A13" zoomScaleNormal="100" workbookViewId="0">
      <selection activeCell="C16" sqref="C16"/>
    </sheetView>
  </sheetViews>
  <sheetFormatPr baseColWidth="10" defaultColWidth="9.1796875" defaultRowHeight="14.5" x14ac:dyDescent="0.35"/>
  <cols>
    <col min="1" max="1" width="4.1796875" customWidth="1"/>
    <col min="2" max="2" width="18" style="41" customWidth="1"/>
    <col min="3" max="3" width="100" style="3" customWidth="1"/>
    <col min="4" max="4" width="9.1796875" customWidth="1"/>
  </cols>
  <sheetData>
    <row r="2" spans="2:3" x14ac:dyDescent="0.35">
      <c r="B2" s="41" t="s">
        <v>168</v>
      </c>
      <c r="C2" t="s">
        <v>491</v>
      </c>
    </row>
    <row r="3" spans="2:3" ht="26" x14ac:dyDescent="0.35">
      <c r="B3" s="41" t="s">
        <v>169</v>
      </c>
      <c r="C3" s="61" t="str">
        <f>Proyectos!C10</f>
        <v>Transformación Digital - Servicios de Información</v>
      </c>
    </row>
    <row r="4" spans="2:3" x14ac:dyDescent="0.35">
      <c r="B4" s="41" t="s">
        <v>171</v>
      </c>
      <c r="C4" s="3" t="s">
        <v>172</v>
      </c>
    </row>
    <row r="5" spans="2:3" x14ac:dyDescent="0.35">
      <c r="B5" s="41" t="s">
        <v>173</v>
      </c>
      <c r="C5" s="3" t="s">
        <v>172</v>
      </c>
    </row>
    <row r="6" spans="2:3" x14ac:dyDescent="0.35">
      <c r="B6" s="41" t="s">
        <v>174</v>
      </c>
      <c r="C6" s="3" t="s">
        <v>210</v>
      </c>
    </row>
    <row r="7" spans="2:3" x14ac:dyDescent="0.35">
      <c r="B7" s="41" t="s">
        <v>176</v>
      </c>
      <c r="C7" s="3" t="s">
        <v>12</v>
      </c>
    </row>
    <row r="8" spans="2:3" ht="168" customHeight="1" x14ac:dyDescent="0.35">
      <c r="B8" s="41" t="s">
        <v>177</v>
      </c>
      <c r="C8" s="3" t="str">
        <f>Proyectos!F10</f>
        <v>Implementar los mecanismos que permitan el acceso
a los servicios de información por parte de los diferentes grupos de interés, contemplando características de accesibilidad, seguridad y usabilidad.
Implementar aplicaciones móviles como canales de acceso a información y servicios requeridos por el ciudadano.
Implementar portales digitales y estrategias de divulgación a través de redes sociales para los servicios y procesos que aun carecen de un medio efectivos para dar a conocer al ciudadano los servicios e información disponible de cultura, turismo, desarrollo económico, entre otros. En algunos casos se requiere la reactivación de portales digitales que ya existen pero se encuentran inactivos. 
Implementar mecanismos de accesibilidad que garanticen la inlcusión para personas en situación de discapacidad auditiva y visual.</v>
      </c>
    </row>
    <row r="9" spans="2:3" ht="65.5" x14ac:dyDescent="0.35">
      <c r="B9" s="41" t="s">
        <v>178</v>
      </c>
      <c r="C9" s="3" t="s">
        <v>266</v>
      </c>
    </row>
    <row r="10" spans="2:3" ht="52.5" x14ac:dyDescent="0.35">
      <c r="B10" s="43" t="s">
        <v>198</v>
      </c>
      <c r="C10" s="3" t="s">
        <v>267</v>
      </c>
    </row>
    <row r="11" spans="2:3" ht="78.5" x14ac:dyDescent="0.35">
      <c r="B11" s="41" t="s">
        <v>179</v>
      </c>
      <c r="C11" s="3" t="s">
        <v>270</v>
      </c>
    </row>
    <row r="12" spans="2:3" ht="78.5" x14ac:dyDescent="0.35">
      <c r="B12" s="43" t="s">
        <v>199</v>
      </c>
      <c r="C12" s="3" t="s">
        <v>268</v>
      </c>
    </row>
    <row r="13" spans="2:3" ht="26" x14ac:dyDescent="0.35">
      <c r="B13" s="41" t="s">
        <v>181</v>
      </c>
      <c r="C13" s="3" t="s">
        <v>490</v>
      </c>
    </row>
    <row r="14" spans="2:3" ht="52.5" x14ac:dyDescent="0.35">
      <c r="B14" s="41" t="s">
        <v>183</v>
      </c>
      <c r="C14" s="3" t="s">
        <v>272</v>
      </c>
    </row>
    <row r="15" spans="2:3" x14ac:dyDescent="0.35">
      <c r="B15" s="41" t="s">
        <v>184</v>
      </c>
      <c r="C15" s="3" t="s">
        <v>591</v>
      </c>
    </row>
    <row r="16" spans="2:3" ht="52.5" x14ac:dyDescent="0.35">
      <c r="B16" s="41" t="s">
        <v>186</v>
      </c>
      <c r="C16" s="3" t="s">
        <v>273</v>
      </c>
    </row>
    <row r="17" spans="2:3" ht="65.5" x14ac:dyDescent="0.35">
      <c r="B17" s="41" t="s">
        <v>187</v>
      </c>
      <c r="C17" s="3" t="s">
        <v>269</v>
      </c>
    </row>
    <row r="18" spans="2:3" x14ac:dyDescent="0.35">
      <c r="B18" s="41" t="s">
        <v>188</v>
      </c>
      <c r="C18" s="3" t="s">
        <v>271</v>
      </c>
    </row>
  </sheetData>
  <pageMargins left="0.7" right="0.7" top="0.75" bottom="0.75" header="0.3" footer="0.3"/>
  <pageSetup scale="74" orientation="portrait" r:id="rId1"/>
  <tableParts count="1">
    <tablePart r:id="rId2"/>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C18"/>
  <sheetViews>
    <sheetView showGridLines="0" topLeftCell="A14" zoomScaleNormal="100" workbookViewId="0">
      <selection activeCell="C15" sqref="C15"/>
    </sheetView>
  </sheetViews>
  <sheetFormatPr baseColWidth="10" defaultColWidth="9.1796875" defaultRowHeight="14.5" x14ac:dyDescent="0.35"/>
  <cols>
    <col min="1" max="1" width="4.1796875" customWidth="1"/>
    <col min="2" max="2" width="18" style="41" customWidth="1"/>
    <col min="3" max="3" width="100" style="3" customWidth="1"/>
    <col min="4" max="4" width="9.1796875" customWidth="1"/>
  </cols>
  <sheetData>
    <row r="2" spans="2:3" x14ac:dyDescent="0.35">
      <c r="B2" s="41" t="s">
        <v>168</v>
      </c>
      <c r="C2" s="3" t="s">
        <v>492</v>
      </c>
    </row>
    <row r="3" spans="2:3" ht="26" x14ac:dyDescent="0.35">
      <c r="B3" s="41" t="s">
        <v>169</v>
      </c>
      <c r="C3" s="50" t="str">
        <f>Proyectos!C11</f>
        <v>Transformación Digital - Capacidades Analíticas</v>
      </c>
    </row>
    <row r="4" spans="2:3" x14ac:dyDescent="0.35">
      <c r="B4" s="41" t="s">
        <v>171</v>
      </c>
      <c r="C4" s="3" t="s">
        <v>172</v>
      </c>
    </row>
    <row r="5" spans="2:3" x14ac:dyDescent="0.35">
      <c r="B5" s="41" t="s">
        <v>173</v>
      </c>
      <c r="C5" s="3" t="s">
        <v>217</v>
      </c>
    </row>
    <row r="6" spans="2:3" x14ac:dyDescent="0.35">
      <c r="B6" s="41" t="s">
        <v>174</v>
      </c>
      <c r="C6" s="3" t="s">
        <v>210</v>
      </c>
    </row>
    <row r="7" spans="2:3" x14ac:dyDescent="0.35">
      <c r="B7" s="41" t="s">
        <v>176</v>
      </c>
      <c r="C7" s="50" t="s">
        <v>12</v>
      </c>
    </row>
    <row r="8" spans="2:3" ht="121.5" customHeight="1" x14ac:dyDescent="0.35">
      <c r="B8" s="41" t="s">
        <v>177</v>
      </c>
      <c r="C8" s="3" t="str">
        <f>Proyectos!F11</f>
        <v xml:space="preserve">Implementar un lago de datos como un repositorio de datos estructurados y no estructurados de toda la entidad que garantice los siguientes aspectos requeridos en relación con la gestión de la información de la Entidad:
- Garantizar existencia de fuentes únicas de información.
- Garantizar el acceso confiable y oportuno a la información.
- Apropiación de los datos gestionados con Sistemas de información no propios (como es el caso de movilidad).
- Asegurar la calidad de los datos.
- Ofrecer una base para la generación de informes a Entes de control
- Ofrecer una base para la implementación de modelos analíticos
</v>
      </c>
    </row>
    <row r="9" spans="2:3" x14ac:dyDescent="0.35">
      <c r="B9" s="41" t="s">
        <v>178</v>
      </c>
      <c r="C9" s="3" t="s">
        <v>233</v>
      </c>
    </row>
    <row r="10" spans="2:3" ht="26.5" x14ac:dyDescent="0.35">
      <c r="B10" s="43" t="s">
        <v>198</v>
      </c>
      <c r="C10" s="44" t="s">
        <v>232</v>
      </c>
    </row>
    <row r="11" spans="2:3" ht="26.5" x14ac:dyDescent="0.35">
      <c r="B11" s="41" t="s">
        <v>179</v>
      </c>
      <c r="C11" s="3" t="s">
        <v>237</v>
      </c>
    </row>
    <row r="12" spans="2:3" ht="78.5" x14ac:dyDescent="0.35">
      <c r="B12" s="43" t="s">
        <v>199</v>
      </c>
      <c r="C12" s="44" t="s">
        <v>235</v>
      </c>
    </row>
    <row r="13" spans="2:3" ht="39.5" x14ac:dyDescent="0.35">
      <c r="B13" s="41" t="s">
        <v>181</v>
      </c>
      <c r="C13" s="3" t="s">
        <v>524</v>
      </c>
    </row>
    <row r="14" spans="2:3" ht="52.5" x14ac:dyDescent="0.35">
      <c r="B14" s="41" t="s">
        <v>183</v>
      </c>
      <c r="C14" s="3" t="s">
        <v>229</v>
      </c>
    </row>
    <row r="15" spans="2:3" x14ac:dyDescent="0.35">
      <c r="B15" s="41" t="s">
        <v>184</v>
      </c>
      <c r="C15" s="3" t="s">
        <v>223</v>
      </c>
    </row>
    <row r="16" spans="2:3" ht="52.5" x14ac:dyDescent="0.35">
      <c r="B16" s="41" t="s">
        <v>186</v>
      </c>
      <c r="C16" s="3" t="s">
        <v>231</v>
      </c>
    </row>
    <row r="17" spans="2:3" ht="52.5" x14ac:dyDescent="0.35">
      <c r="B17" s="41" t="s">
        <v>187</v>
      </c>
      <c r="C17" s="3" t="s">
        <v>236</v>
      </c>
    </row>
    <row r="18" spans="2:3" x14ac:dyDescent="0.35">
      <c r="B18" s="41" t="s">
        <v>188</v>
      </c>
      <c r="C18" s="3" t="s">
        <v>230</v>
      </c>
    </row>
  </sheetData>
  <pageMargins left="0.7" right="0.7" top="0.75" bottom="0.75" header="0.3" footer="0.3"/>
  <pageSetup scale="74" orientation="portrait" r:id="rId1"/>
  <tableParts count="1">
    <tablePart r:id="rId2"/>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C18"/>
  <sheetViews>
    <sheetView showGridLines="0" topLeftCell="A9" zoomScaleNormal="100" workbookViewId="0">
      <selection activeCell="C16" sqref="C16"/>
    </sheetView>
  </sheetViews>
  <sheetFormatPr baseColWidth="10" defaultColWidth="9.1796875" defaultRowHeight="14.5" x14ac:dyDescent="0.35"/>
  <cols>
    <col min="1" max="1" width="4.1796875" customWidth="1"/>
    <col min="2" max="2" width="18" style="41" customWidth="1"/>
    <col min="3" max="3" width="100" style="3" customWidth="1"/>
    <col min="4" max="4" width="9.1796875" customWidth="1"/>
  </cols>
  <sheetData>
    <row r="2" spans="2:3" x14ac:dyDescent="0.35">
      <c r="B2" s="41" t="s">
        <v>168</v>
      </c>
      <c r="C2" s="3" t="s">
        <v>493</v>
      </c>
    </row>
    <row r="3" spans="2:3" ht="26" x14ac:dyDescent="0.35">
      <c r="B3" s="41" t="s">
        <v>169</v>
      </c>
      <c r="C3" s="50" t="str">
        <f>Proyectos!C12</f>
        <v>Transformación Digital - Capacidades Analíticas</v>
      </c>
    </row>
    <row r="4" spans="2:3" x14ac:dyDescent="0.35">
      <c r="B4" s="41" t="s">
        <v>171</v>
      </c>
      <c r="C4" s="3" t="s">
        <v>172</v>
      </c>
    </row>
    <row r="5" spans="2:3" x14ac:dyDescent="0.35">
      <c r="B5" s="41" t="s">
        <v>173</v>
      </c>
      <c r="C5" s="3" t="s">
        <v>217</v>
      </c>
    </row>
    <row r="6" spans="2:3" x14ac:dyDescent="0.35">
      <c r="B6" s="41" t="s">
        <v>174</v>
      </c>
      <c r="C6" s="3" t="s">
        <v>210</v>
      </c>
    </row>
    <row r="7" spans="2:3" x14ac:dyDescent="0.35">
      <c r="B7" s="41" t="s">
        <v>176</v>
      </c>
      <c r="C7" s="50" t="s">
        <v>12</v>
      </c>
    </row>
    <row r="8" spans="2:3" ht="61.5" customHeight="1" x14ac:dyDescent="0.35">
      <c r="B8" s="41" t="s">
        <v>177</v>
      </c>
      <c r="C8" s="3" t="str">
        <f>Proyectos!F12</f>
        <v>Definir, diseñar e implementar soluciones de análisis descriptivo que permitan utiliza los datos históricos de la Entidad para identificar y  analizar comportamientos sobre diferentes aspectos de la gestión y permitir la toma de decisiones informadas, así como la entrega de información a otros grupos de interés.  Implementar varios indicadores de negocio para obtener una visión de lo que está pasando.</v>
      </c>
    </row>
    <row r="9" spans="2:3" x14ac:dyDescent="0.35">
      <c r="B9" s="41" t="s">
        <v>178</v>
      </c>
      <c r="C9" s="3" t="s">
        <v>240</v>
      </c>
    </row>
    <row r="10" spans="2:3" ht="78.5" x14ac:dyDescent="0.35">
      <c r="B10" s="43" t="s">
        <v>198</v>
      </c>
      <c r="C10" s="3" t="s">
        <v>241</v>
      </c>
    </row>
    <row r="11" spans="2:3" ht="26.5" x14ac:dyDescent="0.35">
      <c r="B11" s="41" t="s">
        <v>179</v>
      </c>
      <c r="C11" s="3" t="s">
        <v>238</v>
      </c>
    </row>
    <row r="12" spans="2:3" ht="91.5" x14ac:dyDescent="0.35">
      <c r="B12" s="43" t="s">
        <v>199</v>
      </c>
      <c r="C12" s="3" t="s">
        <v>245</v>
      </c>
    </row>
    <row r="13" spans="2:3" ht="26.5" x14ac:dyDescent="0.35">
      <c r="B13" s="41" t="s">
        <v>181</v>
      </c>
      <c r="C13" s="3" t="s">
        <v>523</v>
      </c>
    </row>
    <row r="14" spans="2:3" ht="52.5" x14ac:dyDescent="0.35">
      <c r="B14" s="41" t="s">
        <v>183</v>
      </c>
      <c r="C14" s="3" t="s">
        <v>247</v>
      </c>
    </row>
    <row r="15" spans="2:3" x14ac:dyDescent="0.35">
      <c r="B15" s="41" t="s">
        <v>184</v>
      </c>
      <c r="C15" s="3" t="s">
        <v>223</v>
      </c>
    </row>
    <row r="16" spans="2:3" ht="65.5" x14ac:dyDescent="0.35">
      <c r="B16" s="41" t="s">
        <v>186</v>
      </c>
      <c r="C16" s="3" t="s">
        <v>248</v>
      </c>
    </row>
    <row r="17" spans="2:3" ht="52.5" x14ac:dyDescent="0.35">
      <c r="B17" s="41" t="s">
        <v>187</v>
      </c>
      <c r="C17" s="3" t="s">
        <v>239</v>
      </c>
    </row>
    <row r="18" spans="2:3" x14ac:dyDescent="0.35">
      <c r="B18" s="41" t="s">
        <v>188</v>
      </c>
      <c r="C18" s="3" t="s">
        <v>230</v>
      </c>
    </row>
  </sheetData>
  <pageMargins left="0.7" right="0.7" top="0.75" bottom="0.75" header="0.3" footer="0.3"/>
  <pageSetup scale="74" orientation="portrait" r:id="rId1"/>
  <tableParts count="1">
    <tablePart r:id="rId2"/>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C19"/>
  <sheetViews>
    <sheetView showGridLines="0" topLeftCell="A13" zoomScale="103" zoomScaleNormal="85" workbookViewId="0">
      <selection activeCell="C23" sqref="C23"/>
    </sheetView>
  </sheetViews>
  <sheetFormatPr baseColWidth="10" defaultColWidth="9.1796875" defaultRowHeight="14.5" x14ac:dyDescent="0.35"/>
  <cols>
    <col min="1" max="1" width="4.1796875" customWidth="1"/>
    <col min="2" max="2" width="18" style="41" customWidth="1"/>
    <col min="3" max="3" width="100" style="3" customWidth="1"/>
    <col min="4" max="4" width="9.1796875" customWidth="1"/>
  </cols>
  <sheetData>
    <row r="2" spans="2:3" x14ac:dyDescent="0.35">
      <c r="B2" s="41" t="s">
        <v>168</v>
      </c>
      <c r="C2" s="3" t="s">
        <v>494</v>
      </c>
    </row>
    <row r="3" spans="2:3" ht="26" x14ac:dyDescent="0.35">
      <c r="B3" s="41" t="s">
        <v>169</v>
      </c>
      <c r="C3" s="61" t="str">
        <f>Proyectos!C13</f>
        <v>Transformación Digital - Capacidades Analíticas</v>
      </c>
    </row>
    <row r="4" spans="2:3" x14ac:dyDescent="0.35">
      <c r="B4" s="41" t="s">
        <v>171</v>
      </c>
      <c r="C4" s="3" t="s">
        <v>172</v>
      </c>
    </row>
    <row r="5" spans="2:3" x14ac:dyDescent="0.35">
      <c r="B5" s="41" t="s">
        <v>173</v>
      </c>
      <c r="C5" s="3" t="s">
        <v>217</v>
      </c>
    </row>
    <row r="6" spans="2:3" x14ac:dyDescent="0.35">
      <c r="B6" s="41" t="s">
        <v>174</v>
      </c>
      <c r="C6" s="3" t="s">
        <v>210</v>
      </c>
    </row>
    <row r="7" spans="2:3" x14ac:dyDescent="0.35">
      <c r="B7" s="41" t="s">
        <v>176</v>
      </c>
      <c r="C7" s="50" t="s">
        <v>12</v>
      </c>
    </row>
    <row r="8" spans="2:3" ht="91" customHeight="1" x14ac:dyDescent="0.35">
      <c r="B8" s="41" t="s">
        <v>177</v>
      </c>
      <c r="C8" s="3" t="str">
        <f>Proyectos!F13</f>
        <v xml:space="preserve">Definir, diseñar e implementar soluciones de análisis predictivo que permitan utilizar la información histórica y correlacionar variables usando modelos estadísticos y matemáticos con el fin de realizar pronósticos de aspectos relevantes de la gestión y predecir con un grado de certeza situaciones futuras.
La analítica predictiva puede ser aplicada a aspectos como:
- Análisis y predicción del comportamiento de pago de impuestos (Gestión de cartera)
- Probabiliad de deserción de estudiantes (Gestión educativa)
- Optimización de recursos para la gestión de la movilidad
Análisis y predicción del comportamiento de variables ambientales para la prevención de desastres
- Predicciones en materia de salud de acuerdo con los diferentes grupos sociales identificados. </v>
      </c>
    </row>
    <row r="9" spans="2:3" x14ac:dyDescent="0.35">
      <c r="B9" s="41" t="s">
        <v>178</v>
      </c>
      <c r="C9" s="3" t="s">
        <v>242</v>
      </c>
    </row>
    <row r="10" spans="2:3" ht="26.5" x14ac:dyDescent="0.35">
      <c r="B10" s="43" t="s">
        <v>198</v>
      </c>
      <c r="C10" s="3" t="s">
        <v>243</v>
      </c>
    </row>
    <row r="11" spans="2:3" ht="39.5" x14ac:dyDescent="0.35">
      <c r="B11" s="41" t="s">
        <v>179</v>
      </c>
      <c r="C11" s="3" t="s">
        <v>244</v>
      </c>
    </row>
    <row r="12" spans="2:3" ht="169.5" x14ac:dyDescent="0.35">
      <c r="B12" s="43" t="s">
        <v>199</v>
      </c>
      <c r="C12" s="3" t="s">
        <v>576</v>
      </c>
    </row>
    <row r="13" spans="2:3" ht="26.5" x14ac:dyDescent="0.35">
      <c r="B13" s="41" t="s">
        <v>181</v>
      </c>
      <c r="C13" s="3" t="s">
        <v>246</v>
      </c>
    </row>
    <row r="14" spans="2:3" ht="52.5" x14ac:dyDescent="0.35">
      <c r="B14" s="41" t="s">
        <v>183</v>
      </c>
      <c r="C14" s="3" t="s">
        <v>247</v>
      </c>
    </row>
    <row r="15" spans="2:3" x14ac:dyDescent="0.35">
      <c r="B15" s="41" t="s">
        <v>184</v>
      </c>
      <c r="C15" s="3" t="s">
        <v>591</v>
      </c>
    </row>
    <row r="16" spans="2:3" ht="52.5" x14ac:dyDescent="0.35">
      <c r="B16" s="41" t="s">
        <v>186</v>
      </c>
      <c r="C16" s="3" t="s">
        <v>250</v>
      </c>
    </row>
    <row r="17" spans="2:3" ht="52.5" x14ac:dyDescent="0.35">
      <c r="B17" s="41" t="s">
        <v>187</v>
      </c>
      <c r="C17" s="3" t="s">
        <v>249</v>
      </c>
    </row>
    <row r="18" spans="2:3" x14ac:dyDescent="0.35">
      <c r="B18" s="41" t="s">
        <v>188</v>
      </c>
      <c r="C18" s="3" t="s">
        <v>230</v>
      </c>
    </row>
    <row r="19" spans="2:3" x14ac:dyDescent="0.35">
      <c r="B19" s="43"/>
      <c r="C19" s="51"/>
    </row>
  </sheetData>
  <pageMargins left="0.7" right="0.7" top="0.75" bottom="0.75" header="0.3" footer="0.3"/>
  <pageSetup scale="74"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C18"/>
  <sheetViews>
    <sheetView showGridLines="0" topLeftCell="A11" zoomScaleNormal="100" workbookViewId="0">
      <selection activeCell="C15" sqref="C15"/>
    </sheetView>
  </sheetViews>
  <sheetFormatPr baseColWidth="10" defaultColWidth="9.1796875" defaultRowHeight="14.5" x14ac:dyDescent="0.35"/>
  <cols>
    <col min="1" max="1" width="4.1796875" customWidth="1"/>
    <col min="2" max="2" width="18" style="41" customWidth="1"/>
    <col min="3" max="3" width="100" style="3" customWidth="1"/>
    <col min="4" max="4" width="9.1796875" customWidth="1"/>
  </cols>
  <sheetData>
    <row r="2" spans="2:3" x14ac:dyDescent="0.35">
      <c r="B2" s="41" t="s">
        <v>168</v>
      </c>
      <c r="C2" s="3" t="s">
        <v>495</v>
      </c>
    </row>
    <row r="3" spans="2:3" ht="26" x14ac:dyDescent="0.35">
      <c r="B3" s="41" t="s">
        <v>169</v>
      </c>
      <c r="C3" s="61" t="str">
        <f>Proyectos!C14</f>
        <v>Transformación Digital - Servicios de Información</v>
      </c>
    </row>
    <row r="4" spans="2:3" x14ac:dyDescent="0.35">
      <c r="B4" s="41" t="s">
        <v>171</v>
      </c>
      <c r="C4" s="3" t="s">
        <v>258</v>
      </c>
    </row>
    <row r="5" spans="2:3" x14ac:dyDescent="0.35">
      <c r="B5" s="41" t="s">
        <v>173</v>
      </c>
      <c r="C5" s="3" t="s">
        <v>215</v>
      </c>
    </row>
    <row r="6" spans="2:3" x14ac:dyDescent="0.35">
      <c r="B6" s="41" t="s">
        <v>174</v>
      </c>
      <c r="C6" s="3" t="s">
        <v>210</v>
      </c>
    </row>
    <row r="7" spans="2:3" x14ac:dyDescent="0.35">
      <c r="B7" s="41" t="s">
        <v>176</v>
      </c>
      <c r="C7" s="50" t="s">
        <v>12</v>
      </c>
    </row>
    <row r="8" spans="2:3" ht="61.5" customHeight="1" x14ac:dyDescent="0.35">
      <c r="B8" s="41" t="s">
        <v>177</v>
      </c>
      <c r="C8" s="3" t="str">
        <f>Proyectos!F14</f>
        <v xml:space="preserve">Definir e implementar una estrategia clara para la gestión de datos abiertos que genere una dinámica continua de entrega de datos públicos para el servicio de la sociedad y otros grupos de interés. Dicha estrategia debe garantizar tanto la entrega de datos de forma sistemática como el aprovechamiento de datos abiertos dispuestos por otras entidades para el análisis de información.
</v>
      </c>
    </row>
    <row r="9" spans="2:3" x14ac:dyDescent="0.35">
      <c r="B9" s="41" t="s">
        <v>178</v>
      </c>
      <c r="C9" s="3" t="s">
        <v>259</v>
      </c>
    </row>
    <row r="10" spans="2:3" x14ac:dyDescent="0.35">
      <c r="B10" s="43" t="s">
        <v>198</v>
      </c>
      <c r="C10" s="3" t="s">
        <v>262</v>
      </c>
    </row>
    <row r="11" spans="2:3" ht="52.5" x14ac:dyDescent="0.35">
      <c r="B11" s="41" t="s">
        <v>179</v>
      </c>
      <c r="C11" s="3" t="s">
        <v>260</v>
      </c>
    </row>
    <row r="12" spans="2:3" ht="91.5" x14ac:dyDescent="0.35">
      <c r="B12" s="43" t="s">
        <v>199</v>
      </c>
      <c r="C12" s="3" t="s">
        <v>370</v>
      </c>
    </row>
    <row r="13" spans="2:3" ht="26.5" x14ac:dyDescent="0.35">
      <c r="B13" s="41" t="s">
        <v>181</v>
      </c>
      <c r="C13" s="3" t="s">
        <v>525</v>
      </c>
    </row>
    <row r="14" spans="2:3" ht="39.5" x14ac:dyDescent="0.35">
      <c r="B14" s="41" t="s">
        <v>183</v>
      </c>
      <c r="C14" s="3" t="s">
        <v>264</v>
      </c>
    </row>
    <row r="15" spans="2:3" x14ac:dyDescent="0.35">
      <c r="B15" s="41" t="s">
        <v>184</v>
      </c>
      <c r="C15" s="3" t="s">
        <v>265</v>
      </c>
    </row>
    <row r="16" spans="2:3" ht="39.5" x14ac:dyDescent="0.35">
      <c r="B16" s="41" t="s">
        <v>186</v>
      </c>
      <c r="C16" s="3" t="s">
        <v>263</v>
      </c>
    </row>
    <row r="17" spans="2:3" x14ac:dyDescent="0.35">
      <c r="B17" s="41" t="s">
        <v>187</v>
      </c>
      <c r="C17" s="3" t="s">
        <v>261</v>
      </c>
    </row>
    <row r="18" spans="2:3" x14ac:dyDescent="0.35">
      <c r="B18" s="41" t="s">
        <v>188</v>
      </c>
      <c r="C18" s="3" t="s">
        <v>189</v>
      </c>
    </row>
  </sheetData>
  <pageMargins left="0.7" right="0.7" top="0.75" bottom="0.75" header="0.3" footer="0.3"/>
  <pageSetup scale="74"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14"/>
  <sheetViews>
    <sheetView showGridLines="0" zoomScaleNormal="100" workbookViewId="0">
      <selection activeCell="C1" sqref="C1"/>
    </sheetView>
  </sheetViews>
  <sheetFormatPr baseColWidth="10" defaultColWidth="10.81640625" defaultRowHeight="15.5" x14ac:dyDescent="0.35"/>
  <cols>
    <col min="1" max="1" width="17.453125" style="13" customWidth="1"/>
    <col min="2" max="2" width="10.81640625" style="13"/>
    <col min="3" max="6" width="13.453125" style="13" customWidth="1"/>
    <col min="7" max="16384" width="10.81640625" style="13"/>
  </cols>
  <sheetData>
    <row r="1" spans="1:17" ht="23.5" x14ac:dyDescent="0.55000000000000004">
      <c r="A1" s="47" t="s">
        <v>152</v>
      </c>
      <c r="D1" s="14"/>
    </row>
    <row r="2" spans="1:17" x14ac:dyDescent="0.35">
      <c r="D2" s="14"/>
    </row>
    <row r="3" spans="1:17" s="17" customFormat="1" ht="14.15" customHeight="1" x14ac:dyDescent="0.35">
      <c r="A3" s="15" t="s">
        <v>200</v>
      </c>
      <c r="B3" s="15" t="s">
        <v>153</v>
      </c>
      <c r="C3" s="116" t="s">
        <v>154</v>
      </c>
      <c r="D3" s="117"/>
      <c r="E3" s="117"/>
      <c r="F3" s="117"/>
      <c r="G3" s="16"/>
      <c r="H3" s="16"/>
      <c r="I3" s="16"/>
      <c r="J3" s="16"/>
      <c r="K3" s="16"/>
      <c r="L3" s="16"/>
      <c r="M3" s="16"/>
      <c r="N3" s="16"/>
      <c r="O3" s="16"/>
      <c r="P3" s="16"/>
      <c r="Q3" s="16"/>
    </row>
    <row r="4" spans="1:17" s="17" customFormat="1" ht="73" customHeight="1" x14ac:dyDescent="0.35">
      <c r="A4" s="18" t="s">
        <v>155</v>
      </c>
      <c r="B4" s="19">
        <v>0.25</v>
      </c>
      <c r="C4" s="118" t="s">
        <v>156</v>
      </c>
      <c r="D4" s="119"/>
      <c r="E4" s="119"/>
      <c r="F4" s="120"/>
      <c r="G4" s="16"/>
      <c r="H4" s="16"/>
      <c r="I4" s="16"/>
      <c r="J4" s="16"/>
      <c r="K4" s="16"/>
      <c r="L4" s="16"/>
      <c r="M4" s="16"/>
      <c r="N4" s="16"/>
      <c r="O4" s="16"/>
      <c r="P4" s="16"/>
      <c r="Q4" s="16"/>
    </row>
    <row r="5" spans="1:17" s="17" customFormat="1" ht="73" customHeight="1" x14ac:dyDescent="0.35">
      <c r="A5" s="18" t="s">
        <v>157</v>
      </c>
      <c r="B5" s="19">
        <v>0.15</v>
      </c>
      <c r="C5" s="121" t="s">
        <v>158</v>
      </c>
      <c r="D5" s="121"/>
      <c r="E5" s="121"/>
      <c r="F5" s="121"/>
      <c r="G5" s="16"/>
      <c r="H5" s="16"/>
      <c r="I5" s="16"/>
      <c r="J5" s="16"/>
      <c r="K5" s="16"/>
      <c r="L5" s="16"/>
      <c r="M5" s="16"/>
      <c r="N5" s="16"/>
      <c r="O5" s="16"/>
      <c r="P5" s="16"/>
      <c r="Q5" s="16"/>
    </row>
    <row r="6" spans="1:17" s="17" customFormat="1" ht="73" customHeight="1" x14ac:dyDescent="0.35">
      <c r="A6" s="18" t="s">
        <v>379</v>
      </c>
      <c r="B6" s="19">
        <v>0.25</v>
      </c>
      <c r="C6" s="121" t="s">
        <v>385</v>
      </c>
      <c r="D6" s="121"/>
      <c r="E6" s="121"/>
      <c r="F6" s="121"/>
      <c r="G6" s="16"/>
      <c r="H6" s="16"/>
      <c r="I6" s="16"/>
      <c r="J6" s="16"/>
      <c r="K6" s="16"/>
      <c r="L6" s="16"/>
      <c r="M6" s="16"/>
      <c r="N6" s="16"/>
      <c r="O6" s="16"/>
      <c r="P6" s="16"/>
      <c r="Q6" s="16"/>
    </row>
    <row r="7" spans="1:17" s="17" customFormat="1" ht="73" customHeight="1" x14ac:dyDescent="0.35">
      <c r="A7" s="18" t="s">
        <v>159</v>
      </c>
      <c r="B7" s="19">
        <v>0.15</v>
      </c>
      <c r="C7" s="121" t="s">
        <v>160</v>
      </c>
      <c r="D7" s="121"/>
      <c r="E7" s="121"/>
      <c r="F7" s="121"/>
      <c r="G7" s="16"/>
      <c r="H7" s="16"/>
      <c r="I7" s="16"/>
      <c r="J7" s="16"/>
      <c r="K7" s="16"/>
      <c r="L7" s="16"/>
      <c r="M7" s="16"/>
      <c r="N7" s="16"/>
      <c r="O7" s="16"/>
      <c r="P7" s="16"/>
      <c r="Q7" s="16"/>
    </row>
    <row r="8" spans="1:17" s="17" customFormat="1" ht="73" customHeight="1" x14ac:dyDescent="0.35">
      <c r="A8" s="18" t="s">
        <v>161</v>
      </c>
      <c r="B8" s="19">
        <v>0.2</v>
      </c>
      <c r="C8" s="121" t="s">
        <v>162</v>
      </c>
      <c r="D8" s="121"/>
      <c r="E8" s="121"/>
      <c r="F8" s="121"/>
      <c r="G8" s="16"/>
      <c r="H8" s="16"/>
      <c r="I8" s="16"/>
      <c r="J8" s="16"/>
      <c r="K8" s="16"/>
      <c r="L8" s="16"/>
      <c r="M8" s="16"/>
      <c r="N8" s="16"/>
      <c r="O8" s="16"/>
      <c r="P8" s="16"/>
      <c r="Q8" s="16"/>
    </row>
    <row r="9" spans="1:17" s="17" customFormat="1" x14ac:dyDescent="0.35">
      <c r="A9" s="18"/>
      <c r="B9" s="20">
        <f>SUM(B4:B8)</f>
        <v>1</v>
      </c>
      <c r="C9" s="115"/>
      <c r="D9" s="115"/>
      <c r="E9" s="115"/>
      <c r="F9" s="115"/>
      <c r="G9" s="16"/>
      <c r="H9" s="16"/>
      <c r="I9" s="16"/>
      <c r="J9" s="16"/>
      <c r="K9" s="16"/>
      <c r="L9" s="16"/>
      <c r="M9" s="16"/>
      <c r="N9" s="16"/>
      <c r="O9" s="16"/>
      <c r="P9" s="16"/>
      <c r="Q9" s="16"/>
    </row>
    <row r="12" spans="1:17" x14ac:dyDescent="0.35">
      <c r="A12" s="13" t="s">
        <v>373</v>
      </c>
      <c r="B12" s="13">
        <v>3</v>
      </c>
      <c r="D12" s="13" t="s">
        <v>376</v>
      </c>
      <c r="E12" s="13">
        <v>3</v>
      </c>
    </row>
    <row r="13" spans="1:17" x14ac:dyDescent="0.35">
      <c r="A13" s="13" t="s">
        <v>374</v>
      </c>
      <c r="B13" s="13">
        <v>2</v>
      </c>
      <c r="D13" s="13" t="s">
        <v>377</v>
      </c>
      <c r="E13" s="13">
        <v>1</v>
      </c>
    </row>
    <row r="14" spans="1:17" x14ac:dyDescent="0.35">
      <c r="A14" s="13" t="s">
        <v>375</v>
      </c>
      <c r="B14" s="13">
        <v>1</v>
      </c>
    </row>
  </sheetData>
  <mergeCells count="7">
    <mergeCell ref="C9:F9"/>
    <mergeCell ref="C3:F3"/>
    <mergeCell ref="C4:F4"/>
    <mergeCell ref="C5:F5"/>
    <mergeCell ref="C6:F6"/>
    <mergeCell ref="C7:F7"/>
    <mergeCell ref="C8:F8"/>
  </mergeCells>
  <pageMargins left="0.7" right="0.7" top="0.75" bottom="0.75" header="0.3" footer="0.3"/>
  <pageSetup paperSize="9" orientation="portrait" r:id="rId1"/>
  <legacy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C18"/>
  <sheetViews>
    <sheetView showGridLines="0" topLeftCell="A9" zoomScaleNormal="100" workbookViewId="0">
      <selection activeCell="C11" sqref="C11"/>
    </sheetView>
  </sheetViews>
  <sheetFormatPr baseColWidth="10" defaultColWidth="9.1796875" defaultRowHeight="14.5" x14ac:dyDescent="0.35"/>
  <cols>
    <col min="1" max="1" width="4.1796875" customWidth="1"/>
    <col min="2" max="2" width="18" style="41" customWidth="1"/>
    <col min="3" max="3" width="100" style="3" customWidth="1"/>
    <col min="4" max="4" width="9.1796875" customWidth="1"/>
  </cols>
  <sheetData>
    <row r="2" spans="2:3" x14ac:dyDescent="0.35">
      <c r="B2" s="41" t="s">
        <v>168</v>
      </c>
      <c r="C2" t="s">
        <v>526</v>
      </c>
    </row>
    <row r="3" spans="2:3" ht="26" x14ac:dyDescent="0.35">
      <c r="B3" s="41" t="s">
        <v>169</v>
      </c>
      <c r="C3" s="61" t="str">
        <f>Proyectos!C15</f>
        <v>Gobierno y Gestión de TI</v>
      </c>
    </row>
    <row r="4" spans="2:3" x14ac:dyDescent="0.35">
      <c r="B4" s="41" t="s">
        <v>171</v>
      </c>
      <c r="C4" s="3" t="s">
        <v>172</v>
      </c>
    </row>
    <row r="5" spans="2:3" x14ac:dyDescent="0.35">
      <c r="B5" s="41" t="s">
        <v>173</v>
      </c>
      <c r="C5" s="3" t="s">
        <v>215</v>
      </c>
    </row>
    <row r="6" spans="2:3" x14ac:dyDescent="0.35">
      <c r="B6" s="41" t="s">
        <v>174</v>
      </c>
      <c r="C6" s="3" t="s">
        <v>210</v>
      </c>
    </row>
    <row r="7" spans="2:3" x14ac:dyDescent="0.35">
      <c r="B7" s="41" t="s">
        <v>176</v>
      </c>
      <c r="C7" s="50" t="s">
        <v>13</v>
      </c>
    </row>
    <row r="8" spans="2:3" ht="195" customHeight="1" x14ac:dyDescent="0.35">
      <c r="B8" s="41" t="s">
        <v>177</v>
      </c>
      <c r="C8" s="3" t="str">
        <f>Proyectos!F15</f>
        <v>Desarrollar capacidades requeridas para consolidar un proceso adecuado de Desarrollo de software que garantice que las soluciones implementadas al interior de la Entidad cumplen con los estándares de calidad, lineamientos de arquitectura y arquitecturas definidas como referencia.
Adoptar una arquitectura para los sistemas de información que permitan orientar el diseño de cualquier arquitectura de solución bajo parámetros, patrones y atributos de calidad definidos.  
Implica el desarrollo de capacidades de arquitectura de software.  Se debe contar con la documentación y actualización de la arquitectura de solución de los sistemas de información de la institución bajo las parámetros de alguna arquitectura de referencia definida. Implementar los mecanismos necesarios para compartir la información haciendo uso del Modelo de Interoperabilidad definido por el Estado a partir de las necesidades de intercambio de información con otras entidades o grupos de interés</v>
      </c>
    </row>
    <row r="9" spans="2:3" ht="39.5" x14ac:dyDescent="0.35">
      <c r="B9" s="41" t="s">
        <v>178</v>
      </c>
      <c r="C9" s="3" t="s">
        <v>301</v>
      </c>
    </row>
    <row r="10" spans="2:3" ht="39.5" x14ac:dyDescent="0.35">
      <c r="B10" s="43" t="s">
        <v>198</v>
      </c>
      <c r="C10" s="3" t="s">
        <v>301</v>
      </c>
    </row>
    <row r="11" spans="2:3" ht="65.5" x14ac:dyDescent="0.35">
      <c r="B11" s="41" t="s">
        <v>179</v>
      </c>
      <c r="C11" s="3" t="s">
        <v>304</v>
      </c>
    </row>
    <row r="12" spans="2:3" ht="65.5" x14ac:dyDescent="0.35">
      <c r="B12" s="43" t="s">
        <v>199</v>
      </c>
      <c r="C12" s="3" t="s">
        <v>368</v>
      </c>
    </row>
    <row r="13" spans="2:3" ht="26" x14ac:dyDescent="0.35">
      <c r="B13" s="41" t="s">
        <v>181</v>
      </c>
      <c r="C13" s="3" t="s">
        <v>496</v>
      </c>
    </row>
    <row r="14" spans="2:3" ht="52.5" x14ac:dyDescent="0.35">
      <c r="B14" s="41" t="s">
        <v>183</v>
      </c>
      <c r="C14" s="3" t="s">
        <v>214</v>
      </c>
    </row>
    <row r="15" spans="2:3" x14ac:dyDescent="0.35">
      <c r="B15" s="41" t="s">
        <v>184</v>
      </c>
      <c r="C15" s="3" t="s">
        <v>275</v>
      </c>
    </row>
    <row r="16" spans="2:3" ht="39.5" x14ac:dyDescent="0.35">
      <c r="B16" s="41" t="s">
        <v>186</v>
      </c>
      <c r="C16" s="3" t="s">
        <v>302</v>
      </c>
    </row>
    <row r="17" spans="2:3" ht="78.5" x14ac:dyDescent="0.35">
      <c r="B17" s="41" t="s">
        <v>187</v>
      </c>
      <c r="C17" s="3" t="s">
        <v>303</v>
      </c>
    </row>
    <row r="18" spans="2:3" x14ac:dyDescent="0.35">
      <c r="B18" s="41" t="s">
        <v>188</v>
      </c>
      <c r="C18" s="3" t="s">
        <v>189</v>
      </c>
    </row>
  </sheetData>
  <pageMargins left="0.7" right="0.7" top="0.75" bottom="0.75" header="0.3" footer="0.3"/>
  <pageSetup scale="68" orientation="portrait" r:id="rId1"/>
  <tableParts count="1">
    <tablePart r:id="rId2"/>
  </tablePart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C18"/>
  <sheetViews>
    <sheetView showGridLines="0" topLeftCell="A13" zoomScaleNormal="100" workbookViewId="0">
      <selection activeCell="C10" sqref="C10"/>
    </sheetView>
  </sheetViews>
  <sheetFormatPr baseColWidth="10" defaultColWidth="9.1796875" defaultRowHeight="14.5" x14ac:dyDescent="0.35"/>
  <cols>
    <col min="1" max="1" width="4.1796875" customWidth="1"/>
    <col min="2" max="2" width="27.453125" style="41" customWidth="1"/>
    <col min="3" max="3" width="100" style="3" customWidth="1"/>
    <col min="4" max="4" width="9.1796875" customWidth="1"/>
  </cols>
  <sheetData>
    <row r="2" spans="2:3" x14ac:dyDescent="0.35">
      <c r="B2" s="41" t="s">
        <v>168</v>
      </c>
      <c r="C2" t="s">
        <v>496</v>
      </c>
    </row>
    <row r="3" spans="2:3" x14ac:dyDescent="0.35">
      <c r="B3" s="41" t="s">
        <v>169</v>
      </c>
      <c r="C3" s="61" t="str">
        <f>Proyectos!C16</f>
        <v>Transformación Digital - Servicios de Información</v>
      </c>
    </row>
    <row r="4" spans="2:3" x14ac:dyDescent="0.35">
      <c r="B4" s="41" t="s">
        <v>171</v>
      </c>
      <c r="C4" s="3" t="s">
        <v>172</v>
      </c>
    </row>
    <row r="5" spans="2:3" x14ac:dyDescent="0.35">
      <c r="B5" s="41" t="s">
        <v>173</v>
      </c>
      <c r="C5" s="3" t="s">
        <v>215</v>
      </c>
    </row>
    <row r="6" spans="2:3" x14ac:dyDescent="0.35">
      <c r="B6" s="41" t="s">
        <v>174</v>
      </c>
      <c r="C6" s="3" t="s">
        <v>210</v>
      </c>
    </row>
    <row r="7" spans="2:3" x14ac:dyDescent="0.35">
      <c r="B7" s="41" t="s">
        <v>176</v>
      </c>
      <c r="C7" s="50" t="s">
        <v>13</v>
      </c>
    </row>
    <row r="8" spans="2:3" ht="39.5" x14ac:dyDescent="0.35">
      <c r="B8" s="41" t="s">
        <v>177</v>
      </c>
      <c r="C8" s="3" t="s">
        <v>408</v>
      </c>
    </row>
    <row r="9" spans="2:3" ht="65.25" customHeight="1" x14ac:dyDescent="0.35">
      <c r="B9" s="41" t="s">
        <v>178</v>
      </c>
      <c r="C9" s="3" t="s">
        <v>423</v>
      </c>
    </row>
    <row r="10" spans="2:3" ht="91.5" x14ac:dyDescent="0.35">
      <c r="B10" s="43" t="s">
        <v>198</v>
      </c>
      <c r="C10" s="3" t="s">
        <v>409</v>
      </c>
    </row>
    <row r="11" spans="2:3" ht="39.5" x14ac:dyDescent="0.35">
      <c r="B11" s="41" t="s">
        <v>179</v>
      </c>
      <c r="C11" s="3" t="s">
        <v>410</v>
      </c>
    </row>
    <row r="12" spans="2:3" ht="104.5" x14ac:dyDescent="0.35">
      <c r="B12" s="43" t="s">
        <v>199</v>
      </c>
      <c r="C12" s="3" t="s">
        <v>411</v>
      </c>
    </row>
    <row r="13" spans="2:3" ht="26.5" x14ac:dyDescent="0.35">
      <c r="B13" s="41" t="s">
        <v>181</v>
      </c>
      <c r="C13" s="3" t="s">
        <v>532</v>
      </c>
    </row>
    <row r="14" spans="2:3" ht="52.5" x14ac:dyDescent="0.35">
      <c r="B14" s="41" t="s">
        <v>183</v>
      </c>
      <c r="C14" s="3" t="s">
        <v>317</v>
      </c>
    </row>
    <row r="15" spans="2:3" x14ac:dyDescent="0.35">
      <c r="B15" s="41" t="s">
        <v>184</v>
      </c>
      <c r="C15" s="3" t="s">
        <v>265</v>
      </c>
    </row>
    <row r="16" spans="2:3" ht="26.5" x14ac:dyDescent="0.35">
      <c r="B16" s="41" t="s">
        <v>186</v>
      </c>
      <c r="C16" s="3" t="s">
        <v>406</v>
      </c>
    </row>
    <row r="17" spans="2:3" ht="52.5" x14ac:dyDescent="0.35">
      <c r="B17" s="41" t="s">
        <v>187</v>
      </c>
      <c r="C17" s="3" t="s">
        <v>412</v>
      </c>
    </row>
    <row r="18" spans="2:3" x14ac:dyDescent="0.35">
      <c r="B18" s="41" t="s">
        <v>188</v>
      </c>
      <c r="C18" s="3" t="s">
        <v>413</v>
      </c>
    </row>
  </sheetData>
  <pageMargins left="0.7" right="0.7" top="0.75" bottom="0.75" header="0.3" footer="0.3"/>
  <pageSetup scale="68"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C18"/>
  <sheetViews>
    <sheetView showGridLines="0" topLeftCell="A12" zoomScaleNormal="100" workbookViewId="0">
      <selection activeCell="C14" sqref="C14"/>
    </sheetView>
  </sheetViews>
  <sheetFormatPr baseColWidth="10" defaultColWidth="9.1796875" defaultRowHeight="14.5" x14ac:dyDescent="0.35"/>
  <cols>
    <col min="1" max="1" width="4.1796875" customWidth="1"/>
    <col min="2" max="2" width="27.453125" style="41" customWidth="1"/>
    <col min="3" max="3" width="100" style="3" customWidth="1"/>
    <col min="4" max="4" width="9.1796875" customWidth="1"/>
  </cols>
  <sheetData>
    <row r="2" spans="2:3" x14ac:dyDescent="0.35">
      <c r="B2" s="41" t="s">
        <v>168</v>
      </c>
      <c r="C2" t="s">
        <v>497</v>
      </c>
    </row>
    <row r="3" spans="2:3" x14ac:dyDescent="0.35">
      <c r="B3" s="41" t="s">
        <v>169</v>
      </c>
      <c r="C3" s="61" t="str">
        <f>Proyectos!C17</f>
        <v>Transformación Digital - Servicios de Información</v>
      </c>
    </row>
    <row r="4" spans="2:3" x14ac:dyDescent="0.35">
      <c r="B4" s="41" t="s">
        <v>171</v>
      </c>
      <c r="C4" s="3" t="s">
        <v>172</v>
      </c>
    </row>
    <row r="5" spans="2:3" x14ac:dyDescent="0.35">
      <c r="B5" s="41" t="s">
        <v>173</v>
      </c>
      <c r="C5" s="3" t="s">
        <v>215</v>
      </c>
    </row>
    <row r="6" spans="2:3" x14ac:dyDescent="0.35">
      <c r="B6" s="41" t="s">
        <v>174</v>
      </c>
      <c r="C6" s="3" t="s">
        <v>210</v>
      </c>
    </row>
    <row r="7" spans="2:3" x14ac:dyDescent="0.35">
      <c r="B7" s="41" t="s">
        <v>176</v>
      </c>
      <c r="C7" s="50" t="s">
        <v>13</v>
      </c>
    </row>
    <row r="8" spans="2:3" x14ac:dyDescent="0.35">
      <c r="B8" s="41" t="s">
        <v>177</v>
      </c>
      <c r="C8" s="3" t="s">
        <v>414</v>
      </c>
    </row>
    <row r="9" spans="2:3" ht="120" customHeight="1" x14ac:dyDescent="0.35">
      <c r="B9" s="41" t="s">
        <v>178</v>
      </c>
      <c r="C9" s="3" t="s">
        <v>415</v>
      </c>
    </row>
    <row r="10" spans="2:3" ht="39.5" x14ac:dyDescent="0.35">
      <c r="B10" s="43" t="s">
        <v>198</v>
      </c>
      <c r="C10" s="3" t="s">
        <v>416</v>
      </c>
    </row>
    <row r="11" spans="2:3" ht="39.5" x14ac:dyDescent="0.35">
      <c r="B11" s="41" t="s">
        <v>179</v>
      </c>
      <c r="C11" s="3" t="s">
        <v>417</v>
      </c>
    </row>
    <row r="12" spans="2:3" x14ac:dyDescent="0.35">
      <c r="B12" s="43" t="s">
        <v>199</v>
      </c>
      <c r="C12" s="3" t="s">
        <v>418</v>
      </c>
    </row>
    <row r="13" spans="2:3" ht="26.5" x14ac:dyDescent="0.35">
      <c r="B13" s="41" t="s">
        <v>181</v>
      </c>
      <c r="C13" s="3" t="s">
        <v>533</v>
      </c>
    </row>
    <row r="14" spans="2:3" ht="52.5" x14ac:dyDescent="0.35">
      <c r="B14" s="41" t="s">
        <v>183</v>
      </c>
      <c r="C14" s="3" t="s">
        <v>317</v>
      </c>
    </row>
    <row r="15" spans="2:3" x14ac:dyDescent="0.35">
      <c r="B15" s="41" t="s">
        <v>184</v>
      </c>
      <c r="C15" s="3" t="s">
        <v>310</v>
      </c>
    </row>
    <row r="16" spans="2:3" ht="26.5" x14ac:dyDescent="0.35">
      <c r="B16" s="41" t="s">
        <v>186</v>
      </c>
      <c r="C16" s="3" t="s">
        <v>406</v>
      </c>
    </row>
    <row r="17" spans="2:3" ht="52.5" x14ac:dyDescent="0.35">
      <c r="B17" s="41" t="s">
        <v>187</v>
      </c>
      <c r="C17" s="3" t="s">
        <v>412</v>
      </c>
    </row>
    <row r="18" spans="2:3" x14ac:dyDescent="0.35">
      <c r="B18" s="41" t="s">
        <v>188</v>
      </c>
      <c r="C18" s="3" t="s">
        <v>413</v>
      </c>
    </row>
  </sheetData>
  <pageMargins left="0.7" right="0.7" top="0.75" bottom="0.75" header="0.3" footer="0.3"/>
  <pageSetup scale="68" orientation="portrait" r:id="rId1"/>
  <tableParts count="1">
    <tablePart r:id="rId2"/>
  </tablePart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C18"/>
  <sheetViews>
    <sheetView showGridLines="0" topLeftCell="A13" zoomScaleNormal="100" workbookViewId="0">
      <selection activeCell="C13" sqref="C13"/>
    </sheetView>
  </sheetViews>
  <sheetFormatPr baseColWidth="10" defaultColWidth="9.1796875" defaultRowHeight="14.5" x14ac:dyDescent="0.35"/>
  <cols>
    <col min="1" max="1" width="4.1796875" customWidth="1"/>
    <col min="2" max="2" width="18" style="41" customWidth="1"/>
    <col min="3" max="3" width="100" style="3" customWidth="1"/>
    <col min="4" max="4" width="9.1796875" customWidth="1"/>
  </cols>
  <sheetData>
    <row r="2" spans="2:3" x14ac:dyDescent="0.35">
      <c r="B2" s="41" t="s">
        <v>168</v>
      </c>
      <c r="C2" t="s">
        <v>498</v>
      </c>
    </row>
    <row r="3" spans="2:3" ht="26" x14ac:dyDescent="0.35">
      <c r="B3" s="41" t="s">
        <v>169</v>
      </c>
      <c r="C3" s="61" t="str">
        <f>Proyectos!C18</f>
        <v>Optimización de procesos</v>
      </c>
    </row>
    <row r="4" spans="2:3" x14ac:dyDescent="0.35">
      <c r="B4" s="41" t="s">
        <v>171</v>
      </c>
      <c r="C4" s="3" t="s">
        <v>172</v>
      </c>
    </row>
    <row r="5" spans="2:3" x14ac:dyDescent="0.35">
      <c r="B5" s="41" t="s">
        <v>173</v>
      </c>
      <c r="C5" s="3" t="s">
        <v>217</v>
      </c>
    </row>
    <row r="6" spans="2:3" x14ac:dyDescent="0.35">
      <c r="B6" s="41" t="s">
        <v>174</v>
      </c>
      <c r="C6" s="3" t="s">
        <v>210</v>
      </c>
    </row>
    <row r="7" spans="2:3" x14ac:dyDescent="0.35">
      <c r="B7" s="41" t="s">
        <v>176</v>
      </c>
      <c r="C7" s="50" t="s">
        <v>13</v>
      </c>
    </row>
    <row r="8" spans="2:3" ht="100.5" customHeight="1" x14ac:dyDescent="0.35">
      <c r="B8" s="41" t="s">
        <v>177</v>
      </c>
      <c r="C8" s="3" t="str">
        <f>Proyectos!F18</f>
        <v xml:space="preserve">Optimizar la gestión de los procesos de la entidad por medio de la automatización a travez de una herramienta BPMS. (Business Processs Management Software o Software de Gestión de Procesos de Negocio).
Implementar flujos de trabajo, alertamiento y notificaciones para gestionar procesos que requieren la ejecución de un flujo y la asignación de responsabilidades según estado.  Aplicar para la gestión de contratación, gestión jurídica, Control Único disciplinario, entre otros procesos.  
</v>
      </c>
    </row>
    <row r="9" spans="2:3" ht="104.5" x14ac:dyDescent="0.35">
      <c r="B9" s="41" t="s">
        <v>178</v>
      </c>
      <c r="C9" s="3" t="s">
        <v>283</v>
      </c>
    </row>
    <row r="10" spans="2:3" ht="39.5" x14ac:dyDescent="0.35">
      <c r="B10" s="43" t="s">
        <v>198</v>
      </c>
      <c r="C10" s="3" t="s">
        <v>284</v>
      </c>
    </row>
    <row r="11" spans="2:3" ht="52.5" x14ac:dyDescent="0.35">
      <c r="B11" s="41" t="s">
        <v>179</v>
      </c>
      <c r="C11" s="3" t="s">
        <v>285</v>
      </c>
    </row>
    <row r="12" spans="2:3" ht="91.5" x14ac:dyDescent="0.35">
      <c r="B12" s="43" t="s">
        <v>199</v>
      </c>
      <c r="C12" s="3" t="s">
        <v>539</v>
      </c>
    </row>
    <row r="13" spans="2:3" ht="39.5" x14ac:dyDescent="0.35">
      <c r="B13" s="41" t="s">
        <v>181</v>
      </c>
      <c r="C13" s="3" t="s">
        <v>529</v>
      </c>
    </row>
    <row r="14" spans="2:3" ht="91.5" x14ac:dyDescent="0.35">
      <c r="B14" s="41" t="s">
        <v>183</v>
      </c>
      <c r="C14" s="3" t="s">
        <v>286</v>
      </c>
    </row>
    <row r="15" spans="2:3" x14ac:dyDescent="0.35">
      <c r="B15" s="41" t="s">
        <v>184</v>
      </c>
      <c r="C15" s="3" t="s">
        <v>234</v>
      </c>
    </row>
    <row r="16" spans="2:3" ht="52.5" x14ac:dyDescent="0.35">
      <c r="B16" s="41" t="s">
        <v>186</v>
      </c>
      <c r="C16" s="3" t="s">
        <v>287</v>
      </c>
    </row>
    <row r="17" spans="2:3" ht="91.5" x14ac:dyDescent="0.35">
      <c r="B17" s="41" t="s">
        <v>187</v>
      </c>
      <c r="C17" s="3" t="s">
        <v>288</v>
      </c>
    </row>
    <row r="18" spans="2:3" x14ac:dyDescent="0.35">
      <c r="B18" s="41" t="s">
        <v>188</v>
      </c>
      <c r="C18" s="3" t="s">
        <v>230</v>
      </c>
    </row>
  </sheetData>
  <pageMargins left="0.7" right="0.7" top="0.75" bottom="0.75" header="0.3" footer="0.3"/>
  <pageSetup scale="74" orientation="portrait" r:id="rId1"/>
  <tableParts count="1">
    <tablePart r:id="rId2"/>
  </tablePart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C18"/>
  <sheetViews>
    <sheetView showGridLines="0" topLeftCell="A13" zoomScaleNormal="100" workbookViewId="0">
      <selection activeCell="C11" sqref="C11"/>
    </sheetView>
  </sheetViews>
  <sheetFormatPr baseColWidth="10" defaultColWidth="9.1796875" defaultRowHeight="14.5" x14ac:dyDescent="0.35"/>
  <cols>
    <col min="1" max="1" width="4.1796875" customWidth="1"/>
    <col min="2" max="2" width="18" style="41" customWidth="1"/>
    <col min="3" max="3" width="100" style="3" customWidth="1"/>
    <col min="4" max="4" width="9.1796875" customWidth="1"/>
  </cols>
  <sheetData>
    <row r="2" spans="2:3" x14ac:dyDescent="0.35">
      <c r="B2" s="41" t="s">
        <v>168</v>
      </c>
      <c r="C2" t="s">
        <v>499</v>
      </c>
    </row>
    <row r="3" spans="2:3" ht="26" x14ac:dyDescent="0.35">
      <c r="B3" s="41" t="s">
        <v>169</v>
      </c>
      <c r="C3" s="61" t="str">
        <f>Proyectos!C19</f>
        <v>Optimización de procesos</v>
      </c>
    </row>
    <row r="4" spans="2:3" x14ac:dyDescent="0.35">
      <c r="B4" s="41" t="s">
        <v>171</v>
      </c>
      <c r="C4" s="3" t="s">
        <v>172</v>
      </c>
    </row>
    <row r="5" spans="2:3" x14ac:dyDescent="0.35">
      <c r="B5" s="41" t="s">
        <v>173</v>
      </c>
      <c r="C5" s="3" t="s">
        <v>217</v>
      </c>
    </row>
    <row r="6" spans="2:3" x14ac:dyDescent="0.35">
      <c r="B6" s="41" t="s">
        <v>174</v>
      </c>
      <c r="C6" s="3" t="s">
        <v>210</v>
      </c>
    </row>
    <row r="7" spans="2:3" x14ac:dyDescent="0.35">
      <c r="B7" s="41" t="s">
        <v>176</v>
      </c>
      <c r="C7" s="50" t="s">
        <v>13</v>
      </c>
    </row>
    <row r="8" spans="2:3" ht="38.5" customHeight="1" x14ac:dyDescent="0.35">
      <c r="B8" s="41" t="s">
        <v>177</v>
      </c>
      <c r="C8" s="3" t="str">
        <f>Proyectos!F19</f>
        <v>Implementar sistemas de información para los procesos misionales  que no cuentan con alguna tecnología para apoyar la gestión de los mismos.</v>
      </c>
    </row>
    <row r="9" spans="2:3" ht="82" customHeight="1" x14ac:dyDescent="0.35">
      <c r="B9" s="41" t="s">
        <v>178</v>
      </c>
      <c r="C9" s="3" t="s">
        <v>290</v>
      </c>
    </row>
    <row r="10" spans="2:3" x14ac:dyDescent="0.35">
      <c r="B10" s="43" t="s">
        <v>198</v>
      </c>
      <c r="C10" s="3" t="s">
        <v>291</v>
      </c>
    </row>
    <row r="11" spans="2:3" ht="104.5" x14ac:dyDescent="0.35">
      <c r="B11" s="41" t="s">
        <v>179</v>
      </c>
      <c r="C11" s="3" t="s">
        <v>292</v>
      </c>
    </row>
    <row r="12" spans="2:3" ht="78.5" x14ac:dyDescent="0.35">
      <c r="B12" s="43" t="s">
        <v>199</v>
      </c>
      <c r="C12" s="3" t="s">
        <v>293</v>
      </c>
    </row>
    <row r="13" spans="2:3" ht="26.5" x14ac:dyDescent="0.35">
      <c r="B13" s="41" t="s">
        <v>181</v>
      </c>
      <c r="C13" s="3" t="s">
        <v>527</v>
      </c>
    </row>
    <row r="14" spans="2:3" ht="52.5" x14ac:dyDescent="0.35">
      <c r="B14" s="41" t="s">
        <v>183</v>
      </c>
      <c r="C14" s="3" t="s">
        <v>294</v>
      </c>
    </row>
    <row r="15" spans="2:3" x14ac:dyDescent="0.35">
      <c r="B15" s="41" t="s">
        <v>184</v>
      </c>
      <c r="C15" s="3" t="s">
        <v>223</v>
      </c>
    </row>
    <row r="16" spans="2:3" ht="78.5" x14ac:dyDescent="0.35">
      <c r="B16" s="41" t="s">
        <v>186</v>
      </c>
      <c r="C16" s="3" t="s">
        <v>295</v>
      </c>
    </row>
    <row r="17" spans="2:3" ht="39.5" x14ac:dyDescent="0.35">
      <c r="B17" s="41" t="s">
        <v>187</v>
      </c>
      <c r="C17" s="3" t="s">
        <v>296</v>
      </c>
    </row>
    <row r="18" spans="2:3" x14ac:dyDescent="0.35">
      <c r="B18" s="41" t="s">
        <v>188</v>
      </c>
      <c r="C18" s="3" t="s">
        <v>271</v>
      </c>
    </row>
  </sheetData>
  <pageMargins left="0.7" right="0.7" top="0.75" bottom="0.75" header="0.3" footer="0.3"/>
  <pageSetup scale="74" orientation="portrait" r:id="rId1"/>
  <tableParts count="1">
    <tablePart r:id="rId2"/>
  </tablePart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C18"/>
  <sheetViews>
    <sheetView showGridLines="0" topLeftCell="A13" zoomScaleNormal="100" workbookViewId="0">
      <selection activeCell="C17" sqref="C17"/>
    </sheetView>
  </sheetViews>
  <sheetFormatPr baseColWidth="10" defaultColWidth="9.1796875" defaultRowHeight="14.5" x14ac:dyDescent="0.35"/>
  <cols>
    <col min="1" max="1" width="4.1796875" customWidth="1"/>
    <col min="2" max="2" width="18" style="41" customWidth="1"/>
    <col min="3" max="3" width="100" style="3" customWidth="1"/>
    <col min="4" max="4" width="9.1796875" customWidth="1"/>
  </cols>
  <sheetData>
    <row r="2" spans="2:3" x14ac:dyDescent="0.35">
      <c r="B2" s="41" t="s">
        <v>168</v>
      </c>
      <c r="C2" t="s">
        <v>500</v>
      </c>
    </row>
    <row r="3" spans="2:3" ht="26" x14ac:dyDescent="0.35">
      <c r="B3" s="41" t="s">
        <v>169</v>
      </c>
      <c r="C3" s="61" t="str">
        <f>Proyectos!C20</f>
        <v>Optimización de procesos</v>
      </c>
    </row>
    <row r="4" spans="2:3" x14ac:dyDescent="0.35">
      <c r="B4" s="41" t="s">
        <v>171</v>
      </c>
      <c r="C4" s="3" t="s">
        <v>172</v>
      </c>
    </row>
    <row r="5" spans="2:3" x14ac:dyDescent="0.35">
      <c r="B5" s="41" t="s">
        <v>173</v>
      </c>
      <c r="C5" s="3" t="s">
        <v>217</v>
      </c>
    </row>
    <row r="6" spans="2:3" x14ac:dyDescent="0.35">
      <c r="B6" s="41" t="s">
        <v>174</v>
      </c>
      <c r="C6" s="3" t="s">
        <v>210</v>
      </c>
    </row>
    <row r="7" spans="2:3" x14ac:dyDescent="0.35">
      <c r="B7" s="41" t="s">
        <v>176</v>
      </c>
      <c r="C7" s="50" t="s">
        <v>13</v>
      </c>
    </row>
    <row r="8" spans="2:3" ht="38.5" customHeight="1" x14ac:dyDescent="0.35">
      <c r="B8" s="41" t="s">
        <v>177</v>
      </c>
      <c r="C8" s="3" t="str">
        <f>Proyectos!F20</f>
        <v>Implementar sistemas de información para los procesos de apoyo que no cuentan con alguna tecnología para apoyar la gestión de los mismos.</v>
      </c>
    </row>
    <row r="9" spans="2:3" ht="39.5" x14ac:dyDescent="0.35">
      <c r="B9" s="41" t="s">
        <v>178</v>
      </c>
      <c r="C9" s="3" t="s">
        <v>298</v>
      </c>
    </row>
    <row r="10" spans="2:3" x14ac:dyDescent="0.35">
      <c r="B10" s="43" t="s">
        <v>198</v>
      </c>
      <c r="C10" s="3" t="s">
        <v>299</v>
      </c>
    </row>
    <row r="11" spans="2:3" ht="39.5" x14ac:dyDescent="0.35">
      <c r="B11" s="41" t="s">
        <v>179</v>
      </c>
      <c r="C11" s="3" t="s">
        <v>300</v>
      </c>
    </row>
    <row r="12" spans="2:3" ht="78.5" x14ac:dyDescent="0.35">
      <c r="B12" s="43" t="s">
        <v>199</v>
      </c>
      <c r="C12" s="3" t="s">
        <v>293</v>
      </c>
    </row>
    <row r="13" spans="2:3" ht="26.5" x14ac:dyDescent="0.35">
      <c r="B13" s="41" t="s">
        <v>181</v>
      </c>
      <c r="C13" s="3" t="s">
        <v>528</v>
      </c>
    </row>
    <row r="14" spans="2:3" ht="52.5" x14ac:dyDescent="0.35">
      <c r="B14" s="41" t="s">
        <v>183</v>
      </c>
      <c r="C14" s="3" t="s">
        <v>294</v>
      </c>
    </row>
    <row r="15" spans="2:3" x14ac:dyDescent="0.35">
      <c r="B15" s="41" t="s">
        <v>184</v>
      </c>
      <c r="C15" s="3" t="s">
        <v>223</v>
      </c>
    </row>
    <row r="16" spans="2:3" ht="78.5" x14ac:dyDescent="0.35">
      <c r="B16" s="41" t="s">
        <v>186</v>
      </c>
      <c r="C16" s="3" t="s">
        <v>295</v>
      </c>
    </row>
    <row r="17" spans="2:3" ht="39.5" x14ac:dyDescent="0.35">
      <c r="B17" s="41" t="s">
        <v>187</v>
      </c>
      <c r="C17" s="3" t="s">
        <v>296</v>
      </c>
    </row>
    <row r="18" spans="2:3" x14ac:dyDescent="0.35">
      <c r="B18" s="41" t="s">
        <v>188</v>
      </c>
      <c r="C18" s="3" t="s">
        <v>271</v>
      </c>
    </row>
  </sheetData>
  <pageMargins left="0.7" right="0.7" top="0.75" bottom="0.75" header="0.3" footer="0.3"/>
  <pageSetup scale="74" orientation="portrait" r:id="rId1"/>
  <tableParts count="1">
    <tablePart r:id="rId2"/>
  </tablePart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C18"/>
  <sheetViews>
    <sheetView showGridLines="0" topLeftCell="A10" zoomScaleNormal="100" workbookViewId="0">
      <selection activeCell="C8" sqref="C8"/>
    </sheetView>
  </sheetViews>
  <sheetFormatPr baseColWidth="10" defaultColWidth="9.1796875" defaultRowHeight="14.5" x14ac:dyDescent="0.35"/>
  <cols>
    <col min="1" max="1" width="4.1796875" customWidth="1"/>
    <col min="2" max="2" width="18" style="41" customWidth="1"/>
    <col min="3" max="3" width="100" style="3" customWidth="1"/>
    <col min="4" max="4" width="9.1796875" customWidth="1"/>
  </cols>
  <sheetData>
    <row r="2" spans="2:3" x14ac:dyDescent="0.35">
      <c r="B2" s="41" t="s">
        <v>168</v>
      </c>
      <c r="C2" s="3" t="s">
        <v>501</v>
      </c>
    </row>
    <row r="3" spans="2:3" ht="26" x14ac:dyDescent="0.35">
      <c r="B3" s="41" t="s">
        <v>169</v>
      </c>
      <c r="C3" s="61" t="str">
        <f>Proyectos!C21</f>
        <v>Soluciones Integrales de Caracterización</v>
      </c>
    </row>
    <row r="4" spans="2:3" x14ac:dyDescent="0.35">
      <c r="B4" s="41" t="s">
        <v>171</v>
      </c>
      <c r="C4" s="3" t="s">
        <v>172</v>
      </c>
    </row>
    <row r="5" spans="2:3" x14ac:dyDescent="0.35">
      <c r="B5" s="41" t="s">
        <v>173</v>
      </c>
      <c r="C5" s="3" t="s">
        <v>217</v>
      </c>
    </row>
    <row r="6" spans="2:3" x14ac:dyDescent="0.35">
      <c r="B6" s="41" t="s">
        <v>174</v>
      </c>
      <c r="C6" s="3" t="s">
        <v>210</v>
      </c>
    </row>
    <row r="7" spans="2:3" x14ac:dyDescent="0.35">
      <c r="B7" s="41" t="s">
        <v>176</v>
      </c>
      <c r="C7" s="50" t="s">
        <v>13</v>
      </c>
    </row>
    <row r="8" spans="2:3" ht="68.150000000000006" customHeight="1" x14ac:dyDescent="0.35">
      <c r="B8" s="41" t="s">
        <v>177</v>
      </c>
      <c r="C8" s="3" t="str">
        <f>Proyectos!F21</f>
        <v>Implementar un Sistema de Información Geográfico que permita a la entidad la gestión de datos georreferenciados de los diferentes sectores tales como salud, educación, infraestructura vial, planeación, gestión ambiental, agricultura, seguridad, entre muchos otros aspectos para los cuales la ubicación espacial facilita una gestíón más eficiente, un mejor servicio al ciudadano y la toma asertiva de decisiones.</v>
      </c>
    </row>
    <row r="9" spans="2:3" ht="78.5" x14ac:dyDescent="0.35">
      <c r="B9" s="41" t="s">
        <v>178</v>
      </c>
      <c r="C9" s="3" t="s">
        <v>253</v>
      </c>
    </row>
    <row r="10" spans="2:3" x14ac:dyDescent="0.35">
      <c r="B10" s="43" t="s">
        <v>198</v>
      </c>
      <c r="C10" s="44" t="s">
        <v>257</v>
      </c>
    </row>
    <row r="11" spans="2:3" x14ac:dyDescent="0.35">
      <c r="B11" s="41" t="s">
        <v>179</v>
      </c>
      <c r="C11" s="3" t="s">
        <v>256</v>
      </c>
    </row>
    <row r="12" spans="2:3" ht="78.5" x14ac:dyDescent="0.35">
      <c r="B12" s="43" t="s">
        <v>199</v>
      </c>
      <c r="C12" s="44" t="s">
        <v>252</v>
      </c>
    </row>
    <row r="13" spans="2:3" ht="26" x14ac:dyDescent="0.35">
      <c r="B13" s="41" t="s">
        <v>181</v>
      </c>
      <c r="C13" s="3" t="s">
        <v>182</v>
      </c>
    </row>
    <row r="14" spans="2:3" ht="52.5" x14ac:dyDescent="0.35">
      <c r="B14" s="41" t="s">
        <v>183</v>
      </c>
      <c r="C14" s="3" t="s">
        <v>247</v>
      </c>
    </row>
    <row r="15" spans="2:3" x14ac:dyDescent="0.35">
      <c r="B15" s="41" t="s">
        <v>184</v>
      </c>
      <c r="C15" s="3" t="s">
        <v>185</v>
      </c>
    </row>
    <row r="16" spans="2:3" ht="65.5" x14ac:dyDescent="0.35">
      <c r="B16" s="41" t="s">
        <v>186</v>
      </c>
      <c r="C16" s="3" t="s">
        <v>254</v>
      </c>
    </row>
    <row r="17" spans="2:3" ht="39.5" x14ac:dyDescent="0.35">
      <c r="B17" s="41" t="s">
        <v>187</v>
      </c>
      <c r="C17" s="3" t="s">
        <v>255</v>
      </c>
    </row>
    <row r="18" spans="2:3" x14ac:dyDescent="0.35">
      <c r="B18" s="41" t="s">
        <v>188</v>
      </c>
      <c r="C18" s="3" t="s">
        <v>230</v>
      </c>
    </row>
  </sheetData>
  <pageMargins left="0.7" right="0.7" top="0.75" bottom="0.75" header="0.3" footer="0.3"/>
  <pageSetup scale="74"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C18"/>
  <sheetViews>
    <sheetView showGridLines="0" topLeftCell="A12" zoomScaleNormal="100" workbookViewId="0">
      <selection activeCell="C17" sqref="C17"/>
    </sheetView>
  </sheetViews>
  <sheetFormatPr baseColWidth="10" defaultColWidth="9.1796875" defaultRowHeight="14.5" x14ac:dyDescent="0.35"/>
  <cols>
    <col min="1" max="1" width="4.1796875" customWidth="1"/>
    <col min="2" max="2" width="18" style="41" customWidth="1"/>
    <col min="3" max="3" width="100" style="3" customWidth="1"/>
    <col min="4" max="4" width="9.1796875" customWidth="1"/>
  </cols>
  <sheetData>
    <row r="2" spans="2:3" x14ac:dyDescent="0.35">
      <c r="B2" s="41" t="s">
        <v>168</v>
      </c>
      <c r="C2" t="s">
        <v>502</v>
      </c>
    </row>
    <row r="3" spans="2:3" ht="26" x14ac:dyDescent="0.35">
      <c r="B3" s="41" t="s">
        <v>169</v>
      </c>
      <c r="C3" s="50" t="str">
        <f>Proyectos!C22</f>
        <v>Optimización de procesos</v>
      </c>
    </row>
    <row r="4" spans="2:3" x14ac:dyDescent="0.35">
      <c r="B4" s="41" t="s">
        <v>171</v>
      </c>
      <c r="C4" s="3" t="s">
        <v>258</v>
      </c>
    </row>
    <row r="5" spans="2:3" x14ac:dyDescent="0.35">
      <c r="B5" s="41" t="s">
        <v>173</v>
      </c>
      <c r="C5" s="3" t="s">
        <v>215</v>
      </c>
    </row>
    <row r="6" spans="2:3" x14ac:dyDescent="0.35">
      <c r="B6" s="41" t="s">
        <v>174</v>
      </c>
      <c r="C6" s="3" t="s">
        <v>210</v>
      </c>
    </row>
    <row r="7" spans="2:3" x14ac:dyDescent="0.35">
      <c r="B7" s="41" t="s">
        <v>176</v>
      </c>
      <c r="C7" s="50" t="s">
        <v>13</v>
      </c>
    </row>
    <row r="8" spans="2:3" ht="168" customHeight="1" x14ac:dyDescent="0.35">
      <c r="B8" s="41" t="s">
        <v>177</v>
      </c>
      <c r="C8" s="3" t="str">
        <f>Proyectos!F22</f>
        <v xml:space="preserve">Implementar funcionalidades de gestión documental que complementan y hacen integral la gestón de dicho proceso en la entidad. 
Actualmente se encuentran implementadas funcionalidades de radicación, distribución y gestión de documentos.
Para tener una gestión documental integral estaría faltando producción, organización. transferencias, disposición de documentos y disposición final.
Asegurar que de forma integral la herramienta de gestión documental incorpore esquemas de captura, procesamiento, consulta, preservación y disposición final de información (datos), de acuerdo con lo establecido en la normatividad del Archivo General de la Nación (AGN).  
La disponibilidad de documentos digitales optimiza en gran medida la gestión de todos los procesos dado que ofrece acceso más oportuno a la información y minimiza la operatividad en la gestión documental.  Además, facilita la preservación de la información misional de la entidad, la seguridad, completitud y disponibilidad de la información. </v>
      </c>
    </row>
    <row r="9" spans="2:3" x14ac:dyDescent="0.35">
      <c r="B9" s="41" t="s">
        <v>178</v>
      </c>
      <c r="C9" s="3" t="s">
        <v>395</v>
      </c>
    </row>
    <row r="10" spans="2:3" ht="26.5" x14ac:dyDescent="0.35">
      <c r="B10" s="43" t="s">
        <v>198</v>
      </c>
      <c r="C10" s="3" t="s">
        <v>396</v>
      </c>
    </row>
    <row r="11" spans="2:3" ht="52.5" x14ac:dyDescent="0.35">
      <c r="B11" s="41" t="s">
        <v>179</v>
      </c>
      <c r="C11" s="3" t="s">
        <v>397</v>
      </c>
    </row>
    <row r="12" spans="2:3" ht="78.5" x14ac:dyDescent="0.35">
      <c r="B12" s="43" t="s">
        <v>199</v>
      </c>
      <c r="C12" s="3" t="s">
        <v>293</v>
      </c>
    </row>
    <row r="13" spans="2:3" ht="26" x14ac:dyDescent="0.35">
      <c r="B13" s="41" t="s">
        <v>181</v>
      </c>
      <c r="C13" s="3" t="s">
        <v>182</v>
      </c>
    </row>
    <row r="14" spans="2:3" ht="39.5" x14ac:dyDescent="0.35">
      <c r="B14" s="41" t="s">
        <v>183</v>
      </c>
      <c r="C14" s="3" t="s">
        <v>398</v>
      </c>
    </row>
    <row r="15" spans="2:3" x14ac:dyDescent="0.35">
      <c r="B15" s="41" t="s">
        <v>184</v>
      </c>
      <c r="C15" s="3" t="s">
        <v>275</v>
      </c>
    </row>
    <row r="16" spans="2:3" ht="78.5" x14ac:dyDescent="0.35">
      <c r="B16" s="41" t="s">
        <v>186</v>
      </c>
      <c r="C16" s="3" t="s">
        <v>399</v>
      </c>
    </row>
    <row r="17" spans="2:3" ht="39.5" x14ac:dyDescent="0.35">
      <c r="B17" s="41" t="s">
        <v>187</v>
      </c>
      <c r="C17" s="3" t="s">
        <v>400</v>
      </c>
    </row>
    <row r="18" spans="2:3" x14ac:dyDescent="0.35">
      <c r="B18" s="41" t="s">
        <v>188</v>
      </c>
      <c r="C18" s="3" t="s">
        <v>271</v>
      </c>
    </row>
  </sheetData>
  <pageMargins left="0.7" right="0.7" top="0.75" bottom="0.75" header="0.3" footer="0.3"/>
  <pageSetup scale="74" orientation="portrait" r:id="rId1"/>
  <tableParts count="1">
    <tablePart r:id="rId2"/>
  </tablePart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C18"/>
  <sheetViews>
    <sheetView showGridLines="0" topLeftCell="A7" zoomScaleNormal="100" workbookViewId="0">
      <selection activeCell="C11" sqref="C11"/>
    </sheetView>
  </sheetViews>
  <sheetFormatPr baseColWidth="10" defaultColWidth="9.1796875" defaultRowHeight="14.5" x14ac:dyDescent="0.35"/>
  <cols>
    <col min="1" max="1" width="4.1796875" customWidth="1"/>
    <col min="2" max="2" width="18" style="41" customWidth="1"/>
    <col min="3" max="3" width="100" style="3" customWidth="1"/>
    <col min="4" max="4" width="9.1796875" customWidth="1"/>
  </cols>
  <sheetData>
    <row r="2" spans="2:3" x14ac:dyDescent="0.35">
      <c r="B2" s="41" t="s">
        <v>168</v>
      </c>
      <c r="C2" t="s">
        <v>503</v>
      </c>
    </row>
    <row r="3" spans="2:3" ht="26" x14ac:dyDescent="0.35">
      <c r="B3" s="41" t="s">
        <v>169</v>
      </c>
      <c r="C3" s="50" t="str">
        <f>Proyectos!C23</f>
        <v>Soluciones Integrales de Caracterización</v>
      </c>
    </row>
    <row r="4" spans="2:3" x14ac:dyDescent="0.35">
      <c r="B4" s="41" t="s">
        <v>171</v>
      </c>
      <c r="C4" s="3" t="s">
        <v>172</v>
      </c>
    </row>
    <row r="5" spans="2:3" x14ac:dyDescent="0.35">
      <c r="B5" s="41" t="s">
        <v>173</v>
      </c>
      <c r="C5" s="3" t="s">
        <v>172</v>
      </c>
    </row>
    <row r="6" spans="2:3" x14ac:dyDescent="0.35">
      <c r="B6" s="41" t="s">
        <v>174</v>
      </c>
      <c r="C6" s="3" t="s">
        <v>210</v>
      </c>
    </row>
    <row r="7" spans="2:3" x14ac:dyDescent="0.35">
      <c r="B7" s="41" t="s">
        <v>176</v>
      </c>
      <c r="C7" s="50" t="s">
        <v>13</v>
      </c>
    </row>
    <row r="8" spans="2:3" ht="62.5" customHeight="1" x14ac:dyDescent="0.35">
      <c r="B8" s="41" t="s">
        <v>177</v>
      </c>
      <c r="C8" s="3" t="str">
        <f>Proyectos!F23</f>
        <v>Implementar un Sistema de información para la caracterización de la población, que permita la identificación de diferentes aspectos relacionados con salud, educación, desarrollo social, etc.
El sistema de informacion debe ser integral y servir como apoyo a los procesos misionales.  Debería contemplar fuentes externas como complemento.</v>
      </c>
    </row>
    <row r="9" spans="2:3" x14ac:dyDescent="0.35">
      <c r="B9" s="41" t="s">
        <v>178</v>
      </c>
      <c r="C9" s="3" t="s">
        <v>274</v>
      </c>
    </row>
    <row r="10" spans="2:3" ht="26.5" x14ac:dyDescent="0.35">
      <c r="B10" s="43" t="s">
        <v>198</v>
      </c>
      <c r="C10" s="3" t="s">
        <v>281</v>
      </c>
    </row>
    <row r="11" spans="2:3" ht="26.5" x14ac:dyDescent="0.35">
      <c r="B11" s="41" t="s">
        <v>179</v>
      </c>
      <c r="C11" s="3" t="s">
        <v>280</v>
      </c>
    </row>
    <row r="12" spans="2:3" ht="80.5" customHeight="1" x14ac:dyDescent="0.35">
      <c r="B12" s="43" t="s">
        <v>199</v>
      </c>
      <c r="C12" s="3" t="s">
        <v>278</v>
      </c>
    </row>
    <row r="13" spans="2:3" ht="26" x14ac:dyDescent="0.35">
      <c r="B13" s="41" t="s">
        <v>181</v>
      </c>
      <c r="C13" s="3" t="s">
        <v>182</v>
      </c>
    </row>
    <row r="14" spans="2:3" ht="39.5" x14ac:dyDescent="0.35">
      <c r="B14" s="41" t="s">
        <v>183</v>
      </c>
      <c r="C14" s="3" t="s">
        <v>276</v>
      </c>
    </row>
    <row r="15" spans="2:3" x14ac:dyDescent="0.35">
      <c r="B15" s="41" t="s">
        <v>184</v>
      </c>
      <c r="C15" s="3" t="s">
        <v>275</v>
      </c>
    </row>
    <row r="16" spans="2:3" ht="39.5" x14ac:dyDescent="0.35">
      <c r="B16" s="41" t="s">
        <v>186</v>
      </c>
      <c r="C16" s="3" t="s">
        <v>277</v>
      </c>
    </row>
    <row r="17" spans="2:3" ht="26.5" x14ac:dyDescent="0.35">
      <c r="B17" s="41" t="s">
        <v>187</v>
      </c>
      <c r="C17" s="3" t="s">
        <v>279</v>
      </c>
    </row>
    <row r="18" spans="2:3" x14ac:dyDescent="0.35">
      <c r="B18" s="41" t="s">
        <v>188</v>
      </c>
      <c r="C18" s="3" t="s">
        <v>271</v>
      </c>
    </row>
  </sheetData>
  <pageMargins left="0.7" right="0.7" top="0.75" bottom="0.75" header="0.3" footer="0.3"/>
  <pageSetup scale="74" orientation="portrait" r:id="rId1"/>
  <tableParts count="1">
    <tablePart r:id="rId2"/>
  </tablePart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C18"/>
  <sheetViews>
    <sheetView showGridLines="0" topLeftCell="A10" zoomScale="94" zoomScaleNormal="94" workbookViewId="0">
      <selection activeCell="C16" sqref="C16"/>
    </sheetView>
  </sheetViews>
  <sheetFormatPr baseColWidth="10" defaultColWidth="9.1796875" defaultRowHeight="14.5" x14ac:dyDescent="0.35"/>
  <cols>
    <col min="1" max="1" width="4.1796875" customWidth="1"/>
    <col min="2" max="2" width="18" style="41" customWidth="1"/>
    <col min="3" max="3" width="100" style="3" customWidth="1"/>
    <col min="4" max="4" width="9.1796875" customWidth="1"/>
  </cols>
  <sheetData>
    <row r="2" spans="2:3" x14ac:dyDescent="0.35">
      <c r="B2" s="41" t="s">
        <v>168</v>
      </c>
      <c r="C2" t="s">
        <v>504</v>
      </c>
    </row>
    <row r="3" spans="2:3" ht="26" x14ac:dyDescent="0.35">
      <c r="B3" s="41" t="s">
        <v>169</v>
      </c>
      <c r="C3" s="60" t="str">
        <f>Proyectos!C24</f>
        <v>Optimización de procesos</v>
      </c>
    </row>
    <row r="4" spans="2:3" x14ac:dyDescent="0.35">
      <c r="B4" s="41" t="s">
        <v>171</v>
      </c>
      <c r="C4" s="3" t="s">
        <v>172</v>
      </c>
    </row>
    <row r="5" spans="2:3" x14ac:dyDescent="0.35">
      <c r="B5" s="41" t="s">
        <v>173</v>
      </c>
      <c r="C5" s="3" t="s">
        <v>217</v>
      </c>
    </row>
    <row r="6" spans="2:3" x14ac:dyDescent="0.35">
      <c r="B6" s="41" t="s">
        <v>174</v>
      </c>
      <c r="C6" s="3" t="s">
        <v>388</v>
      </c>
    </row>
    <row r="7" spans="2:3" x14ac:dyDescent="0.35">
      <c r="B7" s="41" t="s">
        <v>176</v>
      </c>
      <c r="C7" s="50" t="s">
        <v>13</v>
      </c>
    </row>
    <row r="8" spans="2:3" ht="54" customHeight="1" x14ac:dyDescent="0.35">
      <c r="B8" s="41" t="s">
        <v>177</v>
      </c>
      <c r="C8" s="3" t="str">
        <f>Proyectos!F24</f>
        <v>Habilitar fuerza laboral digital por medio de la automatización robótica de procesos (RPA- Robotic Process Automation)  que para aumentar la eficiencia de los procesos o servicios más significativos.</v>
      </c>
    </row>
    <row r="9" spans="2:3" x14ac:dyDescent="0.35">
      <c r="B9" s="41" t="s">
        <v>178</v>
      </c>
      <c r="C9" s="3" t="s">
        <v>590</v>
      </c>
    </row>
    <row r="10" spans="2:3" x14ac:dyDescent="0.35">
      <c r="B10" s="43" t="s">
        <v>198</v>
      </c>
      <c r="C10" s="3" t="s">
        <v>589</v>
      </c>
    </row>
    <row r="11" spans="2:3" ht="26.5" x14ac:dyDescent="0.35">
      <c r="B11" s="41" t="s">
        <v>179</v>
      </c>
      <c r="C11" s="3" t="s">
        <v>425</v>
      </c>
    </row>
    <row r="12" spans="2:3" ht="104.5" x14ac:dyDescent="0.35">
      <c r="B12" s="43" t="s">
        <v>199</v>
      </c>
      <c r="C12" s="3" t="s">
        <v>427</v>
      </c>
    </row>
    <row r="13" spans="2:3" ht="26" x14ac:dyDescent="0.35">
      <c r="B13" s="41" t="s">
        <v>181</v>
      </c>
      <c r="C13" s="3" t="s">
        <v>498</v>
      </c>
    </row>
    <row r="14" spans="2:3" ht="52.5" x14ac:dyDescent="0.35">
      <c r="B14" s="41" t="s">
        <v>183</v>
      </c>
      <c r="C14" s="3" t="s">
        <v>317</v>
      </c>
    </row>
    <row r="15" spans="2:3" x14ac:dyDescent="0.35">
      <c r="B15" s="41" t="s">
        <v>184</v>
      </c>
      <c r="C15" s="3" t="s">
        <v>223</v>
      </c>
    </row>
    <row r="16" spans="2:3" ht="39.5" x14ac:dyDescent="0.35">
      <c r="B16" s="41" t="s">
        <v>186</v>
      </c>
      <c r="C16" s="3" t="s">
        <v>588</v>
      </c>
    </row>
    <row r="17" spans="2:3" ht="78.5" x14ac:dyDescent="0.35">
      <c r="B17" s="41" t="s">
        <v>187</v>
      </c>
      <c r="C17" s="3" t="s">
        <v>426</v>
      </c>
    </row>
    <row r="18" spans="2:3" x14ac:dyDescent="0.35">
      <c r="B18" s="41" t="s">
        <v>188</v>
      </c>
      <c r="C18" s="3" t="s">
        <v>230</v>
      </c>
    </row>
  </sheetData>
  <pageMargins left="0.7" right="0.7" top="0.75" bottom="0.75" header="0.3" footer="0.3"/>
  <pageSetup scale="74"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P34"/>
  <sheetViews>
    <sheetView showGridLines="0" topLeftCell="E1" workbookViewId="0">
      <selection activeCell="I20" sqref="I20"/>
    </sheetView>
  </sheetViews>
  <sheetFormatPr baseColWidth="10" defaultRowHeight="14.5" x14ac:dyDescent="0.35"/>
  <cols>
    <col min="1" max="1" width="4.1796875" customWidth="1"/>
    <col min="2" max="2" width="14.7265625" customWidth="1"/>
    <col min="3" max="3" width="21.1796875" customWidth="1"/>
    <col min="5" max="5" width="29.7265625" customWidth="1"/>
  </cols>
  <sheetData>
    <row r="2" spans="2:16" ht="98" x14ac:dyDescent="0.35">
      <c r="B2" s="4" t="str">
        <f>Proyectos!B2</f>
        <v>Dominio</v>
      </c>
      <c r="C2" s="4" t="str">
        <f>Proyectos!C2</f>
        <v>Programa</v>
      </c>
      <c r="D2" s="5" t="str">
        <f>Proyectos!D2</f>
        <v>Código proyecto</v>
      </c>
      <c r="E2" s="4" t="str">
        <f>Proyectos!E2</f>
        <v>Nombre del Proyecto</v>
      </c>
      <c r="F2" s="89" t="str">
        <f>Proyectos!K2</f>
        <v>Valor estrátegico</v>
      </c>
      <c r="G2" s="89" t="str">
        <f>Proyectos!L2</f>
        <v>Impacto organizacional</v>
      </c>
      <c r="H2" s="89" t="str">
        <f>Proyectos!M2</f>
        <v>Impacto social</v>
      </c>
      <c r="I2" s="89" t="str">
        <f>Proyectos!N2</f>
        <v>Costo oportunidad (impacto de no hacer el proyecto)</v>
      </c>
      <c r="J2" s="89" t="str">
        <f>Proyectos!O2</f>
        <v>Normatividad</v>
      </c>
      <c r="K2" s="89" t="str">
        <f>Proyectos!P2</f>
        <v>Puntaje Valor estrátegico</v>
      </c>
      <c r="L2" s="89" t="str">
        <f>Proyectos!Q2</f>
        <v>Puntaje Impacto organizacional</v>
      </c>
      <c r="M2" s="89" t="str">
        <f>Proyectos!R2</f>
        <v>Puntaje Impacto social</v>
      </c>
      <c r="N2" s="89" t="str">
        <f>Proyectos!S2</f>
        <v>Puntaje Costo oportunidad (impacto de no hacer el proyecto)</v>
      </c>
      <c r="O2" s="89" t="str">
        <f>Proyectos!T2</f>
        <v>Puntaje Normatividad</v>
      </c>
      <c r="P2" s="89" t="str">
        <f>Proyectos!U2</f>
        <v>Prioridad</v>
      </c>
    </row>
    <row r="3" spans="2:16" ht="27" customHeight="1" x14ac:dyDescent="0.35">
      <c r="B3" s="62" t="str">
        <f>Proyectos!B3</f>
        <v>ESTRATEGIA TI</v>
      </c>
      <c r="C3" s="62" t="str">
        <f>Proyectos!C3</f>
        <v>Gobierno y Gestión de TI</v>
      </c>
      <c r="D3" s="54" t="str">
        <f>Proyectos!D3</f>
        <v>PR-ES-001</v>
      </c>
      <c r="E3" s="54" t="str">
        <f>Proyectos!E3</f>
        <v>PR-ES-001 Portafolio de Servicios de TI</v>
      </c>
      <c r="F3" s="104" t="str">
        <f>Proyectos!K3</f>
        <v>Alto</v>
      </c>
      <c r="G3" s="104" t="str">
        <f>Proyectos!L3</f>
        <v>Alto</v>
      </c>
      <c r="H3" s="104" t="str">
        <f>Proyectos!M3</f>
        <v>Medio</v>
      </c>
      <c r="I3" s="104" t="str">
        <f>Proyectos!N3</f>
        <v>Sí</v>
      </c>
      <c r="J3" s="104" t="str">
        <f>Proyectos!O3</f>
        <v>Sí</v>
      </c>
      <c r="K3" s="53">
        <f>Proyectos!P3</f>
        <v>0.75</v>
      </c>
      <c r="L3" s="53">
        <f>Proyectos!Q3</f>
        <v>0.44999999999999996</v>
      </c>
      <c r="M3" s="53">
        <f>Proyectos!R3</f>
        <v>0.5</v>
      </c>
      <c r="N3" s="53">
        <f>Proyectos!S3</f>
        <v>0.44999999999999996</v>
      </c>
      <c r="O3" s="53">
        <f>Proyectos!T3</f>
        <v>0.60000000000000009</v>
      </c>
      <c r="P3" s="53">
        <f>Proyectos!U3</f>
        <v>2.75</v>
      </c>
    </row>
    <row r="4" spans="2:16" ht="27" customHeight="1" x14ac:dyDescent="0.35">
      <c r="B4" s="62" t="str">
        <f>Proyectos!B4</f>
        <v>ESTRATEGIA TI</v>
      </c>
      <c r="C4" s="62" t="str">
        <f>Proyectos!C4</f>
        <v>Gobierno y Gestión de TI</v>
      </c>
      <c r="D4" s="54" t="str">
        <f>Proyectos!D4</f>
        <v>PR-ES-002</v>
      </c>
      <c r="E4" s="54" t="str">
        <f>Proyectos!E4</f>
        <v>PR-ES-002 Desarrollo de capacidades de Arquitectura Empresarial</v>
      </c>
      <c r="F4" s="104" t="str">
        <f>Proyectos!K4</f>
        <v>Medio</v>
      </c>
      <c r="G4" s="104" t="str">
        <f>Proyectos!L4</f>
        <v>Alto</v>
      </c>
      <c r="H4" s="104" t="str">
        <f>Proyectos!M4</f>
        <v>Bajo</v>
      </c>
      <c r="I4" s="104" t="str">
        <f>Proyectos!N4</f>
        <v>Sí</v>
      </c>
      <c r="J4" s="104" t="str">
        <f>Proyectos!O4</f>
        <v>Sí</v>
      </c>
      <c r="K4" s="53">
        <f>Proyectos!P4</f>
        <v>0.5</v>
      </c>
      <c r="L4" s="53">
        <f>Proyectos!Q4</f>
        <v>0.44999999999999996</v>
      </c>
      <c r="M4" s="53">
        <f>Proyectos!R4</f>
        <v>0.25</v>
      </c>
      <c r="N4" s="53">
        <f>Proyectos!S4</f>
        <v>0.44999999999999996</v>
      </c>
      <c r="O4" s="53">
        <f>Proyectos!T4</f>
        <v>0.60000000000000009</v>
      </c>
      <c r="P4" s="53">
        <f>Proyectos!U4</f>
        <v>2.25</v>
      </c>
    </row>
    <row r="5" spans="2:16" ht="27" customHeight="1" x14ac:dyDescent="0.35">
      <c r="B5" s="62" t="str">
        <f>Proyectos!B5</f>
        <v>ESTRATEGIA TI</v>
      </c>
      <c r="C5" s="62" t="str">
        <f>Proyectos!C5</f>
        <v>Gobierno y Gestión de TI</v>
      </c>
      <c r="D5" s="54" t="str">
        <f>Proyectos!D5</f>
        <v>PR-ES-003</v>
      </c>
      <c r="E5" s="54" t="str">
        <f>Proyectos!E5</f>
        <v>PR-ES-003 Gobierno sobre componentes de TI de la Entidad</v>
      </c>
      <c r="F5" s="104" t="str">
        <f>Proyectos!K5</f>
        <v>Medio</v>
      </c>
      <c r="G5" s="104" t="str">
        <f>Proyectos!L5</f>
        <v>Alto</v>
      </c>
      <c r="H5" s="104" t="str">
        <f>Proyectos!M5</f>
        <v>Alto</v>
      </c>
      <c r="I5" s="104" t="str">
        <f>Proyectos!N5</f>
        <v>Sí</v>
      </c>
      <c r="J5" s="104" t="str">
        <f>Proyectos!O5</f>
        <v>Sí</v>
      </c>
      <c r="K5" s="53">
        <f>Proyectos!P5</f>
        <v>0.5</v>
      </c>
      <c r="L5" s="53">
        <f>Proyectos!Q5</f>
        <v>0.44999999999999996</v>
      </c>
      <c r="M5" s="53">
        <f>Proyectos!R5</f>
        <v>0.75</v>
      </c>
      <c r="N5" s="53">
        <f>Proyectos!S5</f>
        <v>0.44999999999999996</v>
      </c>
      <c r="O5" s="53">
        <f>Proyectos!T5</f>
        <v>0.60000000000000009</v>
      </c>
      <c r="P5" s="53">
        <f>Proyectos!U5</f>
        <v>2.75</v>
      </c>
    </row>
    <row r="6" spans="2:16" ht="27" customHeight="1" x14ac:dyDescent="0.35">
      <c r="B6" s="62" t="str">
        <f>Proyectos!B6</f>
        <v>GOBIERNO TI</v>
      </c>
      <c r="C6" s="62" t="str">
        <f>Proyectos!C6</f>
        <v>Gobierno y Gestión de TI</v>
      </c>
      <c r="D6" s="54" t="str">
        <f>Proyectos!D6</f>
        <v>PR-GO-001</v>
      </c>
      <c r="E6" s="54" t="str">
        <f>Proyectos!E6</f>
        <v>PR-GO-001 Implementación Gobierno TI</v>
      </c>
      <c r="F6" s="104" t="str">
        <f>Proyectos!K6</f>
        <v>Medio</v>
      </c>
      <c r="G6" s="104" t="str">
        <f>Proyectos!L6</f>
        <v>Alto</v>
      </c>
      <c r="H6" s="104" t="str">
        <f>Proyectos!M6</f>
        <v>Medio</v>
      </c>
      <c r="I6" s="104" t="str">
        <f>Proyectos!N6</f>
        <v>Sí</v>
      </c>
      <c r="J6" s="104" t="str">
        <f>Proyectos!O6</f>
        <v>Sí</v>
      </c>
      <c r="K6" s="53">
        <f>Proyectos!P6</f>
        <v>0.5</v>
      </c>
      <c r="L6" s="53">
        <f>Proyectos!Q6</f>
        <v>0.44999999999999996</v>
      </c>
      <c r="M6" s="53">
        <f>Proyectos!R6</f>
        <v>0.5</v>
      </c>
      <c r="N6" s="53">
        <f>Proyectos!S6</f>
        <v>0.44999999999999996</v>
      </c>
      <c r="O6" s="53">
        <f>Proyectos!T6</f>
        <v>0.60000000000000009</v>
      </c>
      <c r="P6" s="53">
        <f>Proyectos!U6</f>
        <v>2.5</v>
      </c>
    </row>
    <row r="7" spans="2:16" ht="27" customHeight="1" x14ac:dyDescent="0.35">
      <c r="B7" s="62" t="str">
        <f>Proyectos!B7</f>
        <v>GOBIERNO TI</v>
      </c>
      <c r="C7" s="62" t="str">
        <f>Proyectos!C7</f>
        <v>Gobierno y Gestión de TI</v>
      </c>
      <c r="D7" s="54" t="str">
        <f>Proyectos!D7</f>
        <v>PR-GO-002</v>
      </c>
      <c r="E7" s="54" t="str">
        <f>Proyectos!E7</f>
        <v>PR-GO-002 Implementación PMO y herramienta de Gestión de proyectos</v>
      </c>
      <c r="F7" s="104" t="str">
        <f>Proyectos!K7</f>
        <v>Alto</v>
      </c>
      <c r="G7" s="104" t="str">
        <f>Proyectos!L7</f>
        <v>Alto</v>
      </c>
      <c r="H7" s="104" t="str">
        <f>Proyectos!M7</f>
        <v>Alto</v>
      </c>
      <c r="I7" s="104" t="str">
        <f>Proyectos!N7</f>
        <v>Sí</v>
      </c>
      <c r="J7" s="104" t="str">
        <f>Proyectos!O7</f>
        <v>Sí</v>
      </c>
      <c r="K7" s="53">
        <f>Proyectos!P7</f>
        <v>0.75</v>
      </c>
      <c r="L7" s="53">
        <f>Proyectos!Q7</f>
        <v>0.44999999999999996</v>
      </c>
      <c r="M7" s="53">
        <f>Proyectos!R7</f>
        <v>0.75</v>
      </c>
      <c r="N7" s="53">
        <f>Proyectos!S7</f>
        <v>0.44999999999999996</v>
      </c>
      <c r="O7" s="53">
        <f>Proyectos!T7</f>
        <v>0.60000000000000009</v>
      </c>
      <c r="P7" s="53">
        <f>Proyectos!U7</f>
        <v>3</v>
      </c>
    </row>
    <row r="8" spans="2:16" ht="27" customHeight="1" x14ac:dyDescent="0.35">
      <c r="B8" s="62" t="str">
        <f>Proyectos!B8</f>
        <v>INFORMACIÓN</v>
      </c>
      <c r="C8" s="62" t="str">
        <f>Proyectos!C8</f>
        <v>Transformación Digital - Capacidades Analíticas</v>
      </c>
      <c r="D8" s="54" t="str">
        <f>Proyectos!D8</f>
        <v>PR-IN-001</v>
      </c>
      <c r="E8" s="54" t="str">
        <f>Proyectos!E8</f>
        <v>PR-IN-001 Gobierno de Información</v>
      </c>
      <c r="F8" s="104" t="str">
        <f>Proyectos!K8</f>
        <v>Medio</v>
      </c>
      <c r="G8" s="104" t="str">
        <f>Proyectos!L8</f>
        <v>Alto</v>
      </c>
      <c r="H8" s="104" t="str">
        <f>Proyectos!M8</f>
        <v>Medio</v>
      </c>
      <c r="I8" s="104" t="str">
        <f>Proyectos!N8</f>
        <v>Sí</v>
      </c>
      <c r="J8" s="104" t="str">
        <f>Proyectos!O8</f>
        <v>Sí</v>
      </c>
      <c r="K8" s="53">
        <f>Proyectos!P8</f>
        <v>0.5</v>
      </c>
      <c r="L8" s="53">
        <f>Proyectos!Q8</f>
        <v>0.44999999999999996</v>
      </c>
      <c r="M8" s="53">
        <f>Proyectos!R8</f>
        <v>0.5</v>
      </c>
      <c r="N8" s="53">
        <f>Proyectos!S8</f>
        <v>0.44999999999999996</v>
      </c>
      <c r="O8" s="53">
        <f>Proyectos!T8</f>
        <v>0.60000000000000009</v>
      </c>
      <c r="P8" s="53">
        <f>Proyectos!U8</f>
        <v>2.5</v>
      </c>
    </row>
    <row r="9" spans="2:16" ht="27" customHeight="1" x14ac:dyDescent="0.35">
      <c r="B9" s="62" t="str">
        <f>Proyectos!B9</f>
        <v>INFORMACIÓN</v>
      </c>
      <c r="C9" s="62" t="str">
        <f>Proyectos!C9</f>
        <v>Transformación Digital - Servicios de Información</v>
      </c>
      <c r="D9" s="54" t="str">
        <f>Proyectos!D9</f>
        <v>PR-IN-002</v>
      </c>
      <c r="E9" s="54" t="str">
        <f>Proyectos!E9</f>
        <v xml:space="preserve">PR-IN-002 Servicios Ciudadanos Digitales </v>
      </c>
      <c r="F9" s="104" t="str">
        <f>Proyectos!K9</f>
        <v>Medio</v>
      </c>
      <c r="G9" s="104" t="str">
        <f>Proyectos!L9</f>
        <v>Alto</v>
      </c>
      <c r="H9" s="104" t="str">
        <f>Proyectos!M9</f>
        <v>Alto</v>
      </c>
      <c r="I9" s="104" t="str">
        <f>Proyectos!N9</f>
        <v>Sí</v>
      </c>
      <c r="J9" s="104" t="str">
        <f>Proyectos!O9</f>
        <v>Sí</v>
      </c>
      <c r="K9" s="53">
        <f>Proyectos!P9</f>
        <v>0.5</v>
      </c>
      <c r="L9" s="53">
        <f>Proyectos!Q9</f>
        <v>0.44999999999999996</v>
      </c>
      <c r="M9" s="53">
        <f>Proyectos!R9</f>
        <v>0.75</v>
      </c>
      <c r="N9" s="53">
        <f>Proyectos!S9</f>
        <v>0.44999999999999996</v>
      </c>
      <c r="O9" s="53">
        <f>Proyectos!T9</f>
        <v>0.60000000000000009</v>
      </c>
      <c r="P9" s="53">
        <f>Proyectos!U9</f>
        <v>2.75</v>
      </c>
    </row>
    <row r="10" spans="2:16" ht="27" customHeight="1" x14ac:dyDescent="0.35">
      <c r="B10" s="62" t="str">
        <f>Proyectos!B10</f>
        <v>INFORMACIÓN</v>
      </c>
      <c r="C10" s="62" t="str">
        <f>Proyectos!C10</f>
        <v>Transformación Digital - Servicios de Información</v>
      </c>
      <c r="D10" s="54" t="str">
        <f>Proyectos!D10</f>
        <v>PR-IN-003</v>
      </c>
      <c r="E10" s="54" t="str">
        <f>Proyectos!E10</f>
        <v>PR-IN-003 Múltiples Canales de acceso a los servicios y la información: Movilidad y portales digitales</v>
      </c>
      <c r="F10" s="104" t="str">
        <f>Proyectos!K10</f>
        <v>Medio</v>
      </c>
      <c r="G10" s="104" t="str">
        <f>Proyectos!L10</f>
        <v>Alto</v>
      </c>
      <c r="H10" s="104" t="str">
        <f>Proyectos!M10</f>
        <v>Alto</v>
      </c>
      <c r="I10" s="104" t="str">
        <f>Proyectos!N10</f>
        <v>Sí</v>
      </c>
      <c r="J10" s="104" t="str">
        <f>Proyectos!O10</f>
        <v>Sí</v>
      </c>
      <c r="K10" s="53">
        <f>Proyectos!P10</f>
        <v>0.5</v>
      </c>
      <c r="L10" s="53">
        <f>Proyectos!Q10</f>
        <v>0.44999999999999996</v>
      </c>
      <c r="M10" s="53">
        <f>Proyectos!R10</f>
        <v>0.75</v>
      </c>
      <c r="N10" s="53">
        <f>Proyectos!S10</f>
        <v>0.44999999999999996</v>
      </c>
      <c r="O10" s="53">
        <f>Proyectos!T10</f>
        <v>0.60000000000000009</v>
      </c>
      <c r="P10" s="53">
        <f>Proyectos!U10</f>
        <v>2.75</v>
      </c>
    </row>
    <row r="11" spans="2:16" ht="27" customHeight="1" x14ac:dyDescent="0.35">
      <c r="B11" s="62" t="str">
        <f>Proyectos!B11</f>
        <v>INFORMACIÓN</v>
      </c>
      <c r="C11" s="62" t="str">
        <f>Proyectos!C11</f>
        <v>Transformación Digital - Capacidades Analíticas</v>
      </c>
      <c r="D11" s="54" t="str">
        <f>Proyectos!D11</f>
        <v>PR-IN-004</v>
      </c>
      <c r="E11" s="54" t="str">
        <f>Proyectos!E11</f>
        <v xml:space="preserve">PR-IN-004 Lago de datos </v>
      </c>
      <c r="F11" s="104" t="str">
        <f>Proyectos!K11</f>
        <v>Medio</v>
      </c>
      <c r="G11" s="104" t="str">
        <f>Proyectos!L11</f>
        <v>Alto</v>
      </c>
      <c r="H11" s="104" t="str">
        <f>Proyectos!M11</f>
        <v>Medio</v>
      </c>
      <c r="I11" s="104" t="str">
        <f>Proyectos!N11</f>
        <v>Sí</v>
      </c>
      <c r="J11" s="104" t="str">
        <f>Proyectos!O11</f>
        <v>No</v>
      </c>
      <c r="K11" s="53">
        <f>Proyectos!P11</f>
        <v>0.5</v>
      </c>
      <c r="L11" s="53">
        <f>Proyectos!Q11</f>
        <v>0.44999999999999996</v>
      </c>
      <c r="M11" s="53">
        <f>Proyectos!R11</f>
        <v>0.5</v>
      </c>
      <c r="N11" s="53">
        <f>Proyectos!S11</f>
        <v>0.44999999999999996</v>
      </c>
      <c r="O11" s="53">
        <f>Proyectos!T11</f>
        <v>0.2</v>
      </c>
      <c r="P11" s="53">
        <f>Proyectos!U11</f>
        <v>2.1</v>
      </c>
    </row>
    <row r="12" spans="2:16" ht="27" customHeight="1" x14ac:dyDescent="0.35">
      <c r="B12" s="62" t="str">
        <f>Proyectos!B12</f>
        <v>INFORMACIÓN</v>
      </c>
      <c r="C12" s="62" t="str">
        <f>Proyectos!C12</f>
        <v>Transformación Digital - Capacidades Analíticas</v>
      </c>
      <c r="D12" s="54" t="str">
        <f>Proyectos!D12</f>
        <v>PR-IN-005</v>
      </c>
      <c r="E12" s="54" t="str">
        <f>Proyectos!E12</f>
        <v>PR-IN-005 Analítica Descriptiva</v>
      </c>
      <c r="F12" s="104" t="str">
        <f>Proyectos!K12</f>
        <v>Medio</v>
      </c>
      <c r="G12" s="104" t="str">
        <f>Proyectos!L12</f>
        <v>Alto</v>
      </c>
      <c r="H12" s="104" t="str">
        <f>Proyectos!M12</f>
        <v>Alto</v>
      </c>
      <c r="I12" s="104" t="str">
        <f>Proyectos!N12</f>
        <v>Sí</v>
      </c>
      <c r="J12" s="104" t="str">
        <f>Proyectos!O12</f>
        <v>Sí</v>
      </c>
      <c r="K12" s="53">
        <f>Proyectos!P12</f>
        <v>0.5</v>
      </c>
      <c r="L12" s="53">
        <f>Proyectos!Q12</f>
        <v>0.44999999999999996</v>
      </c>
      <c r="M12" s="53">
        <f>Proyectos!R12</f>
        <v>0.75</v>
      </c>
      <c r="N12" s="53">
        <f>Proyectos!S12</f>
        <v>0.44999999999999996</v>
      </c>
      <c r="O12" s="53">
        <f>Proyectos!T12</f>
        <v>0.60000000000000009</v>
      </c>
      <c r="P12" s="53">
        <f>Proyectos!U12</f>
        <v>2.75</v>
      </c>
    </row>
    <row r="13" spans="2:16" ht="27" customHeight="1" x14ac:dyDescent="0.35">
      <c r="B13" s="62" t="str">
        <f>Proyectos!B13</f>
        <v>INFORMACIÓN</v>
      </c>
      <c r="C13" s="62" t="str">
        <f>Proyectos!C13</f>
        <v>Transformación Digital - Capacidades Analíticas</v>
      </c>
      <c r="D13" s="54" t="str">
        <f>Proyectos!D13</f>
        <v>PR-IN-006</v>
      </c>
      <c r="E13" s="54" t="str">
        <f>Proyectos!E13</f>
        <v>PR-IN-006 Analítica Predictiva</v>
      </c>
      <c r="F13" s="104" t="str">
        <f>Proyectos!K13</f>
        <v>Medio</v>
      </c>
      <c r="G13" s="104" t="str">
        <f>Proyectos!L13</f>
        <v>Alto</v>
      </c>
      <c r="H13" s="104" t="str">
        <f>Proyectos!M13</f>
        <v>Alto</v>
      </c>
      <c r="I13" s="104" t="str">
        <f>Proyectos!N13</f>
        <v>Sí</v>
      </c>
      <c r="J13" s="104" t="str">
        <f>Proyectos!O13</f>
        <v>Sí</v>
      </c>
      <c r="K13" s="53">
        <f>Proyectos!P13</f>
        <v>0.5</v>
      </c>
      <c r="L13" s="53">
        <f>Proyectos!Q13</f>
        <v>0.44999999999999996</v>
      </c>
      <c r="M13" s="53">
        <f>Proyectos!R13</f>
        <v>0.75</v>
      </c>
      <c r="N13" s="53">
        <f>Proyectos!S13</f>
        <v>0.44999999999999996</v>
      </c>
      <c r="O13" s="53">
        <f>Proyectos!T13</f>
        <v>0.60000000000000009</v>
      </c>
      <c r="P13" s="53">
        <f>Proyectos!U13</f>
        <v>2.75</v>
      </c>
    </row>
    <row r="14" spans="2:16" ht="27" customHeight="1" x14ac:dyDescent="0.35">
      <c r="B14" s="62" t="str">
        <f>Proyectos!B14</f>
        <v>INFORMACIÓN</v>
      </c>
      <c r="C14" s="62" t="str">
        <f>Proyectos!C14</f>
        <v>Transformación Digital - Servicios de Información</v>
      </c>
      <c r="D14" s="54" t="str">
        <f>Proyectos!D14</f>
        <v>PR-IN-007</v>
      </c>
      <c r="E14" s="54" t="str">
        <f>Proyectos!E14</f>
        <v>PR-IN-007 Datos Abiertos</v>
      </c>
      <c r="F14" s="104" t="str">
        <f>Proyectos!K14</f>
        <v>Medio</v>
      </c>
      <c r="G14" s="104" t="str">
        <f>Proyectos!L14</f>
        <v>Medio</v>
      </c>
      <c r="H14" s="104" t="str">
        <f>Proyectos!M14</f>
        <v>Medio</v>
      </c>
      <c r="I14" s="104" t="str">
        <f>Proyectos!N14</f>
        <v>Sí</v>
      </c>
      <c r="J14" s="104" t="str">
        <f>Proyectos!O14</f>
        <v>Sí</v>
      </c>
      <c r="K14" s="53">
        <f>Proyectos!P14</f>
        <v>0.5</v>
      </c>
      <c r="L14" s="53">
        <f>Proyectos!Q14</f>
        <v>0.3</v>
      </c>
      <c r="M14" s="53">
        <f>Proyectos!R14</f>
        <v>0.5</v>
      </c>
      <c r="N14" s="53">
        <f>Proyectos!S14</f>
        <v>0.44999999999999996</v>
      </c>
      <c r="O14" s="53">
        <f>Proyectos!T14</f>
        <v>0.60000000000000009</v>
      </c>
      <c r="P14" s="53">
        <f>Proyectos!U14</f>
        <v>2.35</v>
      </c>
    </row>
    <row r="15" spans="2:16" ht="27" customHeight="1" x14ac:dyDescent="0.35">
      <c r="B15" s="62" t="str">
        <f>Proyectos!B15</f>
        <v>SISTEMAS DE INFORMACIÓN</v>
      </c>
      <c r="C15" s="62" t="str">
        <f>Proyectos!C15</f>
        <v>Gobierno y Gestión de TI</v>
      </c>
      <c r="D15" s="54" t="str">
        <f>Proyectos!D15</f>
        <v>PR-SI-001</v>
      </c>
      <c r="E15" s="54" t="str">
        <f>Proyectos!E15</f>
        <v>PR-SI-001 Capacidades de Desarrollo de Software</v>
      </c>
      <c r="F15" s="104" t="str">
        <f>Proyectos!K15</f>
        <v>Medio</v>
      </c>
      <c r="G15" s="104" t="str">
        <f>Proyectos!L15</f>
        <v>Alto</v>
      </c>
      <c r="H15" s="104" t="str">
        <f>Proyectos!M15</f>
        <v>Medio</v>
      </c>
      <c r="I15" s="104" t="str">
        <f>Proyectos!N15</f>
        <v>Sí</v>
      </c>
      <c r="J15" s="104" t="str">
        <f>Proyectos!O15</f>
        <v>Sí</v>
      </c>
      <c r="K15" s="53">
        <f>Proyectos!P15</f>
        <v>0.5</v>
      </c>
      <c r="L15" s="53">
        <f>Proyectos!Q15</f>
        <v>0.44999999999999996</v>
      </c>
      <c r="M15" s="53">
        <f>Proyectos!R15</f>
        <v>0.5</v>
      </c>
      <c r="N15" s="53">
        <f>Proyectos!S15</f>
        <v>0.44999999999999996</v>
      </c>
      <c r="O15" s="53">
        <f>Proyectos!T15</f>
        <v>0.60000000000000009</v>
      </c>
      <c r="P15" s="53">
        <f>Proyectos!U15</f>
        <v>2.5</v>
      </c>
    </row>
    <row r="16" spans="2:16" ht="27" customHeight="1" x14ac:dyDescent="0.35">
      <c r="B16" s="62" t="str">
        <f>Proyectos!B16</f>
        <v>SISTEMAS DE INFORMACIÓN</v>
      </c>
      <c r="C16" s="62" t="str">
        <f>Proyectos!C16</f>
        <v>Transformación Digital - Servicios de Información</v>
      </c>
      <c r="D16" s="54" t="str">
        <f>Proyectos!D16</f>
        <v>PR-SI-002</v>
      </c>
      <c r="E16" s="54" t="str">
        <f>Proyectos!E16</f>
        <v>PR-SI-002 Interoperabilidad</v>
      </c>
      <c r="F16" s="104" t="str">
        <f>Proyectos!K16</f>
        <v>Alto</v>
      </c>
      <c r="G16" s="104" t="str">
        <f>Proyectos!L16</f>
        <v>Alto</v>
      </c>
      <c r="H16" s="104" t="str">
        <f>Proyectos!M16</f>
        <v>Alto</v>
      </c>
      <c r="I16" s="104" t="str">
        <f>Proyectos!N16</f>
        <v>Sí</v>
      </c>
      <c r="J16" s="104" t="str">
        <f>Proyectos!O16</f>
        <v>Sí</v>
      </c>
      <c r="K16" s="53">
        <f>Proyectos!P16</f>
        <v>0.75</v>
      </c>
      <c r="L16" s="53">
        <f>Proyectos!Q16</f>
        <v>0.44999999999999996</v>
      </c>
      <c r="M16" s="53">
        <f>Proyectos!R16</f>
        <v>0.75</v>
      </c>
      <c r="N16" s="53">
        <f>Proyectos!S16</f>
        <v>0.44999999999999996</v>
      </c>
      <c r="O16" s="53">
        <f>Proyectos!T16</f>
        <v>0.60000000000000009</v>
      </c>
      <c r="P16" s="53">
        <f>Proyectos!U16</f>
        <v>3</v>
      </c>
    </row>
    <row r="17" spans="2:16" ht="27" customHeight="1" x14ac:dyDescent="0.35">
      <c r="B17" s="62" t="str">
        <f>Proyectos!B17</f>
        <v>SISTEMAS DE INFORMACIÓN</v>
      </c>
      <c r="C17" s="62" t="str">
        <f>Proyectos!C17</f>
        <v>Transformación Digital - Servicios de Información</v>
      </c>
      <c r="D17" s="54" t="str">
        <f>Proyectos!D17</f>
        <v>PR-SI-003</v>
      </c>
      <c r="E17" s="54" t="str">
        <f>Proyectos!E17</f>
        <v>PR-SI-003 Gobierno SOA</v>
      </c>
      <c r="F17" s="104" t="str">
        <f>Proyectos!K17</f>
        <v>Medio</v>
      </c>
      <c r="G17" s="104" t="str">
        <f>Proyectos!L17</f>
        <v>Alto</v>
      </c>
      <c r="H17" s="104" t="str">
        <f>Proyectos!M17</f>
        <v>Medio</v>
      </c>
      <c r="I17" s="104" t="str">
        <f>Proyectos!N17</f>
        <v>Sí</v>
      </c>
      <c r="J17" s="104" t="str">
        <f>Proyectos!O17</f>
        <v>Sí</v>
      </c>
      <c r="K17" s="53">
        <f>Proyectos!P17</f>
        <v>0.5</v>
      </c>
      <c r="L17" s="53">
        <f>Proyectos!Q17</f>
        <v>0.44999999999999996</v>
      </c>
      <c r="M17" s="53">
        <f>Proyectos!R17</f>
        <v>0.5</v>
      </c>
      <c r="N17" s="53">
        <f>Proyectos!S17</f>
        <v>0.44999999999999996</v>
      </c>
      <c r="O17" s="53">
        <f>Proyectos!T17</f>
        <v>0.60000000000000009</v>
      </c>
      <c r="P17" s="53">
        <f>Proyectos!U17</f>
        <v>2.5</v>
      </c>
    </row>
    <row r="18" spans="2:16" ht="27" customHeight="1" x14ac:dyDescent="0.35">
      <c r="B18" s="62" t="str">
        <f>Proyectos!B18</f>
        <v>SISTEMAS DE INFORMACIÓN</v>
      </c>
      <c r="C18" s="72" t="str">
        <f>Proyectos!C18</f>
        <v>Optimización de procesos</v>
      </c>
      <c r="D18" s="54" t="str">
        <f>Proyectos!D18</f>
        <v>PR-SI-004</v>
      </c>
      <c r="E18" s="54" t="str">
        <f>Proyectos!E18</f>
        <v>PR-SI-004 Gestión y automatización de procesos</v>
      </c>
      <c r="F18" s="104" t="str">
        <f>Proyectos!K18</f>
        <v>Medio</v>
      </c>
      <c r="G18" s="104" t="str">
        <f>Proyectos!L18</f>
        <v>Alto</v>
      </c>
      <c r="H18" s="104" t="str">
        <f>Proyectos!M18</f>
        <v>Medio</v>
      </c>
      <c r="I18" s="104" t="str">
        <f>Proyectos!N18</f>
        <v>Sí</v>
      </c>
      <c r="J18" s="104" t="str">
        <f>Proyectos!O18</f>
        <v>No</v>
      </c>
      <c r="K18" s="53">
        <f>Proyectos!P18</f>
        <v>0.5</v>
      </c>
      <c r="L18" s="53">
        <f>Proyectos!Q18</f>
        <v>0.44999999999999996</v>
      </c>
      <c r="M18" s="53">
        <f>Proyectos!R18</f>
        <v>0.5</v>
      </c>
      <c r="N18" s="53">
        <f>Proyectos!S18</f>
        <v>0.44999999999999996</v>
      </c>
      <c r="O18" s="53">
        <f>Proyectos!T18</f>
        <v>0.2</v>
      </c>
      <c r="P18" s="53">
        <f>Proyectos!U18</f>
        <v>2.1</v>
      </c>
    </row>
    <row r="19" spans="2:16" ht="27" customHeight="1" x14ac:dyDescent="0.35">
      <c r="B19" s="62" t="str">
        <f>Proyectos!B19</f>
        <v>SISTEMAS DE INFORMACIÓN</v>
      </c>
      <c r="C19" s="62" t="str">
        <f>Proyectos!C19</f>
        <v>Optimización de procesos</v>
      </c>
      <c r="D19" s="54" t="str">
        <f>Proyectos!D19</f>
        <v>PR-SI-005</v>
      </c>
      <c r="E19" s="54" t="str">
        <f>Proyectos!E19</f>
        <v>PR-SI-005 Sistema de Información para la gestión de procesos misionales</v>
      </c>
      <c r="F19" s="104" t="str">
        <f>Proyectos!K19</f>
        <v>Medio</v>
      </c>
      <c r="G19" s="104" t="str">
        <f>Proyectos!L19</f>
        <v>Alto</v>
      </c>
      <c r="H19" s="104" t="str">
        <f>Proyectos!M19</f>
        <v>Alto</v>
      </c>
      <c r="I19" s="104" t="str">
        <f>Proyectos!N19</f>
        <v>Sí</v>
      </c>
      <c r="J19" s="104" t="str">
        <f>Proyectos!O19</f>
        <v>Sí</v>
      </c>
      <c r="K19" s="53">
        <f>Proyectos!P19</f>
        <v>0.5</v>
      </c>
      <c r="L19" s="53">
        <f>Proyectos!Q19</f>
        <v>0.44999999999999996</v>
      </c>
      <c r="M19" s="53">
        <f>Proyectos!R19</f>
        <v>0.75</v>
      </c>
      <c r="N19" s="53">
        <f>Proyectos!S19</f>
        <v>0.44999999999999996</v>
      </c>
      <c r="O19" s="53">
        <f>Proyectos!T19</f>
        <v>0.60000000000000009</v>
      </c>
      <c r="P19" s="53">
        <f>Proyectos!U19</f>
        <v>2.75</v>
      </c>
    </row>
    <row r="20" spans="2:16" ht="27" customHeight="1" x14ac:dyDescent="0.35">
      <c r="B20" s="62" t="str">
        <f>Proyectos!B20</f>
        <v>SISTEMAS DE INFORMACIÓN</v>
      </c>
      <c r="C20" s="62" t="str">
        <f>Proyectos!C20</f>
        <v>Optimización de procesos</v>
      </c>
      <c r="D20" s="54" t="str">
        <f>Proyectos!D20</f>
        <v>PR-SI-006</v>
      </c>
      <c r="E20" s="54" t="str">
        <f>Proyectos!E20</f>
        <v>PR-SI-006 Sistema de Información para la gestión de procesos de apoyo</v>
      </c>
      <c r="F20" s="104" t="str">
        <f>Proyectos!K20</f>
        <v>Medio</v>
      </c>
      <c r="G20" s="104" t="str">
        <f>Proyectos!L20</f>
        <v>Alto</v>
      </c>
      <c r="H20" s="104" t="str">
        <f>Proyectos!M20</f>
        <v>Bajo</v>
      </c>
      <c r="I20" s="104" t="str">
        <f>Proyectos!N20</f>
        <v>Sí</v>
      </c>
      <c r="J20" s="104" t="str">
        <f>Proyectos!O20</f>
        <v>Sí</v>
      </c>
      <c r="K20" s="53">
        <f>Proyectos!P20</f>
        <v>0.5</v>
      </c>
      <c r="L20" s="53">
        <f>Proyectos!Q20</f>
        <v>0.44999999999999996</v>
      </c>
      <c r="M20" s="53">
        <f>Proyectos!R20</f>
        <v>0.25</v>
      </c>
      <c r="N20" s="53">
        <f>Proyectos!S20</f>
        <v>0.44999999999999996</v>
      </c>
      <c r="O20" s="53">
        <f>Proyectos!T20</f>
        <v>0.60000000000000009</v>
      </c>
      <c r="P20" s="53">
        <f>Proyectos!U20</f>
        <v>2.25</v>
      </c>
    </row>
    <row r="21" spans="2:16" ht="27" customHeight="1" x14ac:dyDescent="0.35">
      <c r="B21" s="62" t="str">
        <f>Proyectos!B21</f>
        <v>SISTEMAS DE INFORMACIÓN</v>
      </c>
      <c r="C21" s="69" t="str">
        <f>Proyectos!C21</f>
        <v>Soluciones Integrales de Caracterización</v>
      </c>
      <c r="D21" s="54" t="str">
        <f>Proyectos!D21</f>
        <v>PR-SI-007</v>
      </c>
      <c r="E21" s="54" t="str">
        <f>Proyectos!E21</f>
        <v>PR-SI-007 Sistema de Información Geográfica</v>
      </c>
      <c r="F21" s="104" t="str">
        <f>Proyectos!K21</f>
        <v>Medio</v>
      </c>
      <c r="G21" s="104" t="str">
        <f>Proyectos!L21</f>
        <v>Medio</v>
      </c>
      <c r="H21" s="104" t="str">
        <f>Proyectos!M21</f>
        <v>Alto</v>
      </c>
      <c r="I21" s="104" t="str">
        <f>Proyectos!N21</f>
        <v>Sí</v>
      </c>
      <c r="J21" s="104" t="str">
        <f>Proyectos!O21</f>
        <v>No</v>
      </c>
      <c r="K21" s="53">
        <f>Proyectos!P21</f>
        <v>0.5</v>
      </c>
      <c r="L21" s="53">
        <f>Proyectos!Q21</f>
        <v>0.3</v>
      </c>
      <c r="M21" s="53">
        <f>Proyectos!R21</f>
        <v>0.75</v>
      </c>
      <c r="N21" s="53">
        <f>Proyectos!S21</f>
        <v>0.44999999999999996</v>
      </c>
      <c r="O21" s="53">
        <f>Proyectos!T21</f>
        <v>0.2</v>
      </c>
      <c r="P21" s="53">
        <f>Proyectos!U21</f>
        <v>2.2000000000000002</v>
      </c>
    </row>
    <row r="22" spans="2:16" ht="27" customHeight="1" x14ac:dyDescent="0.35">
      <c r="B22" s="62" t="str">
        <f>Proyectos!B22</f>
        <v>SISTEMAS DE INFORMACIÓN</v>
      </c>
      <c r="C22" s="69" t="str">
        <f>Proyectos!C22</f>
        <v>Optimización de procesos</v>
      </c>
      <c r="D22" s="54" t="str">
        <f>Proyectos!D22</f>
        <v>PR-SI-008</v>
      </c>
      <c r="E22" s="54" t="str">
        <f>Proyectos!E22</f>
        <v>PR-SI-008 Gestión documental</v>
      </c>
      <c r="F22" s="104" t="str">
        <f>Proyectos!K22</f>
        <v>Bajo</v>
      </c>
      <c r="G22" s="104" t="str">
        <f>Proyectos!L22</f>
        <v>Alto</v>
      </c>
      <c r="H22" s="104" t="str">
        <f>Proyectos!M22</f>
        <v>Medio</v>
      </c>
      <c r="I22" s="104" t="str">
        <f>Proyectos!N22</f>
        <v>Sí</v>
      </c>
      <c r="J22" s="104" t="str">
        <f>Proyectos!O22</f>
        <v>Sí</v>
      </c>
      <c r="K22" s="53">
        <f>Proyectos!P22</f>
        <v>0.25</v>
      </c>
      <c r="L22" s="53">
        <f>Proyectos!Q22</f>
        <v>0.44999999999999996</v>
      </c>
      <c r="M22" s="53">
        <f>Proyectos!R22</f>
        <v>0.5</v>
      </c>
      <c r="N22" s="53">
        <f>Proyectos!S22</f>
        <v>0.44999999999999996</v>
      </c>
      <c r="O22" s="53">
        <f>Proyectos!T22</f>
        <v>0.60000000000000009</v>
      </c>
      <c r="P22" s="53">
        <f>Proyectos!U22</f>
        <v>2.25</v>
      </c>
    </row>
    <row r="23" spans="2:16" ht="27" customHeight="1" x14ac:dyDescent="0.35">
      <c r="B23" s="62" t="str">
        <f>Proyectos!B23</f>
        <v>SISTEMAS DE INFORMACIÓN</v>
      </c>
      <c r="C23" s="69" t="str">
        <f>Proyectos!C23</f>
        <v>Soluciones Integrales de Caracterización</v>
      </c>
      <c r="D23" s="54" t="str">
        <f>Proyectos!D23</f>
        <v>PR-SI-009</v>
      </c>
      <c r="E23" s="54" t="str">
        <f>Proyectos!E23</f>
        <v>PR-SI-009 Sistema de información para caracterización de la población</v>
      </c>
      <c r="F23" s="105" t="str">
        <f>Proyectos!K23</f>
        <v>Alto</v>
      </c>
      <c r="G23" s="105" t="str">
        <f>Proyectos!L23</f>
        <v>Alto</v>
      </c>
      <c r="H23" s="105" t="str">
        <f>Proyectos!M23</f>
        <v>Alto</v>
      </c>
      <c r="I23" s="105" t="str">
        <f>Proyectos!N23</f>
        <v>Sí</v>
      </c>
      <c r="J23" s="105" t="str">
        <f>Proyectos!O23</f>
        <v>Sí</v>
      </c>
      <c r="K23" s="64">
        <f>Proyectos!P23</f>
        <v>0.75</v>
      </c>
      <c r="L23" s="64">
        <f>Proyectos!Q23</f>
        <v>0.44999999999999996</v>
      </c>
      <c r="M23" s="64">
        <f>Proyectos!R23</f>
        <v>0.75</v>
      </c>
      <c r="N23" s="64">
        <f>Proyectos!S23</f>
        <v>0.44999999999999996</v>
      </c>
      <c r="O23" s="64">
        <f>Proyectos!T23</f>
        <v>0.60000000000000009</v>
      </c>
      <c r="P23" s="64">
        <f>Proyectos!U23</f>
        <v>3</v>
      </c>
    </row>
    <row r="24" spans="2:16" ht="27" customHeight="1" x14ac:dyDescent="0.35">
      <c r="B24" s="62" t="str">
        <f>Proyectos!B24</f>
        <v>SISTEMAS DE INFORMACIÓN</v>
      </c>
      <c r="C24" s="70" t="str">
        <f>Proyectos!C24</f>
        <v>Optimización de procesos</v>
      </c>
      <c r="D24" s="54" t="str">
        <f>Proyectos!D24</f>
        <v>PR-SI-010</v>
      </c>
      <c r="E24" s="54" t="str">
        <f>Proyectos!E24</f>
        <v>PR-SI-010 Automatización Robótica de Procesos</v>
      </c>
      <c r="F24" s="105" t="str">
        <f>Proyectos!K24</f>
        <v>Medio</v>
      </c>
      <c r="G24" s="105" t="str">
        <f>Proyectos!L24</f>
        <v>Medio</v>
      </c>
      <c r="H24" s="105" t="str">
        <f>Proyectos!M24</f>
        <v>Alto</v>
      </c>
      <c r="I24" s="105" t="str">
        <f>Proyectos!N24</f>
        <v>Sí</v>
      </c>
      <c r="J24" s="105" t="str">
        <f>Proyectos!O24</f>
        <v>No</v>
      </c>
      <c r="K24" s="64">
        <f>Proyectos!P24</f>
        <v>0.5</v>
      </c>
      <c r="L24" s="64">
        <f>Proyectos!Q24</f>
        <v>0.3</v>
      </c>
      <c r="M24" s="64">
        <f>Proyectos!R24</f>
        <v>0.75</v>
      </c>
      <c r="N24" s="64">
        <f>Proyectos!S24</f>
        <v>0.44999999999999996</v>
      </c>
      <c r="O24" s="64">
        <f>Proyectos!T24</f>
        <v>0.2</v>
      </c>
      <c r="P24" s="64">
        <f>Proyectos!U24</f>
        <v>2.2000000000000002</v>
      </c>
    </row>
    <row r="25" spans="2:16" ht="27" customHeight="1" x14ac:dyDescent="0.35">
      <c r="B25" s="62" t="str">
        <f>Proyectos!B25</f>
        <v>SERVICIOS TECNOLÓGICOS</v>
      </c>
      <c r="C25" s="69" t="str">
        <f>Proyectos!C25</f>
        <v>Infraestructura Tecnológica</v>
      </c>
      <c r="D25" s="54" t="str">
        <f>Proyectos!D25</f>
        <v>PR-ST-001</v>
      </c>
      <c r="E25" s="54" t="str">
        <f>Proyectos!E25</f>
        <v>PR-ST-001 Modernización de Hardware y Software</v>
      </c>
      <c r="F25" s="105" t="str">
        <f>Proyectos!K25</f>
        <v>Bajo</v>
      </c>
      <c r="G25" s="105" t="str">
        <f>Proyectos!L25</f>
        <v>Alto</v>
      </c>
      <c r="H25" s="105" t="str">
        <f>Proyectos!M25</f>
        <v>Medio</v>
      </c>
      <c r="I25" s="105" t="str">
        <f>Proyectos!N25</f>
        <v>Sí</v>
      </c>
      <c r="J25" s="105" t="str">
        <f>Proyectos!O25</f>
        <v>Sí</v>
      </c>
      <c r="K25" s="64">
        <f>Proyectos!P25</f>
        <v>0.25</v>
      </c>
      <c r="L25" s="64">
        <f>Proyectos!Q25</f>
        <v>0.44999999999999996</v>
      </c>
      <c r="M25" s="64">
        <f>Proyectos!R25</f>
        <v>0.5</v>
      </c>
      <c r="N25" s="64">
        <f>Proyectos!S25</f>
        <v>0.44999999999999996</v>
      </c>
      <c r="O25" s="64">
        <f>Proyectos!T25</f>
        <v>0.60000000000000009</v>
      </c>
      <c r="P25" s="64">
        <f>Proyectos!U25</f>
        <v>2.25</v>
      </c>
    </row>
    <row r="26" spans="2:16" ht="27" customHeight="1" x14ac:dyDescent="0.35">
      <c r="B26" s="62" t="str">
        <f>Proyectos!B26</f>
        <v>SERVICIOS TECNOLÓGICOS</v>
      </c>
      <c r="C26" s="62" t="str">
        <f>Proyectos!C26</f>
        <v>Seguridad y Privacidad de la Información</v>
      </c>
      <c r="D26" s="54" t="str">
        <f>Proyectos!D26</f>
        <v>PR-ST-002</v>
      </c>
      <c r="E26" s="54" t="str">
        <f>Proyectos!E26</f>
        <v>PR-ST-002 Gestión de Servicios - Plan de Capacidad, Continuidad y Disponibilidad</v>
      </c>
      <c r="F26" s="105" t="str">
        <f>Proyectos!K26</f>
        <v>Medio</v>
      </c>
      <c r="G26" s="105" t="str">
        <f>Proyectos!L26</f>
        <v>Alto</v>
      </c>
      <c r="H26" s="105" t="str">
        <f>Proyectos!M26</f>
        <v>Alto</v>
      </c>
      <c r="I26" s="105" t="str">
        <f>Proyectos!N26</f>
        <v>Sí</v>
      </c>
      <c r="J26" s="105" t="str">
        <f>Proyectos!O26</f>
        <v>Sí</v>
      </c>
      <c r="K26" s="64">
        <f>Proyectos!P26</f>
        <v>0.5</v>
      </c>
      <c r="L26" s="64">
        <f>Proyectos!Q26</f>
        <v>0.44999999999999996</v>
      </c>
      <c r="M26" s="64">
        <f>Proyectos!R26</f>
        <v>0.75</v>
      </c>
      <c r="N26" s="64">
        <f>Proyectos!S26</f>
        <v>0.44999999999999996</v>
      </c>
      <c r="O26" s="64">
        <f>Proyectos!T26</f>
        <v>0.60000000000000009</v>
      </c>
      <c r="P26" s="64">
        <f>Proyectos!U26</f>
        <v>2.75</v>
      </c>
    </row>
    <row r="27" spans="2:16" ht="27" customHeight="1" x14ac:dyDescent="0.35">
      <c r="B27" s="62" t="str">
        <f>Proyectos!B27</f>
        <v>SERVICIOS TECNOLÓGICOS</v>
      </c>
      <c r="C27" s="62" t="str">
        <f>Proyectos!C27</f>
        <v>Seguridad y Privacidad de la Información</v>
      </c>
      <c r="D27" s="54" t="str">
        <f>Proyectos!D27</f>
        <v>PR-ST-003</v>
      </c>
      <c r="E27" s="54" t="str">
        <f>Proyectos!E27</f>
        <v>PR-ST-003 Modelo de Seguridad de la información</v>
      </c>
      <c r="F27" s="105" t="str">
        <f>Proyectos!K27</f>
        <v>Medio</v>
      </c>
      <c r="G27" s="105" t="str">
        <f>Proyectos!L27</f>
        <v>Alto</v>
      </c>
      <c r="H27" s="105" t="str">
        <f>Proyectos!M27</f>
        <v>Alto</v>
      </c>
      <c r="I27" s="105" t="str">
        <f>Proyectos!N27</f>
        <v>Sí</v>
      </c>
      <c r="J27" s="105" t="str">
        <f>Proyectos!O27</f>
        <v>Sí</v>
      </c>
      <c r="K27" s="64">
        <f>Proyectos!P27</f>
        <v>0.5</v>
      </c>
      <c r="L27" s="64">
        <f>Proyectos!Q27</f>
        <v>0.44999999999999996</v>
      </c>
      <c r="M27" s="64">
        <f>Proyectos!R27</f>
        <v>0.75</v>
      </c>
      <c r="N27" s="64">
        <f>Proyectos!S27</f>
        <v>0.44999999999999996</v>
      </c>
      <c r="O27" s="64">
        <f>Proyectos!T27</f>
        <v>0.60000000000000009</v>
      </c>
      <c r="P27" s="64">
        <f>Proyectos!U27</f>
        <v>2.75</v>
      </c>
    </row>
    <row r="28" spans="2:16" ht="27" customHeight="1" x14ac:dyDescent="0.35">
      <c r="B28" s="62" t="str">
        <f>Proyectos!B28</f>
        <v>SERVICIOS TECNOLÓGICOS</v>
      </c>
      <c r="C28" s="69" t="str">
        <f>Proyectos!C28</f>
        <v>Infraestructura Tecnológica</v>
      </c>
      <c r="D28" s="54" t="str">
        <f>Proyectos!D28</f>
        <v>PR-ST-004</v>
      </c>
      <c r="E28" s="54" t="str">
        <f>Proyectos!E28</f>
        <v>PR-ST-004 Transición de IPv4 a IPv6</v>
      </c>
      <c r="F28" s="105" t="str">
        <f>Proyectos!K28</f>
        <v>Medio</v>
      </c>
      <c r="G28" s="105" t="str">
        <f>Proyectos!L28</f>
        <v>Alto</v>
      </c>
      <c r="H28" s="105" t="str">
        <f>Proyectos!M28</f>
        <v>Alto</v>
      </c>
      <c r="I28" s="105" t="str">
        <f>Proyectos!N28</f>
        <v>Sí</v>
      </c>
      <c r="J28" s="105" t="str">
        <f>Proyectos!O28</f>
        <v>Sí</v>
      </c>
      <c r="K28" s="64">
        <f>Proyectos!P28</f>
        <v>0.5</v>
      </c>
      <c r="L28" s="64">
        <f>Proyectos!Q28</f>
        <v>0.44999999999999996</v>
      </c>
      <c r="M28" s="64">
        <f>Proyectos!R28</f>
        <v>0.75</v>
      </c>
      <c r="N28" s="64">
        <f>Proyectos!S28</f>
        <v>0.44999999999999996</v>
      </c>
      <c r="O28" s="64">
        <f>Proyectos!T28</f>
        <v>0.60000000000000009</v>
      </c>
      <c r="P28" s="64">
        <f>Proyectos!U28</f>
        <v>2.75</v>
      </c>
    </row>
    <row r="29" spans="2:16" ht="27" customHeight="1" x14ac:dyDescent="0.35">
      <c r="B29" s="62" t="str">
        <f>Proyectos!B29</f>
        <v>SERVICIOS TECNOLÓGICOS</v>
      </c>
      <c r="C29" s="69" t="str">
        <f>Proyectos!C29</f>
        <v>Infraestructura Tecnológica</v>
      </c>
      <c r="D29" s="54" t="str">
        <f>Proyectos!D29</f>
        <v>PR-ST-005</v>
      </c>
      <c r="E29" s="54" t="str">
        <f>Proyectos!E29</f>
        <v>PR-ST-005 Migración a la nube</v>
      </c>
      <c r="F29" s="105" t="str">
        <f>Proyectos!K29</f>
        <v>Medio</v>
      </c>
      <c r="G29" s="105" t="str">
        <f>Proyectos!L29</f>
        <v>Alto</v>
      </c>
      <c r="H29" s="105" t="str">
        <f>Proyectos!M29</f>
        <v>Medio</v>
      </c>
      <c r="I29" s="105" t="str">
        <f>Proyectos!N29</f>
        <v>Sí</v>
      </c>
      <c r="J29" s="105" t="str">
        <f>Proyectos!O29</f>
        <v>Sí</v>
      </c>
      <c r="K29" s="64">
        <f>Proyectos!P29</f>
        <v>0.5</v>
      </c>
      <c r="L29" s="64">
        <f>Proyectos!Q29</f>
        <v>0.44999999999999996</v>
      </c>
      <c r="M29" s="64">
        <f>Proyectos!R29</f>
        <v>0.5</v>
      </c>
      <c r="N29" s="64">
        <f>Proyectos!S29</f>
        <v>0.44999999999999996</v>
      </c>
      <c r="O29" s="64">
        <f>Proyectos!T29</f>
        <v>0.60000000000000009</v>
      </c>
      <c r="P29" s="64">
        <f>Proyectos!U29</f>
        <v>2.5</v>
      </c>
    </row>
    <row r="30" spans="2:16" ht="27" customHeight="1" x14ac:dyDescent="0.35">
      <c r="B30" s="62" t="str">
        <f>Proyectos!B30</f>
        <v>USO Y APROPIACIÓN</v>
      </c>
      <c r="C30" s="69" t="str">
        <f>Proyectos!C30</f>
        <v>Gestión de la Innovación y Apropiación Tecnológica</v>
      </c>
      <c r="D30" s="54" t="str">
        <f>Proyectos!D30</f>
        <v>PR-UN-001</v>
      </c>
      <c r="E30" s="54" t="str">
        <f>Proyectos!E30</f>
        <v>PR-UN-001 Estrategia de Uso y Apropiación e implementación</v>
      </c>
      <c r="F30" s="105" t="str">
        <f>Proyectos!K30</f>
        <v>Medio</v>
      </c>
      <c r="G30" s="105" t="str">
        <f>Proyectos!L30</f>
        <v>Alto</v>
      </c>
      <c r="H30" s="105" t="str">
        <f>Proyectos!M30</f>
        <v>Medio</v>
      </c>
      <c r="I30" s="105" t="str">
        <f>Proyectos!N30</f>
        <v>Sí</v>
      </c>
      <c r="J30" s="105" t="str">
        <f>Proyectos!O30</f>
        <v>Sí</v>
      </c>
      <c r="K30" s="64">
        <f>Proyectos!P30</f>
        <v>0.5</v>
      </c>
      <c r="L30" s="64">
        <f>Proyectos!Q30</f>
        <v>0.44999999999999996</v>
      </c>
      <c r="M30" s="64">
        <f>Proyectos!R30</f>
        <v>0.5</v>
      </c>
      <c r="N30" s="64">
        <f>Proyectos!S30</f>
        <v>0.44999999999999996</v>
      </c>
      <c r="O30" s="64">
        <f>Proyectos!T30</f>
        <v>0.60000000000000009</v>
      </c>
      <c r="P30" s="64">
        <f>Proyectos!U30</f>
        <v>2.5</v>
      </c>
    </row>
    <row r="31" spans="2:16" ht="27" customHeight="1" x14ac:dyDescent="0.35">
      <c r="B31" s="62" t="str">
        <f>Proyectos!B31</f>
        <v>USO Y APROPIACIÓN</v>
      </c>
      <c r="C31" s="69" t="str">
        <f>Proyectos!C31</f>
        <v>Gestión de la Innovación y Apropiación Tecnológica</v>
      </c>
      <c r="D31" s="54" t="str">
        <f>Proyectos!D31</f>
        <v>PR-UN-002</v>
      </c>
      <c r="E31" s="54" t="str">
        <f>Proyectos!E31</f>
        <v>PR-UN-002 Implementación plataforma de e-learning</v>
      </c>
      <c r="F31" s="105" t="str">
        <f>Proyectos!K31</f>
        <v>Bajo</v>
      </c>
      <c r="G31" s="105" t="str">
        <f>Proyectos!L31</f>
        <v>Alto</v>
      </c>
      <c r="H31" s="105" t="str">
        <f>Proyectos!M31</f>
        <v>Medio</v>
      </c>
      <c r="I31" s="105" t="str">
        <f>Proyectos!N31</f>
        <v>Sí</v>
      </c>
      <c r="J31" s="105" t="str">
        <f>Proyectos!O31</f>
        <v>No</v>
      </c>
      <c r="K31" s="64">
        <f>Proyectos!P31</f>
        <v>0.25</v>
      </c>
      <c r="L31" s="64">
        <f>Proyectos!Q31</f>
        <v>0.44999999999999996</v>
      </c>
      <c r="M31" s="64">
        <f>Proyectos!R31</f>
        <v>0.5</v>
      </c>
      <c r="N31" s="64">
        <f>Proyectos!S31</f>
        <v>0.44999999999999996</v>
      </c>
      <c r="O31" s="64">
        <f>Proyectos!T31</f>
        <v>0.2</v>
      </c>
      <c r="P31" s="64">
        <f>Proyectos!U31</f>
        <v>1.8499999999999999</v>
      </c>
    </row>
    <row r="32" spans="2:16" ht="27" customHeight="1" x14ac:dyDescent="0.35">
      <c r="B32" s="62" t="str">
        <f>Proyectos!B32</f>
        <v>USO Y APROPIACIÓN</v>
      </c>
      <c r="C32" s="69" t="str">
        <f>Proyectos!C32</f>
        <v>Gestión de la Innovación y Apropiación Tecnológica</v>
      </c>
      <c r="D32" s="54" t="str">
        <f>Proyectos!D32</f>
        <v>PR-UN-003</v>
      </c>
      <c r="E32" s="54" t="str">
        <f>Proyectos!E32</f>
        <v>PR-UN-003 Gestión de Cambio - Definición e implementación</v>
      </c>
      <c r="F32" s="105" t="str">
        <f>Proyectos!K32</f>
        <v>Medio</v>
      </c>
      <c r="G32" s="105" t="str">
        <f>Proyectos!L32</f>
        <v>Alto</v>
      </c>
      <c r="H32" s="105" t="str">
        <f>Proyectos!M32</f>
        <v>Medio</v>
      </c>
      <c r="I32" s="105" t="str">
        <f>Proyectos!N32</f>
        <v>Sí</v>
      </c>
      <c r="J32" s="105" t="str">
        <f>Proyectos!O32</f>
        <v>Sí</v>
      </c>
      <c r="K32" s="64">
        <f>Proyectos!P32</f>
        <v>0.5</v>
      </c>
      <c r="L32" s="64">
        <f>Proyectos!Q32</f>
        <v>0.44999999999999996</v>
      </c>
      <c r="M32" s="64">
        <f>Proyectos!R32</f>
        <v>0.5</v>
      </c>
      <c r="N32" s="64">
        <f>Proyectos!S32</f>
        <v>0.44999999999999996</v>
      </c>
      <c r="O32" s="64">
        <f>Proyectos!T32</f>
        <v>0.60000000000000009</v>
      </c>
      <c r="P32" s="64">
        <f>Proyectos!U32</f>
        <v>2.5</v>
      </c>
    </row>
    <row r="33" spans="2:16" ht="27" customHeight="1" x14ac:dyDescent="0.35">
      <c r="B33" s="62" t="str">
        <f>Proyectos!B33</f>
        <v>USO Y APROPIACIÓN</v>
      </c>
      <c r="C33" s="71" t="str">
        <f>Proyectos!C33</f>
        <v>Gestión de la Innovación y Apropiación Tecnológica</v>
      </c>
      <c r="D33" s="54" t="str">
        <f>Proyectos!D33</f>
        <v>PR-UN-004</v>
      </c>
      <c r="E33" s="54" t="str">
        <f>Proyectos!E33</f>
        <v>PR-UN-004 Gestión de la Innovación - Definición e implementación</v>
      </c>
      <c r="F33" s="105" t="str">
        <f>Proyectos!K33</f>
        <v>Alto</v>
      </c>
      <c r="G33" s="105" t="str">
        <f>Proyectos!L33</f>
        <v>Alto</v>
      </c>
      <c r="H33" s="105" t="str">
        <f>Proyectos!M33</f>
        <v>Medio</v>
      </c>
      <c r="I33" s="105" t="str">
        <f>Proyectos!N33</f>
        <v>Sí</v>
      </c>
      <c r="J33" s="105" t="str">
        <f>Proyectos!O33</f>
        <v>Sí</v>
      </c>
      <c r="K33" s="64">
        <f>Proyectos!P33</f>
        <v>0.75</v>
      </c>
      <c r="L33" s="64">
        <f>Proyectos!Q33</f>
        <v>0.44999999999999996</v>
      </c>
      <c r="M33" s="64">
        <f>Proyectos!R33</f>
        <v>0.5</v>
      </c>
      <c r="N33" s="64">
        <f>Proyectos!S33</f>
        <v>0.44999999999999996</v>
      </c>
      <c r="O33" s="64">
        <f>Proyectos!T33</f>
        <v>0.60000000000000009</v>
      </c>
      <c r="P33" s="64">
        <f>Proyectos!U33</f>
        <v>2.75</v>
      </c>
    </row>
    <row r="34" spans="2:16" ht="27" customHeight="1" x14ac:dyDescent="0.35">
      <c r="B34" s="62" t="str">
        <f>Proyectos!B34</f>
        <v>USO Y APROPIACIÓN</v>
      </c>
      <c r="C34" s="71" t="str">
        <f>Proyectos!C34</f>
        <v>Gestión de la Innovación y Apropiación Tecnológica</v>
      </c>
      <c r="D34" s="54" t="str">
        <f>Proyectos!D34</f>
        <v>PR-UN-005</v>
      </c>
      <c r="E34" s="54" t="str">
        <f>Proyectos!E34</f>
        <v>PR-UN-005 Vive Digital - Fortalecimiento</v>
      </c>
      <c r="F34" s="105" t="str">
        <f>Proyectos!K34</f>
        <v>Medio</v>
      </c>
      <c r="G34" s="105" t="str">
        <f>Proyectos!L34</f>
        <v>Medio</v>
      </c>
      <c r="H34" s="105" t="str">
        <f>Proyectos!M34</f>
        <v>Alto</v>
      </c>
      <c r="I34" s="105" t="str">
        <f>Proyectos!N34</f>
        <v>Sí</v>
      </c>
      <c r="J34" s="105" t="str">
        <f>Proyectos!O34</f>
        <v>Sí</v>
      </c>
      <c r="K34" s="64">
        <f>Proyectos!P34</f>
        <v>0.5</v>
      </c>
      <c r="L34" s="64">
        <f>Proyectos!Q34</f>
        <v>0.3</v>
      </c>
      <c r="M34" s="64">
        <f>Proyectos!R34</f>
        <v>0.75</v>
      </c>
      <c r="N34" s="64">
        <f>Proyectos!S34</f>
        <v>0.44999999999999996</v>
      </c>
      <c r="O34" s="64">
        <f>Proyectos!T34</f>
        <v>0.60000000000000009</v>
      </c>
      <c r="P34" s="64">
        <f>Proyectos!U34</f>
        <v>2.6</v>
      </c>
    </row>
  </sheetData>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C18"/>
  <sheetViews>
    <sheetView showGridLines="0" topLeftCell="A11" zoomScale="95" zoomScaleNormal="95" workbookViewId="0">
      <selection activeCell="C16" sqref="C16"/>
    </sheetView>
  </sheetViews>
  <sheetFormatPr baseColWidth="10" defaultColWidth="9.1796875" defaultRowHeight="14.5" x14ac:dyDescent="0.35"/>
  <cols>
    <col min="1" max="1" width="4.1796875" customWidth="1"/>
    <col min="2" max="2" width="18" style="41" customWidth="1"/>
    <col min="3" max="3" width="100" style="3" customWidth="1"/>
    <col min="4" max="4" width="9.1796875" customWidth="1"/>
  </cols>
  <sheetData>
    <row r="2" spans="2:3" x14ac:dyDescent="0.35">
      <c r="B2" s="41" t="s">
        <v>168</v>
      </c>
      <c r="C2" t="s">
        <v>505</v>
      </c>
    </row>
    <row r="3" spans="2:3" ht="26" x14ac:dyDescent="0.35">
      <c r="B3" s="41" t="s">
        <v>169</v>
      </c>
      <c r="C3" s="60" t="str">
        <f>Proyectos!C25</f>
        <v>Infraestructura Tecnológica</v>
      </c>
    </row>
    <row r="4" spans="2:3" x14ac:dyDescent="0.35">
      <c r="B4" s="41" t="s">
        <v>171</v>
      </c>
      <c r="C4" s="3" t="s">
        <v>172</v>
      </c>
    </row>
    <row r="5" spans="2:3" x14ac:dyDescent="0.35">
      <c r="B5" s="41" t="s">
        <v>173</v>
      </c>
      <c r="C5" s="3" t="s">
        <v>215</v>
      </c>
    </row>
    <row r="6" spans="2:3" x14ac:dyDescent="0.35">
      <c r="B6" s="41" t="s">
        <v>174</v>
      </c>
      <c r="C6" s="3" t="s">
        <v>388</v>
      </c>
    </row>
    <row r="7" spans="2:3" x14ac:dyDescent="0.35">
      <c r="B7" s="41" t="s">
        <v>176</v>
      </c>
      <c r="C7" s="50" t="s">
        <v>14</v>
      </c>
    </row>
    <row r="8" spans="2:3" ht="54" customHeight="1" x14ac:dyDescent="0.35">
      <c r="B8" s="41" t="s">
        <v>177</v>
      </c>
      <c r="C8" s="3" t="str">
        <f>Proyectos!F25</f>
        <v>Modernizar los equipos de cómputo de le Entidad que se encuentran obsoletos. 
Así mismo, adquirir las licencias de software necesarias para prestar los servicios de TI de forma efectiva y garantizar el soporte sobre todos los componentes software del centro de cómputo y la Entidad.</v>
      </c>
    </row>
    <row r="9" spans="2:3" x14ac:dyDescent="0.35">
      <c r="B9" s="41" t="s">
        <v>178</v>
      </c>
    </row>
    <row r="10" spans="2:3" x14ac:dyDescent="0.35">
      <c r="B10" s="43" t="s">
        <v>198</v>
      </c>
      <c r="C10" s="3" t="s">
        <v>428</v>
      </c>
    </row>
    <row r="11" spans="2:3" ht="91.5" x14ac:dyDescent="0.35">
      <c r="B11" s="41" t="s">
        <v>179</v>
      </c>
      <c r="C11" s="3" t="s">
        <v>429</v>
      </c>
    </row>
    <row r="12" spans="2:3" ht="113.15" customHeight="1" x14ac:dyDescent="0.35">
      <c r="B12" s="43" t="s">
        <v>199</v>
      </c>
      <c r="C12" s="3" t="s">
        <v>431</v>
      </c>
    </row>
    <row r="13" spans="2:3" ht="26" x14ac:dyDescent="0.35">
      <c r="B13" s="41" t="s">
        <v>181</v>
      </c>
      <c r="C13" s="3" t="s">
        <v>182</v>
      </c>
    </row>
    <row r="14" spans="2:3" ht="52.5" x14ac:dyDescent="0.35">
      <c r="B14" s="41" t="s">
        <v>183</v>
      </c>
      <c r="C14" s="3" t="s">
        <v>430</v>
      </c>
    </row>
    <row r="15" spans="2:3" x14ac:dyDescent="0.35">
      <c r="B15" s="41" t="s">
        <v>184</v>
      </c>
      <c r="C15" s="3" t="s">
        <v>185</v>
      </c>
    </row>
    <row r="16" spans="2:3" ht="39.5" x14ac:dyDescent="0.35">
      <c r="B16" s="41" t="s">
        <v>186</v>
      </c>
      <c r="C16" s="3" t="s">
        <v>432</v>
      </c>
    </row>
    <row r="17" spans="2:3" ht="26.5" x14ac:dyDescent="0.35">
      <c r="B17" s="41" t="s">
        <v>187</v>
      </c>
      <c r="C17" s="3" t="s">
        <v>433</v>
      </c>
    </row>
    <row r="18" spans="2:3" x14ac:dyDescent="0.35">
      <c r="B18" s="41" t="s">
        <v>188</v>
      </c>
      <c r="C18" s="3" t="s">
        <v>189</v>
      </c>
    </row>
  </sheetData>
  <pageMargins left="0.7" right="0.7" top="0.75" bottom="0.75" header="0.3" footer="0.3"/>
  <pageSetup scale="74" orientation="portrait" r:id="rId1"/>
  <tableParts count="1">
    <tablePart r:id="rId2"/>
  </tablePart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C18"/>
  <sheetViews>
    <sheetView showGridLines="0" topLeftCell="A10" zoomScale="95" zoomScaleNormal="95" workbookViewId="0">
      <selection activeCell="C13" sqref="C13"/>
    </sheetView>
  </sheetViews>
  <sheetFormatPr baseColWidth="10" defaultColWidth="9.1796875" defaultRowHeight="14.5" x14ac:dyDescent="0.35"/>
  <cols>
    <col min="1" max="1" width="4.1796875" customWidth="1"/>
    <col min="2" max="2" width="18" style="41" customWidth="1"/>
    <col min="3" max="3" width="100" style="3" customWidth="1"/>
    <col min="4" max="4" width="9.1796875" customWidth="1"/>
  </cols>
  <sheetData>
    <row r="2" spans="2:3" x14ac:dyDescent="0.35">
      <c r="B2" s="41" t="s">
        <v>168</v>
      </c>
      <c r="C2" t="s">
        <v>506</v>
      </c>
    </row>
    <row r="3" spans="2:3" ht="26" x14ac:dyDescent="0.35">
      <c r="B3" s="41" t="s">
        <v>169</v>
      </c>
      <c r="C3" s="60" t="str">
        <f>Proyectos!C26</f>
        <v>Seguridad y Privacidad de la Información</v>
      </c>
    </row>
    <row r="4" spans="2:3" x14ac:dyDescent="0.35">
      <c r="B4" s="41" t="s">
        <v>171</v>
      </c>
      <c r="C4" s="3" t="str">
        <f>Proyectos!K26</f>
        <v>Medio</v>
      </c>
    </row>
    <row r="5" spans="2:3" x14ac:dyDescent="0.35">
      <c r="B5" s="41" t="s">
        <v>173</v>
      </c>
      <c r="C5" s="3" t="s">
        <v>215</v>
      </c>
    </row>
    <row r="6" spans="2:3" x14ac:dyDescent="0.35">
      <c r="B6" s="41" t="s">
        <v>174</v>
      </c>
      <c r="C6" s="3" t="s">
        <v>210</v>
      </c>
    </row>
    <row r="7" spans="2:3" x14ac:dyDescent="0.35">
      <c r="B7" s="41" t="s">
        <v>176</v>
      </c>
      <c r="C7" s="50" t="s">
        <v>14</v>
      </c>
    </row>
    <row r="8" spans="2:3" ht="55" customHeight="1" x14ac:dyDescent="0.35">
      <c r="B8" s="41" t="s">
        <v>177</v>
      </c>
      <c r="C8" s="3" t="str">
        <f>Proyectos!F26</f>
        <v>Implementar el plan de continuidad y disponibilidad para garantizar el funcionamiento permanente de los servicios tecnológicos.
Implementar un Plan de  capacidad de los servicios de TI con el fin de gestionar de forma integral dichos servicios y garantizar la disponibilidad de los mismos de forma permantente.</v>
      </c>
    </row>
    <row r="9" spans="2:3" ht="26.5" x14ac:dyDescent="0.35">
      <c r="B9" s="41" t="s">
        <v>178</v>
      </c>
      <c r="C9" s="3" t="s">
        <v>434</v>
      </c>
    </row>
    <row r="10" spans="2:3" ht="26.5" x14ac:dyDescent="0.35">
      <c r="B10" s="43" t="s">
        <v>198</v>
      </c>
      <c r="C10" s="3" t="s">
        <v>435</v>
      </c>
    </row>
    <row r="11" spans="2:3" ht="39.5" x14ac:dyDescent="0.35">
      <c r="B11" s="41" t="s">
        <v>179</v>
      </c>
      <c r="C11" s="3" t="s">
        <v>436</v>
      </c>
    </row>
    <row r="12" spans="2:3" ht="97.5" customHeight="1" x14ac:dyDescent="0.35">
      <c r="B12" s="43" t="s">
        <v>199</v>
      </c>
      <c r="C12" s="3" t="s">
        <v>437</v>
      </c>
    </row>
    <row r="13" spans="2:3" ht="26" x14ac:dyDescent="0.35">
      <c r="B13" s="41" t="s">
        <v>181</v>
      </c>
      <c r="C13" s="3" t="s">
        <v>507</v>
      </c>
    </row>
    <row r="14" spans="2:3" ht="52.5" x14ac:dyDescent="0.35">
      <c r="B14" s="41" t="s">
        <v>183</v>
      </c>
      <c r="C14" s="3" t="s">
        <v>430</v>
      </c>
    </row>
    <row r="15" spans="2:3" x14ac:dyDescent="0.35">
      <c r="B15" s="41" t="s">
        <v>184</v>
      </c>
      <c r="C15" s="3" t="s">
        <v>265</v>
      </c>
    </row>
    <row r="16" spans="2:3" ht="39.5" x14ac:dyDescent="0.35">
      <c r="B16" s="41" t="s">
        <v>186</v>
      </c>
      <c r="C16" s="3" t="s">
        <v>438</v>
      </c>
    </row>
    <row r="17" spans="2:3" x14ac:dyDescent="0.35">
      <c r="B17" s="41" t="s">
        <v>187</v>
      </c>
      <c r="C17" s="3" t="s">
        <v>439</v>
      </c>
    </row>
    <row r="18" spans="2:3" x14ac:dyDescent="0.35">
      <c r="B18" s="41" t="s">
        <v>188</v>
      </c>
      <c r="C18" s="3" t="s">
        <v>189</v>
      </c>
    </row>
  </sheetData>
  <pageMargins left="0.7" right="0.7" top="0.75" bottom="0.75" header="0.3" footer="0.3"/>
  <pageSetup scale="74" orientation="portrait" r:id="rId1"/>
  <tableParts count="1">
    <tablePart r:id="rId2"/>
  </tablePart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C18"/>
  <sheetViews>
    <sheetView showGridLines="0" topLeftCell="A9" zoomScaleNormal="100" workbookViewId="0">
      <selection activeCell="C10" sqref="C10"/>
    </sheetView>
  </sheetViews>
  <sheetFormatPr baseColWidth="10" defaultColWidth="9.1796875" defaultRowHeight="14.5" x14ac:dyDescent="0.35"/>
  <cols>
    <col min="1" max="1" width="4.1796875" customWidth="1"/>
    <col min="2" max="2" width="18" style="41" customWidth="1"/>
    <col min="3" max="3" width="100" style="3" customWidth="1"/>
    <col min="4" max="4" width="9.1796875" customWidth="1"/>
  </cols>
  <sheetData>
    <row r="2" spans="2:3" x14ac:dyDescent="0.35">
      <c r="B2" s="41" t="s">
        <v>168</v>
      </c>
      <c r="C2" t="s">
        <v>507</v>
      </c>
    </row>
    <row r="3" spans="2:3" ht="26" x14ac:dyDescent="0.35">
      <c r="B3" s="41" t="s">
        <v>169</v>
      </c>
      <c r="C3" s="60" t="str">
        <f>Proyectos!C27</f>
        <v>Seguridad y Privacidad de la Información</v>
      </c>
    </row>
    <row r="4" spans="2:3" x14ac:dyDescent="0.35">
      <c r="B4" s="41" t="s">
        <v>171</v>
      </c>
      <c r="C4" s="3" t="str">
        <f>Proyectos!K26</f>
        <v>Medio</v>
      </c>
    </row>
    <row r="5" spans="2:3" x14ac:dyDescent="0.35">
      <c r="B5" s="41" t="s">
        <v>173</v>
      </c>
      <c r="C5" s="3" t="s">
        <v>215</v>
      </c>
    </row>
    <row r="6" spans="2:3" x14ac:dyDescent="0.35">
      <c r="B6" s="41" t="s">
        <v>174</v>
      </c>
      <c r="C6" s="3" t="s">
        <v>210</v>
      </c>
    </row>
    <row r="7" spans="2:3" x14ac:dyDescent="0.35">
      <c r="B7" s="41" t="s">
        <v>176</v>
      </c>
      <c r="C7" s="50" t="s">
        <v>14</v>
      </c>
    </row>
    <row r="8" spans="2:3" ht="49" customHeight="1" x14ac:dyDescent="0.35">
      <c r="B8" s="41" t="s">
        <v>177</v>
      </c>
      <c r="C8" s="3" t="str">
        <f>Proyectos!F27</f>
        <v>Implementarel modelo de Seguridad de la Información, asegurando el cumplimiento de los lineamientos de la Política de Gobierno Digital, la política de seguridad de la información de la Entidad y los requisitos particulares de seguridad de acuerdo con la arquitectura definida para la Entidad.</v>
      </c>
    </row>
    <row r="9" spans="2:3" x14ac:dyDescent="0.35">
      <c r="B9" s="41" t="s">
        <v>178</v>
      </c>
      <c r="C9" s="44" t="s">
        <v>445</v>
      </c>
    </row>
    <row r="10" spans="2:3" x14ac:dyDescent="0.35">
      <c r="B10" s="43" t="s">
        <v>198</v>
      </c>
      <c r="C10" s="3" t="s">
        <v>440</v>
      </c>
    </row>
    <row r="11" spans="2:3" ht="52.5" x14ac:dyDescent="0.35">
      <c r="B11" s="41" t="s">
        <v>179</v>
      </c>
      <c r="C11" s="3" t="s">
        <v>444</v>
      </c>
    </row>
    <row r="12" spans="2:3" ht="75.650000000000006" customHeight="1" x14ac:dyDescent="0.35">
      <c r="B12" s="43" t="s">
        <v>199</v>
      </c>
      <c r="C12" s="3" t="s">
        <v>441</v>
      </c>
    </row>
    <row r="13" spans="2:3" ht="26.5" x14ac:dyDescent="0.35">
      <c r="B13" s="41" t="s">
        <v>181</v>
      </c>
      <c r="C13" s="3" t="s">
        <v>530</v>
      </c>
    </row>
    <row r="14" spans="2:3" ht="52.5" x14ac:dyDescent="0.35">
      <c r="B14" s="41" t="s">
        <v>183</v>
      </c>
      <c r="C14" s="3" t="s">
        <v>430</v>
      </c>
    </row>
    <row r="15" spans="2:3" x14ac:dyDescent="0.35">
      <c r="B15" s="41" t="s">
        <v>184</v>
      </c>
      <c r="C15" s="3" t="s">
        <v>265</v>
      </c>
    </row>
    <row r="16" spans="2:3" ht="26.5" x14ac:dyDescent="0.35">
      <c r="B16" s="41" t="s">
        <v>186</v>
      </c>
      <c r="C16" s="3" t="s">
        <v>442</v>
      </c>
    </row>
    <row r="17" spans="2:3" ht="29.5" customHeight="1" x14ac:dyDescent="0.35">
      <c r="B17" s="41" t="s">
        <v>187</v>
      </c>
      <c r="C17" s="3" t="s">
        <v>443</v>
      </c>
    </row>
    <row r="18" spans="2:3" x14ac:dyDescent="0.35">
      <c r="B18" s="41" t="s">
        <v>188</v>
      </c>
      <c r="C18" s="3" t="s">
        <v>189</v>
      </c>
    </row>
  </sheetData>
  <pageMargins left="0.7" right="0.7" top="0.75" bottom="0.75" header="0.3" footer="0.3"/>
  <pageSetup scale="74" orientation="portrait" r:id="rId1"/>
  <tableParts count="1">
    <tablePart r:id="rId2"/>
  </tableParts>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C18"/>
  <sheetViews>
    <sheetView showGridLines="0" topLeftCell="A10" zoomScale="115" zoomScaleNormal="115" workbookViewId="0">
      <selection activeCell="C11" sqref="C11"/>
    </sheetView>
  </sheetViews>
  <sheetFormatPr baseColWidth="10" defaultColWidth="9.1796875" defaultRowHeight="14.5" x14ac:dyDescent="0.35"/>
  <cols>
    <col min="1" max="1" width="4.1796875" customWidth="1"/>
    <col min="2" max="2" width="18" style="41" customWidth="1"/>
    <col min="3" max="3" width="100" style="3" customWidth="1"/>
    <col min="4" max="4" width="9.1796875" customWidth="1"/>
  </cols>
  <sheetData>
    <row r="2" spans="2:3" x14ac:dyDescent="0.35">
      <c r="B2" s="41" t="s">
        <v>168</v>
      </c>
      <c r="C2" t="s">
        <v>508</v>
      </c>
    </row>
    <row r="3" spans="2:3" ht="26" x14ac:dyDescent="0.35">
      <c r="B3" s="41" t="s">
        <v>169</v>
      </c>
      <c r="C3" s="60" t="str">
        <f>Proyectos!C28</f>
        <v>Infraestructura Tecnológica</v>
      </c>
    </row>
    <row r="4" spans="2:3" x14ac:dyDescent="0.35">
      <c r="B4" s="41" t="s">
        <v>171</v>
      </c>
      <c r="C4" s="3" t="str">
        <f>Proyectos!K28</f>
        <v>Medio</v>
      </c>
    </row>
    <row r="5" spans="2:3" x14ac:dyDescent="0.35">
      <c r="B5" s="41" t="s">
        <v>173</v>
      </c>
      <c r="C5" s="3" t="s">
        <v>215</v>
      </c>
    </row>
    <row r="6" spans="2:3" x14ac:dyDescent="0.35">
      <c r="B6" s="41" t="s">
        <v>174</v>
      </c>
      <c r="C6" s="3" t="s">
        <v>210</v>
      </c>
    </row>
    <row r="7" spans="2:3" x14ac:dyDescent="0.35">
      <c r="B7" s="41" t="s">
        <v>176</v>
      </c>
      <c r="C7" s="50" t="s">
        <v>14</v>
      </c>
    </row>
    <row r="8" spans="2:3" ht="49" customHeight="1" x14ac:dyDescent="0.35">
      <c r="B8" s="41" t="s">
        <v>177</v>
      </c>
      <c r="C8" s="3" t="str">
        <f>Proyectos!F28</f>
        <v>Reealizar la transición del Protocolo IPv4 a IPv6 de acuerdo con los lineamientos de la política de Gobierno Digital.</v>
      </c>
    </row>
    <row r="9" spans="2:3" x14ac:dyDescent="0.35">
      <c r="B9" s="41" t="s">
        <v>178</v>
      </c>
      <c r="C9" s="44" t="s">
        <v>446</v>
      </c>
    </row>
    <row r="10" spans="2:3" x14ac:dyDescent="0.35">
      <c r="B10" s="43" t="s">
        <v>198</v>
      </c>
      <c r="C10" s="3" t="s">
        <v>447</v>
      </c>
    </row>
    <row r="11" spans="2:3" ht="78.5" x14ac:dyDescent="0.35">
      <c r="B11" s="41" t="s">
        <v>179</v>
      </c>
      <c r="C11" s="3" t="s">
        <v>448</v>
      </c>
    </row>
    <row r="12" spans="2:3" ht="57.65" customHeight="1" x14ac:dyDescent="0.35">
      <c r="B12" s="43" t="s">
        <v>199</v>
      </c>
      <c r="C12" s="3" t="s">
        <v>449</v>
      </c>
    </row>
    <row r="13" spans="2:3" ht="26" x14ac:dyDescent="0.35">
      <c r="B13" s="41" t="s">
        <v>181</v>
      </c>
      <c r="C13" s="3" t="s">
        <v>507</v>
      </c>
    </row>
    <row r="14" spans="2:3" ht="52.5" x14ac:dyDescent="0.35">
      <c r="B14" s="41" t="s">
        <v>183</v>
      </c>
      <c r="C14" s="3" t="s">
        <v>450</v>
      </c>
    </row>
    <row r="15" spans="2:3" x14ac:dyDescent="0.35">
      <c r="B15" s="41" t="s">
        <v>184</v>
      </c>
      <c r="C15" s="3" t="s">
        <v>265</v>
      </c>
    </row>
    <row r="16" spans="2:3" ht="26.5" x14ac:dyDescent="0.35">
      <c r="B16" s="41" t="s">
        <v>186</v>
      </c>
      <c r="C16" s="3" t="s">
        <v>442</v>
      </c>
    </row>
    <row r="17" spans="2:3" ht="58" customHeight="1" x14ac:dyDescent="0.35">
      <c r="B17" s="41" t="s">
        <v>187</v>
      </c>
      <c r="C17" s="3" t="s">
        <v>451</v>
      </c>
    </row>
    <row r="18" spans="2:3" x14ac:dyDescent="0.35">
      <c r="B18" s="41" t="s">
        <v>188</v>
      </c>
      <c r="C18" s="3" t="s">
        <v>230</v>
      </c>
    </row>
  </sheetData>
  <pageMargins left="0.7" right="0.7" top="0.75" bottom="0.75" header="0.3" footer="0.3"/>
  <pageSetup scale="74" orientation="portrait" r:id="rId1"/>
  <tableParts count="1">
    <tablePart r:id="rId2"/>
  </tableParts>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C18"/>
  <sheetViews>
    <sheetView showGridLines="0" topLeftCell="A10" zoomScale="102" zoomScaleNormal="102" workbookViewId="0">
      <selection activeCell="C14" sqref="C14"/>
    </sheetView>
  </sheetViews>
  <sheetFormatPr baseColWidth="10" defaultColWidth="9.1796875" defaultRowHeight="14.5" x14ac:dyDescent="0.35"/>
  <cols>
    <col min="1" max="1" width="4.1796875" customWidth="1"/>
    <col min="2" max="2" width="27.453125" style="41" customWidth="1"/>
    <col min="3" max="3" width="100" style="3" customWidth="1"/>
    <col min="4" max="4" width="9.1796875" customWidth="1"/>
  </cols>
  <sheetData>
    <row r="2" spans="2:3" x14ac:dyDescent="0.35">
      <c r="B2" s="41" t="s">
        <v>168</v>
      </c>
      <c r="C2" t="s">
        <v>509</v>
      </c>
    </row>
    <row r="3" spans="2:3" x14ac:dyDescent="0.35">
      <c r="B3" s="41" t="s">
        <v>169</v>
      </c>
      <c r="C3" s="61" t="str">
        <f>Proyectos!C8</f>
        <v>Transformación Digital - Capacidades Analíticas</v>
      </c>
    </row>
    <row r="4" spans="2:3" x14ac:dyDescent="0.35">
      <c r="B4" s="41" t="s">
        <v>171</v>
      </c>
      <c r="C4" s="3" t="s">
        <v>172</v>
      </c>
    </row>
    <row r="5" spans="2:3" x14ac:dyDescent="0.35">
      <c r="B5" s="41" t="s">
        <v>173</v>
      </c>
      <c r="C5" s="3" t="s">
        <v>215</v>
      </c>
    </row>
    <row r="6" spans="2:3" x14ac:dyDescent="0.35">
      <c r="B6" s="41" t="s">
        <v>174</v>
      </c>
      <c r="C6" s="3" t="s">
        <v>210</v>
      </c>
    </row>
    <row r="7" spans="2:3" x14ac:dyDescent="0.35">
      <c r="B7" s="41" t="s">
        <v>176</v>
      </c>
      <c r="C7" s="50" t="s">
        <v>14</v>
      </c>
    </row>
    <row r="8" spans="2:3" ht="143.5" x14ac:dyDescent="0.35">
      <c r="B8" s="41" t="s">
        <v>177</v>
      </c>
      <c r="C8" s="3" t="s">
        <v>404</v>
      </c>
    </row>
    <row r="9" spans="2:3" ht="39.5" x14ac:dyDescent="0.35">
      <c r="B9" s="41" t="s">
        <v>178</v>
      </c>
      <c r="C9" s="3" t="s">
        <v>420</v>
      </c>
    </row>
    <row r="10" spans="2:3" x14ac:dyDescent="0.35">
      <c r="B10" s="43" t="s">
        <v>198</v>
      </c>
      <c r="C10" s="3" t="s">
        <v>421</v>
      </c>
    </row>
    <row r="11" spans="2:3" ht="26.5" x14ac:dyDescent="0.35">
      <c r="B11" s="41" t="s">
        <v>179</v>
      </c>
      <c r="C11" s="3" t="s">
        <v>422</v>
      </c>
    </row>
    <row r="12" spans="2:3" ht="65.5" x14ac:dyDescent="0.35">
      <c r="B12" s="43" t="s">
        <v>199</v>
      </c>
      <c r="C12" s="3" t="s">
        <v>405</v>
      </c>
    </row>
    <row r="13" spans="2:3" ht="26.5" x14ac:dyDescent="0.35">
      <c r="B13" s="41" t="s">
        <v>181</v>
      </c>
      <c r="C13" s="3" t="s">
        <v>531</v>
      </c>
    </row>
    <row r="14" spans="2:3" ht="52.5" x14ac:dyDescent="0.35">
      <c r="B14" s="41" t="s">
        <v>183</v>
      </c>
      <c r="C14" s="3" t="s">
        <v>317</v>
      </c>
    </row>
    <row r="15" spans="2:3" x14ac:dyDescent="0.35">
      <c r="B15" s="41" t="s">
        <v>184</v>
      </c>
      <c r="C15" s="3" t="s">
        <v>265</v>
      </c>
    </row>
    <row r="16" spans="2:3" ht="26.5" x14ac:dyDescent="0.35">
      <c r="B16" s="41" t="s">
        <v>186</v>
      </c>
      <c r="C16" s="3" t="s">
        <v>406</v>
      </c>
    </row>
    <row r="17" spans="2:3" ht="26.5" x14ac:dyDescent="0.35">
      <c r="B17" s="41" t="s">
        <v>187</v>
      </c>
      <c r="C17" s="3" t="s">
        <v>407</v>
      </c>
    </row>
    <row r="18" spans="2:3" x14ac:dyDescent="0.35">
      <c r="B18" s="41" t="s">
        <v>188</v>
      </c>
      <c r="C18" s="3" t="s">
        <v>189</v>
      </c>
    </row>
  </sheetData>
  <pageMargins left="0.7" right="0.7" top="0.75" bottom="0.75" header="0.3" footer="0.3"/>
  <pageSetup scale="68" orientation="portrait" r:id="rId1"/>
  <tableParts count="1">
    <tablePart r:id="rId2"/>
  </tableParts>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C18"/>
  <sheetViews>
    <sheetView showGridLines="0" topLeftCell="A13" zoomScaleNormal="100" workbookViewId="0">
      <selection activeCell="C14" sqref="C14"/>
    </sheetView>
  </sheetViews>
  <sheetFormatPr baseColWidth="10" defaultColWidth="9.1796875" defaultRowHeight="14.5" x14ac:dyDescent="0.35"/>
  <cols>
    <col min="1" max="1" width="4.1796875" customWidth="1"/>
    <col min="2" max="2" width="18" style="41" customWidth="1"/>
    <col min="3" max="3" width="100" style="3" customWidth="1"/>
    <col min="4" max="4" width="9.1796875" customWidth="1"/>
  </cols>
  <sheetData>
    <row r="2" spans="2:3" x14ac:dyDescent="0.35">
      <c r="B2" s="41" t="s">
        <v>168</v>
      </c>
      <c r="C2" s="3" t="s">
        <v>510</v>
      </c>
    </row>
    <row r="3" spans="2:3" ht="26" x14ac:dyDescent="0.35">
      <c r="B3" s="41" t="s">
        <v>169</v>
      </c>
      <c r="C3" s="50" t="str">
        <f>Proyectos!C30</f>
        <v>Gestión de la Innovación y Apropiación Tecnológica</v>
      </c>
    </row>
    <row r="4" spans="2:3" x14ac:dyDescent="0.35">
      <c r="B4" s="41" t="s">
        <v>171</v>
      </c>
      <c r="C4" s="3" t="s">
        <v>172</v>
      </c>
    </row>
    <row r="5" spans="2:3" x14ac:dyDescent="0.35">
      <c r="B5" s="41" t="s">
        <v>173</v>
      </c>
      <c r="C5" s="3" t="s">
        <v>172</v>
      </c>
    </row>
    <row r="6" spans="2:3" x14ac:dyDescent="0.35">
      <c r="B6" s="41" t="s">
        <v>174</v>
      </c>
      <c r="C6" s="3" t="s">
        <v>337</v>
      </c>
    </row>
    <row r="7" spans="2:3" x14ac:dyDescent="0.35">
      <c r="B7" s="41" t="s">
        <v>176</v>
      </c>
      <c r="C7" s="3" t="s">
        <v>335</v>
      </c>
    </row>
    <row r="8" spans="2:3" ht="62.25" customHeight="1" x14ac:dyDescent="0.35">
      <c r="B8" s="41" t="s">
        <v>177</v>
      </c>
      <c r="C8" s="3" t="s">
        <v>338</v>
      </c>
    </row>
    <row r="9" spans="2:3" x14ac:dyDescent="0.35">
      <c r="B9" s="41" t="s">
        <v>178</v>
      </c>
      <c r="C9" s="3" t="s">
        <v>334</v>
      </c>
    </row>
    <row r="10" spans="2:3" ht="65.5" x14ac:dyDescent="0.35">
      <c r="B10" s="43" t="s">
        <v>198</v>
      </c>
      <c r="C10" s="3" t="s">
        <v>339</v>
      </c>
    </row>
    <row r="11" spans="2:3" x14ac:dyDescent="0.35">
      <c r="B11" s="41" t="s">
        <v>179</v>
      </c>
      <c r="C11" s="3" t="s">
        <v>180</v>
      </c>
    </row>
    <row r="12" spans="2:3" ht="143.5" x14ac:dyDescent="0.35">
      <c r="B12" s="43" t="s">
        <v>199</v>
      </c>
      <c r="C12" s="3" t="s">
        <v>341</v>
      </c>
    </row>
    <row r="13" spans="2:3" ht="26.5" x14ac:dyDescent="0.35">
      <c r="B13" s="41" t="s">
        <v>181</v>
      </c>
      <c r="C13" s="3" t="s">
        <v>534</v>
      </c>
    </row>
    <row r="14" spans="2:3" ht="39.5" x14ac:dyDescent="0.35">
      <c r="B14" s="41" t="s">
        <v>183</v>
      </c>
      <c r="C14" s="3" t="s">
        <v>610</v>
      </c>
    </row>
    <row r="15" spans="2:3" x14ac:dyDescent="0.35">
      <c r="B15" s="41" t="s">
        <v>184</v>
      </c>
      <c r="C15" s="3" t="s">
        <v>185</v>
      </c>
    </row>
    <row r="16" spans="2:3" x14ac:dyDescent="0.35">
      <c r="B16" s="41" t="s">
        <v>186</v>
      </c>
      <c r="C16" s="3" t="s">
        <v>340</v>
      </c>
    </row>
    <row r="17" spans="2:3" ht="52.5" x14ac:dyDescent="0.35">
      <c r="B17" s="41" t="s">
        <v>187</v>
      </c>
      <c r="C17" s="3" t="s">
        <v>343</v>
      </c>
    </row>
    <row r="18" spans="2:3" x14ac:dyDescent="0.35">
      <c r="B18" s="41" t="s">
        <v>188</v>
      </c>
      <c r="C18" s="3" t="s">
        <v>230</v>
      </c>
    </row>
  </sheetData>
  <pageMargins left="0.7" right="0.7" top="0.75" bottom="0.75" header="0.3" footer="0.3"/>
  <pageSetup scale="74" orientation="portrait" r:id="rId1"/>
  <tableParts count="1">
    <tablePart r:id="rId2"/>
  </tableParts>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C18"/>
  <sheetViews>
    <sheetView showGridLines="0" topLeftCell="A10" zoomScaleNormal="100" workbookViewId="0">
      <selection activeCell="C14" sqref="C14"/>
    </sheetView>
  </sheetViews>
  <sheetFormatPr baseColWidth="10" defaultColWidth="9.1796875" defaultRowHeight="14.5" x14ac:dyDescent="0.35"/>
  <cols>
    <col min="1" max="1" width="4.1796875" customWidth="1"/>
    <col min="2" max="2" width="18" style="41" customWidth="1"/>
    <col min="3" max="3" width="100" style="3" customWidth="1"/>
    <col min="4" max="4" width="9.1796875" customWidth="1"/>
  </cols>
  <sheetData>
    <row r="2" spans="2:3" x14ac:dyDescent="0.35">
      <c r="B2" s="41" t="s">
        <v>168</v>
      </c>
      <c r="C2" s="3" t="s">
        <v>511</v>
      </c>
    </row>
    <row r="3" spans="2:3" ht="26" x14ac:dyDescent="0.35">
      <c r="B3" s="41" t="s">
        <v>169</v>
      </c>
      <c r="C3" s="50" t="str">
        <f>Proyectos!C31</f>
        <v>Gestión de la Innovación y Apropiación Tecnológica</v>
      </c>
    </row>
    <row r="4" spans="2:3" x14ac:dyDescent="0.35">
      <c r="B4" s="41" t="s">
        <v>171</v>
      </c>
      <c r="C4" s="3" t="s">
        <v>172</v>
      </c>
    </row>
    <row r="5" spans="2:3" x14ac:dyDescent="0.35">
      <c r="B5" s="41" t="s">
        <v>173</v>
      </c>
      <c r="C5" s="3" t="s">
        <v>215</v>
      </c>
    </row>
    <row r="6" spans="2:3" x14ac:dyDescent="0.35">
      <c r="B6" s="41" t="s">
        <v>174</v>
      </c>
      <c r="C6" s="3" t="s">
        <v>175</v>
      </c>
    </row>
    <row r="7" spans="2:3" x14ac:dyDescent="0.35">
      <c r="B7" s="41" t="s">
        <v>176</v>
      </c>
      <c r="C7" s="3" t="s">
        <v>335</v>
      </c>
    </row>
    <row r="8" spans="2:3" ht="62.25" customHeight="1" x14ac:dyDescent="0.35">
      <c r="B8" s="41" t="s">
        <v>177</v>
      </c>
      <c r="C8" s="3" t="s">
        <v>344</v>
      </c>
    </row>
    <row r="9" spans="2:3" ht="78.5" x14ac:dyDescent="0.35">
      <c r="B9" s="41" t="s">
        <v>178</v>
      </c>
      <c r="C9" s="3" t="s">
        <v>345</v>
      </c>
    </row>
    <row r="10" spans="2:3" ht="39.5" x14ac:dyDescent="0.35">
      <c r="B10" s="43" t="s">
        <v>198</v>
      </c>
      <c r="C10" s="3" t="s">
        <v>328</v>
      </c>
    </row>
    <row r="11" spans="2:3" x14ac:dyDescent="0.35">
      <c r="B11" s="41" t="s">
        <v>179</v>
      </c>
      <c r="C11" s="3" t="s">
        <v>180</v>
      </c>
    </row>
    <row r="12" spans="2:3" ht="65.5" x14ac:dyDescent="0.35">
      <c r="B12" s="43" t="s">
        <v>199</v>
      </c>
      <c r="C12" s="3" t="s">
        <v>371</v>
      </c>
    </row>
    <row r="13" spans="2:3" ht="26" x14ac:dyDescent="0.35">
      <c r="B13" s="41" t="s">
        <v>181</v>
      </c>
      <c r="C13" s="3" t="s">
        <v>510</v>
      </c>
    </row>
    <row r="14" spans="2:3" ht="39.5" x14ac:dyDescent="0.35">
      <c r="B14" s="41" t="s">
        <v>183</v>
      </c>
      <c r="C14" s="3" t="s">
        <v>610</v>
      </c>
    </row>
    <row r="15" spans="2:3" x14ac:dyDescent="0.35">
      <c r="B15" s="41" t="s">
        <v>184</v>
      </c>
      <c r="C15" s="3" t="s">
        <v>310</v>
      </c>
    </row>
    <row r="16" spans="2:3" x14ac:dyDescent="0.35">
      <c r="B16" s="41" t="s">
        <v>186</v>
      </c>
      <c r="C16" s="3" t="s">
        <v>346</v>
      </c>
    </row>
    <row r="17" spans="2:3" ht="39.5" x14ac:dyDescent="0.35">
      <c r="B17" s="41" t="s">
        <v>187</v>
      </c>
      <c r="C17" s="3" t="s">
        <v>342</v>
      </c>
    </row>
    <row r="18" spans="2:3" x14ac:dyDescent="0.35">
      <c r="B18" s="41" t="s">
        <v>188</v>
      </c>
      <c r="C18" s="3" t="s">
        <v>230</v>
      </c>
    </row>
  </sheetData>
  <pageMargins left="0.7" right="0.7" top="0.75" bottom="0.75" header="0.3" footer="0.3"/>
  <pageSetup scale="74" orientation="portrait" r:id="rId1"/>
  <tableParts count="1">
    <tablePart r:id="rId2"/>
  </tableParts>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C18"/>
  <sheetViews>
    <sheetView showGridLines="0" topLeftCell="A10" zoomScaleNormal="100" workbookViewId="0">
      <selection activeCell="C14" sqref="C14"/>
    </sheetView>
  </sheetViews>
  <sheetFormatPr baseColWidth="10" defaultColWidth="9.1796875" defaultRowHeight="14.5" x14ac:dyDescent="0.35"/>
  <cols>
    <col min="1" max="1" width="4.1796875" customWidth="1"/>
    <col min="2" max="2" width="18" style="41" customWidth="1"/>
    <col min="3" max="3" width="100" style="3" customWidth="1"/>
    <col min="4" max="4" width="9.1796875" customWidth="1"/>
  </cols>
  <sheetData>
    <row r="2" spans="2:3" x14ac:dyDescent="0.35">
      <c r="B2" s="41" t="s">
        <v>168</v>
      </c>
      <c r="C2" s="3" t="s">
        <v>512</v>
      </c>
    </row>
    <row r="3" spans="2:3" ht="26" x14ac:dyDescent="0.35">
      <c r="B3" s="41" t="s">
        <v>169</v>
      </c>
      <c r="C3" s="50" t="str">
        <f>Proyectos!C32</f>
        <v>Gestión de la Innovación y Apropiación Tecnológica</v>
      </c>
    </row>
    <row r="4" spans="2:3" x14ac:dyDescent="0.35">
      <c r="B4" s="41" t="s">
        <v>171</v>
      </c>
      <c r="C4" s="3" t="s">
        <v>172</v>
      </c>
    </row>
    <row r="5" spans="2:3" x14ac:dyDescent="0.35">
      <c r="B5" s="41" t="s">
        <v>173</v>
      </c>
      <c r="C5" s="3" t="s">
        <v>172</v>
      </c>
    </row>
    <row r="6" spans="2:3" x14ac:dyDescent="0.35">
      <c r="B6" s="41" t="s">
        <v>174</v>
      </c>
      <c r="C6" s="3" t="s">
        <v>175</v>
      </c>
    </row>
    <row r="7" spans="2:3" x14ac:dyDescent="0.35">
      <c r="B7" s="41" t="s">
        <v>176</v>
      </c>
      <c r="C7" s="3" t="s">
        <v>335</v>
      </c>
    </row>
    <row r="8" spans="2:3" ht="45.75" customHeight="1" x14ac:dyDescent="0.35">
      <c r="B8" s="41" t="s">
        <v>177</v>
      </c>
      <c r="C8" s="3" t="s">
        <v>347</v>
      </c>
    </row>
    <row r="9" spans="2:3" ht="117.5" x14ac:dyDescent="0.35">
      <c r="B9" s="41" t="s">
        <v>178</v>
      </c>
      <c r="C9" s="3" t="s">
        <v>348</v>
      </c>
    </row>
    <row r="10" spans="2:3" ht="39.5" x14ac:dyDescent="0.35">
      <c r="B10" s="43" t="s">
        <v>198</v>
      </c>
      <c r="C10" s="3" t="s">
        <v>349</v>
      </c>
    </row>
    <row r="11" spans="2:3" x14ac:dyDescent="0.35">
      <c r="B11" s="41" t="s">
        <v>179</v>
      </c>
      <c r="C11" s="3" t="s">
        <v>352</v>
      </c>
    </row>
    <row r="12" spans="2:3" ht="52.5" x14ac:dyDescent="0.35">
      <c r="B12" s="43" t="s">
        <v>199</v>
      </c>
      <c r="C12" s="3" t="s">
        <v>350</v>
      </c>
    </row>
    <row r="13" spans="2:3" ht="26" x14ac:dyDescent="0.35">
      <c r="B13" s="41" t="s">
        <v>181</v>
      </c>
      <c r="C13" s="3" t="s">
        <v>510</v>
      </c>
    </row>
    <row r="14" spans="2:3" ht="26.5" x14ac:dyDescent="0.35">
      <c r="B14" s="41" t="s">
        <v>183</v>
      </c>
      <c r="C14" s="3" t="s">
        <v>611</v>
      </c>
    </row>
    <row r="15" spans="2:3" x14ac:dyDescent="0.35">
      <c r="B15" s="41" t="s">
        <v>184</v>
      </c>
      <c r="C15" s="3" t="s">
        <v>265</v>
      </c>
    </row>
    <row r="16" spans="2:3" x14ac:dyDescent="0.35">
      <c r="B16" s="41" t="s">
        <v>186</v>
      </c>
      <c r="C16" s="3" t="s">
        <v>351</v>
      </c>
    </row>
    <row r="17" spans="2:3" ht="26.5" x14ac:dyDescent="0.35">
      <c r="B17" s="41" t="s">
        <v>187</v>
      </c>
      <c r="C17" s="3" t="s">
        <v>353</v>
      </c>
    </row>
    <row r="18" spans="2:3" x14ac:dyDescent="0.35">
      <c r="B18" s="41" t="s">
        <v>188</v>
      </c>
      <c r="C18" s="3" t="s">
        <v>230</v>
      </c>
    </row>
  </sheetData>
  <pageMargins left="0.7" right="0.7" top="0.75" bottom="0.75" header="0.3" footer="0.3"/>
  <pageSetup scale="74" orientation="portrait" r:id="rId1"/>
  <tableParts count="1">
    <tablePart r:id="rId2"/>
  </tableParts>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C18"/>
  <sheetViews>
    <sheetView showGridLines="0" topLeftCell="A10" zoomScaleNormal="100" workbookViewId="0">
      <selection activeCell="C14" sqref="C14"/>
    </sheetView>
  </sheetViews>
  <sheetFormatPr baseColWidth="10" defaultColWidth="9.1796875" defaultRowHeight="14.5" x14ac:dyDescent="0.35"/>
  <cols>
    <col min="1" max="1" width="4.1796875" customWidth="1"/>
    <col min="2" max="2" width="18" style="41" customWidth="1"/>
    <col min="3" max="3" width="100" style="3" customWidth="1"/>
    <col min="4" max="4" width="9.1796875" customWidth="1"/>
  </cols>
  <sheetData>
    <row r="2" spans="2:3" x14ac:dyDescent="0.35">
      <c r="B2" s="41" t="s">
        <v>168</v>
      </c>
      <c r="C2" s="3" t="s">
        <v>513</v>
      </c>
    </row>
    <row r="3" spans="2:3" ht="26" x14ac:dyDescent="0.35">
      <c r="B3" s="41" t="s">
        <v>169</v>
      </c>
      <c r="C3" s="60" t="str">
        <f>Proyectos!C33</f>
        <v>Gestión de la Innovación y Apropiación Tecnológica</v>
      </c>
    </row>
    <row r="4" spans="2:3" x14ac:dyDescent="0.35">
      <c r="B4" s="41" t="s">
        <v>171</v>
      </c>
      <c r="C4" s="3" t="s">
        <v>172</v>
      </c>
    </row>
    <row r="5" spans="2:3" x14ac:dyDescent="0.35">
      <c r="B5" s="41" t="s">
        <v>173</v>
      </c>
      <c r="C5" s="3" t="s">
        <v>172</v>
      </c>
    </row>
    <row r="6" spans="2:3" x14ac:dyDescent="0.35">
      <c r="B6" s="41" t="s">
        <v>174</v>
      </c>
      <c r="C6" s="3" t="s">
        <v>175</v>
      </c>
    </row>
    <row r="7" spans="2:3" x14ac:dyDescent="0.35">
      <c r="B7" s="41" t="s">
        <v>176</v>
      </c>
      <c r="C7" s="3" t="s">
        <v>335</v>
      </c>
    </row>
    <row r="8" spans="2:3" ht="53.25" customHeight="1" x14ac:dyDescent="0.35">
      <c r="B8" s="41" t="s">
        <v>177</v>
      </c>
      <c r="C8" s="3" t="s">
        <v>354</v>
      </c>
    </row>
    <row r="9" spans="2:3" ht="39.5" x14ac:dyDescent="0.35">
      <c r="B9" s="41" t="s">
        <v>178</v>
      </c>
      <c r="C9" s="3" t="s">
        <v>355</v>
      </c>
    </row>
    <row r="10" spans="2:3" ht="39.5" x14ac:dyDescent="0.35">
      <c r="B10" s="43" t="s">
        <v>198</v>
      </c>
      <c r="C10" s="3" t="s">
        <v>358</v>
      </c>
    </row>
    <row r="11" spans="2:3" ht="39.5" x14ac:dyDescent="0.35">
      <c r="B11" s="41" t="s">
        <v>179</v>
      </c>
      <c r="C11" s="3" t="s">
        <v>360</v>
      </c>
    </row>
    <row r="12" spans="2:3" ht="78.5" x14ac:dyDescent="0.35">
      <c r="B12" s="43" t="s">
        <v>199</v>
      </c>
      <c r="C12" s="3" t="s">
        <v>356</v>
      </c>
    </row>
    <row r="13" spans="2:3" ht="26" x14ac:dyDescent="0.35">
      <c r="B13" s="41" t="s">
        <v>181</v>
      </c>
      <c r="C13" s="3" t="s">
        <v>512</v>
      </c>
    </row>
    <row r="14" spans="2:3" ht="26.5" x14ac:dyDescent="0.35">
      <c r="B14" s="41" t="s">
        <v>183</v>
      </c>
      <c r="C14" s="3" t="s">
        <v>611</v>
      </c>
    </row>
    <row r="15" spans="2:3" x14ac:dyDescent="0.35">
      <c r="B15" s="41" t="s">
        <v>184</v>
      </c>
      <c r="C15" s="3" t="s">
        <v>185</v>
      </c>
    </row>
    <row r="16" spans="2:3" ht="26.5" x14ac:dyDescent="0.35">
      <c r="B16" s="41" t="s">
        <v>186</v>
      </c>
      <c r="C16" s="3" t="s">
        <v>357</v>
      </c>
    </row>
    <row r="17" spans="2:3" ht="52.5" x14ac:dyDescent="0.35">
      <c r="B17" s="41" t="s">
        <v>187</v>
      </c>
      <c r="C17" s="3" t="s">
        <v>359</v>
      </c>
    </row>
    <row r="18" spans="2:3" x14ac:dyDescent="0.35">
      <c r="B18" s="41" t="s">
        <v>188</v>
      </c>
      <c r="C18" s="3" t="s">
        <v>230</v>
      </c>
    </row>
  </sheetData>
  <pageMargins left="0.7" right="0.7" top="0.75" bottom="0.75" header="0.3" footer="0.3"/>
  <pageSetup scale="74" orientation="portrait" r:id="rId1"/>
  <tableParts count="1">
    <tablePart r:id="rId2"/>
  </tableParts>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C18"/>
  <sheetViews>
    <sheetView showGridLines="0" topLeftCell="A13" zoomScaleNormal="100" workbookViewId="0">
      <selection activeCell="C14" sqref="C14"/>
    </sheetView>
  </sheetViews>
  <sheetFormatPr baseColWidth="10" defaultColWidth="9.1796875" defaultRowHeight="14.5" x14ac:dyDescent="0.35"/>
  <cols>
    <col min="1" max="1" width="4.1796875" customWidth="1"/>
    <col min="2" max="2" width="18" style="41" customWidth="1"/>
    <col min="3" max="3" width="100" style="3" customWidth="1"/>
    <col min="4" max="4" width="9.1796875" customWidth="1"/>
  </cols>
  <sheetData>
    <row r="2" spans="2:3" x14ac:dyDescent="0.35">
      <c r="B2" s="41" t="s">
        <v>168</v>
      </c>
      <c r="C2" s="3" t="s">
        <v>514</v>
      </c>
    </row>
    <row r="3" spans="2:3" ht="26" x14ac:dyDescent="0.35">
      <c r="B3" s="41" t="s">
        <v>169</v>
      </c>
      <c r="C3" s="60" t="str">
        <f>Proyectos!C34</f>
        <v>Gestión de la Innovación y Apropiación Tecnológica</v>
      </c>
    </row>
    <row r="4" spans="2:3" x14ac:dyDescent="0.35">
      <c r="B4" s="41" t="s">
        <v>171</v>
      </c>
      <c r="C4" s="3" t="s">
        <v>172</v>
      </c>
    </row>
    <row r="5" spans="2:3" x14ac:dyDescent="0.35">
      <c r="B5" s="41" t="s">
        <v>173</v>
      </c>
      <c r="C5" s="3" t="s">
        <v>172</v>
      </c>
    </row>
    <row r="6" spans="2:3" x14ac:dyDescent="0.35">
      <c r="B6" s="41" t="s">
        <v>174</v>
      </c>
      <c r="C6" s="3" t="s">
        <v>175</v>
      </c>
    </row>
    <row r="7" spans="2:3" x14ac:dyDescent="0.35">
      <c r="B7" s="41" t="s">
        <v>176</v>
      </c>
      <c r="C7" s="3" t="s">
        <v>335</v>
      </c>
    </row>
    <row r="8" spans="2:3" ht="53.25" customHeight="1" x14ac:dyDescent="0.35">
      <c r="B8" s="41" t="s">
        <v>177</v>
      </c>
      <c r="C8" s="3" t="s">
        <v>361</v>
      </c>
    </row>
    <row r="9" spans="2:3" ht="65.5" x14ac:dyDescent="0.35">
      <c r="B9" s="41" t="s">
        <v>178</v>
      </c>
      <c r="C9" s="3" t="s">
        <v>366</v>
      </c>
    </row>
    <row r="10" spans="2:3" ht="65.5" x14ac:dyDescent="0.35">
      <c r="B10" s="43" t="s">
        <v>198</v>
      </c>
      <c r="C10" s="3" t="s">
        <v>365</v>
      </c>
    </row>
    <row r="11" spans="2:3" ht="39.5" x14ac:dyDescent="0.35">
      <c r="B11" s="41" t="s">
        <v>179</v>
      </c>
      <c r="C11" s="3" t="s">
        <v>362</v>
      </c>
    </row>
    <row r="12" spans="2:3" ht="91.5" x14ac:dyDescent="0.35">
      <c r="B12" s="43" t="s">
        <v>199</v>
      </c>
      <c r="C12" s="3" t="s">
        <v>372</v>
      </c>
    </row>
    <row r="13" spans="2:3" ht="26.5" x14ac:dyDescent="0.35">
      <c r="B13" s="41" t="s">
        <v>181</v>
      </c>
      <c r="C13" s="3" t="s">
        <v>535</v>
      </c>
    </row>
    <row r="14" spans="2:3" ht="26.5" x14ac:dyDescent="0.35">
      <c r="B14" s="41" t="s">
        <v>183</v>
      </c>
      <c r="C14" s="3" t="s">
        <v>611</v>
      </c>
    </row>
    <row r="15" spans="2:3" x14ac:dyDescent="0.35">
      <c r="B15" s="41" t="s">
        <v>184</v>
      </c>
      <c r="C15" s="3" t="s">
        <v>185</v>
      </c>
    </row>
    <row r="16" spans="2:3" x14ac:dyDescent="0.35">
      <c r="B16" s="41" t="s">
        <v>186</v>
      </c>
      <c r="C16" s="3" t="s">
        <v>363</v>
      </c>
    </row>
    <row r="17" spans="2:3" ht="52.5" x14ac:dyDescent="0.35">
      <c r="B17" s="41" t="s">
        <v>187</v>
      </c>
      <c r="C17" s="3" t="s">
        <v>364</v>
      </c>
    </row>
    <row r="18" spans="2:3" x14ac:dyDescent="0.35">
      <c r="B18" s="41" t="s">
        <v>188</v>
      </c>
      <c r="C18" s="3" t="s">
        <v>230</v>
      </c>
    </row>
  </sheetData>
  <pageMargins left="0.7" right="0.7" top="0.75" bottom="0.75" header="0.3" footer="0.3"/>
  <pageSetup scale="74"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T35"/>
  <sheetViews>
    <sheetView showGridLines="0" workbookViewId="0">
      <selection activeCell="D8" sqref="D8"/>
    </sheetView>
  </sheetViews>
  <sheetFormatPr baseColWidth="10" defaultRowHeight="23.5" customHeight="1" x14ac:dyDescent="0.35"/>
  <cols>
    <col min="1" max="1" width="2.81640625" customWidth="1"/>
    <col min="2" max="2" width="17.54296875" customWidth="1"/>
    <col min="3" max="3" width="21.81640625" customWidth="1"/>
    <col min="4" max="4" width="40.26953125" customWidth="1"/>
    <col min="5" max="5" width="10.81640625" style="92"/>
    <col min="6" max="6" width="16.26953125" customWidth="1"/>
    <col min="7" max="8" width="14.90625" customWidth="1"/>
    <col min="9" max="12" width="15.7265625" customWidth="1"/>
    <col min="13" max="20" width="6.7265625" customWidth="1"/>
  </cols>
  <sheetData>
    <row r="1" spans="2:20" ht="18.649999999999999" customHeight="1" x14ac:dyDescent="0.35">
      <c r="G1" s="114" t="s">
        <v>166</v>
      </c>
      <c r="H1" s="114"/>
      <c r="I1" s="112"/>
      <c r="J1" s="112"/>
      <c r="K1" s="112"/>
      <c r="L1" s="112"/>
      <c r="M1" s="112" t="s">
        <v>596</v>
      </c>
      <c r="N1" s="112"/>
      <c r="O1" s="112" t="s">
        <v>597</v>
      </c>
      <c r="P1" s="112"/>
      <c r="Q1" s="112" t="s">
        <v>598</v>
      </c>
      <c r="R1" s="112"/>
      <c r="S1" s="112" t="s">
        <v>599</v>
      </c>
      <c r="T1" s="112">
        <v>2023</v>
      </c>
    </row>
    <row r="2" spans="2:20" ht="23.5" customHeight="1" x14ac:dyDescent="0.35">
      <c r="B2" s="4" t="str">
        <f>Proyectos!B2</f>
        <v>Dominio</v>
      </c>
      <c r="C2" s="4" t="str">
        <f>Proyectos!C2</f>
        <v>Programa</v>
      </c>
      <c r="D2" s="4" t="str">
        <f>Proyectos!E2</f>
        <v>Nombre del Proyecto</v>
      </c>
      <c r="E2" s="5" t="str">
        <f>Proyectos!I2</f>
        <v>Duración</v>
      </c>
      <c r="F2" s="5" t="str">
        <f>Proyectos!J2</f>
        <v>Presupuesto</v>
      </c>
      <c r="G2" s="90" t="str">
        <f>Proyectos!V2</f>
        <v>Inicio</v>
      </c>
      <c r="H2" s="90" t="str">
        <f>Proyectos!W2</f>
        <v>Fin</v>
      </c>
      <c r="I2" s="7" t="str">
        <f>Proyectos!X2</f>
        <v>Año 1</v>
      </c>
      <c r="J2" s="8" t="str">
        <f>Proyectos!Y2</f>
        <v>Año 2</v>
      </c>
      <c r="K2" s="9" t="str">
        <f>Proyectos!Z2</f>
        <v>Año 3</v>
      </c>
      <c r="L2" s="91" t="str">
        <f>Proyectos!AA2</f>
        <v>Año 4</v>
      </c>
      <c r="M2" s="7" t="str">
        <f>Proyectos!AB2</f>
        <v>S1</v>
      </c>
      <c r="N2" s="7" t="str">
        <f>Proyectos!AC2</f>
        <v>S2</v>
      </c>
      <c r="O2" s="8" t="str">
        <f>Proyectos!AD2</f>
        <v>S1</v>
      </c>
      <c r="P2" s="8" t="str">
        <f>Proyectos!AE2</f>
        <v>S2</v>
      </c>
      <c r="Q2" s="9" t="str">
        <f>Proyectos!AF2</f>
        <v>S1</v>
      </c>
      <c r="R2" s="9" t="str">
        <f>Proyectos!AG2</f>
        <v>S2</v>
      </c>
      <c r="S2" s="91" t="str">
        <f>Proyectos!AH2</f>
        <v>S2</v>
      </c>
      <c r="T2" s="91" t="str">
        <f>Proyectos!AI2</f>
        <v>S2</v>
      </c>
    </row>
    <row r="3" spans="2:20" ht="23.5" customHeight="1" x14ac:dyDescent="0.35">
      <c r="B3" s="62" t="str">
        <f>Proyectos!B3</f>
        <v>ESTRATEGIA TI</v>
      </c>
      <c r="C3" s="62" t="str">
        <f>Proyectos!C3</f>
        <v>Gobierno y Gestión de TI</v>
      </c>
      <c r="D3" s="54" t="str">
        <f>Proyectos!E3</f>
        <v>PR-ES-001 Portafolio de Servicios de TI</v>
      </c>
      <c r="E3" s="100" t="str">
        <f>Proyectos!I3</f>
        <v>3 meses</v>
      </c>
      <c r="F3" s="101">
        <f>Proyectos!J3</f>
        <v>51600000</v>
      </c>
      <c r="G3" s="102" t="str">
        <f>Proyectos!V3</f>
        <v>Año 1 - Sem 1</v>
      </c>
      <c r="H3" s="102" t="str">
        <f>Proyectos!W3</f>
        <v>Año 1 - Sem 1</v>
      </c>
      <c r="I3" s="93">
        <f>Proyectos!X3</f>
        <v>51600000</v>
      </c>
      <c r="J3" s="93">
        <f>Proyectos!Y3</f>
        <v>0</v>
      </c>
      <c r="K3" s="93">
        <f>Proyectos!Z3</f>
        <v>0</v>
      </c>
      <c r="L3" s="93">
        <f>Proyectos!AA3</f>
        <v>0</v>
      </c>
      <c r="M3" s="94">
        <f>Proyectos!AB3</f>
        <v>1</v>
      </c>
      <c r="N3" s="95">
        <f>Proyectos!AC3</f>
        <v>0</v>
      </c>
      <c r="O3" s="95">
        <f>Proyectos!AD3</f>
        <v>0</v>
      </c>
      <c r="P3" s="95">
        <f>Proyectos!AE3</f>
        <v>0</v>
      </c>
      <c r="Q3" s="95">
        <f>Proyectos!AF3</f>
        <v>0</v>
      </c>
      <c r="R3" s="95">
        <f>Proyectos!AG3</f>
        <v>0</v>
      </c>
      <c r="S3" s="95">
        <f>Proyectos!AH3</f>
        <v>0</v>
      </c>
      <c r="T3" s="96">
        <f>Proyectos!AI3</f>
        <v>0</v>
      </c>
    </row>
    <row r="4" spans="2:20" ht="23.5" customHeight="1" x14ac:dyDescent="0.35">
      <c r="B4" s="62" t="str">
        <f>Proyectos!B4</f>
        <v>ESTRATEGIA TI</v>
      </c>
      <c r="C4" s="62" t="str">
        <f>Proyectos!C4</f>
        <v>Gobierno y Gestión de TI</v>
      </c>
      <c r="D4" s="54" t="str">
        <f>Proyectos!E4</f>
        <v>PR-ES-002 Desarrollo de capacidades de Arquitectura Empresarial</v>
      </c>
      <c r="E4" s="100" t="str">
        <f>Proyectos!I4</f>
        <v>4 meses</v>
      </c>
      <c r="F4" s="101">
        <f>Proyectos!J4</f>
        <v>251850000</v>
      </c>
      <c r="G4" s="102" t="str">
        <f>Proyectos!V4</f>
        <v>Año 1 - Sem 1</v>
      </c>
      <c r="H4" s="102" t="str">
        <f>Proyectos!W4</f>
        <v>Año 1 - Sem 2</v>
      </c>
      <c r="I4" s="93">
        <f>Proyectos!X4</f>
        <v>251850000</v>
      </c>
      <c r="J4" s="93">
        <f>Proyectos!Y4</f>
        <v>0</v>
      </c>
      <c r="K4" s="93">
        <f>Proyectos!Z4</f>
        <v>0</v>
      </c>
      <c r="L4" s="93">
        <f>Proyectos!AA4</f>
        <v>0</v>
      </c>
      <c r="M4" s="94">
        <f>Proyectos!AB4</f>
        <v>1</v>
      </c>
      <c r="N4" s="95">
        <f>Proyectos!AC4</f>
        <v>2</v>
      </c>
      <c r="O4" s="95">
        <f>Proyectos!AD4</f>
        <v>0</v>
      </c>
      <c r="P4" s="95">
        <f>Proyectos!AE4</f>
        <v>0</v>
      </c>
      <c r="Q4" s="95">
        <f>Proyectos!AF4</f>
        <v>0</v>
      </c>
      <c r="R4" s="95">
        <f>Proyectos!AG4</f>
        <v>0</v>
      </c>
      <c r="S4" s="95">
        <f>Proyectos!AH4</f>
        <v>0</v>
      </c>
      <c r="T4" s="96">
        <f>Proyectos!AI4</f>
        <v>0</v>
      </c>
    </row>
    <row r="5" spans="2:20" ht="23.5" customHeight="1" x14ac:dyDescent="0.35">
      <c r="B5" s="62" t="str">
        <f>Proyectos!B5</f>
        <v>ESTRATEGIA TI</v>
      </c>
      <c r="C5" s="62" t="str">
        <f>Proyectos!C5</f>
        <v>Gobierno y Gestión de TI</v>
      </c>
      <c r="D5" s="54" t="str">
        <f>Proyectos!E5</f>
        <v>PR-ES-003 Gobierno sobre componentes de TI de la Entidad</v>
      </c>
      <c r="E5" s="100" t="str">
        <f>Proyectos!I5</f>
        <v>12 meses</v>
      </c>
      <c r="F5" s="101">
        <f>Proyectos!J5</f>
        <v>29440000</v>
      </c>
      <c r="G5" s="102" t="str">
        <f>Proyectos!V5</f>
        <v>Año 1 - Sem 1</v>
      </c>
      <c r="H5" s="102" t="str">
        <f>Proyectos!W5</f>
        <v>Año 2 - Sem 1</v>
      </c>
      <c r="I5" s="93">
        <f>Proyectos!X5</f>
        <v>19626666.666666668</v>
      </c>
      <c r="J5" s="93">
        <f>Proyectos!Y5</f>
        <v>9813333.333333334</v>
      </c>
      <c r="K5" s="93">
        <f>Proyectos!Z5</f>
        <v>0</v>
      </c>
      <c r="L5" s="93">
        <f>Proyectos!AA5</f>
        <v>0</v>
      </c>
      <c r="M5" s="94">
        <f>Proyectos!AB5</f>
        <v>1</v>
      </c>
      <c r="N5" s="95">
        <f>Proyectos!AC5</f>
        <v>2</v>
      </c>
      <c r="O5" s="95">
        <f>Proyectos!AD5</f>
        <v>3</v>
      </c>
      <c r="P5" s="95">
        <f>Proyectos!AE5</f>
        <v>0</v>
      </c>
      <c r="Q5" s="95">
        <f>Proyectos!AF5</f>
        <v>0</v>
      </c>
      <c r="R5" s="95">
        <f>Proyectos!AG5</f>
        <v>0</v>
      </c>
      <c r="S5" s="95">
        <f>Proyectos!AH5</f>
        <v>0</v>
      </c>
      <c r="T5" s="96">
        <f>Proyectos!AI5</f>
        <v>0</v>
      </c>
    </row>
    <row r="6" spans="2:20" ht="23.5" customHeight="1" x14ac:dyDescent="0.35">
      <c r="B6" s="62" t="str">
        <f>Proyectos!B6</f>
        <v>GOBIERNO TI</v>
      </c>
      <c r="C6" s="62" t="str">
        <f>Proyectos!C6</f>
        <v>Gobierno y Gestión de TI</v>
      </c>
      <c r="D6" s="54" t="str">
        <f>Proyectos!E6</f>
        <v>PR-GO-001 Implementación Gobierno TI</v>
      </c>
      <c r="E6" s="100" t="str">
        <f>Proyectos!I6</f>
        <v>3 meses</v>
      </c>
      <c r="F6" s="101">
        <f>Proyectos!J6</f>
        <v>58880000</v>
      </c>
      <c r="G6" s="102" t="str">
        <f>Proyectos!V6</f>
        <v>Año 1 - Sem 1</v>
      </c>
      <c r="H6" s="102" t="str">
        <f>Proyectos!W6</f>
        <v>Año 1 - Sem 1</v>
      </c>
      <c r="I6" s="93">
        <f>Proyectos!X6</f>
        <v>58880000</v>
      </c>
      <c r="J6" s="93">
        <f>Proyectos!Y6</f>
        <v>0</v>
      </c>
      <c r="K6" s="93">
        <f>Proyectos!Z6</f>
        <v>0</v>
      </c>
      <c r="L6" s="93">
        <f>Proyectos!AA6</f>
        <v>0</v>
      </c>
      <c r="M6" s="94">
        <f>Proyectos!AB6</f>
        <v>1</v>
      </c>
      <c r="N6" s="95">
        <f>Proyectos!AC6</f>
        <v>0</v>
      </c>
      <c r="O6" s="95">
        <f>Proyectos!AD6</f>
        <v>0</v>
      </c>
      <c r="P6" s="95">
        <f>Proyectos!AE6</f>
        <v>0</v>
      </c>
      <c r="Q6" s="95">
        <f>Proyectos!AF6</f>
        <v>0</v>
      </c>
      <c r="R6" s="95">
        <f>Proyectos!AG6</f>
        <v>0</v>
      </c>
      <c r="S6" s="95">
        <f>Proyectos!AH6</f>
        <v>0</v>
      </c>
      <c r="T6" s="96">
        <f>Proyectos!AI6</f>
        <v>0</v>
      </c>
    </row>
    <row r="7" spans="2:20" ht="23.5" customHeight="1" x14ac:dyDescent="0.35">
      <c r="B7" s="62" t="str">
        <f>Proyectos!B7</f>
        <v>GOBIERNO TI</v>
      </c>
      <c r="C7" s="62" t="str">
        <f>Proyectos!C7</f>
        <v>Gobierno y Gestión de TI</v>
      </c>
      <c r="D7" s="54" t="str">
        <f>Proyectos!E7</f>
        <v>PR-GO-002 Implementación PMO y herramienta de Gestión de proyectos</v>
      </c>
      <c r="E7" s="100" t="str">
        <f>Proyectos!I7</f>
        <v>4 meses</v>
      </c>
      <c r="F7" s="101">
        <f>Proyectos!J7</f>
        <v>158080000</v>
      </c>
      <c r="G7" s="102" t="str">
        <f>Proyectos!V7</f>
        <v>Año 1 - Sem 1</v>
      </c>
      <c r="H7" s="102" t="str">
        <f>Proyectos!W7</f>
        <v>Año 1 - Sem 2</v>
      </c>
      <c r="I7" s="93">
        <f>Proyectos!X7</f>
        <v>158080000</v>
      </c>
      <c r="J7" s="93">
        <f>Proyectos!Y7</f>
        <v>0</v>
      </c>
      <c r="K7" s="93">
        <f>Proyectos!Z7</f>
        <v>0</v>
      </c>
      <c r="L7" s="93">
        <f>Proyectos!AA7</f>
        <v>0</v>
      </c>
      <c r="M7" s="94">
        <f>Proyectos!AB7</f>
        <v>1</v>
      </c>
      <c r="N7" s="95">
        <f>Proyectos!AC7</f>
        <v>2</v>
      </c>
      <c r="O7" s="95">
        <f>Proyectos!AD7</f>
        <v>0</v>
      </c>
      <c r="P7" s="95">
        <f>Proyectos!AE7</f>
        <v>0</v>
      </c>
      <c r="Q7" s="95">
        <f>Proyectos!AF7</f>
        <v>0</v>
      </c>
      <c r="R7" s="95">
        <f>Proyectos!AG7</f>
        <v>0</v>
      </c>
      <c r="S7" s="95">
        <f>Proyectos!AH7</f>
        <v>0</v>
      </c>
      <c r="T7" s="96">
        <f>Proyectos!AI7</f>
        <v>0</v>
      </c>
    </row>
    <row r="8" spans="2:20" ht="23.5" customHeight="1" x14ac:dyDescent="0.35">
      <c r="B8" s="62" t="str">
        <f>Proyectos!B8</f>
        <v>INFORMACIÓN</v>
      </c>
      <c r="C8" s="62" t="str">
        <f>Proyectos!C8</f>
        <v>Transformación Digital - Capacidades Analíticas</v>
      </c>
      <c r="D8" s="54" t="str">
        <f>Proyectos!E8</f>
        <v>PR-IN-001 Gobierno de Información</v>
      </c>
      <c r="E8" s="100" t="str">
        <f>Proyectos!I8</f>
        <v>6 meses</v>
      </c>
      <c r="F8" s="101">
        <f>Proyectos!J8</f>
        <v>58000000</v>
      </c>
      <c r="G8" s="102" t="str">
        <f>Proyectos!V8</f>
        <v>Año 1 - Sem 1</v>
      </c>
      <c r="H8" s="102" t="str">
        <f>Proyectos!W8</f>
        <v>Año 1 - Sem 2</v>
      </c>
      <c r="I8" s="93">
        <f>Proyectos!X8</f>
        <v>58000000</v>
      </c>
      <c r="J8" s="93">
        <f>Proyectos!Y8</f>
        <v>0</v>
      </c>
      <c r="K8" s="93">
        <f>Proyectos!Z8</f>
        <v>0</v>
      </c>
      <c r="L8" s="93">
        <f>Proyectos!AA8</f>
        <v>0</v>
      </c>
      <c r="M8" s="94">
        <f>Proyectos!AB8</f>
        <v>1</v>
      </c>
      <c r="N8" s="95">
        <f>Proyectos!AC8</f>
        <v>2</v>
      </c>
      <c r="O8" s="95">
        <f>Proyectos!AD8</f>
        <v>0</v>
      </c>
      <c r="P8" s="95">
        <f>Proyectos!AE8</f>
        <v>0</v>
      </c>
      <c r="Q8" s="95">
        <f>Proyectos!AF8</f>
        <v>0</v>
      </c>
      <c r="R8" s="95">
        <f>Proyectos!AG8</f>
        <v>0</v>
      </c>
      <c r="S8" s="95">
        <f>Proyectos!AH8</f>
        <v>0</v>
      </c>
      <c r="T8" s="96">
        <f>Proyectos!AI8</f>
        <v>0</v>
      </c>
    </row>
    <row r="9" spans="2:20" ht="23.5" customHeight="1" x14ac:dyDescent="0.35">
      <c r="B9" s="62" t="str">
        <f>Proyectos!B9</f>
        <v>INFORMACIÓN</v>
      </c>
      <c r="C9" s="62" t="str">
        <f>Proyectos!C9</f>
        <v>Transformación Digital - Servicios de Información</v>
      </c>
      <c r="D9" s="54" t="str">
        <f>Proyectos!E9</f>
        <v xml:space="preserve">PR-IN-002 Servicios Ciudadanos Digitales </v>
      </c>
      <c r="E9" s="100" t="str">
        <f>Proyectos!I9</f>
        <v>24 meses</v>
      </c>
      <c r="F9" s="101">
        <f>Proyectos!J9</f>
        <v>170900000</v>
      </c>
      <c r="G9" s="102" t="str">
        <f>Proyectos!V9</f>
        <v>Año 2 - Sem 2</v>
      </c>
      <c r="H9" s="102" t="str">
        <f>Proyectos!W9</f>
        <v>Año 4 - Sem 2</v>
      </c>
      <c r="I9" s="93">
        <f>Proyectos!X9</f>
        <v>0</v>
      </c>
      <c r="J9" s="93">
        <f>Proyectos!Y9</f>
        <v>34180000</v>
      </c>
      <c r="K9" s="93">
        <f>Proyectos!Z9</f>
        <v>68360000</v>
      </c>
      <c r="L9" s="93">
        <f>Proyectos!AA9</f>
        <v>68360000</v>
      </c>
      <c r="M9" s="94">
        <f>Proyectos!AB9</f>
        <v>0</v>
      </c>
      <c r="N9" s="95">
        <f>Proyectos!AC9</f>
        <v>0</v>
      </c>
      <c r="O9" s="95">
        <f>Proyectos!AD9</f>
        <v>0</v>
      </c>
      <c r="P9" s="95">
        <f>Proyectos!AE9</f>
        <v>4</v>
      </c>
      <c r="Q9" s="95">
        <f>Proyectos!AF9</f>
        <v>5</v>
      </c>
      <c r="R9" s="95">
        <f>Proyectos!AG9</f>
        <v>6</v>
      </c>
      <c r="S9" s="95">
        <f>Proyectos!AH9</f>
        <v>7</v>
      </c>
      <c r="T9" s="96">
        <f>Proyectos!AI9</f>
        <v>8</v>
      </c>
    </row>
    <row r="10" spans="2:20" ht="23.5" customHeight="1" x14ac:dyDescent="0.35">
      <c r="B10" s="62" t="str">
        <f>Proyectos!B10</f>
        <v>INFORMACIÓN</v>
      </c>
      <c r="C10" s="62" t="str">
        <f>Proyectos!C10</f>
        <v>Transformación Digital - Servicios de Información</v>
      </c>
      <c r="D10" s="54" t="str">
        <f>Proyectos!E10</f>
        <v>PR-IN-003 Múltiples Canales de acceso a los servicios y la información: Movilidad y portales digitales</v>
      </c>
      <c r="E10" s="100" t="str">
        <f>Proyectos!I10</f>
        <v>36 meses</v>
      </c>
      <c r="F10" s="101">
        <f>Proyectos!J10</f>
        <v>281300000</v>
      </c>
      <c r="G10" s="102" t="str">
        <f>Proyectos!V10</f>
        <v>Año 2 - Sem 1</v>
      </c>
      <c r="H10" s="102" t="str">
        <f>Proyectos!W10</f>
        <v>Año 4 - Sem 2</v>
      </c>
      <c r="I10" s="93">
        <f>Proyectos!X10</f>
        <v>0</v>
      </c>
      <c r="J10" s="93">
        <f>Proyectos!Y10</f>
        <v>93766666.666666672</v>
      </c>
      <c r="K10" s="93">
        <f>Proyectos!Z10</f>
        <v>140650000</v>
      </c>
      <c r="L10" s="93">
        <f>Proyectos!AA10</f>
        <v>46883333.333333336</v>
      </c>
      <c r="M10" s="94">
        <f>Proyectos!AB10</f>
        <v>0</v>
      </c>
      <c r="N10" s="95">
        <f>Proyectos!AC10</f>
        <v>0</v>
      </c>
      <c r="O10" s="95">
        <f>Proyectos!AD10</f>
        <v>3</v>
      </c>
      <c r="P10" s="95">
        <f>Proyectos!AE10</f>
        <v>4</v>
      </c>
      <c r="Q10" s="95">
        <f>Proyectos!AF10</f>
        <v>5</v>
      </c>
      <c r="R10" s="95">
        <f>Proyectos!AG10</f>
        <v>6</v>
      </c>
      <c r="S10" s="95">
        <f>Proyectos!AH10</f>
        <v>7</v>
      </c>
      <c r="T10" s="96">
        <f>Proyectos!AI10</f>
        <v>8</v>
      </c>
    </row>
    <row r="11" spans="2:20" ht="23.5" customHeight="1" x14ac:dyDescent="0.35">
      <c r="B11" s="62" t="str">
        <f>Proyectos!B11</f>
        <v>INFORMACIÓN</v>
      </c>
      <c r="C11" s="62" t="str">
        <f>Proyectos!C11</f>
        <v>Transformación Digital - Capacidades Analíticas</v>
      </c>
      <c r="D11" s="54" t="str">
        <f>Proyectos!E11</f>
        <v xml:space="preserve">PR-IN-004 Lago de datos </v>
      </c>
      <c r="E11" s="100" t="str">
        <f>Proyectos!I11</f>
        <v>24 meses</v>
      </c>
      <c r="F11" s="101">
        <f>Proyectos!J11</f>
        <v>807000000</v>
      </c>
      <c r="G11" s="102" t="str">
        <f>Proyectos!V11</f>
        <v>Año 1 - Sem 2</v>
      </c>
      <c r="H11" s="102" t="str">
        <f>Proyectos!W11</f>
        <v>Año 3 - Sem 2</v>
      </c>
      <c r="I11" s="93">
        <f>Proyectos!X11</f>
        <v>112980000</v>
      </c>
      <c r="J11" s="93">
        <f>Proyectos!Y11</f>
        <v>209820000</v>
      </c>
      <c r="K11" s="93">
        <f>Proyectos!Z11</f>
        <v>484200000</v>
      </c>
      <c r="L11" s="93">
        <f>Proyectos!AA11</f>
        <v>0</v>
      </c>
      <c r="M11" s="94">
        <f>Proyectos!AB11</f>
        <v>0</v>
      </c>
      <c r="N11" s="95">
        <f>Proyectos!AC11</f>
        <v>2</v>
      </c>
      <c r="O11" s="95">
        <f>Proyectos!AD11</f>
        <v>3</v>
      </c>
      <c r="P11" s="95">
        <f>Proyectos!AE11</f>
        <v>4</v>
      </c>
      <c r="Q11" s="95">
        <f>Proyectos!AF11</f>
        <v>5</v>
      </c>
      <c r="R11" s="95">
        <f>Proyectos!AG11</f>
        <v>6</v>
      </c>
      <c r="S11" s="95">
        <f>Proyectos!AH11</f>
        <v>0</v>
      </c>
      <c r="T11" s="96">
        <f>Proyectos!AI11</f>
        <v>0</v>
      </c>
    </row>
    <row r="12" spans="2:20" ht="23.5" customHeight="1" x14ac:dyDescent="0.35">
      <c r="B12" s="62" t="str">
        <f>Proyectos!B12</f>
        <v>INFORMACIÓN</v>
      </c>
      <c r="C12" s="62" t="str">
        <f>Proyectos!C12</f>
        <v>Transformación Digital - Capacidades Analíticas</v>
      </c>
      <c r="D12" s="54" t="str">
        <f>Proyectos!E12</f>
        <v>PR-IN-005 Analítica Descriptiva</v>
      </c>
      <c r="E12" s="100" t="str">
        <f>Proyectos!I12</f>
        <v>24 meses</v>
      </c>
      <c r="F12" s="101">
        <f>Proyectos!J12</f>
        <v>350800000</v>
      </c>
      <c r="G12" s="102" t="str">
        <f>Proyectos!V12</f>
        <v>Año 2 - Sem 1</v>
      </c>
      <c r="H12" s="102" t="str">
        <f>Proyectos!W12</f>
        <v>Año 4 - Sem 1</v>
      </c>
      <c r="I12" s="93">
        <f>Proyectos!X12</f>
        <v>0</v>
      </c>
      <c r="J12" s="93">
        <f>Proyectos!Y12</f>
        <v>70160000</v>
      </c>
      <c r="K12" s="93">
        <f>Proyectos!Z12</f>
        <v>175400000</v>
      </c>
      <c r="L12" s="93">
        <f>Proyectos!AA12</f>
        <v>105240000</v>
      </c>
      <c r="M12" s="94">
        <f>Proyectos!AB12</f>
        <v>0</v>
      </c>
      <c r="N12" s="95">
        <f>Proyectos!AC12</f>
        <v>0</v>
      </c>
      <c r="O12" s="95">
        <f>Proyectos!AD12</f>
        <v>3</v>
      </c>
      <c r="P12" s="95">
        <f>Proyectos!AE12</f>
        <v>4</v>
      </c>
      <c r="Q12" s="95">
        <f>Proyectos!AF12</f>
        <v>5</v>
      </c>
      <c r="R12" s="95">
        <f>Proyectos!AG12</f>
        <v>6</v>
      </c>
      <c r="S12" s="95">
        <f>Proyectos!AH12</f>
        <v>7</v>
      </c>
      <c r="T12" s="96">
        <f>Proyectos!AI12</f>
        <v>0</v>
      </c>
    </row>
    <row r="13" spans="2:20" ht="23.5" customHeight="1" x14ac:dyDescent="0.35">
      <c r="B13" s="62" t="str">
        <f>Proyectos!B13</f>
        <v>INFORMACIÓN</v>
      </c>
      <c r="C13" s="62" t="str">
        <f>Proyectos!C13</f>
        <v>Transformación Digital - Capacidades Analíticas</v>
      </c>
      <c r="D13" s="54" t="str">
        <f>Proyectos!E13</f>
        <v>PR-IN-006 Analítica Predictiva</v>
      </c>
      <c r="E13" s="100" t="str">
        <f>Proyectos!I13</f>
        <v>36 meses</v>
      </c>
      <c r="F13" s="101">
        <f>Proyectos!J13</f>
        <v>474000000</v>
      </c>
      <c r="G13" s="102" t="str">
        <f>Proyectos!V13</f>
        <v>Año 2 - Sem 2</v>
      </c>
      <c r="H13" s="102" t="str">
        <f>Proyectos!W13</f>
        <v>Año 4 - Sem 2</v>
      </c>
      <c r="I13" s="93">
        <f>Proyectos!X13</f>
        <v>0</v>
      </c>
      <c r="J13" s="93">
        <f>Proyectos!Y13</f>
        <v>94800000</v>
      </c>
      <c r="K13" s="93">
        <f>Proyectos!Z13</f>
        <v>142200000</v>
      </c>
      <c r="L13" s="93">
        <f>Proyectos!AA13</f>
        <v>237000000</v>
      </c>
      <c r="M13" s="94">
        <f>Proyectos!AB13</f>
        <v>0</v>
      </c>
      <c r="N13" s="95">
        <f>Proyectos!AC13</f>
        <v>0</v>
      </c>
      <c r="O13" s="95">
        <f>Proyectos!AD13</f>
        <v>0</v>
      </c>
      <c r="P13" s="95">
        <f>Proyectos!AE13</f>
        <v>4</v>
      </c>
      <c r="Q13" s="95">
        <f>Proyectos!AF13</f>
        <v>5</v>
      </c>
      <c r="R13" s="95">
        <f>Proyectos!AG13</f>
        <v>6</v>
      </c>
      <c r="S13" s="95">
        <f>Proyectos!AH13</f>
        <v>7</v>
      </c>
      <c r="T13" s="96">
        <f>Proyectos!AI13</f>
        <v>8</v>
      </c>
    </row>
    <row r="14" spans="2:20" ht="23.5" customHeight="1" x14ac:dyDescent="0.35">
      <c r="B14" s="62" t="str">
        <f>Proyectos!B14</f>
        <v>INFORMACIÓN</v>
      </c>
      <c r="C14" s="62" t="str">
        <f>Proyectos!C14</f>
        <v>Transformación Digital - Servicios de Información</v>
      </c>
      <c r="D14" s="54" t="str">
        <f>Proyectos!E14</f>
        <v>PR-IN-007 Datos Abiertos</v>
      </c>
      <c r="E14" s="100" t="str">
        <f>Proyectos!I14</f>
        <v>6 meses</v>
      </c>
      <c r="F14" s="101">
        <f>Proyectos!J14</f>
        <v>21000000</v>
      </c>
      <c r="G14" s="102" t="str">
        <f>Proyectos!V14</f>
        <v>Año 1 - Sem 1</v>
      </c>
      <c r="H14" s="102" t="str">
        <f>Proyectos!W14</f>
        <v>Año 2 - Sem 1</v>
      </c>
      <c r="I14" s="93">
        <f>Proyectos!X14</f>
        <v>14000000</v>
      </c>
      <c r="J14" s="93">
        <f>Proyectos!Y14</f>
        <v>7000000</v>
      </c>
      <c r="K14" s="93">
        <f>Proyectos!Z14</f>
        <v>0</v>
      </c>
      <c r="L14" s="93">
        <f>Proyectos!AA14</f>
        <v>0</v>
      </c>
      <c r="M14" s="94">
        <f>Proyectos!AB14</f>
        <v>0</v>
      </c>
      <c r="N14" s="95">
        <f>Proyectos!AC14</f>
        <v>2</v>
      </c>
      <c r="O14" s="95">
        <f>Proyectos!AD14</f>
        <v>3</v>
      </c>
      <c r="P14" s="95">
        <f>Proyectos!AE14</f>
        <v>0</v>
      </c>
      <c r="Q14" s="95">
        <f>Proyectos!AF14</f>
        <v>0</v>
      </c>
      <c r="R14" s="95">
        <f>Proyectos!AG14</f>
        <v>0</v>
      </c>
      <c r="S14" s="95">
        <f>Proyectos!AH14</f>
        <v>0</v>
      </c>
      <c r="T14" s="96">
        <f>Proyectos!AI14</f>
        <v>0</v>
      </c>
    </row>
    <row r="15" spans="2:20" ht="23.5" customHeight="1" x14ac:dyDescent="0.35">
      <c r="B15" s="62" t="str">
        <f>Proyectos!B15</f>
        <v>SISTEMAS DE INFORMACIÓN</v>
      </c>
      <c r="C15" s="62" t="str">
        <f>Proyectos!C15</f>
        <v>Gobierno y Gestión de TI</v>
      </c>
      <c r="D15" s="54" t="str">
        <f>Proyectos!E15</f>
        <v>PR-SI-001 Capacidades de Desarrollo de Software</v>
      </c>
      <c r="E15" s="100" t="str">
        <f>Proyectos!I15</f>
        <v>8 meses</v>
      </c>
      <c r="F15" s="101">
        <f>Proyectos!J15</f>
        <v>107000000</v>
      </c>
      <c r="G15" s="102" t="str">
        <f>Proyectos!V15</f>
        <v>Año 1 - Sem 2</v>
      </c>
      <c r="H15" s="102" t="str">
        <f>Proyectos!W15</f>
        <v>Año 2 - Sem 1</v>
      </c>
      <c r="I15" s="93">
        <f>Proyectos!X15</f>
        <v>53500000</v>
      </c>
      <c r="J15" s="93">
        <f>Proyectos!Y15</f>
        <v>53500000</v>
      </c>
      <c r="K15" s="93">
        <f>Proyectos!Z15</f>
        <v>0</v>
      </c>
      <c r="L15" s="93">
        <f>Proyectos!AA15</f>
        <v>0</v>
      </c>
      <c r="M15" s="94">
        <f>Proyectos!AB15</f>
        <v>0</v>
      </c>
      <c r="N15" s="95">
        <f>Proyectos!AC15</f>
        <v>2</v>
      </c>
      <c r="O15" s="95">
        <f>Proyectos!AD15</f>
        <v>3</v>
      </c>
      <c r="P15" s="95">
        <f>Proyectos!AE15</f>
        <v>0</v>
      </c>
      <c r="Q15" s="95">
        <f>Proyectos!AF15</f>
        <v>0</v>
      </c>
      <c r="R15" s="95">
        <f>Proyectos!AG15</f>
        <v>0</v>
      </c>
      <c r="S15" s="95">
        <f>Proyectos!AH15</f>
        <v>0</v>
      </c>
      <c r="T15" s="96">
        <f>Proyectos!AI15</f>
        <v>0</v>
      </c>
    </row>
    <row r="16" spans="2:20" ht="23.5" customHeight="1" x14ac:dyDescent="0.35">
      <c r="B16" s="62" t="str">
        <f>Proyectos!B16</f>
        <v>SISTEMAS DE INFORMACIÓN</v>
      </c>
      <c r="C16" s="62" t="str">
        <f>Proyectos!C16</f>
        <v>Transformación Digital - Servicios de Información</v>
      </c>
      <c r="D16" s="54" t="str">
        <f>Proyectos!E16</f>
        <v>PR-SI-002 Interoperabilidad</v>
      </c>
      <c r="E16" s="100" t="str">
        <f>Proyectos!I16</f>
        <v>12 meses</v>
      </c>
      <c r="F16" s="101">
        <f>Proyectos!J16</f>
        <v>174300000</v>
      </c>
      <c r="G16" s="102" t="str">
        <f>Proyectos!V16</f>
        <v>Año 2 - Sem 2</v>
      </c>
      <c r="H16" s="102" t="str">
        <f>Proyectos!W16</f>
        <v>Año 3 - Sem 1</v>
      </c>
      <c r="I16" s="93">
        <f>Proyectos!X16</f>
        <v>0</v>
      </c>
      <c r="J16" s="93">
        <f>Proyectos!Y16</f>
        <v>130725000</v>
      </c>
      <c r="K16" s="93">
        <f>Proyectos!Z16</f>
        <v>43575000</v>
      </c>
      <c r="L16" s="93">
        <f>Proyectos!AA16</f>
        <v>0</v>
      </c>
      <c r="M16" s="94">
        <f>Proyectos!AB16</f>
        <v>0</v>
      </c>
      <c r="N16" s="95">
        <f>Proyectos!AC16</f>
        <v>0</v>
      </c>
      <c r="O16" s="95">
        <f>Proyectos!AD16</f>
        <v>0</v>
      </c>
      <c r="P16" s="95">
        <f>Proyectos!AE16</f>
        <v>4</v>
      </c>
      <c r="Q16" s="95">
        <f>Proyectos!AF16</f>
        <v>5</v>
      </c>
      <c r="R16" s="95">
        <f>Proyectos!AG16</f>
        <v>0</v>
      </c>
      <c r="S16" s="95">
        <f>Proyectos!AH16</f>
        <v>0</v>
      </c>
      <c r="T16" s="96">
        <f>Proyectos!AI16</f>
        <v>0</v>
      </c>
    </row>
    <row r="17" spans="2:20" ht="23.5" customHeight="1" x14ac:dyDescent="0.35">
      <c r="B17" s="62" t="str">
        <f>Proyectos!B17</f>
        <v>SISTEMAS DE INFORMACIÓN</v>
      </c>
      <c r="C17" s="62" t="str">
        <f>Proyectos!C17</f>
        <v>Transformación Digital - Servicios de Información</v>
      </c>
      <c r="D17" s="54" t="str">
        <f>Proyectos!E17</f>
        <v>PR-SI-003 Gobierno SOA</v>
      </c>
      <c r="E17" s="100" t="str">
        <f>Proyectos!I17</f>
        <v>3 meses</v>
      </c>
      <c r="F17" s="101">
        <f>Proyectos!J17</f>
        <v>122100000</v>
      </c>
      <c r="G17" s="102" t="str">
        <f>Proyectos!V17</f>
        <v>Año 2 - Sem 2</v>
      </c>
      <c r="H17" s="102" t="str">
        <f>Proyectos!W17</f>
        <v>Año 2 - Sem 2</v>
      </c>
      <c r="I17" s="93">
        <f>Proyectos!X17</f>
        <v>0</v>
      </c>
      <c r="J17" s="93">
        <f>Proyectos!Y17</f>
        <v>122100000</v>
      </c>
      <c r="K17" s="93">
        <f>Proyectos!Z17</f>
        <v>0</v>
      </c>
      <c r="L17" s="93">
        <f>Proyectos!AA17</f>
        <v>0</v>
      </c>
      <c r="M17" s="94">
        <f>Proyectos!AB17</f>
        <v>0</v>
      </c>
      <c r="N17" s="95">
        <f>Proyectos!AC17</f>
        <v>0</v>
      </c>
      <c r="O17" s="95">
        <f>Proyectos!AD17</f>
        <v>0</v>
      </c>
      <c r="P17" s="95">
        <f>Proyectos!AE17</f>
        <v>4</v>
      </c>
      <c r="Q17" s="95">
        <f>Proyectos!AF17</f>
        <v>0</v>
      </c>
      <c r="R17" s="95">
        <f>Proyectos!AG17</f>
        <v>0</v>
      </c>
      <c r="S17" s="95">
        <f>Proyectos!AH17</f>
        <v>0</v>
      </c>
      <c r="T17" s="96">
        <f>Proyectos!AI17</f>
        <v>0</v>
      </c>
    </row>
    <row r="18" spans="2:20" ht="23.5" customHeight="1" x14ac:dyDescent="0.35">
      <c r="B18" s="62" t="str">
        <f>Proyectos!B18</f>
        <v>SISTEMAS DE INFORMACIÓN</v>
      </c>
      <c r="C18" s="72" t="str">
        <f>Proyectos!C18</f>
        <v>Optimización de procesos</v>
      </c>
      <c r="D18" s="54" t="str">
        <f>Proyectos!E18</f>
        <v>PR-SI-004 Gestión y automatización de procesos</v>
      </c>
      <c r="E18" s="100" t="str">
        <f>Proyectos!I18</f>
        <v>18 meses</v>
      </c>
      <c r="F18" s="101">
        <f>Proyectos!J18</f>
        <v>410400000</v>
      </c>
      <c r="G18" s="102" t="str">
        <f>Proyectos!V18</f>
        <v>Año 3 - Sem 1</v>
      </c>
      <c r="H18" s="102" t="str">
        <f>Proyectos!W18</f>
        <v>Año 4 - Sem 2</v>
      </c>
      <c r="I18" s="93">
        <f>Proyectos!X18</f>
        <v>0</v>
      </c>
      <c r="J18" s="93">
        <f>Proyectos!Y18</f>
        <v>0</v>
      </c>
      <c r="K18" s="93">
        <f>Proyectos!Z18</f>
        <v>256500000</v>
      </c>
      <c r="L18" s="93">
        <f>Proyectos!AA18</f>
        <v>153900000</v>
      </c>
      <c r="M18" s="94">
        <f>Proyectos!AB18</f>
        <v>0</v>
      </c>
      <c r="N18" s="95">
        <f>Proyectos!AC18</f>
        <v>0</v>
      </c>
      <c r="O18" s="95">
        <f>Proyectos!AD18</f>
        <v>0</v>
      </c>
      <c r="P18" s="95">
        <f>Proyectos!AE18</f>
        <v>0</v>
      </c>
      <c r="Q18" s="95">
        <f>Proyectos!AF18</f>
        <v>5</v>
      </c>
      <c r="R18" s="95">
        <f>Proyectos!AG18</f>
        <v>6</v>
      </c>
      <c r="S18" s="95">
        <f>Proyectos!AH18</f>
        <v>7</v>
      </c>
      <c r="T18" s="96">
        <f>Proyectos!AI18</f>
        <v>8</v>
      </c>
    </row>
    <row r="19" spans="2:20" ht="23.5" customHeight="1" x14ac:dyDescent="0.35">
      <c r="B19" s="62" t="str">
        <f>Proyectos!B19</f>
        <v>SISTEMAS DE INFORMACIÓN</v>
      </c>
      <c r="C19" s="62" t="str">
        <f>Proyectos!C19</f>
        <v>Optimización de procesos</v>
      </c>
      <c r="D19" s="54" t="str">
        <f>Proyectos!E19</f>
        <v>PR-SI-005 Sistema de Información para la gestión de procesos misionales</v>
      </c>
      <c r="E19" s="100" t="str">
        <f>Proyectos!I19</f>
        <v>24 meses</v>
      </c>
      <c r="F19" s="101">
        <f>Proyectos!J19</f>
        <v>1080000000</v>
      </c>
      <c r="G19" s="102" t="str">
        <f>Proyectos!V19</f>
        <v>Año 2 - Sem 2</v>
      </c>
      <c r="H19" s="102" t="str">
        <f>Proyectos!W19</f>
        <v>Año 4 - Sem 1</v>
      </c>
      <c r="I19" s="93">
        <f>Proyectos!X19</f>
        <v>0</v>
      </c>
      <c r="J19" s="93">
        <f>Proyectos!Y19</f>
        <v>405000000</v>
      </c>
      <c r="K19" s="93">
        <f>Proyectos!Z19</f>
        <v>540000000</v>
      </c>
      <c r="L19" s="93">
        <f>Proyectos!AA19</f>
        <v>135000000</v>
      </c>
      <c r="M19" s="94">
        <f>Proyectos!AB19</f>
        <v>0</v>
      </c>
      <c r="N19" s="95">
        <f>Proyectos!AC19</f>
        <v>0</v>
      </c>
      <c r="O19" s="95">
        <f>Proyectos!AD19</f>
        <v>0</v>
      </c>
      <c r="P19" s="95">
        <f>Proyectos!AE19</f>
        <v>4</v>
      </c>
      <c r="Q19" s="95">
        <f>Proyectos!AF19</f>
        <v>5</v>
      </c>
      <c r="R19" s="95">
        <f>Proyectos!AG19</f>
        <v>6</v>
      </c>
      <c r="S19" s="95">
        <f>Proyectos!AH19</f>
        <v>7</v>
      </c>
      <c r="T19" s="96">
        <f>Proyectos!AI19</f>
        <v>0</v>
      </c>
    </row>
    <row r="20" spans="2:20" ht="23.5" customHeight="1" x14ac:dyDescent="0.35">
      <c r="B20" s="62" t="str">
        <f>Proyectos!B20</f>
        <v>SISTEMAS DE INFORMACIÓN</v>
      </c>
      <c r="C20" s="62" t="str">
        <f>Proyectos!C20</f>
        <v>Optimización de procesos</v>
      </c>
      <c r="D20" s="54" t="str">
        <f>Proyectos!E20</f>
        <v>PR-SI-006 Sistema de Información para la gestión de procesos de apoyo</v>
      </c>
      <c r="E20" s="100" t="str">
        <f>Proyectos!I20</f>
        <v>24 meses</v>
      </c>
      <c r="F20" s="101">
        <f>Proyectos!J20</f>
        <v>720000000</v>
      </c>
      <c r="G20" s="102" t="str">
        <f>Proyectos!V20</f>
        <v>Año 2 - Sem 2</v>
      </c>
      <c r="H20" s="102" t="str">
        <f>Proyectos!W20</f>
        <v>Año 4 - Sem 2</v>
      </c>
      <c r="I20" s="93">
        <f>Proyectos!X20</f>
        <v>0</v>
      </c>
      <c r="J20" s="93">
        <f>Proyectos!Y20</f>
        <v>216000000</v>
      </c>
      <c r="K20" s="93">
        <f>Proyectos!Z20</f>
        <v>360000000</v>
      </c>
      <c r="L20" s="93">
        <f>Proyectos!AA20</f>
        <v>72000000</v>
      </c>
      <c r="M20" s="94">
        <f>Proyectos!AB20</f>
        <v>0</v>
      </c>
      <c r="N20" s="95">
        <f>Proyectos!AC20</f>
        <v>0</v>
      </c>
      <c r="O20" s="95">
        <f>Proyectos!AD20</f>
        <v>0</v>
      </c>
      <c r="P20" s="95">
        <f>Proyectos!AE20</f>
        <v>4</v>
      </c>
      <c r="Q20" s="95">
        <f>Proyectos!AF20</f>
        <v>5</v>
      </c>
      <c r="R20" s="95">
        <f>Proyectos!AG20</f>
        <v>6</v>
      </c>
      <c r="S20" s="95">
        <f>Proyectos!AH20</f>
        <v>7</v>
      </c>
      <c r="T20" s="96">
        <f>Proyectos!AI20</f>
        <v>8</v>
      </c>
    </row>
    <row r="21" spans="2:20" ht="23.5" customHeight="1" x14ac:dyDescent="0.35">
      <c r="B21" s="62" t="str">
        <f>Proyectos!B21</f>
        <v>SISTEMAS DE INFORMACIÓN</v>
      </c>
      <c r="C21" s="69" t="str">
        <f>Proyectos!C21</f>
        <v>Soluciones Integrales de Caracterización</v>
      </c>
      <c r="D21" s="54" t="str">
        <f>Proyectos!E21</f>
        <v>PR-SI-007 Sistema de Información Geográfica</v>
      </c>
      <c r="E21" s="100" t="str">
        <f>Proyectos!I21</f>
        <v>12 meses</v>
      </c>
      <c r="F21" s="101">
        <f>Proyectos!J21</f>
        <v>1130880000</v>
      </c>
      <c r="G21" s="102" t="str">
        <f>Proyectos!V21</f>
        <v>Año 3 - Sem 2</v>
      </c>
      <c r="H21" s="102" t="str">
        <f>Proyectos!W21</f>
        <v>Año 4 - Sem 2</v>
      </c>
      <c r="I21" s="93">
        <f>Proyectos!X21</f>
        <v>0</v>
      </c>
      <c r="J21" s="93">
        <f>Proyectos!Y21</f>
        <v>0</v>
      </c>
      <c r="K21" s="93">
        <f>Proyectos!Z21</f>
        <v>376960000</v>
      </c>
      <c r="L21" s="93">
        <f>Proyectos!AA21</f>
        <v>753920000</v>
      </c>
      <c r="M21" s="94">
        <f>Proyectos!AB21</f>
        <v>0</v>
      </c>
      <c r="N21" s="95">
        <f>Proyectos!AC21</f>
        <v>0</v>
      </c>
      <c r="O21" s="95">
        <f>Proyectos!AD21</f>
        <v>0</v>
      </c>
      <c r="P21" s="95">
        <f>Proyectos!AE21</f>
        <v>0</v>
      </c>
      <c r="Q21" s="95">
        <f>Proyectos!AF21</f>
        <v>0</v>
      </c>
      <c r="R21" s="95">
        <f>Proyectos!AG21</f>
        <v>6</v>
      </c>
      <c r="S21" s="95">
        <f>Proyectos!AH21</f>
        <v>7</v>
      </c>
      <c r="T21" s="96">
        <f>Proyectos!AI21</f>
        <v>8</v>
      </c>
    </row>
    <row r="22" spans="2:20" ht="23.5" customHeight="1" x14ac:dyDescent="0.35">
      <c r="B22" s="62" t="str">
        <f>Proyectos!B22</f>
        <v>SISTEMAS DE INFORMACIÓN</v>
      </c>
      <c r="C22" s="69" t="str">
        <f>Proyectos!C22</f>
        <v>Optimización de procesos</v>
      </c>
      <c r="D22" s="54" t="str">
        <f>Proyectos!E22</f>
        <v>PR-SI-008 Gestión documental</v>
      </c>
      <c r="E22" s="100" t="str">
        <f>Proyectos!I22</f>
        <v>8 meses</v>
      </c>
      <c r="F22" s="101">
        <f>Proyectos!J22</f>
        <v>406272000</v>
      </c>
      <c r="G22" s="102" t="str">
        <f>Proyectos!V22</f>
        <v>Año 2 - Sem 2</v>
      </c>
      <c r="H22" s="102" t="str">
        <f>Proyectos!W22</f>
        <v>Año 3 - Sem 1</v>
      </c>
      <c r="I22" s="93">
        <f>Proyectos!X22</f>
        <v>0</v>
      </c>
      <c r="J22" s="93">
        <f>Proyectos!Y22</f>
        <v>142195200</v>
      </c>
      <c r="K22" s="93">
        <f>Proyectos!Z22</f>
        <v>264076800</v>
      </c>
      <c r="L22" s="93">
        <f>Proyectos!AA22</f>
        <v>0</v>
      </c>
      <c r="M22" s="97">
        <f>Proyectos!AB22</f>
        <v>0</v>
      </c>
      <c r="N22" s="98">
        <f>Proyectos!AC22</f>
        <v>0</v>
      </c>
      <c r="O22" s="98">
        <f>Proyectos!AD22</f>
        <v>0</v>
      </c>
      <c r="P22" s="98">
        <f>Proyectos!AE22</f>
        <v>4</v>
      </c>
      <c r="Q22" s="98">
        <f>Proyectos!AF22</f>
        <v>5</v>
      </c>
      <c r="R22" s="98">
        <f>Proyectos!AG22</f>
        <v>0</v>
      </c>
      <c r="S22" s="98">
        <f>Proyectos!AH22</f>
        <v>0</v>
      </c>
      <c r="T22" s="99">
        <f>Proyectos!AI22</f>
        <v>0</v>
      </c>
    </row>
    <row r="23" spans="2:20" ht="23.5" customHeight="1" x14ac:dyDescent="0.35">
      <c r="B23" s="62" t="str">
        <f>Proyectos!B23</f>
        <v>SISTEMAS DE INFORMACIÓN</v>
      </c>
      <c r="C23" s="69" t="str">
        <f>Proyectos!C23</f>
        <v>Soluciones Integrales de Caracterización</v>
      </c>
      <c r="D23" s="54" t="str">
        <f>Proyectos!E23</f>
        <v>PR-SI-009 Sistema de información para caracterización de la población</v>
      </c>
      <c r="E23" s="100" t="str">
        <f>Proyectos!I23</f>
        <v>8 meses</v>
      </c>
      <c r="F23" s="101">
        <f>Proyectos!J23</f>
        <v>891200000</v>
      </c>
      <c r="G23" s="102" t="str">
        <f>Proyectos!V23</f>
        <v>Año 3 - Sem 1</v>
      </c>
      <c r="H23" s="102" t="str">
        <f>Proyectos!W23</f>
        <v>Año 3 - Sem 2</v>
      </c>
      <c r="I23" s="93">
        <f>Proyectos!X23</f>
        <v>0</v>
      </c>
      <c r="J23" s="93">
        <f>Proyectos!Y23</f>
        <v>0</v>
      </c>
      <c r="K23" s="93">
        <f>Proyectos!Z23</f>
        <v>891200000</v>
      </c>
      <c r="L23" s="93">
        <f>Proyectos!AA23</f>
        <v>0</v>
      </c>
      <c r="M23" s="94">
        <f>Proyectos!AB23</f>
        <v>0</v>
      </c>
      <c r="N23" s="95">
        <f>Proyectos!AC23</f>
        <v>0</v>
      </c>
      <c r="O23" s="95">
        <f>Proyectos!AD23</f>
        <v>0</v>
      </c>
      <c r="P23" s="95">
        <f>Proyectos!AE23</f>
        <v>0</v>
      </c>
      <c r="Q23" s="95">
        <f>Proyectos!AF23</f>
        <v>5</v>
      </c>
      <c r="R23" s="95">
        <f>Proyectos!AG23</f>
        <v>6</v>
      </c>
      <c r="S23" s="95">
        <f>Proyectos!AH23</f>
        <v>0</v>
      </c>
      <c r="T23" s="96">
        <f>Proyectos!AI23</f>
        <v>0</v>
      </c>
    </row>
    <row r="24" spans="2:20" ht="23.5" customHeight="1" x14ac:dyDescent="0.35">
      <c r="B24" s="62" t="str">
        <f>Proyectos!B24</f>
        <v>SISTEMAS DE INFORMACIÓN</v>
      </c>
      <c r="C24" s="70" t="str">
        <f>Proyectos!C24</f>
        <v>Optimización de procesos</v>
      </c>
      <c r="D24" s="54" t="str">
        <f>Proyectos!E24</f>
        <v>PR-SI-010 Automatización Robótica de Procesos</v>
      </c>
      <c r="E24" s="100" t="str">
        <f>Proyectos!I24</f>
        <v>24 meses</v>
      </c>
      <c r="F24" s="101">
        <f>Proyectos!J24</f>
        <v>461880000</v>
      </c>
      <c r="G24" s="102" t="str">
        <f>Proyectos!V24</f>
        <v>Año 3 - Sem 1</v>
      </c>
      <c r="H24" s="102" t="str">
        <f>Proyectos!W24</f>
        <v>Año 4 - Sem 2</v>
      </c>
      <c r="I24" s="93">
        <f>Proyectos!X24</f>
        <v>0</v>
      </c>
      <c r="J24" s="93">
        <f>Proyectos!Y24</f>
        <v>0</v>
      </c>
      <c r="K24" s="93">
        <f>Proyectos!Z24</f>
        <v>173205000</v>
      </c>
      <c r="L24" s="93">
        <f>Proyectos!AA24</f>
        <v>288675000</v>
      </c>
      <c r="M24" s="94">
        <f>Proyectos!AB24</f>
        <v>0</v>
      </c>
      <c r="N24" s="95">
        <f>Proyectos!AC24</f>
        <v>0</v>
      </c>
      <c r="O24" s="95">
        <f>Proyectos!AD24</f>
        <v>0</v>
      </c>
      <c r="P24" s="95">
        <f>Proyectos!AE24</f>
        <v>0</v>
      </c>
      <c r="Q24" s="95">
        <f>Proyectos!AF24</f>
        <v>5</v>
      </c>
      <c r="R24" s="95">
        <f>Proyectos!AG24</f>
        <v>6</v>
      </c>
      <c r="S24" s="95">
        <f>Proyectos!AH24</f>
        <v>7</v>
      </c>
      <c r="T24" s="96">
        <f>Proyectos!AI24</f>
        <v>8</v>
      </c>
    </row>
    <row r="25" spans="2:20" ht="23.5" customHeight="1" x14ac:dyDescent="0.35">
      <c r="B25" s="62" t="str">
        <f>Proyectos!B25</f>
        <v>SERVICIOS TECNOLÓGICOS</v>
      </c>
      <c r="C25" s="69" t="str">
        <f>Proyectos!C25</f>
        <v>Infraestructura Tecnológica</v>
      </c>
      <c r="D25" s="54" t="str">
        <f>Proyectos!E25</f>
        <v>PR-ST-001 Modernización de Hardware y Software</v>
      </c>
      <c r="E25" s="100" t="str">
        <f>Proyectos!I25</f>
        <v>12 meses</v>
      </c>
      <c r="F25" s="101">
        <f>Proyectos!J25</f>
        <v>448578000</v>
      </c>
      <c r="G25" s="102" t="str">
        <f>Proyectos!V25</f>
        <v>Año 1 - Sem 1</v>
      </c>
      <c r="H25" s="102" t="str">
        <f>Proyectos!W25</f>
        <v>Año 1 - Sem 2</v>
      </c>
      <c r="I25" s="93">
        <f>Proyectos!X25</f>
        <v>448578000</v>
      </c>
      <c r="J25" s="93">
        <f>Proyectos!Y25</f>
        <v>0</v>
      </c>
      <c r="K25" s="93">
        <f>Proyectos!Z25</f>
        <v>0</v>
      </c>
      <c r="L25" s="93">
        <f>Proyectos!AA25</f>
        <v>0</v>
      </c>
      <c r="M25" s="94">
        <f>Proyectos!AB25</f>
        <v>1</v>
      </c>
      <c r="N25" s="95">
        <f>Proyectos!AC25</f>
        <v>2</v>
      </c>
      <c r="O25" s="95">
        <f>Proyectos!AD25</f>
        <v>0</v>
      </c>
      <c r="P25" s="95">
        <f>Proyectos!AE25</f>
        <v>0</v>
      </c>
      <c r="Q25" s="95">
        <f>Proyectos!AF25</f>
        <v>0</v>
      </c>
      <c r="R25" s="95">
        <f>Proyectos!AG25</f>
        <v>0</v>
      </c>
      <c r="S25" s="95">
        <f>Proyectos!AH25</f>
        <v>0</v>
      </c>
      <c r="T25" s="96">
        <f>Proyectos!AI25</f>
        <v>0</v>
      </c>
    </row>
    <row r="26" spans="2:20" ht="23.5" customHeight="1" x14ac:dyDescent="0.35">
      <c r="B26" s="62" t="str">
        <f>Proyectos!B26</f>
        <v>SERVICIOS TECNOLÓGICOS</v>
      </c>
      <c r="C26" s="62" t="str">
        <f>Proyectos!C26</f>
        <v>Seguridad y Privacidad de la Información</v>
      </c>
      <c r="D26" s="54" t="str">
        <f>Proyectos!E26</f>
        <v>PR-ST-002 Gestión de Servicios - Plan de Capacidad, Continuidad y Disponibilidad</v>
      </c>
      <c r="E26" s="100" t="str">
        <f>Proyectos!I26</f>
        <v>6 meses</v>
      </c>
      <c r="F26" s="101">
        <f>Proyectos!J26</f>
        <v>303500000</v>
      </c>
      <c r="G26" s="102" t="str">
        <f>Proyectos!V26</f>
        <v>Año 1 - Sem 2</v>
      </c>
      <c r="H26" s="102" t="str">
        <f>Proyectos!W26</f>
        <v>Año 2 - Sem 1</v>
      </c>
      <c r="I26" s="93">
        <f>Proyectos!X26</f>
        <v>151750000</v>
      </c>
      <c r="J26" s="93">
        <f>Proyectos!Y26</f>
        <v>151750000</v>
      </c>
      <c r="K26" s="93">
        <f>Proyectos!Z26</f>
        <v>0</v>
      </c>
      <c r="L26" s="93">
        <f>Proyectos!AA26</f>
        <v>0</v>
      </c>
      <c r="M26" s="94">
        <f>Proyectos!AB26</f>
        <v>0</v>
      </c>
      <c r="N26" s="95">
        <f>Proyectos!AC26</f>
        <v>2</v>
      </c>
      <c r="O26" s="95">
        <f>Proyectos!AD26</f>
        <v>3</v>
      </c>
      <c r="P26" s="95">
        <f>Proyectos!AE26</f>
        <v>0</v>
      </c>
      <c r="Q26" s="95">
        <f>Proyectos!AF26</f>
        <v>0</v>
      </c>
      <c r="R26" s="95">
        <f>Proyectos!AG26</f>
        <v>0</v>
      </c>
      <c r="S26" s="95">
        <f>Proyectos!AH26</f>
        <v>0</v>
      </c>
      <c r="T26" s="96">
        <f>Proyectos!AI26</f>
        <v>0</v>
      </c>
    </row>
    <row r="27" spans="2:20" ht="23.5" customHeight="1" x14ac:dyDescent="0.35">
      <c r="B27" s="62" t="str">
        <f>Proyectos!B27</f>
        <v>SERVICIOS TECNOLÓGICOS</v>
      </c>
      <c r="C27" s="62" t="str">
        <f>Proyectos!C27</f>
        <v>Seguridad y Privacidad de la Información</v>
      </c>
      <c r="D27" s="54" t="str">
        <f>Proyectos!E27</f>
        <v>PR-ST-003 Modelo de Seguridad de la información</v>
      </c>
      <c r="E27" s="100" t="str">
        <f>Proyectos!I27</f>
        <v>6 meses</v>
      </c>
      <c r="F27" s="101">
        <f>Proyectos!J27</f>
        <v>116320000</v>
      </c>
      <c r="G27" s="102" t="str">
        <f>Proyectos!V27</f>
        <v>Año 2 - Sem 1</v>
      </c>
      <c r="H27" s="102" t="str">
        <f>Proyectos!W27</f>
        <v>Año 2 - Sem 2</v>
      </c>
      <c r="I27" s="93">
        <f>Proyectos!X27</f>
        <v>0</v>
      </c>
      <c r="J27" s="93">
        <f>Proyectos!Y27</f>
        <v>116320000</v>
      </c>
      <c r="K27" s="93">
        <f>Proyectos!Z27</f>
        <v>0</v>
      </c>
      <c r="L27" s="93">
        <f>Proyectos!AA27</f>
        <v>0</v>
      </c>
      <c r="M27" s="94">
        <f>Proyectos!AB27</f>
        <v>0</v>
      </c>
      <c r="N27" s="95">
        <f>Proyectos!AC27</f>
        <v>0</v>
      </c>
      <c r="O27" s="95">
        <f>Proyectos!AD27</f>
        <v>3</v>
      </c>
      <c r="P27" s="95">
        <f>Proyectos!AE27</f>
        <v>4</v>
      </c>
      <c r="Q27" s="95">
        <f>Proyectos!AF27</f>
        <v>0</v>
      </c>
      <c r="R27" s="95">
        <f>Proyectos!AG27</f>
        <v>0</v>
      </c>
      <c r="S27" s="95">
        <f>Proyectos!AH27</f>
        <v>0</v>
      </c>
      <c r="T27" s="96">
        <f>Proyectos!AI27</f>
        <v>0</v>
      </c>
    </row>
    <row r="28" spans="2:20" ht="23.5" customHeight="1" x14ac:dyDescent="0.35">
      <c r="B28" s="62" t="str">
        <f>Proyectos!B28</f>
        <v>SERVICIOS TECNOLÓGICOS</v>
      </c>
      <c r="C28" s="69" t="str">
        <f>Proyectos!C28</f>
        <v>Infraestructura Tecnológica</v>
      </c>
      <c r="D28" s="54" t="str">
        <f>Proyectos!E28</f>
        <v>PR-ST-004 Transición de IPv4 a IPv6</v>
      </c>
      <c r="E28" s="100" t="str">
        <f>Proyectos!I28</f>
        <v>6 meses</v>
      </c>
      <c r="F28" s="101">
        <f>Proyectos!J28</f>
        <v>77000000</v>
      </c>
      <c r="G28" s="102" t="str">
        <f>Proyectos!V28</f>
        <v>Año 2 - Sem 2</v>
      </c>
      <c r="H28" s="102" t="str">
        <f>Proyectos!W28</f>
        <v>Año 3 - Sem 1</v>
      </c>
      <c r="I28" s="93">
        <f>Proyectos!X28</f>
        <v>0</v>
      </c>
      <c r="J28" s="93">
        <f>Proyectos!Y28</f>
        <v>57750000</v>
      </c>
      <c r="K28" s="93">
        <f>Proyectos!Z28</f>
        <v>19250000</v>
      </c>
      <c r="L28" s="93">
        <f>Proyectos!AA28</f>
        <v>0</v>
      </c>
      <c r="M28" s="94">
        <f>Proyectos!AB28</f>
        <v>0</v>
      </c>
      <c r="N28" s="95">
        <f>Proyectos!AC28</f>
        <v>0</v>
      </c>
      <c r="O28" s="95">
        <f>Proyectos!AD28</f>
        <v>0</v>
      </c>
      <c r="P28" s="95">
        <f>Proyectos!AE28</f>
        <v>4</v>
      </c>
      <c r="Q28" s="95">
        <f>Proyectos!AF28</f>
        <v>5</v>
      </c>
      <c r="R28" s="95">
        <f>Proyectos!AG28</f>
        <v>0</v>
      </c>
      <c r="S28" s="95">
        <f>Proyectos!AH28</f>
        <v>0</v>
      </c>
      <c r="T28" s="96">
        <f>Proyectos!AI28</f>
        <v>0</v>
      </c>
    </row>
    <row r="29" spans="2:20" ht="23.5" customHeight="1" x14ac:dyDescent="0.35">
      <c r="B29" s="62" t="str">
        <f>Proyectos!B29</f>
        <v>SERVICIOS TECNOLÓGICOS</v>
      </c>
      <c r="C29" s="69" t="str">
        <f>Proyectos!C29</f>
        <v>Infraestructura Tecnológica</v>
      </c>
      <c r="D29" s="54" t="str">
        <f>Proyectos!E29</f>
        <v>PR-ST-005 Migración a la nube</v>
      </c>
      <c r="E29" s="100" t="str">
        <f>Proyectos!I29</f>
        <v>6 meses</v>
      </c>
      <c r="F29" s="101">
        <f>Proyectos!J29</f>
        <v>68400000</v>
      </c>
      <c r="G29" s="102" t="str">
        <f>Proyectos!V29</f>
        <v>Año 2 - Sem 1</v>
      </c>
      <c r="H29" s="102" t="str">
        <f>Proyectos!W29</f>
        <v>Año 2 - Sem 2</v>
      </c>
      <c r="I29" s="93">
        <f>Proyectos!X29</f>
        <v>0</v>
      </c>
      <c r="J29" s="93">
        <f>Proyectos!Y29</f>
        <v>68400000</v>
      </c>
      <c r="K29" s="93">
        <f>Proyectos!Z29</f>
        <v>0</v>
      </c>
      <c r="L29" s="93">
        <f>Proyectos!AA29</f>
        <v>0</v>
      </c>
      <c r="M29" s="94">
        <f>Proyectos!AB29</f>
        <v>0</v>
      </c>
      <c r="N29" s="95">
        <f>Proyectos!AC29</f>
        <v>0</v>
      </c>
      <c r="O29" s="95">
        <f>Proyectos!AD29</f>
        <v>3</v>
      </c>
      <c r="P29" s="95">
        <f>Proyectos!AE29</f>
        <v>4</v>
      </c>
      <c r="Q29" s="95">
        <f>Proyectos!AF29</f>
        <v>0</v>
      </c>
      <c r="R29" s="95">
        <f>Proyectos!AG29</f>
        <v>0</v>
      </c>
      <c r="S29" s="95">
        <f>Proyectos!AH29</f>
        <v>0</v>
      </c>
      <c r="T29" s="96">
        <f>Proyectos!AI29</f>
        <v>0</v>
      </c>
    </row>
    <row r="30" spans="2:20" ht="23.5" customHeight="1" x14ac:dyDescent="0.35">
      <c r="B30" s="62" t="str">
        <f>Proyectos!B30</f>
        <v>USO Y APROPIACIÓN</v>
      </c>
      <c r="C30" s="69" t="str">
        <f>Proyectos!C30</f>
        <v>Gestión de la Innovación y Apropiación Tecnológica</v>
      </c>
      <c r="D30" s="54" t="str">
        <f>Proyectos!E30</f>
        <v>PR-UN-001 Estrategia de Uso y Apropiación e implementación</v>
      </c>
      <c r="E30" s="100" t="str">
        <f>Proyectos!I30</f>
        <v>12 meses</v>
      </c>
      <c r="F30" s="101">
        <f>Proyectos!J30</f>
        <v>485760000</v>
      </c>
      <c r="G30" s="102" t="str">
        <f>Proyectos!V30</f>
        <v>Año 2 - Sem 1</v>
      </c>
      <c r="H30" s="102" t="str">
        <f>Proyectos!W30</f>
        <v>Año 3 - Sem 1</v>
      </c>
      <c r="I30" s="93">
        <f>Proyectos!X30</f>
        <v>0</v>
      </c>
      <c r="J30" s="93">
        <f>Proyectos!Y30</f>
        <v>323840000</v>
      </c>
      <c r="K30" s="93">
        <f>Proyectos!Z30</f>
        <v>161920000</v>
      </c>
      <c r="L30" s="93">
        <f>Proyectos!AA30</f>
        <v>0</v>
      </c>
      <c r="M30" s="94">
        <f>Proyectos!AB30</f>
        <v>0</v>
      </c>
      <c r="N30" s="95">
        <f>Proyectos!AC30</f>
        <v>0</v>
      </c>
      <c r="O30" s="95">
        <f>Proyectos!AD30</f>
        <v>3</v>
      </c>
      <c r="P30" s="95">
        <f>Proyectos!AE30</f>
        <v>4</v>
      </c>
      <c r="Q30" s="95">
        <f>Proyectos!AF30</f>
        <v>5</v>
      </c>
      <c r="R30" s="95">
        <f>Proyectos!AG30</f>
        <v>0</v>
      </c>
      <c r="S30" s="95">
        <f>Proyectos!AH30</f>
        <v>0</v>
      </c>
      <c r="T30" s="96">
        <f>Proyectos!AI30</f>
        <v>0</v>
      </c>
    </row>
    <row r="31" spans="2:20" ht="23.5" customHeight="1" x14ac:dyDescent="0.35">
      <c r="B31" s="62" t="str">
        <f>Proyectos!B31</f>
        <v>USO Y APROPIACIÓN</v>
      </c>
      <c r="C31" s="69" t="str">
        <f>Proyectos!C31</f>
        <v>Gestión de la Innovación y Apropiación Tecnológica</v>
      </c>
      <c r="D31" s="54" t="str">
        <f>Proyectos!E31</f>
        <v>PR-UN-002 Implementación plataforma de e-learning</v>
      </c>
      <c r="E31" s="100" t="str">
        <f>Proyectos!I31</f>
        <v>3 meses</v>
      </c>
      <c r="F31" s="101">
        <f>Proyectos!J31</f>
        <v>171440000</v>
      </c>
      <c r="G31" s="102" t="str">
        <f>Proyectos!V31</f>
        <v>Año 3 - Sem 2</v>
      </c>
      <c r="H31" s="102" t="str">
        <f>Proyectos!W31</f>
        <v>Año 3 - Sem 2</v>
      </c>
      <c r="I31" s="93">
        <f>Proyectos!X31</f>
        <v>0</v>
      </c>
      <c r="J31" s="93">
        <f>Proyectos!Y31</f>
        <v>0</v>
      </c>
      <c r="K31" s="93">
        <f>Proyectos!Z31</f>
        <v>171440000</v>
      </c>
      <c r="L31" s="93">
        <f>Proyectos!AA31</f>
        <v>0</v>
      </c>
      <c r="M31" s="94">
        <f>Proyectos!AB31</f>
        <v>0</v>
      </c>
      <c r="N31" s="95">
        <f>Proyectos!AC31</f>
        <v>0</v>
      </c>
      <c r="O31" s="95">
        <f>Proyectos!AD31</f>
        <v>0</v>
      </c>
      <c r="P31" s="95">
        <f>Proyectos!AE31</f>
        <v>0</v>
      </c>
      <c r="Q31" s="95">
        <f>Proyectos!AF31</f>
        <v>0</v>
      </c>
      <c r="R31" s="95">
        <f>Proyectos!AG31</f>
        <v>6</v>
      </c>
      <c r="S31" s="95">
        <f>Proyectos!AH31</f>
        <v>0</v>
      </c>
      <c r="T31" s="96">
        <f>Proyectos!AI31</f>
        <v>0</v>
      </c>
    </row>
    <row r="32" spans="2:20" ht="23.5" customHeight="1" x14ac:dyDescent="0.35">
      <c r="B32" s="62" t="str">
        <f>Proyectos!B32</f>
        <v>USO Y APROPIACIÓN</v>
      </c>
      <c r="C32" s="69" t="str">
        <f>Proyectos!C32</f>
        <v>Gestión de la Innovación y Apropiación Tecnológica</v>
      </c>
      <c r="D32" s="54" t="str">
        <f>Proyectos!E32</f>
        <v>PR-UN-003 Gestión de Cambio - Definición e implementación</v>
      </c>
      <c r="E32" s="100" t="str">
        <f>Proyectos!I32</f>
        <v>6 meses</v>
      </c>
      <c r="F32" s="101">
        <f>Proyectos!J32</f>
        <v>397440000</v>
      </c>
      <c r="G32" s="102" t="str">
        <f>Proyectos!V32</f>
        <v>Año 3 - Sem 1</v>
      </c>
      <c r="H32" s="102" t="str">
        <f>Proyectos!W32</f>
        <v>Año 3 - Sem 2</v>
      </c>
      <c r="I32" s="93">
        <f>Proyectos!X32</f>
        <v>0</v>
      </c>
      <c r="J32" s="93">
        <f>Proyectos!Y32</f>
        <v>0</v>
      </c>
      <c r="K32" s="93">
        <f>Proyectos!Z32</f>
        <v>397440000</v>
      </c>
      <c r="L32" s="93">
        <f>Proyectos!AA32</f>
        <v>0</v>
      </c>
      <c r="M32" s="94">
        <f>Proyectos!AB32</f>
        <v>0</v>
      </c>
      <c r="N32" s="95">
        <f>Proyectos!AC32</f>
        <v>0</v>
      </c>
      <c r="O32" s="95">
        <f>Proyectos!AD32</f>
        <v>0</v>
      </c>
      <c r="P32" s="95">
        <f>Proyectos!AE32</f>
        <v>0</v>
      </c>
      <c r="Q32" s="95">
        <f>Proyectos!AF32</f>
        <v>5</v>
      </c>
      <c r="R32" s="95">
        <f>Proyectos!AG32</f>
        <v>6</v>
      </c>
      <c r="S32" s="95">
        <f>Proyectos!AH32</f>
        <v>0</v>
      </c>
      <c r="T32" s="96">
        <f>Proyectos!AI32</f>
        <v>0</v>
      </c>
    </row>
    <row r="33" spans="2:20" ht="23.5" customHeight="1" x14ac:dyDescent="0.35">
      <c r="B33" s="62" t="str">
        <f>Proyectos!B33</f>
        <v>USO Y APROPIACIÓN</v>
      </c>
      <c r="C33" s="71" t="str">
        <f>Proyectos!C33</f>
        <v>Gestión de la Innovación y Apropiación Tecnológica</v>
      </c>
      <c r="D33" s="54" t="str">
        <f>Proyectos!E33</f>
        <v>PR-UN-004 Gestión de la Innovación - Definición e implementación</v>
      </c>
      <c r="E33" s="100" t="str">
        <f>Proyectos!I33</f>
        <v>12 meses</v>
      </c>
      <c r="F33" s="101">
        <f>Proyectos!J33</f>
        <v>677440000</v>
      </c>
      <c r="G33" s="102" t="str">
        <f>Proyectos!V33</f>
        <v>Año 1 - Sem 1</v>
      </c>
      <c r="H33" s="102" t="str">
        <f>Proyectos!W33</f>
        <v>Año 2 - Sem 1</v>
      </c>
      <c r="I33" s="93">
        <f>Proyectos!X33</f>
        <v>451626666.66666669</v>
      </c>
      <c r="J33" s="93">
        <f>Proyectos!Y33</f>
        <v>225813333.33333334</v>
      </c>
      <c r="K33" s="93">
        <f>Proyectos!Z33</f>
        <v>0</v>
      </c>
      <c r="L33" s="93">
        <f>Proyectos!AA33</f>
        <v>0</v>
      </c>
      <c r="M33" s="94">
        <f>Proyectos!AB33</f>
        <v>1</v>
      </c>
      <c r="N33" s="95">
        <f>Proyectos!AC33</f>
        <v>2</v>
      </c>
      <c r="O33" s="95">
        <f>Proyectos!AD33</f>
        <v>3</v>
      </c>
      <c r="P33" s="95">
        <f>Proyectos!AE33</f>
        <v>0</v>
      </c>
      <c r="Q33" s="95">
        <f>Proyectos!AF33</f>
        <v>0</v>
      </c>
      <c r="R33" s="95">
        <f>Proyectos!AG33</f>
        <v>0</v>
      </c>
      <c r="S33" s="95">
        <f>Proyectos!AH33</f>
        <v>0</v>
      </c>
      <c r="T33" s="96">
        <f>Proyectos!AI33</f>
        <v>0</v>
      </c>
    </row>
    <row r="34" spans="2:20" ht="23.5" customHeight="1" x14ac:dyDescent="0.35">
      <c r="B34" s="62" t="str">
        <f>Proyectos!B34</f>
        <v>USO Y APROPIACIÓN</v>
      </c>
      <c r="C34" s="71" t="str">
        <f>Proyectos!C34</f>
        <v>Gestión de la Innovación y Apropiación Tecnológica</v>
      </c>
      <c r="D34" s="54" t="str">
        <f>Proyectos!E34</f>
        <v>PR-UN-005 Vive Digital - Fortalecimiento</v>
      </c>
      <c r="E34" s="100" t="str">
        <f>Proyectos!I34</f>
        <v>12 meses</v>
      </c>
      <c r="F34" s="101">
        <f>Proyectos!J34</f>
        <v>452640000</v>
      </c>
      <c r="G34" s="102" t="str">
        <f>Proyectos!V34</f>
        <v>Año 2 - Sem 1</v>
      </c>
      <c r="H34" s="102" t="str">
        <f>Proyectos!W34</f>
        <v>Año 3 - Sem 1</v>
      </c>
      <c r="I34" s="93">
        <f>Proyectos!X34</f>
        <v>0</v>
      </c>
      <c r="J34" s="93">
        <f>Proyectos!Y34</f>
        <v>150880000</v>
      </c>
      <c r="K34" s="93">
        <f>Proyectos!Z34</f>
        <v>301760000</v>
      </c>
      <c r="L34" s="93">
        <f>Proyectos!AA34</f>
        <v>0</v>
      </c>
      <c r="M34" s="94">
        <f>Proyectos!AB34</f>
        <v>0</v>
      </c>
      <c r="N34" s="95">
        <f>Proyectos!AC34</f>
        <v>0</v>
      </c>
      <c r="O34" s="95">
        <f>Proyectos!AD34</f>
        <v>3</v>
      </c>
      <c r="P34" s="95">
        <f>Proyectos!AE34</f>
        <v>4</v>
      </c>
      <c r="Q34" s="95">
        <f>Proyectos!AF34</f>
        <v>5</v>
      </c>
      <c r="R34" s="95">
        <f>Proyectos!AG34</f>
        <v>0</v>
      </c>
      <c r="S34" s="95">
        <f>Proyectos!AH34</f>
        <v>0</v>
      </c>
      <c r="T34" s="96">
        <f>Proyectos!AI34</f>
        <v>0</v>
      </c>
    </row>
    <row r="35" spans="2:20" ht="23.5" customHeight="1" x14ac:dyDescent="0.35">
      <c r="B35" t="s">
        <v>592</v>
      </c>
      <c r="F35" s="103">
        <f>SUM(F3:F34)</f>
        <v>11415400000</v>
      </c>
      <c r="I35" s="103">
        <f>SUM(I3:I34)</f>
        <v>1830471333.3333335</v>
      </c>
      <c r="J35" s="103">
        <f>SUM(J3:J34)</f>
        <v>2683813533.3333335</v>
      </c>
      <c r="K35" s="103">
        <f>SUM(K3:K34)</f>
        <v>4968136800</v>
      </c>
      <c r="L35" s="103">
        <f>SUM(L3:L34)</f>
        <v>1860978333.3333335</v>
      </c>
    </row>
  </sheetData>
  <mergeCells count="6">
    <mergeCell ref="S1:T1"/>
    <mergeCell ref="G1:H1"/>
    <mergeCell ref="I1:L1"/>
    <mergeCell ref="M1:N1"/>
    <mergeCell ref="O1:P1"/>
    <mergeCell ref="Q1:R1"/>
  </mergeCells>
  <conditionalFormatting sqref="M3:T34">
    <cfRule type="cellIs" dxfId="206" priority="1" operator="equal">
      <formula>0</formula>
    </cfRule>
    <cfRule type="cellIs" dxfId="205" priority="2" operator="greaterThan">
      <formula>0</formula>
    </cfRule>
  </conditionalFormatting>
  <pageMargins left="0.7" right="0.7" top="0.75" bottom="0.75" header="0.3" footer="0.3"/>
  <legacyDrawing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B1:V51"/>
  <sheetViews>
    <sheetView showGridLines="0" workbookViewId="0">
      <selection activeCell="C17" sqref="C17"/>
    </sheetView>
  </sheetViews>
  <sheetFormatPr baseColWidth="10" defaultColWidth="10.81640625" defaultRowHeight="13" x14ac:dyDescent="0.3"/>
  <cols>
    <col min="1" max="1" width="10.81640625" style="2"/>
    <col min="2" max="2" width="9" style="2" customWidth="1"/>
    <col min="3" max="3" width="45.81640625" style="2" customWidth="1"/>
    <col min="4" max="4" width="24.81640625" style="2" customWidth="1"/>
    <col min="5" max="7" width="10.81640625" style="2"/>
    <col min="8" max="8" width="20.1796875" style="3" customWidth="1"/>
    <col min="9" max="9" width="20.1796875" style="2" customWidth="1"/>
    <col min="10" max="10" width="10.81640625" style="2"/>
    <col min="11" max="11" width="15.26953125" style="2" bestFit="1" customWidth="1"/>
    <col min="12" max="12" width="10.81640625" style="2"/>
    <col min="13" max="13" width="24.81640625" style="2" bestFit="1" customWidth="1"/>
    <col min="14" max="16384" width="10.81640625" style="2"/>
  </cols>
  <sheetData>
    <row r="1" spans="2:22" x14ac:dyDescent="0.3">
      <c r="B1" s="21" t="s">
        <v>17</v>
      </c>
      <c r="H1" s="37"/>
    </row>
    <row r="2" spans="2:22" x14ac:dyDescent="0.3">
      <c r="B2" s="31" t="s">
        <v>18</v>
      </c>
      <c r="C2" s="32" t="str">
        <f>I2</f>
        <v>Estrategia de TI</v>
      </c>
      <c r="D2" s="33">
        <v>0</v>
      </c>
      <c r="H2" s="22" t="s">
        <v>18</v>
      </c>
      <c r="I2" s="23" t="s">
        <v>19</v>
      </c>
      <c r="K2" s="24" t="s">
        <v>20</v>
      </c>
      <c r="M2" s="24" t="s">
        <v>21</v>
      </c>
      <c r="O2" s="24" t="s">
        <v>22</v>
      </c>
      <c r="Q2" s="21" t="s">
        <v>23</v>
      </c>
      <c r="T2" s="21" t="s">
        <v>24</v>
      </c>
      <c r="V2" s="2" t="s">
        <v>0</v>
      </c>
    </row>
    <row r="3" spans="2:22" x14ac:dyDescent="0.3">
      <c r="B3" s="31" t="s">
        <v>25</v>
      </c>
      <c r="C3" s="34" t="s">
        <v>26</v>
      </c>
      <c r="D3" s="33">
        <v>1</v>
      </c>
      <c r="H3" s="25" t="s">
        <v>27</v>
      </c>
      <c r="I3" s="26" t="s">
        <v>28</v>
      </c>
      <c r="K3" s="1" t="s">
        <v>29</v>
      </c>
      <c r="M3" s="1" t="s">
        <v>30</v>
      </c>
      <c r="O3" s="1" t="s">
        <v>31</v>
      </c>
      <c r="Q3" s="2" t="s">
        <v>32</v>
      </c>
      <c r="T3" s="2" t="s">
        <v>33</v>
      </c>
      <c r="V3" s="2" t="s">
        <v>34</v>
      </c>
    </row>
    <row r="4" spans="2:22" ht="39" customHeight="1" x14ac:dyDescent="0.3">
      <c r="B4" s="31" t="s">
        <v>35</v>
      </c>
      <c r="C4" s="34" t="s">
        <v>36</v>
      </c>
      <c r="D4" s="33">
        <v>1</v>
      </c>
      <c r="H4" s="25" t="s">
        <v>37</v>
      </c>
      <c r="I4" s="27" t="s">
        <v>38</v>
      </c>
      <c r="K4" s="1" t="s">
        <v>39</v>
      </c>
      <c r="M4" s="1" t="s">
        <v>40</v>
      </c>
      <c r="O4" s="1" t="s">
        <v>41</v>
      </c>
      <c r="Q4" s="2" t="s">
        <v>42</v>
      </c>
      <c r="T4" s="1" t="s">
        <v>43</v>
      </c>
      <c r="V4" s="2" t="s">
        <v>44</v>
      </c>
    </row>
    <row r="5" spans="2:22" ht="26" x14ac:dyDescent="0.3">
      <c r="B5" s="31" t="s">
        <v>45</v>
      </c>
      <c r="C5" s="34" t="s">
        <v>46</v>
      </c>
      <c r="D5" s="33">
        <v>1</v>
      </c>
      <c r="H5" s="25" t="s">
        <v>47</v>
      </c>
      <c r="I5" s="26" t="s">
        <v>48</v>
      </c>
      <c r="M5" s="1" t="s">
        <v>49</v>
      </c>
      <c r="O5" s="1" t="s">
        <v>50</v>
      </c>
      <c r="Q5" s="2" t="s">
        <v>51</v>
      </c>
      <c r="T5" s="1" t="s">
        <v>52</v>
      </c>
      <c r="V5" s="2" t="s">
        <v>53</v>
      </c>
    </row>
    <row r="6" spans="2:22" ht="26" x14ac:dyDescent="0.3">
      <c r="B6" s="31" t="s">
        <v>54</v>
      </c>
      <c r="C6" s="34" t="s">
        <v>55</v>
      </c>
      <c r="D6" s="33">
        <v>1</v>
      </c>
      <c r="H6" s="25" t="s">
        <v>56</v>
      </c>
      <c r="I6" s="26" t="s">
        <v>9</v>
      </c>
      <c r="M6" s="1" t="s">
        <v>57</v>
      </c>
      <c r="O6" s="1" t="s">
        <v>58</v>
      </c>
      <c r="Q6" s="2" t="s">
        <v>59</v>
      </c>
      <c r="T6" s="1" t="s">
        <v>60</v>
      </c>
    </row>
    <row r="7" spans="2:22" ht="25" x14ac:dyDescent="0.3">
      <c r="B7" s="31" t="s">
        <v>61</v>
      </c>
      <c r="C7" s="34" t="s">
        <v>62</v>
      </c>
      <c r="D7" s="33">
        <v>1</v>
      </c>
      <c r="H7" s="25" t="s">
        <v>63</v>
      </c>
      <c r="I7" s="26" t="s">
        <v>64</v>
      </c>
      <c r="M7" s="1" t="s">
        <v>65</v>
      </c>
      <c r="Q7" s="2" t="s">
        <v>66</v>
      </c>
    </row>
    <row r="8" spans="2:22" x14ac:dyDescent="0.3">
      <c r="B8" s="31" t="s">
        <v>67</v>
      </c>
      <c r="C8" s="34" t="s">
        <v>68</v>
      </c>
      <c r="D8" s="33">
        <v>1</v>
      </c>
      <c r="H8" s="28" t="s">
        <v>69</v>
      </c>
      <c r="I8" s="28" t="s">
        <v>70</v>
      </c>
      <c r="M8" s="29" t="s">
        <v>71</v>
      </c>
    </row>
    <row r="9" spans="2:22" x14ac:dyDescent="0.3">
      <c r="B9" s="31" t="s">
        <v>72</v>
      </c>
      <c r="C9" s="34" t="s">
        <v>73</v>
      </c>
      <c r="D9" s="33">
        <v>1</v>
      </c>
    </row>
    <row r="10" spans="2:22" x14ac:dyDescent="0.3">
      <c r="B10" s="31" t="s">
        <v>27</v>
      </c>
      <c r="C10" s="32" t="str">
        <f>I3</f>
        <v>Gobierno de TI</v>
      </c>
      <c r="D10" s="33">
        <v>0</v>
      </c>
    </row>
    <row r="11" spans="2:22" ht="25" x14ac:dyDescent="0.3">
      <c r="B11" s="31" t="s">
        <v>74</v>
      </c>
      <c r="C11" s="34" t="s">
        <v>75</v>
      </c>
      <c r="D11" s="33">
        <v>2</v>
      </c>
      <c r="H11" s="3" t="s">
        <v>145</v>
      </c>
    </row>
    <row r="12" spans="2:22" ht="25" x14ac:dyDescent="0.3">
      <c r="B12" s="31" t="s">
        <v>76</v>
      </c>
      <c r="C12" s="34" t="s">
        <v>77</v>
      </c>
      <c r="D12" s="33">
        <v>2</v>
      </c>
      <c r="H12" s="38" t="s">
        <v>1</v>
      </c>
      <c r="I12" s="30" t="s">
        <v>2</v>
      </c>
    </row>
    <row r="13" spans="2:22" x14ac:dyDescent="0.3">
      <c r="B13" s="31" t="s">
        <v>74</v>
      </c>
      <c r="C13" s="34" t="s">
        <v>78</v>
      </c>
      <c r="D13" s="33">
        <v>2</v>
      </c>
      <c r="H13" s="38" t="s">
        <v>146</v>
      </c>
      <c r="I13" s="30" t="s">
        <v>6</v>
      </c>
    </row>
    <row r="14" spans="2:22" x14ac:dyDescent="0.3">
      <c r="B14" s="31" t="s">
        <v>79</v>
      </c>
      <c r="C14" s="34" t="s">
        <v>80</v>
      </c>
      <c r="D14" s="33">
        <v>2</v>
      </c>
      <c r="H14" s="38" t="s">
        <v>147</v>
      </c>
      <c r="I14" s="30" t="s">
        <v>148</v>
      </c>
    </row>
    <row r="15" spans="2:22" x14ac:dyDescent="0.3">
      <c r="B15" s="31" t="s">
        <v>37</v>
      </c>
      <c r="C15" s="32" t="str">
        <f>I4</f>
        <v>Gestionar la información</v>
      </c>
      <c r="D15" s="33">
        <v>0</v>
      </c>
    </row>
    <row r="16" spans="2:22" x14ac:dyDescent="0.3">
      <c r="B16" s="31" t="s">
        <v>81</v>
      </c>
      <c r="C16" s="34" t="s">
        <v>82</v>
      </c>
      <c r="D16" s="33">
        <v>3</v>
      </c>
      <c r="H16" s="39" t="s">
        <v>10</v>
      </c>
      <c r="I16" s="30" t="s">
        <v>3</v>
      </c>
    </row>
    <row r="17" spans="2:9" x14ac:dyDescent="0.3">
      <c r="B17" s="31" t="s">
        <v>83</v>
      </c>
      <c r="C17" s="34" t="s">
        <v>84</v>
      </c>
      <c r="D17" s="33">
        <v>3</v>
      </c>
      <c r="H17" s="39" t="s">
        <v>11</v>
      </c>
      <c r="I17" s="30" t="s">
        <v>4</v>
      </c>
    </row>
    <row r="18" spans="2:9" x14ac:dyDescent="0.3">
      <c r="B18" s="31" t="s">
        <v>85</v>
      </c>
      <c r="C18" s="34" t="s">
        <v>86</v>
      </c>
      <c r="D18" s="33">
        <v>3</v>
      </c>
      <c r="H18" s="39" t="s">
        <v>12</v>
      </c>
      <c r="I18" s="30" t="s">
        <v>6</v>
      </c>
    </row>
    <row r="19" spans="2:9" ht="26" x14ac:dyDescent="0.3">
      <c r="B19" s="31" t="s">
        <v>87</v>
      </c>
      <c r="C19" s="34" t="s">
        <v>88</v>
      </c>
      <c r="D19" s="33">
        <v>3</v>
      </c>
      <c r="H19" s="39" t="s">
        <v>13</v>
      </c>
      <c r="I19" s="30" t="s">
        <v>5</v>
      </c>
    </row>
    <row r="20" spans="2:9" ht="26" x14ac:dyDescent="0.3">
      <c r="B20" s="31" t="s">
        <v>89</v>
      </c>
      <c r="C20" s="34" t="s">
        <v>90</v>
      </c>
      <c r="D20" s="33">
        <v>3</v>
      </c>
      <c r="H20" s="39" t="s">
        <v>14</v>
      </c>
      <c r="I20" s="30" t="s">
        <v>7</v>
      </c>
    </row>
    <row r="21" spans="2:9" x14ac:dyDescent="0.3">
      <c r="B21" s="31" t="s">
        <v>47</v>
      </c>
      <c r="C21" s="32" t="str">
        <f>I5</f>
        <v>Sistemas de información</v>
      </c>
      <c r="D21" s="33">
        <v>0</v>
      </c>
      <c r="H21" s="39" t="s">
        <v>15</v>
      </c>
      <c r="I21" s="30" t="s">
        <v>8</v>
      </c>
    </row>
    <row r="22" spans="2:9" ht="25" x14ac:dyDescent="0.3">
      <c r="B22" s="31" t="s">
        <v>91</v>
      </c>
      <c r="C22" s="34" t="s">
        <v>92</v>
      </c>
      <c r="D22" s="33">
        <v>4</v>
      </c>
    </row>
    <row r="23" spans="2:9" ht="26" x14ac:dyDescent="0.3">
      <c r="B23" s="31" t="s">
        <v>93</v>
      </c>
      <c r="C23" s="34" t="s">
        <v>94</v>
      </c>
      <c r="D23" s="33">
        <v>4</v>
      </c>
      <c r="H23" s="3" t="s">
        <v>190</v>
      </c>
    </row>
    <row r="24" spans="2:9" ht="43.5" x14ac:dyDescent="0.3">
      <c r="B24" s="31" t="s">
        <v>95</v>
      </c>
      <c r="C24" s="34" t="s">
        <v>96</v>
      </c>
      <c r="D24" s="33">
        <v>4</v>
      </c>
      <c r="H24" s="42" t="s">
        <v>191</v>
      </c>
    </row>
    <row r="25" spans="2:9" ht="43.5" x14ac:dyDescent="0.3">
      <c r="B25" s="31" t="s">
        <v>97</v>
      </c>
      <c r="C25" s="34" t="s">
        <v>98</v>
      </c>
      <c r="D25" s="33">
        <v>4</v>
      </c>
      <c r="H25" s="42" t="s">
        <v>192</v>
      </c>
    </row>
    <row r="26" spans="2:9" ht="43.5" x14ac:dyDescent="0.3">
      <c r="B26" s="31" t="s">
        <v>99</v>
      </c>
      <c r="C26" s="34" t="s">
        <v>100</v>
      </c>
      <c r="D26" s="33">
        <v>4</v>
      </c>
      <c r="H26" s="42" t="s">
        <v>193</v>
      </c>
    </row>
    <row r="27" spans="2:9" ht="43.5" x14ac:dyDescent="0.3">
      <c r="B27" s="31" t="s">
        <v>101</v>
      </c>
      <c r="C27" s="34" t="s">
        <v>102</v>
      </c>
      <c r="D27" s="33">
        <v>4</v>
      </c>
      <c r="H27" s="42" t="s">
        <v>194</v>
      </c>
    </row>
    <row r="28" spans="2:9" ht="43.5" x14ac:dyDescent="0.3">
      <c r="B28" s="31" t="s">
        <v>103</v>
      </c>
      <c r="C28" s="34" t="s">
        <v>104</v>
      </c>
      <c r="D28" s="33">
        <v>4</v>
      </c>
      <c r="H28" s="42" t="s">
        <v>195</v>
      </c>
    </row>
    <row r="29" spans="2:9" x14ac:dyDescent="0.3">
      <c r="B29" s="31" t="s">
        <v>56</v>
      </c>
      <c r="C29" s="32" t="str">
        <f>I6</f>
        <v>Servicios Tecnológicos</v>
      </c>
      <c r="D29" s="33">
        <v>0</v>
      </c>
    </row>
    <row r="30" spans="2:9" x14ac:dyDescent="0.3">
      <c r="B30" s="31" t="s">
        <v>105</v>
      </c>
      <c r="C30" s="34" t="s">
        <v>106</v>
      </c>
      <c r="D30" s="33">
        <v>5</v>
      </c>
    </row>
    <row r="31" spans="2:9" x14ac:dyDescent="0.3">
      <c r="B31" s="31" t="s">
        <v>107</v>
      </c>
      <c r="C31" s="34" t="s">
        <v>108</v>
      </c>
      <c r="D31" s="33">
        <v>5</v>
      </c>
    </row>
    <row r="32" spans="2:9" x14ac:dyDescent="0.3">
      <c r="B32" s="31" t="s">
        <v>109</v>
      </c>
      <c r="C32" s="34" t="s">
        <v>110</v>
      </c>
      <c r="D32" s="33">
        <v>5</v>
      </c>
    </row>
    <row r="33" spans="2:4" x14ac:dyDescent="0.3">
      <c r="B33" s="31" t="s">
        <v>111</v>
      </c>
      <c r="C33" s="34" t="s">
        <v>112</v>
      </c>
      <c r="D33" s="33">
        <v>5</v>
      </c>
    </row>
    <row r="34" spans="2:4" x14ac:dyDescent="0.3">
      <c r="B34" s="31" t="s">
        <v>113</v>
      </c>
      <c r="C34" s="34" t="s">
        <v>114</v>
      </c>
      <c r="D34" s="33">
        <v>5</v>
      </c>
    </row>
    <row r="35" spans="2:4" ht="25" x14ac:dyDescent="0.3">
      <c r="B35" s="31" t="s">
        <v>115</v>
      </c>
      <c r="C35" s="34" t="s">
        <v>116</v>
      </c>
      <c r="D35" s="33">
        <v>5</v>
      </c>
    </row>
    <row r="36" spans="2:4" x14ac:dyDescent="0.3">
      <c r="B36" s="31" t="s">
        <v>117</v>
      </c>
      <c r="C36" s="34" t="s">
        <v>118</v>
      </c>
      <c r="D36" s="33">
        <v>5</v>
      </c>
    </row>
    <row r="37" spans="2:4" x14ac:dyDescent="0.3">
      <c r="B37" s="31" t="s">
        <v>119</v>
      </c>
      <c r="C37" s="34" t="s">
        <v>120</v>
      </c>
      <c r="D37" s="33">
        <v>5</v>
      </c>
    </row>
    <row r="38" spans="2:4" x14ac:dyDescent="0.3">
      <c r="B38" s="31" t="s">
        <v>121</v>
      </c>
      <c r="C38" s="34" t="s">
        <v>122</v>
      </c>
      <c r="D38" s="33">
        <v>5</v>
      </c>
    </row>
    <row r="39" spans="2:4" x14ac:dyDescent="0.3">
      <c r="B39" s="31" t="s">
        <v>123</v>
      </c>
      <c r="C39" s="34" t="s">
        <v>124</v>
      </c>
      <c r="D39" s="33">
        <v>5</v>
      </c>
    </row>
    <row r="40" spans="2:4" x14ac:dyDescent="0.3">
      <c r="B40" s="31" t="s">
        <v>125</v>
      </c>
      <c r="C40" s="34" t="s">
        <v>126</v>
      </c>
      <c r="D40" s="33">
        <v>5</v>
      </c>
    </row>
    <row r="41" spans="2:4" ht="25" x14ac:dyDescent="0.3">
      <c r="B41" s="31" t="s">
        <v>127</v>
      </c>
      <c r="C41" s="34" t="s">
        <v>128</v>
      </c>
      <c r="D41" s="33">
        <v>5</v>
      </c>
    </row>
    <row r="42" spans="2:4" x14ac:dyDescent="0.3">
      <c r="B42" s="31" t="s">
        <v>129</v>
      </c>
      <c r="C42" s="34" t="s">
        <v>130</v>
      </c>
      <c r="D42" s="33">
        <v>5</v>
      </c>
    </row>
    <row r="43" spans="2:4" x14ac:dyDescent="0.3">
      <c r="B43" s="31" t="s">
        <v>131</v>
      </c>
      <c r="C43" s="34" t="s">
        <v>132</v>
      </c>
      <c r="D43" s="33">
        <v>5</v>
      </c>
    </row>
    <row r="44" spans="2:4" x14ac:dyDescent="0.3">
      <c r="B44" s="31" t="s">
        <v>133</v>
      </c>
      <c r="C44" s="34" t="s">
        <v>134</v>
      </c>
      <c r="D44" s="33">
        <v>5</v>
      </c>
    </row>
    <row r="45" spans="2:4" x14ac:dyDescent="0.3">
      <c r="B45" s="31" t="s">
        <v>135</v>
      </c>
      <c r="C45" s="34" t="s">
        <v>136</v>
      </c>
      <c r="D45" s="33">
        <v>5</v>
      </c>
    </row>
    <row r="46" spans="2:4" x14ac:dyDescent="0.3">
      <c r="B46" s="31" t="s">
        <v>63</v>
      </c>
      <c r="C46" s="35" t="str">
        <f>I7</f>
        <v>Uso y apropiación</v>
      </c>
      <c r="D46" s="33">
        <v>0</v>
      </c>
    </row>
    <row r="47" spans="2:4" x14ac:dyDescent="0.3">
      <c r="B47" s="31" t="s">
        <v>137</v>
      </c>
      <c r="C47" s="36" t="s">
        <v>138</v>
      </c>
      <c r="D47" s="33">
        <v>6</v>
      </c>
    </row>
    <row r="48" spans="2:4" x14ac:dyDescent="0.3">
      <c r="B48" s="31" t="s">
        <v>139</v>
      </c>
      <c r="C48" s="36" t="s">
        <v>140</v>
      </c>
      <c r="D48" s="33">
        <v>6</v>
      </c>
    </row>
    <row r="49" spans="2:4" x14ac:dyDescent="0.3">
      <c r="B49" s="31" t="s">
        <v>141</v>
      </c>
      <c r="C49" s="36" t="s">
        <v>142</v>
      </c>
      <c r="D49" s="33">
        <v>6</v>
      </c>
    </row>
    <row r="50" spans="2:4" x14ac:dyDescent="0.3">
      <c r="B50" s="31" t="s">
        <v>69</v>
      </c>
      <c r="C50" s="35" t="str">
        <f>I8</f>
        <v>Otros</v>
      </c>
      <c r="D50" s="33">
        <v>0</v>
      </c>
    </row>
    <row r="51" spans="2:4" x14ac:dyDescent="0.3">
      <c r="B51" s="31" t="s">
        <v>143</v>
      </c>
      <c r="C51" s="36" t="s">
        <v>144</v>
      </c>
      <c r="D51" s="33">
        <v>7</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33"/>
  <sheetViews>
    <sheetView showGridLines="0" zoomScale="86" zoomScaleNormal="86" workbookViewId="0">
      <selection activeCell="E35" sqref="E35:E38"/>
    </sheetView>
  </sheetViews>
  <sheetFormatPr baseColWidth="10" defaultRowHeight="14.5" x14ac:dyDescent="0.35"/>
  <cols>
    <col min="3" max="3" width="24.453125" customWidth="1"/>
    <col min="4" max="4" width="34.26953125" customWidth="1"/>
    <col min="5" max="8" width="33.7265625" style="75" customWidth="1"/>
  </cols>
  <sheetData>
    <row r="1" spans="1:8" ht="70" x14ac:dyDescent="0.35">
      <c r="A1" s="4" t="s">
        <v>16</v>
      </c>
      <c r="B1" s="4" t="s">
        <v>167</v>
      </c>
      <c r="C1" s="4" t="s">
        <v>151</v>
      </c>
      <c r="D1" s="6" t="s">
        <v>150</v>
      </c>
      <c r="E1" s="6" t="s">
        <v>540</v>
      </c>
      <c r="F1" s="6" t="s">
        <v>541</v>
      </c>
      <c r="G1" s="6" t="s">
        <v>542</v>
      </c>
      <c r="H1" s="6" t="s">
        <v>543</v>
      </c>
    </row>
    <row r="2" spans="1:8" ht="80.5" x14ac:dyDescent="0.35">
      <c r="A2" s="62" t="s">
        <v>10</v>
      </c>
      <c r="B2" s="62" t="s">
        <v>517</v>
      </c>
      <c r="C2" s="54" t="s">
        <v>484</v>
      </c>
      <c r="D2" s="76" t="s">
        <v>204</v>
      </c>
      <c r="E2" s="74" t="s">
        <v>544</v>
      </c>
      <c r="F2" s="79"/>
      <c r="G2" s="79"/>
      <c r="H2" s="79"/>
    </row>
    <row r="3" spans="1:8" ht="80.5" x14ac:dyDescent="0.35">
      <c r="A3" s="62" t="s">
        <v>10</v>
      </c>
      <c r="B3" s="62" t="s">
        <v>517</v>
      </c>
      <c r="C3" s="54" t="s">
        <v>485</v>
      </c>
      <c r="D3" s="76" t="s">
        <v>202</v>
      </c>
      <c r="E3" s="79" t="s">
        <v>544</v>
      </c>
      <c r="F3" s="79"/>
      <c r="G3" s="79"/>
      <c r="H3" s="79"/>
    </row>
    <row r="4" spans="1:8" ht="126.5" x14ac:dyDescent="0.35">
      <c r="A4" s="62" t="s">
        <v>10</v>
      </c>
      <c r="B4" s="62" t="s">
        <v>517</v>
      </c>
      <c r="C4" s="54" t="s">
        <v>486</v>
      </c>
      <c r="D4" s="76" t="s">
        <v>203</v>
      </c>
      <c r="E4" s="79" t="s">
        <v>544</v>
      </c>
      <c r="F4" s="79"/>
      <c r="G4" s="79"/>
      <c r="H4" s="79"/>
    </row>
    <row r="5" spans="1:8" ht="23" x14ac:dyDescent="0.35">
      <c r="A5" s="62" t="s">
        <v>11</v>
      </c>
      <c r="B5" s="62" t="s">
        <v>517</v>
      </c>
      <c r="C5" s="54" t="s">
        <v>487</v>
      </c>
      <c r="D5" s="76" t="str">
        <f>+'PR-GO-001 Implementac Gobierno '!C8</f>
        <v>Implementación del Modelo de Gobierno de TI definido para la Alcaldía de Ibagué</v>
      </c>
      <c r="E5" s="79" t="s">
        <v>544</v>
      </c>
      <c r="F5" s="79"/>
      <c r="G5" s="79"/>
      <c r="H5" s="79"/>
    </row>
    <row r="6" spans="1:8" ht="34.5" x14ac:dyDescent="0.35">
      <c r="A6" s="62" t="s">
        <v>11</v>
      </c>
      <c r="B6" s="62" t="s">
        <v>517</v>
      </c>
      <c r="C6" s="54" t="s">
        <v>488</v>
      </c>
      <c r="D6" s="76" t="str">
        <f>+'PR-GO-002 Implementac PMO y her'!C8</f>
        <v>Implementación de herramienta para la gestión de proyectos e implementación PMO</v>
      </c>
      <c r="E6" s="79" t="s">
        <v>544</v>
      </c>
      <c r="F6" s="79"/>
      <c r="G6" s="79"/>
      <c r="H6" s="79"/>
    </row>
    <row r="7" spans="1:8" ht="80.5" x14ac:dyDescent="0.35">
      <c r="A7" s="62" t="s">
        <v>12</v>
      </c>
      <c r="B7" s="62" t="s">
        <v>520</v>
      </c>
      <c r="C7" s="54" t="s">
        <v>489</v>
      </c>
      <c r="D7" s="76" t="s">
        <v>205</v>
      </c>
      <c r="E7" s="79" t="s">
        <v>544</v>
      </c>
      <c r="F7" s="79" t="s">
        <v>544</v>
      </c>
      <c r="G7" s="79" t="s">
        <v>544</v>
      </c>
      <c r="H7" s="79" t="s">
        <v>544</v>
      </c>
    </row>
    <row r="8" spans="1:8" ht="115" x14ac:dyDescent="0.35">
      <c r="A8" s="62" t="s">
        <v>12</v>
      </c>
      <c r="B8" s="62" t="s">
        <v>516</v>
      </c>
      <c r="C8" s="54" t="s">
        <v>490</v>
      </c>
      <c r="D8" s="76" t="s">
        <v>219</v>
      </c>
      <c r="E8" s="79" t="s">
        <v>544</v>
      </c>
      <c r="F8" s="79"/>
      <c r="G8" s="79"/>
      <c r="H8" s="79"/>
    </row>
    <row r="9" spans="1:8" ht="287.5" x14ac:dyDescent="0.35">
      <c r="A9" s="62" t="s">
        <v>12</v>
      </c>
      <c r="B9" s="62" t="s">
        <v>516</v>
      </c>
      <c r="C9" s="54" t="s">
        <v>491</v>
      </c>
      <c r="D9" s="76" t="s">
        <v>386</v>
      </c>
      <c r="E9" s="79" t="s">
        <v>544</v>
      </c>
      <c r="F9" s="79"/>
      <c r="G9" s="79"/>
      <c r="H9" s="79"/>
    </row>
    <row r="10" spans="1:8" ht="218.5" x14ac:dyDescent="0.35">
      <c r="A10" s="62" t="s">
        <v>12</v>
      </c>
      <c r="B10" s="62" t="s">
        <v>520</v>
      </c>
      <c r="C10" s="54" t="s">
        <v>492</v>
      </c>
      <c r="D10" s="76" t="s">
        <v>206</v>
      </c>
      <c r="E10" s="79" t="s">
        <v>544</v>
      </c>
      <c r="F10" s="79" t="s">
        <v>544</v>
      </c>
      <c r="G10" s="79"/>
      <c r="H10" s="79"/>
    </row>
    <row r="11" spans="1:8" ht="115" x14ac:dyDescent="0.35">
      <c r="A11" s="62" t="s">
        <v>12</v>
      </c>
      <c r="B11" s="62" t="s">
        <v>520</v>
      </c>
      <c r="C11" s="54" t="s">
        <v>493</v>
      </c>
      <c r="D11" s="76" t="s">
        <v>207</v>
      </c>
      <c r="E11" s="79" t="s">
        <v>544</v>
      </c>
      <c r="F11" s="79" t="s">
        <v>544</v>
      </c>
      <c r="G11" s="79"/>
      <c r="H11" s="79"/>
    </row>
    <row r="12" spans="1:8" ht="241.5" x14ac:dyDescent="0.35">
      <c r="A12" s="62" t="s">
        <v>12</v>
      </c>
      <c r="B12" s="62" t="s">
        <v>520</v>
      </c>
      <c r="C12" s="54" t="s">
        <v>494</v>
      </c>
      <c r="D12" s="76" t="s">
        <v>208</v>
      </c>
      <c r="E12" s="79" t="s">
        <v>544</v>
      </c>
      <c r="F12" s="79" t="s">
        <v>544</v>
      </c>
      <c r="G12" s="79"/>
      <c r="H12" s="79"/>
    </row>
    <row r="13" spans="1:8" ht="115" x14ac:dyDescent="0.35">
      <c r="A13" s="62" t="s">
        <v>12</v>
      </c>
      <c r="B13" s="62" t="s">
        <v>516</v>
      </c>
      <c r="C13" s="54" t="s">
        <v>495</v>
      </c>
      <c r="D13" s="54" t="s">
        <v>545</v>
      </c>
      <c r="E13" s="79"/>
      <c r="F13" s="79" t="s">
        <v>544</v>
      </c>
      <c r="G13" s="79"/>
      <c r="H13" s="79"/>
    </row>
    <row r="14" spans="1:8" ht="299" x14ac:dyDescent="0.35">
      <c r="A14" s="62" t="s">
        <v>13</v>
      </c>
      <c r="B14" s="62" t="s">
        <v>517</v>
      </c>
      <c r="C14" s="54" t="s">
        <v>526</v>
      </c>
      <c r="D14" s="76" t="s">
        <v>367</v>
      </c>
      <c r="E14" s="79" t="s">
        <v>544</v>
      </c>
      <c r="F14" s="79"/>
      <c r="G14" s="79"/>
      <c r="H14" s="79"/>
    </row>
    <row r="15" spans="1:8" ht="92" x14ac:dyDescent="0.35">
      <c r="A15" s="62" t="s">
        <v>13</v>
      </c>
      <c r="B15" s="62" t="s">
        <v>516</v>
      </c>
      <c r="C15" s="54" t="s">
        <v>496</v>
      </c>
      <c r="D15" s="76" t="s">
        <v>408</v>
      </c>
      <c r="E15" s="79"/>
      <c r="F15" s="79" t="s">
        <v>544</v>
      </c>
      <c r="G15" s="79"/>
      <c r="H15" s="79"/>
    </row>
    <row r="16" spans="1:8" ht="58" x14ac:dyDescent="0.35">
      <c r="A16" s="62" t="s">
        <v>13</v>
      </c>
      <c r="B16" s="62" t="s">
        <v>516</v>
      </c>
      <c r="C16" s="54" t="s">
        <v>497</v>
      </c>
      <c r="D16" s="59" t="s">
        <v>414</v>
      </c>
      <c r="E16" s="79" t="s">
        <v>544</v>
      </c>
      <c r="F16" s="79"/>
      <c r="G16" s="79"/>
      <c r="H16" s="79"/>
    </row>
    <row r="17" spans="1:8" ht="232" x14ac:dyDescent="0.35">
      <c r="A17" s="62" t="s">
        <v>13</v>
      </c>
      <c r="B17" s="72" t="s">
        <v>519</v>
      </c>
      <c r="C17" s="54" t="s">
        <v>498</v>
      </c>
      <c r="D17" s="77" t="s">
        <v>282</v>
      </c>
      <c r="E17" s="79" t="s">
        <v>544</v>
      </c>
      <c r="F17" s="79" t="s">
        <v>544</v>
      </c>
      <c r="G17" s="79" t="s">
        <v>544</v>
      </c>
      <c r="H17" s="79" t="s">
        <v>544</v>
      </c>
    </row>
    <row r="18" spans="1:8" ht="58" x14ac:dyDescent="0.35">
      <c r="A18" s="62" t="s">
        <v>13</v>
      </c>
      <c r="B18" s="62" t="s">
        <v>519</v>
      </c>
      <c r="C18" s="54" t="s">
        <v>499</v>
      </c>
      <c r="D18" s="77" t="s">
        <v>289</v>
      </c>
      <c r="E18" s="79" t="s">
        <v>544</v>
      </c>
      <c r="F18" s="79" t="s">
        <v>544</v>
      </c>
      <c r="G18" s="79"/>
      <c r="H18" s="79"/>
    </row>
    <row r="19" spans="1:8" ht="58" x14ac:dyDescent="0.35">
      <c r="A19" s="62" t="s">
        <v>13</v>
      </c>
      <c r="B19" s="62" t="s">
        <v>519</v>
      </c>
      <c r="C19" s="54" t="s">
        <v>500</v>
      </c>
      <c r="D19" s="77" t="s">
        <v>297</v>
      </c>
      <c r="E19" s="79" t="s">
        <v>544</v>
      </c>
      <c r="F19" s="79" t="s">
        <v>544</v>
      </c>
      <c r="G19" s="79" t="s">
        <v>544</v>
      </c>
      <c r="H19" s="79" t="s">
        <v>544</v>
      </c>
    </row>
    <row r="20" spans="1:8" ht="115" x14ac:dyDescent="0.35">
      <c r="A20" s="62" t="s">
        <v>13</v>
      </c>
      <c r="B20" s="69" t="s">
        <v>538</v>
      </c>
      <c r="C20" s="54" t="s">
        <v>501</v>
      </c>
      <c r="D20" s="76" t="s">
        <v>251</v>
      </c>
      <c r="E20" s="79" t="s">
        <v>544</v>
      </c>
      <c r="F20" s="79" t="s">
        <v>544</v>
      </c>
      <c r="G20" s="79" t="s">
        <v>544</v>
      </c>
      <c r="H20" s="79" t="s">
        <v>544</v>
      </c>
    </row>
    <row r="21" spans="1:8" ht="322" x14ac:dyDescent="0.35">
      <c r="A21" s="62" t="s">
        <v>13</v>
      </c>
      <c r="B21" s="69" t="s">
        <v>519</v>
      </c>
      <c r="C21" s="54" t="s">
        <v>502</v>
      </c>
      <c r="D21" s="76" t="s">
        <v>394</v>
      </c>
      <c r="E21" s="79" t="s">
        <v>544</v>
      </c>
      <c r="F21" s="79"/>
      <c r="G21" s="79"/>
      <c r="H21" s="79"/>
    </row>
    <row r="22" spans="1:8" ht="104.5" x14ac:dyDescent="0.35">
      <c r="A22" s="62" t="s">
        <v>13</v>
      </c>
      <c r="B22" s="69" t="s">
        <v>538</v>
      </c>
      <c r="C22" s="54" t="s">
        <v>503</v>
      </c>
      <c r="D22" s="78" t="s">
        <v>209</v>
      </c>
      <c r="E22" s="79" t="s">
        <v>544</v>
      </c>
      <c r="F22" s="79" t="s">
        <v>544</v>
      </c>
      <c r="G22" s="79" t="s">
        <v>544</v>
      </c>
      <c r="H22" s="79" t="s">
        <v>544</v>
      </c>
    </row>
    <row r="23" spans="1:8" ht="57.5" x14ac:dyDescent="0.35">
      <c r="A23" s="62" t="s">
        <v>13</v>
      </c>
      <c r="B23" s="70" t="s">
        <v>519</v>
      </c>
      <c r="C23" s="54" t="s">
        <v>504</v>
      </c>
      <c r="D23" s="76" t="s">
        <v>424</v>
      </c>
      <c r="E23" s="79" t="s">
        <v>544</v>
      </c>
      <c r="F23" s="79"/>
      <c r="G23" s="79"/>
      <c r="H23" s="79"/>
    </row>
    <row r="24" spans="1:8" ht="80.5" x14ac:dyDescent="0.35">
      <c r="A24" s="62" t="s">
        <v>14</v>
      </c>
      <c r="B24" s="69" t="s">
        <v>518</v>
      </c>
      <c r="C24" s="54" t="s">
        <v>505</v>
      </c>
      <c r="D24" s="76" t="s">
        <v>401</v>
      </c>
      <c r="E24" s="79" t="s">
        <v>544</v>
      </c>
      <c r="F24" s="79"/>
      <c r="G24" s="79"/>
      <c r="H24" s="79"/>
    </row>
    <row r="25" spans="1:8" ht="115" x14ac:dyDescent="0.35">
      <c r="A25" s="62" t="s">
        <v>14</v>
      </c>
      <c r="B25" s="62" t="s">
        <v>536</v>
      </c>
      <c r="C25" s="54" t="s">
        <v>506</v>
      </c>
      <c r="D25" s="76" t="s">
        <v>387</v>
      </c>
      <c r="E25" s="79" t="s">
        <v>544</v>
      </c>
      <c r="F25" s="79"/>
      <c r="G25" s="79"/>
      <c r="H25" s="79"/>
    </row>
    <row r="26" spans="1:8" ht="80.5" x14ac:dyDescent="0.35">
      <c r="A26" s="62" t="s">
        <v>14</v>
      </c>
      <c r="B26" s="62" t="s">
        <v>536</v>
      </c>
      <c r="C26" s="54" t="s">
        <v>507</v>
      </c>
      <c r="D26" s="76" t="s">
        <v>402</v>
      </c>
      <c r="E26" s="79" t="s">
        <v>544</v>
      </c>
      <c r="F26" s="79"/>
      <c r="G26" s="79"/>
      <c r="H26" s="79"/>
    </row>
    <row r="27" spans="1:8" ht="34.5" x14ac:dyDescent="0.35">
      <c r="A27" s="62" t="s">
        <v>14</v>
      </c>
      <c r="B27" s="69" t="s">
        <v>518</v>
      </c>
      <c r="C27" s="54" t="s">
        <v>508</v>
      </c>
      <c r="D27" s="76" t="s">
        <v>403</v>
      </c>
      <c r="E27" s="79" t="s">
        <v>544</v>
      </c>
      <c r="F27" s="79"/>
      <c r="G27" s="79"/>
      <c r="H27" s="79"/>
    </row>
    <row r="28" spans="1:8" ht="172.5" x14ac:dyDescent="0.35">
      <c r="A28" s="62" t="s">
        <v>14</v>
      </c>
      <c r="B28" s="69" t="s">
        <v>518</v>
      </c>
      <c r="C28" s="54" t="s">
        <v>509</v>
      </c>
      <c r="D28" s="76" t="s">
        <v>419</v>
      </c>
      <c r="E28" s="79" t="s">
        <v>544</v>
      </c>
      <c r="F28" s="79"/>
      <c r="G28" s="79"/>
      <c r="H28" s="79"/>
    </row>
    <row r="29" spans="1:8" ht="115" x14ac:dyDescent="0.35">
      <c r="A29" s="62" t="s">
        <v>15</v>
      </c>
      <c r="B29" s="69" t="s">
        <v>537</v>
      </c>
      <c r="C29" s="54" t="s">
        <v>510</v>
      </c>
      <c r="D29" s="76" t="str">
        <f>+'PR-UA-001 Estrat Uso y Aprop'!C8</f>
        <v>Realizar un diagnóstico sobre el uso y apropiación de los sistemas de información tanto a nivel de Alcaldía como a nivel de ciudad.   Realizar plan de formación para uso y apropiación esperado de las TIC a nivel Alcaldía y a nivel Ciudad.   Sensiblizar a los usuarios y ciudadanía sobre los beneficios.  Definir plan de mantenimiento del uso y apropiación en la Alcaldía y Ciudadania.  Definir indicadores para Uso y Adopción</v>
      </c>
      <c r="E29" s="79" t="s">
        <v>544</v>
      </c>
      <c r="F29" s="79" t="s">
        <v>544</v>
      </c>
      <c r="G29" s="79" t="s">
        <v>544</v>
      </c>
      <c r="H29" s="79" t="s">
        <v>544</v>
      </c>
    </row>
    <row r="30" spans="1:8" ht="46" x14ac:dyDescent="0.35">
      <c r="A30" s="62" t="s">
        <v>15</v>
      </c>
      <c r="B30" s="69" t="s">
        <v>537</v>
      </c>
      <c r="C30" s="54" t="s">
        <v>511</v>
      </c>
      <c r="D30" s="76" t="str">
        <f>+'PR_UA-002 E-Learning '!C8</f>
        <v>Evaluación e implementación de una plataforma de elearning para fortalecer los procesos de aprendizaje</v>
      </c>
      <c r="E30" s="79" t="s">
        <v>544</v>
      </c>
      <c r="F30" s="79" t="s">
        <v>544</v>
      </c>
      <c r="G30" s="79"/>
      <c r="H30" s="79" t="s">
        <v>544</v>
      </c>
    </row>
    <row r="31" spans="1:8" ht="92" x14ac:dyDescent="0.35">
      <c r="A31" s="62" t="s">
        <v>15</v>
      </c>
      <c r="B31" s="69" t="s">
        <v>537</v>
      </c>
      <c r="C31" s="54" t="s">
        <v>512</v>
      </c>
      <c r="D31" s="76" t="str">
        <f>+'PR-UA-003 Gestión de Cambio'!C8</f>
        <v>Definir, implementar y socializar el esquema de Gestión de Cambio que requiere la entidad para llevar a cabo una adecuada adopción del cambio desde una adeciada planeación, una consecuente comunicación y sensibilización al cambio y una adecuada ejecución del cambio con el respectivo monitereo y control</v>
      </c>
      <c r="E31" s="79"/>
      <c r="F31" s="79" t="s">
        <v>544</v>
      </c>
      <c r="G31" s="79"/>
      <c r="H31" s="79"/>
    </row>
    <row r="32" spans="1:8" ht="115" x14ac:dyDescent="0.35">
      <c r="A32" s="62" t="s">
        <v>15</v>
      </c>
      <c r="B32" s="71" t="s">
        <v>537</v>
      </c>
      <c r="C32" s="54" t="s">
        <v>513</v>
      </c>
      <c r="D32" s="76" t="str">
        <f>+'PR-UA-004 Gestión Innovación'!C8</f>
        <v xml:space="preserve">Definir e implementar un sistema de gestión de la innovación que pemita tanto a la ciudadanía como a los funcionarios de la Alcaldía generar, proponer, planear, ejecutar y realizar el seguimiento a innovaciones que permitan mejorar el nivel de vida de las comunidades y de los funcionarios de la entidad, dando la visibilidad requerida para motivar el ciclo innovacional en la organización. </v>
      </c>
      <c r="E32" s="79" t="s">
        <v>544</v>
      </c>
      <c r="F32" s="79" t="s">
        <v>544</v>
      </c>
      <c r="G32" s="79" t="s">
        <v>544</v>
      </c>
      <c r="H32" s="79" t="s">
        <v>544</v>
      </c>
    </row>
    <row r="33" spans="1:8" ht="80.5" x14ac:dyDescent="0.35">
      <c r="A33" s="62" t="s">
        <v>15</v>
      </c>
      <c r="B33" s="71" t="s">
        <v>537</v>
      </c>
      <c r="C33" s="54" t="s">
        <v>515</v>
      </c>
      <c r="D33" s="76" t="str">
        <f>+'PR_UA-005 Fortalec Vive Digital'!C8</f>
        <v xml:space="preserve">Realizar una reingeniería a la estrategia y servicios que prestan tanto los puntos VIveDigital, ViveLab y Kioskos Vive Digital con el fin de que se tengan procesos reales de inclusión social de la comunidad en las TIC con crecimiento en los indicadores de impacto social </v>
      </c>
      <c r="E33" s="79"/>
      <c r="F33" s="79" t="s">
        <v>544</v>
      </c>
      <c r="G33" s="79"/>
      <c r="H33" s="79"/>
    </row>
  </sheetData>
  <dataValidations count="1">
    <dataValidation type="list" allowBlank="1" showInputMessage="1" showErrorMessage="1" sqref="A2:A33">
      <formula1>DOMINIOS</formula1>
    </dataValidation>
  </dataValidations>
  <pageMargins left="0.7" right="0.7" top="0.75" bottom="0.75" header="0.3" footer="0.3"/>
  <pageSetup paperSize="9" orientation="portrait"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showGridLines="0" zoomScaleNormal="100" workbookViewId="0">
      <selection activeCell="A3" sqref="A3"/>
    </sheetView>
  </sheetViews>
  <sheetFormatPr baseColWidth="10" defaultRowHeight="21" x14ac:dyDescent="0.5"/>
  <cols>
    <col min="1" max="1" width="98" style="80" customWidth="1"/>
  </cols>
  <sheetData>
    <row r="1" spans="1:1" ht="21.5" thickBot="1" x14ac:dyDescent="0.55000000000000004">
      <c r="A1" s="83" t="s">
        <v>575</v>
      </c>
    </row>
    <row r="2" spans="1:1" ht="21.5" thickTop="1" x14ac:dyDescent="0.5">
      <c r="A2" s="85" t="s">
        <v>553</v>
      </c>
    </row>
    <row r="3" spans="1:1" ht="147" x14ac:dyDescent="0.5">
      <c r="A3" s="86" t="s">
        <v>567</v>
      </c>
    </row>
    <row r="4" spans="1:1" ht="63" x14ac:dyDescent="0.5">
      <c r="A4" s="87" t="s">
        <v>568</v>
      </c>
    </row>
    <row r="5" spans="1:1" ht="42.5" thickBot="1" x14ac:dyDescent="0.55000000000000004">
      <c r="A5" s="88" t="s">
        <v>569</v>
      </c>
    </row>
    <row r="6" spans="1:1" ht="21.5" thickTop="1" x14ac:dyDescent="0.5">
      <c r="A6" s="84" t="s">
        <v>547</v>
      </c>
    </row>
    <row r="7" spans="1:1" ht="126" x14ac:dyDescent="0.5">
      <c r="A7" s="82" t="s">
        <v>586</v>
      </c>
    </row>
    <row r="8" spans="1:1" ht="42" x14ac:dyDescent="0.5">
      <c r="A8" s="81" t="s">
        <v>546</v>
      </c>
    </row>
    <row r="9" spans="1:1" ht="105" x14ac:dyDescent="0.5">
      <c r="A9" s="82" t="s">
        <v>557</v>
      </c>
    </row>
    <row r="10" spans="1:1" x14ac:dyDescent="0.5">
      <c r="A10" s="81" t="s">
        <v>548</v>
      </c>
    </row>
    <row r="11" spans="1:1" ht="126" x14ac:dyDescent="0.5">
      <c r="A11" s="82" t="s">
        <v>558</v>
      </c>
    </row>
    <row r="12" spans="1:1" ht="42" x14ac:dyDescent="0.5">
      <c r="A12" s="81" t="s">
        <v>550</v>
      </c>
    </row>
    <row r="13" spans="1:1" ht="147" x14ac:dyDescent="0.5">
      <c r="A13" s="82" t="s">
        <v>562</v>
      </c>
    </row>
    <row r="14" spans="1:1" ht="42" x14ac:dyDescent="0.5">
      <c r="A14" s="81" t="s">
        <v>563</v>
      </c>
    </row>
    <row r="15" spans="1:1" ht="42" x14ac:dyDescent="0.5">
      <c r="A15" s="82" t="s">
        <v>564</v>
      </c>
    </row>
    <row r="16" spans="1:1" ht="42" x14ac:dyDescent="0.5">
      <c r="A16" s="81" t="s">
        <v>554</v>
      </c>
    </row>
    <row r="17" spans="1:1" ht="105" x14ac:dyDescent="0.5">
      <c r="A17" s="82" t="s">
        <v>570</v>
      </c>
    </row>
    <row r="18" spans="1:1" ht="42" x14ac:dyDescent="0.5">
      <c r="A18" s="81" t="s">
        <v>571</v>
      </c>
    </row>
    <row r="19" spans="1:1" ht="105" x14ac:dyDescent="0.5">
      <c r="A19" s="82" t="s">
        <v>572</v>
      </c>
    </row>
    <row r="20" spans="1:1" x14ac:dyDescent="0.5">
      <c r="A20" s="81" t="s">
        <v>551</v>
      </c>
    </row>
    <row r="21" spans="1:1" ht="42" x14ac:dyDescent="0.5">
      <c r="A21" s="82" t="s">
        <v>561</v>
      </c>
    </row>
    <row r="22" spans="1:1" x14ac:dyDescent="0.5">
      <c r="A22" s="81" t="s">
        <v>552</v>
      </c>
    </row>
    <row r="23" spans="1:1" ht="147" x14ac:dyDescent="0.5">
      <c r="A23" s="82" t="s">
        <v>565</v>
      </c>
    </row>
    <row r="24" spans="1:1" ht="42" x14ac:dyDescent="0.5">
      <c r="A24" s="81" t="s">
        <v>566</v>
      </c>
    </row>
    <row r="25" spans="1:1" ht="42" x14ac:dyDescent="0.5">
      <c r="A25" s="81" t="s">
        <v>555</v>
      </c>
    </row>
    <row r="26" spans="1:1" ht="168" x14ac:dyDescent="0.5">
      <c r="A26" s="82" t="s">
        <v>573</v>
      </c>
    </row>
    <row r="27" spans="1:1" x14ac:dyDescent="0.5">
      <c r="A27" s="81" t="s">
        <v>549</v>
      </c>
    </row>
    <row r="28" spans="1:1" ht="42" x14ac:dyDescent="0.5">
      <c r="A28" s="82" t="s">
        <v>559</v>
      </c>
    </row>
    <row r="29" spans="1:1" ht="252" x14ac:dyDescent="0.5">
      <c r="A29" s="81" t="s">
        <v>560</v>
      </c>
    </row>
    <row r="30" spans="1:1" x14ac:dyDescent="0.5">
      <c r="A30" s="81" t="s">
        <v>556</v>
      </c>
    </row>
    <row r="31" spans="1:1" ht="63" x14ac:dyDescent="0.5">
      <c r="A31" s="82" t="s">
        <v>574</v>
      </c>
    </row>
    <row r="32" spans="1:1" x14ac:dyDescent="0.5">
      <c r="A32" s="81" t="s">
        <v>521</v>
      </c>
    </row>
  </sheetData>
  <pageMargins left="0.7" right="0.7" top="0.75" bottom="0.75" header="0.3" footer="0.3"/>
  <pageSetup paperSize="9" orientation="portrait"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43"/>
  <sheetViews>
    <sheetView showGridLines="0" zoomScaleNormal="100" workbookViewId="0">
      <selection activeCell="A3" sqref="A3"/>
    </sheetView>
  </sheetViews>
  <sheetFormatPr baseColWidth="10" defaultRowHeight="14.5" x14ac:dyDescent="0.35"/>
  <cols>
    <col min="1" max="1" width="88.453125" bestFit="1" customWidth="1"/>
  </cols>
  <sheetData>
    <row r="2" spans="1:1" ht="21" x14ac:dyDescent="0.5">
      <c r="A2" s="67" t="s">
        <v>593</v>
      </c>
    </row>
    <row r="3" spans="1:1" x14ac:dyDescent="0.35">
      <c r="A3" s="73" t="s">
        <v>517</v>
      </c>
    </row>
    <row r="4" spans="1:1" x14ac:dyDescent="0.35">
      <c r="A4" s="66" t="s">
        <v>484</v>
      </c>
    </row>
    <row r="5" spans="1:1" x14ac:dyDescent="0.35">
      <c r="A5" s="66" t="s">
        <v>485</v>
      </c>
    </row>
    <row r="6" spans="1:1" x14ac:dyDescent="0.35">
      <c r="A6" s="66" t="s">
        <v>486</v>
      </c>
    </row>
    <row r="7" spans="1:1" x14ac:dyDescent="0.35">
      <c r="A7" s="66" t="s">
        <v>487</v>
      </c>
    </row>
    <row r="8" spans="1:1" x14ac:dyDescent="0.35">
      <c r="A8" s="66" t="s">
        <v>488</v>
      </c>
    </row>
    <row r="9" spans="1:1" x14ac:dyDescent="0.35">
      <c r="A9" s="66" t="s">
        <v>526</v>
      </c>
    </row>
    <row r="10" spans="1:1" x14ac:dyDescent="0.35">
      <c r="A10" s="73" t="s">
        <v>518</v>
      </c>
    </row>
    <row r="11" spans="1:1" x14ac:dyDescent="0.35">
      <c r="A11" s="66" t="s">
        <v>505</v>
      </c>
    </row>
    <row r="12" spans="1:1" x14ac:dyDescent="0.35">
      <c r="A12" s="66" t="s">
        <v>508</v>
      </c>
    </row>
    <row r="13" spans="1:1" x14ac:dyDescent="0.35">
      <c r="A13" s="66" t="s">
        <v>509</v>
      </c>
    </row>
    <row r="14" spans="1:1" x14ac:dyDescent="0.35">
      <c r="A14" s="73" t="s">
        <v>519</v>
      </c>
    </row>
    <row r="15" spans="1:1" x14ac:dyDescent="0.35">
      <c r="A15" s="66" t="s">
        <v>498</v>
      </c>
    </row>
    <row r="16" spans="1:1" x14ac:dyDescent="0.35">
      <c r="A16" s="66" t="s">
        <v>499</v>
      </c>
    </row>
    <row r="17" spans="1:1" x14ac:dyDescent="0.35">
      <c r="A17" s="66" t="s">
        <v>500</v>
      </c>
    </row>
    <row r="18" spans="1:1" x14ac:dyDescent="0.35">
      <c r="A18" s="66" t="s">
        <v>502</v>
      </c>
    </row>
    <row r="19" spans="1:1" x14ac:dyDescent="0.35">
      <c r="A19" s="66" t="s">
        <v>504</v>
      </c>
    </row>
    <row r="20" spans="1:1" x14ac:dyDescent="0.35">
      <c r="A20" s="73" t="s">
        <v>520</v>
      </c>
    </row>
    <row r="21" spans="1:1" x14ac:dyDescent="0.35">
      <c r="A21" s="66" t="s">
        <v>489</v>
      </c>
    </row>
    <row r="22" spans="1:1" x14ac:dyDescent="0.35">
      <c r="A22" s="66" t="s">
        <v>492</v>
      </c>
    </row>
    <row r="23" spans="1:1" x14ac:dyDescent="0.35">
      <c r="A23" s="66" t="s">
        <v>493</v>
      </c>
    </row>
    <row r="24" spans="1:1" x14ac:dyDescent="0.35">
      <c r="A24" s="66" t="s">
        <v>494</v>
      </c>
    </row>
    <row r="25" spans="1:1" x14ac:dyDescent="0.35">
      <c r="A25" s="73" t="s">
        <v>516</v>
      </c>
    </row>
    <row r="26" spans="1:1" x14ac:dyDescent="0.35">
      <c r="A26" s="66" t="s">
        <v>490</v>
      </c>
    </row>
    <row r="27" spans="1:1" x14ac:dyDescent="0.35">
      <c r="A27" s="66" t="s">
        <v>491</v>
      </c>
    </row>
    <row r="28" spans="1:1" x14ac:dyDescent="0.35">
      <c r="A28" s="66" t="s">
        <v>495</v>
      </c>
    </row>
    <row r="29" spans="1:1" x14ac:dyDescent="0.35">
      <c r="A29" s="66" t="s">
        <v>496</v>
      </c>
    </row>
    <row r="30" spans="1:1" x14ac:dyDescent="0.35">
      <c r="A30" s="66" t="s">
        <v>497</v>
      </c>
    </row>
    <row r="31" spans="1:1" x14ac:dyDescent="0.35">
      <c r="A31" s="73" t="s">
        <v>536</v>
      </c>
    </row>
    <row r="32" spans="1:1" x14ac:dyDescent="0.35">
      <c r="A32" s="66" t="s">
        <v>506</v>
      </c>
    </row>
    <row r="33" spans="1:1" x14ac:dyDescent="0.35">
      <c r="A33" s="66" t="s">
        <v>507</v>
      </c>
    </row>
    <row r="34" spans="1:1" x14ac:dyDescent="0.35">
      <c r="A34" s="65" t="s">
        <v>537</v>
      </c>
    </row>
    <row r="35" spans="1:1" x14ac:dyDescent="0.35">
      <c r="A35" s="66" t="s">
        <v>510</v>
      </c>
    </row>
    <row r="36" spans="1:1" x14ac:dyDescent="0.35">
      <c r="A36" s="66" t="s">
        <v>511</v>
      </c>
    </row>
    <row r="37" spans="1:1" x14ac:dyDescent="0.35">
      <c r="A37" s="66" t="s">
        <v>512</v>
      </c>
    </row>
    <row r="38" spans="1:1" x14ac:dyDescent="0.35">
      <c r="A38" s="66" t="s">
        <v>513</v>
      </c>
    </row>
    <row r="39" spans="1:1" x14ac:dyDescent="0.35">
      <c r="A39" s="66" t="s">
        <v>515</v>
      </c>
    </row>
    <row r="40" spans="1:1" x14ac:dyDescent="0.35">
      <c r="A40" s="73" t="s">
        <v>538</v>
      </c>
    </row>
    <row r="41" spans="1:1" x14ac:dyDescent="0.35">
      <c r="A41" s="66" t="s">
        <v>501</v>
      </c>
    </row>
    <row r="42" spans="1:1" x14ac:dyDescent="0.35">
      <c r="A42" s="66" t="s">
        <v>503</v>
      </c>
    </row>
    <row r="43" spans="1:1" x14ac:dyDescent="0.35">
      <c r="A43" s="68" t="s">
        <v>521</v>
      </c>
    </row>
  </sheetData>
  <pageMargins left="0.7" right="0.7" top="0.75" bottom="0.75" header="0.3" footer="0.3"/>
  <pageSetup paperSize="9" orientation="portrait"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C18"/>
  <sheetViews>
    <sheetView showGridLines="0" view="pageBreakPreview" topLeftCell="A13" zoomScaleNormal="100" zoomScaleSheetLayoutView="100" workbookViewId="0">
      <selection activeCell="C7" sqref="C7"/>
    </sheetView>
  </sheetViews>
  <sheetFormatPr baseColWidth="10" defaultColWidth="9.1796875" defaultRowHeight="14.5" x14ac:dyDescent="0.35"/>
  <cols>
    <col min="1" max="1" width="4.1796875" customWidth="1"/>
    <col min="2" max="2" width="18.1796875" style="41" customWidth="1"/>
    <col min="3" max="3" width="74.1796875" style="3" customWidth="1"/>
    <col min="4" max="4" width="9.1796875" customWidth="1"/>
  </cols>
  <sheetData>
    <row r="2" spans="2:3" x14ac:dyDescent="0.35">
      <c r="B2" s="41" t="s">
        <v>168</v>
      </c>
      <c r="C2" t="s">
        <v>484</v>
      </c>
    </row>
    <row r="3" spans="2:3" ht="26" x14ac:dyDescent="0.35">
      <c r="B3" s="41" t="s">
        <v>169</v>
      </c>
      <c r="C3" s="61" t="str">
        <f>Proyectos!C3</f>
        <v>Gobierno y Gestión de TI</v>
      </c>
    </row>
    <row r="4" spans="2:3" x14ac:dyDescent="0.35">
      <c r="B4" s="41" t="s">
        <v>171</v>
      </c>
      <c r="C4" s="3" t="s">
        <v>172</v>
      </c>
    </row>
    <row r="5" spans="2:3" x14ac:dyDescent="0.35">
      <c r="B5" s="41" t="s">
        <v>173</v>
      </c>
      <c r="C5" s="3" t="s">
        <v>215</v>
      </c>
    </row>
    <row r="6" spans="2:3" x14ac:dyDescent="0.35">
      <c r="B6" s="41" t="s">
        <v>174</v>
      </c>
      <c r="C6" s="3" t="s">
        <v>210</v>
      </c>
    </row>
    <row r="7" spans="2:3" x14ac:dyDescent="0.35">
      <c r="B7" s="41" t="s">
        <v>176</v>
      </c>
      <c r="C7" s="50" t="str">
        <f>Proyectos!B3</f>
        <v>ESTRATEGIA TI</v>
      </c>
    </row>
    <row r="8" spans="2:3" ht="73.5" customHeight="1" x14ac:dyDescent="0.35">
      <c r="B8" s="41" t="s">
        <v>177</v>
      </c>
      <c r="C8" s="3" t="str">
        <f>Proyectos!F3</f>
        <v>Definir e implementar el portafolio de servicios de TI que abarque en su totalidad las capacidades y servicios disponibles a nivel de TI en la Entidad y aquellos servicios que deben ser habilitados como nuevas capacidades para garantizar la gestión integral y la gestión estratégica de TI.</v>
      </c>
    </row>
    <row r="9" spans="2:3" ht="37.5" customHeight="1" x14ac:dyDescent="0.35">
      <c r="B9" s="41" t="s">
        <v>178</v>
      </c>
      <c r="C9" s="3" t="s">
        <v>305</v>
      </c>
    </row>
    <row r="10" spans="2:3" ht="31" customHeight="1" x14ac:dyDescent="0.35">
      <c r="B10" s="43" t="s">
        <v>198</v>
      </c>
      <c r="C10" s="3" t="s">
        <v>306</v>
      </c>
    </row>
    <row r="11" spans="2:3" ht="83.15" customHeight="1" x14ac:dyDescent="0.35">
      <c r="B11" s="41" t="s">
        <v>179</v>
      </c>
      <c r="C11" s="3" t="s">
        <v>307</v>
      </c>
    </row>
    <row r="12" spans="2:3" ht="117.5" x14ac:dyDescent="0.35">
      <c r="B12" s="43" t="s">
        <v>199</v>
      </c>
      <c r="C12" s="3" t="s">
        <v>308</v>
      </c>
    </row>
    <row r="13" spans="2:3" ht="26" x14ac:dyDescent="0.35">
      <c r="B13" s="41" t="s">
        <v>181</v>
      </c>
      <c r="C13" s="3" t="s">
        <v>182</v>
      </c>
    </row>
    <row r="14" spans="2:3" ht="39.5" x14ac:dyDescent="0.35">
      <c r="B14" s="41" t="s">
        <v>183</v>
      </c>
      <c r="C14" s="3" t="s">
        <v>309</v>
      </c>
    </row>
    <row r="15" spans="2:3" x14ac:dyDescent="0.35">
      <c r="B15" s="41" t="s">
        <v>184</v>
      </c>
      <c r="C15" s="3" t="s">
        <v>310</v>
      </c>
    </row>
    <row r="16" spans="2:3" x14ac:dyDescent="0.35">
      <c r="B16" s="41" t="s">
        <v>186</v>
      </c>
      <c r="C16" s="3" t="s">
        <v>311</v>
      </c>
    </row>
    <row r="17" spans="2:3" ht="52.5" x14ac:dyDescent="0.35">
      <c r="B17" s="41" t="s">
        <v>187</v>
      </c>
      <c r="C17" s="3" t="s">
        <v>312</v>
      </c>
    </row>
    <row r="18" spans="2:3" x14ac:dyDescent="0.35">
      <c r="B18" s="41" t="s">
        <v>188</v>
      </c>
      <c r="C18" s="3" t="s">
        <v>189</v>
      </c>
    </row>
  </sheetData>
  <pageMargins left="0.25" right="0.25" top="0.75" bottom="0.75" header="0.3" footer="0.3"/>
  <pageSetup orientation="portrait" r:id="rId1"/>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C18"/>
  <sheetViews>
    <sheetView showGridLines="0" view="pageBreakPreview" zoomScale="85" zoomScaleNormal="100" zoomScaleSheetLayoutView="85" workbookViewId="0">
      <selection activeCell="C11" sqref="C11"/>
    </sheetView>
  </sheetViews>
  <sheetFormatPr baseColWidth="10" defaultColWidth="9.1796875" defaultRowHeight="14.5" x14ac:dyDescent="0.35"/>
  <cols>
    <col min="1" max="1" width="4.1796875" customWidth="1"/>
    <col min="2" max="2" width="18" style="41" customWidth="1"/>
    <col min="3" max="3" width="100" style="3" customWidth="1"/>
    <col min="4" max="4" width="9.1796875" customWidth="1"/>
  </cols>
  <sheetData>
    <row r="2" spans="2:3" x14ac:dyDescent="0.35">
      <c r="B2" s="41" t="s">
        <v>168</v>
      </c>
      <c r="C2" t="s">
        <v>485</v>
      </c>
    </row>
    <row r="3" spans="2:3" ht="26" x14ac:dyDescent="0.35">
      <c r="B3" s="41" t="s">
        <v>169</v>
      </c>
      <c r="C3" s="61" t="str">
        <f>Proyectos!C4</f>
        <v>Gobierno y Gestión de TI</v>
      </c>
    </row>
    <row r="4" spans="2:3" x14ac:dyDescent="0.35">
      <c r="B4" s="41" t="s">
        <v>171</v>
      </c>
      <c r="C4" s="3" t="s">
        <v>172</v>
      </c>
    </row>
    <row r="5" spans="2:3" x14ac:dyDescent="0.35">
      <c r="B5" s="41" t="s">
        <v>173</v>
      </c>
      <c r="C5" s="3" t="s">
        <v>215</v>
      </c>
    </row>
    <row r="6" spans="2:3" x14ac:dyDescent="0.35">
      <c r="B6" s="41" t="s">
        <v>174</v>
      </c>
      <c r="C6" s="3" t="s">
        <v>388</v>
      </c>
    </row>
    <row r="7" spans="2:3" x14ac:dyDescent="0.35">
      <c r="B7" s="41" t="s">
        <v>176</v>
      </c>
      <c r="C7" s="50" t="str">
        <f>Proyectos!B4</f>
        <v>ESTRATEGIA TI</v>
      </c>
    </row>
    <row r="8" spans="2:3" ht="54" customHeight="1" x14ac:dyDescent="0.35">
      <c r="B8" s="41" t="s">
        <v>177</v>
      </c>
      <c r="C8" s="3" t="str">
        <f>Proyectos!F4</f>
        <v xml:space="preserve">Desarrollar capacidades de Arquitectura Empresarial que permitan de manera sistemática desarrollar, evaluar y mantener la arquitectura de forma articulada con la estrategia .  Esto incluye tener un proceso definido y personal con las competencias necesarias. </v>
      </c>
    </row>
    <row r="9" spans="2:3" ht="26.5" x14ac:dyDescent="0.35">
      <c r="B9" s="41" t="s">
        <v>178</v>
      </c>
      <c r="C9" s="3" t="s">
        <v>314</v>
      </c>
    </row>
    <row r="10" spans="2:3" ht="26.5" x14ac:dyDescent="0.35">
      <c r="B10" s="43" t="s">
        <v>198</v>
      </c>
      <c r="C10" s="3" t="s">
        <v>313</v>
      </c>
    </row>
    <row r="11" spans="2:3" x14ac:dyDescent="0.35">
      <c r="B11" s="41" t="s">
        <v>179</v>
      </c>
      <c r="C11" s="3" t="s">
        <v>315</v>
      </c>
    </row>
    <row r="12" spans="2:3" ht="65.5" x14ac:dyDescent="0.35">
      <c r="B12" s="43" t="s">
        <v>199</v>
      </c>
      <c r="C12" s="3" t="s">
        <v>316</v>
      </c>
    </row>
    <row r="13" spans="2:3" ht="26" x14ac:dyDescent="0.35">
      <c r="B13" s="41" t="s">
        <v>181</v>
      </c>
      <c r="C13" s="3" t="s">
        <v>182</v>
      </c>
    </row>
    <row r="14" spans="2:3" ht="52.5" x14ac:dyDescent="0.35">
      <c r="B14" s="41" t="s">
        <v>183</v>
      </c>
      <c r="C14" s="3" t="s">
        <v>317</v>
      </c>
    </row>
    <row r="15" spans="2:3" x14ac:dyDescent="0.35">
      <c r="B15" s="41" t="s">
        <v>184</v>
      </c>
      <c r="C15" s="3" t="s">
        <v>201</v>
      </c>
    </row>
    <row r="16" spans="2:3" ht="26.5" x14ac:dyDescent="0.35">
      <c r="B16" s="41" t="s">
        <v>186</v>
      </c>
      <c r="C16" s="3" t="s">
        <v>318</v>
      </c>
    </row>
    <row r="17" spans="2:3" ht="26.5" x14ac:dyDescent="0.35">
      <c r="B17" s="41" t="s">
        <v>187</v>
      </c>
      <c r="C17" s="3" t="s">
        <v>319</v>
      </c>
    </row>
    <row r="18" spans="2:3" x14ac:dyDescent="0.35">
      <c r="B18" s="41" t="s">
        <v>188</v>
      </c>
      <c r="C18" s="3" t="s">
        <v>189</v>
      </c>
    </row>
  </sheetData>
  <pageMargins left="0.7" right="0.7" top="0.75" bottom="0.75" header="0.3" footer="0.3"/>
  <pageSetup scale="74"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40</vt:i4>
      </vt:variant>
      <vt:variant>
        <vt:lpstr>Rangos con nombre</vt:lpstr>
      </vt:variant>
      <vt:variant>
        <vt:i4>16</vt:i4>
      </vt:variant>
    </vt:vector>
  </HeadingPairs>
  <TitlesOfParts>
    <vt:vector size="56" baseType="lpstr">
      <vt:lpstr>Proyectos</vt:lpstr>
      <vt:lpstr>Criterios Priorización Proyecto</vt:lpstr>
      <vt:lpstr>Priorización</vt:lpstr>
      <vt:lpstr>Hoja Ruta</vt:lpstr>
      <vt:lpstr>Alineamiento Ibagué Sostenible</vt:lpstr>
      <vt:lpstr>Articulación Ibagué Sostenible</vt:lpstr>
      <vt:lpstr>Programas</vt:lpstr>
      <vt:lpstr>PR-ES-001 Portaf Servic</vt:lpstr>
      <vt:lpstr>PR-ES-002 Dllo Capac Arquit Em</vt:lpstr>
      <vt:lpstr>PR-ES-003 Gobieno Componen TI</vt:lpstr>
      <vt:lpstr>PR-GO-001 Implementac Gobierno </vt:lpstr>
      <vt:lpstr>PR-GO-002 Implementac PMO y her</vt:lpstr>
      <vt:lpstr>PR-IN-001 Gobierno información</vt:lpstr>
      <vt:lpstr>PR-IN-002 Servic Ciudad Digital</vt:lpstr>
      <vt:lpstr>PR-IN-003 Multip Canales Acceso</vt:lpstr>
      <vt:lpstr>PR-IN-004 Lago de Datos</vt:lpstr>
      <vt:lpstr>PR-IN-005 Analítica Descriptiva</vt:lpstr>
      <vt:lpstr>PR-IN-006 Analítica Predictiva</vt:lpstr>
      <vt:lpstr>PR-IN-007 Datos Abiertos</vt:lpstr>
      <vt:lpstr>PR-SI-001_ Capacid de desarroll</vt:lpstr>
      <vt:lpstr>PR-SI-002 Interoperabilidad</vt:lpstr>
      <vt:lpstr>PR-SI-003 Gobierno SOA</vt:lpstr>
      <vt:lpstr>PR-SI-004 Gest Automat Procesos</vt:lpstr>
      <vt:lpstr>PR-SI-005 Procesos Misionales</vt:lpstr>
      <vt:lpstr>PR_SI-006 SI Procesos de Apoyo</vt:lpstr>
      <vt:lpstr>PR-SI-007 Sist Inform Geografic</vt:lpstr>
      <vt:lpstr>PR_SI-008 Gestión documental</vt:lpstr>
      <vt:lpstr>PR-SI-009 SI Caracteriz Poblac</vt:lpstr>
      <vt:lpstr>PR-SI-010 Automat Robótic (RPA)</vt:lpstr>
      <vt:lpstr>PR-ST-001 Modernizacion Hw y Sw</vt:lpstr>
      <vt:lpstr>PR-ST-002 Capac-Disponib-Contin</vt:lpstr>
      <vt:lpstr>PR-ST-003 Gestión Segurid Info</vt:lpstr>
      <vt:lpstr>PR-ST-004 Transic IPv4 a IPv6</vt:lpstr>
      <vt:lpstr>PR-ST-005 Migración a la Nube</vt:lpstr>
      <vt:lpstr>PR-UA-001 Estrat Uso y Aprop</vt:lpstr>
      <vt:lpstr>PR_UA-002 E-Learning </vt:lpstr>
      <vt:lpstr>PR-UA-003 Gestión de Cambio</vt:lpstr>
      <vt:lpstr>PR-UA-004 Gestión Innovación</vt:lpstr>
      <vt:lpstr>PR_UA-005 Fortalec Vive Digital</vt:lpstr>
      <vt:lpstr>Parametros</vt:lpstr>
      <vt:lpstr>Componentes</vt:lpstr>
      <vt:lpstr>DOMINIOS</vt:lpstr>
      <vt:lpstr>EstadoContractual</vt:lpstr>
      <vt:lpstr>EstadoProyectoT</vt:lpstr>
      <vt:lpstr>EstrategiadeTI</vt:lpstr>
      <vt:lpstr>ESTRATEGIATI</vt:lpstr>
      <vt:lpstr>FuenteRecursos</vt:lpstr>
      <vt:lpstr>GOBIERNOTI</vt:lpstr>
      <vt:lpstr>INFORMACION</vt:lpstr>
      <vt:lpstr>ModalidadContratacion</vt:lpstr>
      <vt:lpstr>OBJETIVOS</vt:lpstr>
      <vt:lpstr>Prioridad</vt:lpstr>
      <vt:lpstr>SERVICIOSTECNOLOGICOS</vt:lpstr>
      <vt:lpstr>SISTEMASDEINFORMACION</vt:lpstr>
      <vt:lpstr>TipoIndicador</vt:lpstr>
      <vt:lpstr>USOYAPROPIACION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de Windows</dc:creator>
  <cp:lastModifiedBy>Usuario de Windows</cp:lastModifiedBy>
  <cp:lastPrinted>2019-06-20T00:23:44Z</cp:lastPrinted>
  <dcterms:created xsi:type="dcterms:W3CDTF">2019-04-19T17:46:03Z</dcterms:created>
  <dcterms:modified xsi:type="dcterms:W3CDTF">2019-07-04T20:33:56Z</dcterms:modified>
</cp:coreProperties>
</file>