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lina\Documentos\AÑO 2022\PUBLICACIONES PAGINA WEB 2022\RIESGOS ADMINISTRATIVOS\"/>
    </mc:Choice>
  </mc:AlternateContent>
  <bookViews>
    <workbookView xWindow="0" yWindow="0" windowWidth="8580" windowHeight="5625" activeTab="13"/>
  </bookViews>
  <sheets>
    <sheet name="INDICE"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6" r:id="rId13"/>
    <sheet name="13" sheetId="17" r:id="rId14"/>
    <sheet name="14" sheetId="13" r:id="rId15"/>
    <sheet name="15" sheetId="14" r:id="rId16"/>
    <sheet name="16" sheetId="15" r:id="rId17"/>
    <sheet name="17" sheetId="18" r:id="rId18"/>
    <sheet name="18" sheetId="19" r:id="rId19"/>
    <sheet name="19" sheetId="20" r:id="rId20"/>
    <sheet name="20" sheetId="21" r:id="rId21"/>
    <sheet name="21" sheetId="22" r:id="rId22"/>
    <sheet name="22" sheetId="23" r:id="rId23"/>
    <sheet name="23" sheetId="28" r:id="rId24"/>
    <sheet name="24" sheetId="29" r:id="rId25"/>
    <sheet name="25" sheetId="3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4" l="1"/>
  <c r="S17" i="4"/>
  <c r="V16" i="4"/>
  <c r="S16" i="4"/>
  <c r="AD17" i="4" s="1"/>
  <c r="AC17" i="4" s="1"/>
  <c r="V15" i="4"/>
  <c r="S15" i="4"/>
  <c r="AD16" i="4" s="1"/>
  <c r="AC16" i="4" s="1"/>
  <c r="V14" i="4"/>
  <c r="S14" i="4"/>
  <c r="AD15" i="4" s="1"/>
  <c r="AC15" i="4" s="1"/>
  <c r="V13" i="4"/>
  <c r="S13" i="4"/>
  <c r="AD14" i="4" s="1"/>
  <c r="AC14" i="4" s="1"/>
  <c r="V12" i="4"/>
  <c r="S12" i="4"/>
  <c r="AD12" i="4" s="1"/>
  <c r="AC12" i="4" s="1"/>
  <c r="M12" i="4"/>
  <c r="J12" i="4"/>
  <c r="K12" i="4" s="1"/>
  <c r="V10" i="4"/>
  <c r="S10" i="4"/>
  <c r="BD9" i="4"/>
  <c r="BE9" i="4" s="1"/>
  <c r="V9" i="4"/>
  <c r="S9" i="4"/>
  <c r="M9" i="4"/>
  <c r="N9" i="4" s="1"/>
  <c r="O9" i="4" s="1"/>
  <c r="J9" i="4"/>
  <c r="V8" i="4"/>
  <c r="S8" i="4"/>
  <c r="V7" i="4"/>
  <c r="S7" i="4"/>
  <c r="V6" i="4"/>
  <c r="S6" i="4"/>
  <c r="BD5" i="4"/>
  <c r="BE5" i="4" s="1"/>
  <c r="V5" i="4"/>
  <c r="S5" i="4"/>
  <c r="M5" i="4"/>
  <c r="N5" i="4" s="1"/>
  <c r="O5" i="4" s="1"/>
  <c r="J5" i="4"/>
  <c r="M15" i="4"/>
  <c r="M11" i="4"/>
  <c r="M16" i="4"/>
  <c r="M10" i="4"/>
  <c r="M17" i="4"/>
  <c r="M13" i="4"/>
  <c r="M8" i="4"/>
  <c r="M14" i="4"/>
  <c r="M7" i="4"/>
  <c r="P5" i="4" l="1"/>
  <c r="AD5" i="4"/>
  <c r="AC5" i="4" s="1"/>
  <c r="BH5" i="4"/>
  <c r="BF5" i="4"/>
  <c r="AD6" i="4"/>
  <c r="AC6" i="4" s="1"/>
  <c r="P9" i="4"/>
  <c r="BH9" i="4"/>
  <c r="BF9" i="4"/>
  <c r="AD9" i="4"/>
  <c r="AC9" i="4" s="1"/>
  <c r="Z13" i="4"/>
  <c r="AD13" i="4"/>
  <c r="AC13" i="4" s="1"/>
  <c r="Z15" i="4"/>
  <c r="Z17" i="4"/>
  <c r="K5" i="4"/>
  <c r="Z5" i="4" s="1"/>
  <c r="K9" i="4"/>
  <c r="Z9" i="4" s="1"/>
  <c r="Z12" i="4"/>
  <c r="Z14" i="4"/>
  <c r="Z16" i="4"/>
  <c r="J5" i="3"/>
  <c r="K5" i="3"/>
  <c r="S5" i="3"/>
  <c r="V5" i="3"/>
  <c r="Z5" i="3"/>
  <c r="AA5" i="3"/>
  <c r="AB5" i="3"/>
  <c r="BD5" i="3"/>
  <c r="S6" i="3"/>
  <c r="V6" i="3"/>
  <c r="Z6" i="3"/>
  <c r="AA6" i="3"/>
  <c r="AB6" i="3"/>
  <c r="S7" i="3"/>
  <c r="V7" i="3"/>
  <c r="Z7" i="3"/>
  <c r="AA7" i="3"/>
  <c r="AB7" i="3"/>
  <c r="S8" i="3"/>
  <c r="V8" i="3"/>
  <c r="Z8" i="3"/>
  <c r="AA8" i="3"/>
  <c r="AB8" i="3"/>
  <c r="J9" i="3"/>
  <c r="K9" i="3"/>
  <c r="S9" i="3"/>
  <c r="V9" i="3"/>
  <c r="Z9" i="3"/>
  <c r="AA9" i="3" s="1"/>
  <c r="AB9" i="3"/>
  <c r="BD9" i="3"/>
  <c r="BE9" i="3"/>
  <c r="BF9" i="3"/>
  <c r="BG9" i="3"/>
  <c r="BH9" i="3"/>
  <c r="V5" i="22"/>
  <c r="S5" i="22"/>
  <c r="M5" i="22"/>
  <c r="N5" i="22" s="1"/>
  <c r="O5" i="22" s="1"/>
  <c r="J5" i="22"/>
  <c r="V16" i="21"/>
  <c r="S16" i="21"/>
  <c r="AD16" i="21" s="1"/>
  <c r="AC16" i="21" s="1"/>
  <c r="V15" i="21"/>
  <c r="S15" i="21"/>
  <c r="V14" i="21"/>
  <c r="S14" i="21"/>
  <c r="AD15" i="21" s="1"/>
  <c r="AC15" i="21" s="1"/>
  <c r="V13" i="21"/>
  <c r="S13" i="21"/>
  <c r="V12" i="21"/>
  <c r="S12" i="21"/>
  <c r="BE11" i="21"/>
  <c r="BF11" i="21" s="1"/>
  <c r="BD11" i="21"/>
  <c r="V11" i="21"/>
  <c r="S11" i="21"/>
  <c r="AD11" i="21" s="1"/>
  <c r="AC11" i="21" s="1"/>
  <c r="N11" i="21"/>
  <c r="O11" i="21" s="1"/>
  <c r="M11" i="21"/>
  <c r="K11" i="21"/>
  <c r="J11" i="21"/>
  <c r="V10" i="21"/>
  <c r="S10" i="21"/>
  <c r="V9" i="21"/>
  <c r="S9" i="21"/>
  <c r="AD10" i="21" s="1"/>
  <c r="AC10" i="21" s="1"/>
  <c r="V8" i="21"/>
  <c r="S8" i="21"/>
  <c r="V7" i="21"/>
  <c r="S7" i="21"/>
  <c r="AD8" i="21" s="1"/>
  <c r="AC8" i="21" s="1"/>
  <c r="V6" i="21"/>
  <c r="S6" i="21"/>
  <c r="BD5" i="21"/>
  <c r="BE5" i="21" s="1"/>
  <c r="BH5" i="21" s="1"/>
  <c r="V5" i="21"/>
  <c r="S5" i="21"/>
  <c r="O5" i="21"/>
  <c r="M5" i="21"/>
  <c r="N5" i="21" s="1"/>
  <c r="J5" i="21"/>
  <c r="V53" i="2"/>
  <c r="S53" i="2"/>
  <c r="V52" i="2"/>
  <c r="S52" i="2"/>
  <c r="V51" i="2"/>
  <c r="S51" i="2"/>
  <c r="V50" i="2"/>
  <c r="S50" i="2"/>
  <c r="V49" i="2"/>
  <c r="S49" i="2"/>
  <c r="V48" i="2"/>
  <c r="S48" i="2"/>
  <c r="AD48" i="2" s="1"/>
  <c r="AC48" i="2" s="1"/>
  <c r="M48" i="2"/>
  <c r="N48" i="2" s="1"/>
  <c r="O48" i="2" s="1"/>
  <c r="J48" i="2"/>
  <c r="K48" i="2" s="1"/>
  <c r="V47" i="2"/>
  <c r="S47" i="2"/>
  <c r="V46" i="2"/>
  <c r="S46" i="2"/>
  <c r="V45" i="2"/>
  <c r="S45" i="2"/>
  <c r="V44" i="2"/>
  <c r="S44" i="2"/>
  <c r="V43" i="2"/>
  <c r="S43" i="2"/>
  <c r="V42" i="2"/>
  <c r="S42" i="2"/>
  <c r="M42" i="2"/>
  <c r="N42" i="2" s="1"/>
  <c r="O42" i="2" s="1"/>
  <c r="J42" i="2"/>
  <c r="V41" i="2"/>
  <c r="S41" i="2"/>
  <c r="V40" i="2"/>
  <c r="S40" i="2"/>
  <c r="V39" i="2"/>
  <c r="S39" i="2"/>
  <c r="V38" i="2"/>
  <c r="S38" i="2"/>
  <c r="V37" i="2"/>
  <c r="S37" i="2"/>
  <c r="V36" i="2"/>
  <c r="S36" i="2"/>
  <c r="AD36" i="2" s="1"/>
  <c r="AC36" i="2" s="1"/>
  <c r="M36" i="2"/>
  <c r="N36" i="2" s="1"/>
  <c r="O36" i="2" s="1"/>
  <c r="J36" i="2"/>
  <c r="K36" i="2" s="1"/>
  <c r="V35" i="2"/>
  <c r="S35" i="2"/>
  <c r="V34" i="2"/>
  <c r="S34" i="2"/>
  <c r="V33" i="2"/>
  <c r="S33" i="2"/>
  <c r="V32" i="2"/>
  <c r="S32" i="2"/>
  <c r="V31" i="2"/>
  <c r="S31" i="2"/>
  <c r="V30" i="2"/>
  <c r="S30" i="2"/>
  <c r="M30" i="2"/>
  <c r="N30" i="2" s="1"/>
  <c r="O30" i="2" s="1"/>
  <c r="J30" i="2"/>
  <c r="V29" i="2"/>
  <c r="S29" i="2"/>
  <c r="V28" i="2"/>
  <c r="S28" i="2"/>
  <c r="V27" i="2"/>
  <c r="S27" i="2"/>
  <c r="V26" i="2"/>
  <c r="S26" i="2"/>
  <c r="V25" i="2"/>
  <c r="S25" i="2"/>
  <c r="V24" i="2"/>
  <c r="S24" i="2"/>
  <c r="AD24" i="2" s="1"/>
  <c r="AC24" i="2" s="1"/>
  <c r="N24" i="2"/>
  <c r="O24" i="2" s="1"/>
  <c r="M24" i="2"/>
  <c r="K24" i="2"/>
  <c r="J24" i="2"/>
  <c r="V23" i="2"/>
  <c r="S23" i="2"/>
  <c r="V22" i="2"/>
  <c r="S22" i="2"/>
  <c r="V21" i="2"/>
  <c r="S21" i="2"/>
  <c r="V20" i="2"/>
  <c r="S20" i="2"/>
  <c r="V19" i="2"/>
  <c r="S19" i="2"/>
  <c r="V18" i="2"/>
  <c r="S18" i="2"/>
  <c r="M18" i="2"/>
  <c r="N18" i="2" s="1"/>
  <c r="O18" i="2" s="1"/>
  <c r="J18" i="2"/>
  <c r="V17" i="2"/>
  <c r="S17" i="2"/>
  <c r="V16" i="2"/>
  <c r="S16" i="2"/>
  <c r="V15" i="2"/>
  <c r="S15" i="2"/>
  <c r="V14" i="2"/>
  <c r="S14" i="2"/>
  <c r="N14" i="2"/>
  <c r="O14" i="2" s="1"/>
  <c r="M14" i="2"/>
  <c r="I14" i="2"/>
  <c r="V13" i="2"/>
  <c r="S13" i="2"/>
  <c r="V12" i="2"/>
  <c r="S12" i="2"/>
  <c r="V11" i="2"/>
  <c r="S11" i="2"/>
  <c r="BD10" i="2"/>
  <c r="BE10" i="2" s="1"/>
  <c r="BF10" i="2" s="1"/>
  <c r="V10" i="2"/>
  <c r="S10" i="2"/>
  <c r="M10" i="2"/>
  <c r="N10" i="2" s="1"/>
  <c r="O10" i="2" s="1"/>
  <c r="J10" i="2"/>
  <c r="K10" i="2" s="1"/>
  <c r="V9" i="2"/>
  <c r="S9" i="2"/>
  <c r="V8" i="2"/>
  <c r="S8" i="2"/>
  <c r="V7" i="2"/>
  <c r="S7" i="2"/>
  <c r="V6" i="2"/>
  <c r="S6" i="2"/>
  <c r="BE5" i="2"/>
  <c r="BF5" i="2" s="1"/>
  <c r="BD5" i="2"/>
  <c r="V5" i="2"/>
  <c r="S5" i="2"/>
  <c r="M5" i="2"/>
  <c r="N5" i="2" s="1"/>
  <c r="O5" i="2" s="1"/>
  <c r="J5" i="2"/>
  <c r="K5" i="2" s="1"/>
  <c r="M16" i="21"/>
  <c r="M7" i="21"/>
  <c r="M8" i="21"/>
  <c r="M49" i="2"/>
  <c r="M39" i="2"/>
  <c r="M52" i="2"/>
  <c r="M33" i="2"/>
  <c r="M22" i="2"/>
  <c r="M11" i="2"/>
  <c r="M45" i="2"/>
  <c r="M23" i="2"/>
  <c r="M26" i="2"/>
  <c r="M6" i="22"/>
  <c r="M9" i="21"/>
  <c r="M10" i="21"/>
  <c r="M51" i="2"/>
  <c r="M41" i="2"/>
  <c r="M32" i="2"/>
  <c r="M38" i="2"/>
  <c r="M25" i="2"/>
  <c r="M15" i="2"/>
  <c r="M50" i="2"/>
  <c r="M28" i="2"/>
  <c r="M31" i="2"/>
  <c r="M7" i="2"/>
  <c r="M12" i="21"/>
  <c r="M13" i="21"/>
  <c r="M53" i="2"/>
  <c r="M44" i="2"/>
  <c r="M34" i="2"/>
  <c r="M43" i="2"/>
  <c r="M27" i="2"/>
  <c r="M17" i="2"/>
  <c r="M6" i="2"/>
  <c r="M35" i="2"/>
  <c r="M9" i="2"/>
  <c r="M16" i="2"/>
  <c r="M14" i="21"/>
  <c r="M15" i="21"/>
  <c r="M6" i="21"/>
  <c r="M46" i="2"/>
  <c r="M37" i="2"/>
  <c r="M47" i="2"/>
  <c r="M29" i="2"/>
  <c r="M20" i="2"/>
  <c r="M8" i="2"/>
  <c r="M40" i="2"/>
  <c r="M19" i="2"/>
  <c r="M21" i="2"/>
  <c r="AA5" i="4" l="1"/>
  <c r="AE5" i="4" s="1"/>
  <c r="AB5" i="4"/>
  <c r="Z6" i="4" s="1"/>
  <c r="AA9" i="4"/>
  <c r="AE9" i="4" s="1"/>
  <c r="AB9" i="4"/>
  <c r="Z10" i="4" s="1"/>
  <c r="AB14" i="4"/>
  <c r="AA14" i="4"/>
  <c r="AE14" i="4" s="1"/>
  <c r="AA15" i="4"/>
  <c r="AE15" i="4" s="1"/>
  <c r="AB15" i="4"/>
  <c r="AA13" i="4"/>
  <c r="AE13" i="4" s="1"/>
  <c r="AB13" i="4"/>
  <c r="AD7" i="4"/>
  <c r="AB16" i="4"/>
  <c r="AA16" i="4"/>
  <c r="AE16" i="4" s="1"/>
  <c r="AB12" i="4"/>
  <c r="AA12" i="4"/>
  <c r="AE12" i="4" s="1"/>
  <c r="AA17" i="4"/>
  <c r="AE17" i="4" s="1"/>
  <c r="AB17" i="4"/>
  <c r="AD10" i="4"/>
  <c r="AC10" i="4" s="1"/>
  <c r="AD5" i="22"/>
  <c r="AC5" i="22" s="1"/>
  <c r="P5" i="22"/>
  <c r="K5" i="22"/>
  <c r="Z5" i="22" s="1"/>
  <c r="P5" i="21"/>
  <c r="K5" i="21"/>
  <c r="AD6" i="21"/>
  <c r="AC6" i="21" s="1"/>
  <c r="Z6" i="21"/>
  <c r="Z5" i="21"/>
  <c r="AD5" i="21"/>
  <c r="AC5" i="21" s="1"/>
  <c r="BF5" i="21"/>
  <c r="Z7" i="21"/>
  <c r="AD7" i="21"/>
  <c r="AC7" i="21" s="1"/>
  <c r="Z9" i="21"/>
  <c r="AD9" i="21"/>
  <c r="AC9" i="21" s="1"/>
  <c r="P11" i="21"/>
  <c r="BH11" i="21"/>
  <c r="AD12" i="21"/>
  <c r="AC12" i="21" s="1"/>
  <c r="Z16" i="21"/>
  <c r="Z8" i="21"/>
  <c r="Z10" i="21"/>
  <c r="Z11" i="21"/>
  <c r="Z15" i="21"/>
  <c r="P5" i="2"/>
  <c r="P36" i="2"/>
  <c r="AD41" i="2"/>
  <c r="AC41" i="2" s="1"/>
  <c r="AD53" i="2"/>
  <c r="AC53" i="2" s="1"/>
  <c r="BH5" i="2"/>
  <c r="AD29" i="2"/>
  <c r="AC29" i="2" s="1"/>
  <c r="AD10" i="2"/>
  <c r="AC10" i="2" s="1"/>
  <c r="AD11" i="2"/>
  <c r="AC11" i="2" s="1"/>
  <c r="AD14" i="2"/>
  <c r="AC14" i="2" s="1"/>
  <c r="AD19" i="2"/>
  <c r="AC19" i="2" s="1"/>
  <c r="Z19" i="2"/>
  <c r="Z18" i="2"/>
  <c r="AD18" i="2"/>
  <c r="AC18" i="2" s="1"/>
  <c r="AD23" i="2"/>
  <c r="AC23" i="2" s="1"/>
  <c r="Z23" i="2"/>
  <c r="Z22" i="2"/>
  <c r="AD22" i="2"/>
  <c r="AC22" i="2" s="1"/>
  <c r="AD28" i="2"/>
  <c r="AC28" i="2" s="1"/>
  <c r="Z28" i="2"/>
  <c r="Z27" i="2"/>
  <c r="AD27" i="2"/>
  <c r="AC27" i="2" s="1"/>
  <c r="P30" i="2"/>
  <c r="K30" i="2"/>
  <c r="AD33" i="2"/>
  <c r="AC33" i="2" s="1"/>
  <c r="Z33" i="2"/>
  <c r="Z32" i="2"/>
  <c r="AD5" i="2"/>
  <c r="AC5" i="2" s="1"/>
  <c r="AD7" i="2"/>
  <c r="AC7" i="2" s="1"/>
  <c r="AD6" i="2"/>
  <c r="AC6" i="2" s="1"/>
  <c r="P10" i="2"/>
  <c r="BH10" i="2"/>
  <c r="BD14" i="2"/>
  <c r="BE14" i="2" s="1"/>
  <c r="J14" i="2"/>
  <c r="AD15" i="2"/>
  <c r="AC15" i="2" s="1"/>
  <c r="P18" i="2"/>
  <c r="K18" i="2"/>
  <c r="AD21" i="2"/>
  <c r="AC21" i="2" s="1"/>
  <c r="Z21" i="2"/>
  <c r="Z20" i="2"/>
  <c r="AD20" i="2"/>
  <c r="AC20" i="2" s="1"/>
  <c r="P24" i="2"/>
  <c r="AD26" i="2"/>
  <c r="AC26" i="2" s="1"/>
  <c r="Z26" i="2"/>
  <c r="Z25" i="2"/>
  <c r="AD25" i="2"/>
  <c r="AC25" i="2" s="1"/>
  <c r="Z29" i="2"/>
  <c r="AD32" i="2"/>
  <c r="AC32" i="2" s="1"/>
  <c r="AD38" i="2"/>
  <c r="AC38" i="2" s="1"/>
  <c r="Z38" i="2"/>
  <c r="Z37" i="2"/>
  <c r="AD37" i="2"/>
  <c r="AC37" i="2" s="1"/>
  <c r="Z41" i="2"/>
  <c r="AD43" i="2"/>
  <c r="AC43" i="2" s="1"/>
  <c r="Z43" i="2"/>
  <c r="Z42" i="2"/>
  <c r="AD42" i="2"/>
  <c r="AC42" i="2" s="1"/>
  <c r="AD47" i="2"/>
  <c r="AC47" i="2" s="1"/>
  <c r="Z47" i="2"/>
  <c r="Z46" i="2"/>
  <c r="AD46" i="2"/>
  <c r="AC46" i="2" s="1"/>
  <c r="AD52" i="2"/>
  <c r="AC52" i="2" s="1"/>
  <c r="Z52" i="2"/>
  <c r="Z51" i="2"/>
  <c r="AD51" i="2"/>
  <c r="AC51" i="2" s="1"/>
  <c r="Z5" i="2"/>
  <c r="Z10" i="2"/>
  <c r="Z24" i="2"/>
  <c r="AD31" i="2"/>
  <c r="AC31" i="2" s="1"/>
  <c r="Z31" i="2"/>
  <c r="Z30" i="2"/>
  <c r="AD30" i="2"/>
  <c r="AC30" i="2" s="1"/>
  <c r="AD35" i="2"/>
  <c r="AC35" i="2" s="1"/>
  <c r="Z35" i="2"/>
  <c r="Z34" i="2"/>
  <c r="AD34" i="2"/>
  <c r="AC34" i="2" s="1"/>
  <c r="AD40" i="2"/>
  <c r="AC40" i="2" s="1"/>
  <c r="Z40" i="2"/>
  <c r="Z39" i="2"/>
  <c r="AD39" i="2"/>
  <c r="AC39" i="2" s="1"/>
  <c r="P42" i="2"/>
  <c r="K42" i="2"/>
  <c r="AD45" i="2"/>
  <c r="AC45" i="2" s="1"/>
  <c r="Z45" i="2"/>
  <c r="Z44" i="2"/>
  <c r="AD44" i="2"/>
  <c r="AC44" i="2" s="1"/>
  <c r="P48" i="2"/>
  <c r="AD50" i="2"/>
  <c r="AC50" i="2" s="1"/>
  <c r="Z50" i="2"/>
  <c r="Z49" i="2"/>
  <c r="AD49" i="2"/>
  <c r="AC49" i="2" s="1"/>
  <c r="Z53" i="2"/>
  <c r="Z36" i="2"/>
  <c r="Z48" i="2"/>
  <c r="V16" i="18"/>
  <c r="S16" i="18"/>
  <c r="AD16" i="18" s="1"/>
  <c r="AC16" i="18" s="1"/>
  <c r="V15" i="18"/>
  <c r="S15" i="18"/>
  <c r="V14" i="18"/>
  <c r="S14" i="18"/>
  <c r="AD15" i="18" s="1"/>
  <c r="AC15" i="18" s="1"/>
  <c r="V13" i="18"/>
  <c r="S13" i="18"/>
  <c r="V12" i="18"/>
  <c r="S12" i="18"/>
  <c r="AD13" i="18" s="1"/>
  <c r="AC13" i="18" s="1"/>
  <c r="V11" i="18"/>
  <c r="S11" i="18"/>
  <c r="AD11" i="18" s="1"/>
  <c r="AC11" i="18" s="1"/>
  <c r="M11" i="18"/>
  <c r="J11" i="18"/>
  <c r="K11" i="18" s="1"/>
  <c r="V10" i="18"/>
  <c r="S10" i="18"/>
  <c r="AD10" i="18" s="1"/>
  <c r="AC10" i="18" s="1"/>
  <c r="V9" i="18"/>
  <c r="S9" i="18"/>
  <c r="V8" i="18"/>
  <c r="S8" i="18"/>
  <c r="V7" i="18"/>
  <c r="S7" i="18"/>
  <c r="V6" i="18"/>
  <c r="S6" i="18"/>
  <c r="BE5" i="18"/>
  <c r="BF5" i="18" s="1"/>
  <c r="BD5" i="18"/>
  <c r="V5" i="18"/>
  <c r="S5" i="18"/>
  <c r="AD5" i="18" s="1"/>
  <c r="AC5" i="18" s="1"/>
  <c r="N5" i="18"/>
  <c r="O5" i="18" s="1"/>
  <c r="M5" i="18"/>
  <c r="K5" i="18"/>
  <c r="J5" i="18"/>
  <c r="M12" i="18"/>
  <c r="M14" i="18"/>
  <c r="M7" i="18"/>
  <c r="M8" i="18"/>
  <c r="M10" i="18"/>
  <c r="M15" i="18"/>
  <c r="M6" i="18"/>
  <c r="M16" i="18"/>
  <c r="M9" i="18"/>
  <c r="M13" i="18"/>
  <c r="AC7" i="4" l="1"/>
  <c r="AD8" i="4"/>
  <c r="AC8" i="4" s="1"/>
  <c r="AB10" i="4"/>
  <c r="AA10" i="4"/>
  <c r="AE10" i="4" s="1"/>
  <c r="AA6" i="4"/>
  <c r="AE6" i="4" s="1"/>
  <c r="AB6" i="4"/>
  <c r="Z7" i="4" s="1"/>
  <c r="AA5" i="22"/>
  <c r="AE5" i="22" s="1"/>
  <c r="AB5" i="22"/>
  <c r="AB15" i="21"/>
  <c r="AA15" i="21"/>
  <c r="AE15" i="21" s="1"/>
  <c r="AB11" i="21"/>
  <c r="Z12" i="21" s="1"/>
  <c r="AA11" i="21"/>
  <c r="AE11" i="21" s="1"/>
  <c r="AB8" i="21"/>
  <c r="AA8" i="21"/>
  <c r="AE8" i="21" s="1"/>
  <c r="AA5" i="21"/>
  <c r="AE5" i="21" s="1"/>
  <c r="AB5" i="21"/>
  <c r="AB10" i="21"/>
  <c r="AA10" i="21"/>
  <c r="AE10" i="21" s="1"/>
  <c r="AA16" i="21"/>
  <c r="AE16" i="21" s="1"/>
  <c r="AB16" i="21"/>
  <c r="AA9" i="21"/>
  <c r="AE9" i="21" s="1"/>
  <c r="AB9" i="21"/>
  <c r="AA7" i="21"/>
  <c r="AE7" i="21" s="1"/>
  <c r="AB7" i="21"/>
  <c r="AB6" i="21"/>
  <c r="AA6" i="21"/>
  <c r="AE6" i="21" s="1"/>
  <c r="AD13" i="21"/>
  <c r="AB48" i="2"/>
  <c r="AA48" i="2"/>
  <c r="AE48" i="2" s="1"/>
  <c r="AA53" i="2"/>
  <c r="AE53" i="2" s="1"/>
  <c r="AB53" i="2"/>
  <c r="AA49" i="2"/>
  <c r="AE49" i="2" s="1"/>
  <c r="AB49" i="2"/>
  <c r="AB45" i="2"/>
  <c r="AA45" i="2"/>
  <c r="AE45" i="2" s="1"/>
  <c r="AB40" i="2"/>
  <c r="AA40" i="2"/>
  <c r="AE40" i="2" s="1"/>
  <c r="AB35" i="2"/>
  <c r="AA35" i="2"/>
  <c r="AE35" i="2" s="1"/>
  <c r="AB31" i="2"/>
  <c r="AA31" i="2"/>
  <c r="AE31" i="2" s="1"/>
  <c r="AB24" i="2"/>
  <c r="AA24" i="2"/>
  <c r="AE24" i="2" s="1"/>
  <c r="AB10" i="2"/>
  <c r="Z11" i="2" s="1"/>
  <c r="AA10" i="2"/>
  <c r="AE10" i="2" s="1"/>
  <c r="AB52" i="2"/>
  <c r="AA52" i="2"/>
  <c r="AE52" i="2" s="1"/>
  <c r="AB47" i="2"/>
  <c r="AA47" i="2"/>
  <c r="AE47" i="2" s="1"/>
  <c r="AB43" i="2"/>
  <c r="AA43" i="2"/>
  <c r="AE43" i="2" s="1"/>
  <c r="AA41" i="2"/>
  <c r="AE41" i="2" s="1"/>
  <c r="AB41" i="2"/>
  <c r="AA37" i="2"/>
  <c r="AE37" i="2" s="1"/>
  <c r="AB37" i="2"/>
  <c r="AA29" i="2"/>
  <c r="AE29" i="2" s="1"/>
  <c r="AB29" i="2"/>
  <c r="AA25" i="2"/>
  <c r="AE25" i="2" s="1"/>
  <c r="AB25" i="2"/>
  <c r="AB21" i="2"/>
  <c r="AA21" i="2"/>
  <c r="AE21" i="2" s="1"/>
  <c r="P14" i="2"/>
  <c r="K14" i="2"/>
  <c r="Z14" i="2" s="1"/>
  <c r="AA32" i="2"/>
  <c r="AE32" i="2" s="1"/>
  <c r="AB32" i="2"/>
  <c r="AA27" i="2"/>
  <c r="AE27" i="2" s="1"/>
  <c r="AB27" i="2"/>
  <c r="AA22" i="2"/>
  <c r="AE22" i="2" s="1"/>
  <c r="AB22" i="2"/>
  <c r="AA18" i="2"/>
  <c r="AE18" i="2" s="1"/>
  <c r="AB18" i="2"/>
  <c r="AB36" i="2"/>
  <c r="AA36" i="2"/>
  <c r="AE36" i="2" s="1"/>
  <c r="AB50" i="2"/>
  <c r="AA50" i="2"/>
  <c r="AE50" i="2" s="1"/>
  <c r="AA44" i="2"/>
  <c r="AE44" i="2" s="1"/>
  <c r="AB44" i="2"/>
  <c r="AA39" i="2"/>
  <c r="AE39" i="2" s="1"/>
  <c r="AB39" i="2"/>
  <c r="AA34" i="2"/>
  <c r="AE34" i="2" s="1"/>
  <c r="AB34" i="2"/>
  <c r="AA30" i="2"/>
  <c r="AE30" i="2" s="1"/>
  <c r="AB30" i="2"/>
  <c r="AB5" i="2"/>
  <c r="Z6" i="2" s="1"/>
  <c r="AA5" i="2"/>
  <c r="AE5" i="2" s="1"/>
  <c r="AA51" i="2"/>
  <c r="AE51" i="2" s="1"/>
  <c r="AB51" i="2"/>
  <c r="AA46" i="2"/>
  <c r="AE46" i="2" s="1"/>
  <c r="AB46" i="2"/>
  <c r="AA42" i="2"/>
  <c r="AE42" i="2" s="1"/>
  <c r="AB42" i="2"/>
  <c r="AB38" i="2"/>
  <c r="AA38" i="2"/>
  <c r="AE38" i="2" s="1"/>
  <c r="AB26" i="2"/>
  <c r="AA26" i="2"/>
  <c r="AE26" i="2" s="1"/>
  <c r="AA20" i="2"/>
  <c r="AE20" i="2" s="1"/>
  <c r="AB20" i="2"/>
  <c r="AD16" i="2"/>
  <c r="BF14" i="2"/>
  <c r="BH14" i="2"/>
  <c r="AB33" i="2"/>
  <c r="AA33" i="2"/>
  <c r="AE33" i="2" s="1"/>
  <c r="AB28" i="2"/>
  <c r="AA28" i="2"/>
  <c r="AE28" i="2" s="1"/>
  <c r="AB23" i="2"/>
  <c r="AA23" i="2"/>
  <c r="AE23" i="2" s="1"/>
  <c r="AB19" i="2"/>
  <c r="AA19" i="2"/>
  <c r="AE19" i="2" s="1"/>
  <c r="AD8" i="2"/>
  <c r="AD12" i="2"/>
  <c r="AD7" i="18"/>
  <c r="AC7" i="18" s="1"/>
  <c r="P5" i="18"/>
  <c r="BH5" i="18"/>
  <c r="AD6" i="18"/>
  <c r="AC6" i="18" s="1"/>
  <c r="AD8" i="18"/>
  <c r="AC8" i="18" s="1"/>
  <c r="Z10" i="18"/>
  <c r="Z12" i="18"/>
  <c r="AD12" i="18"/>
  <c r="AC12" i="18" s="1"/>
  <c r="Z14" i="18"/>
  <c r="AD14" i="18"/>
  <c r="AC14" i="18" s="1"/>
  <c r="Z16" i="18"/>
  <c r="Z5" i="18"/>
  <c r="Z11" i="18"/>
  <c r="Z13" i="18"/>
  <c r="Z15" i="18"/>
  <c r="AB7" i="4" l="1"/>
  <c r="Z8" i="4" s="1"/>
  <c r="AA7" i="4"/>
  <c r="AE7" i="4" s="1"/>
  <c r="AC13" i="21"/>
  <c r="AD14" i="21"/>
  <c r="AC14" i="21" s="1"/>
  <c r="AA12" i="21"/>
  <c r="AE12" i="21" s="1"/>
  <c r="AB12" i="21"/>
  <c r="Z13" i="21" s="1"/>
  <c r="AC8" i="2"/>
  <c r="AD9" i="2"/>
  <c r="AC9" i="2" s="1"/>
  <c r="AB14" i="2"/>
  <c r="Z15" i="2" s="1"/>
  <c r="AA14" i="2"/>
  <c r="AE14" i="2" s="1"/>
  <c r="AC12" i="2"/>
  <c r="AD13" i="2"/>
  <c r="AC13" i="2" s="1"/>
  <c r="AC16" i="2"/>
  <c r="AD17" i="2"/>
  <c r="AC17" i="2" s="1"/>
  <c r="AA6" i="2"/>
  <c r="AE6" i="2" s="1"/>
  <c r="AB6" i="2"/>
  <c r="Z7" i="2" s="1"/>
  <c r="AA11" i="2"/>
  <c r="AE11" i="2" s="1"/>
  <c r="AB11" i="2"/>
  <c r="Z12" i="2" s="1"/>
  <c r="AB15" i="18"/>
  <c r="AA15" i="18"/>
  <c r="AE15" i="18" s="1"/>
  <c r="AB11" i="18"/>
  <c r="AA11" i="18"/>
  <c r="AE11" i="18" s="1"/>
  <c r="AA16" i="18"/>
  <c r="AE16" i="18" s="1"/>
  <c r="AB16" i="18"/>
  <c r="AA14" i="18"/>
  <c r="AE14" i="18" s="1"/>
  <c r="AB14" i="18"/>
  <c r="AA12" i="18"/>
  <c r="AE12" i="18" s="1"/>
  <c r="AB12" i="18"/>
  <c r="AD9" i="18"/>
  <c r="AC9" i="18" s="1"/>
  <c r="AB13" i="18"/>
  <c r="AA13" i="18"/>
  <c r="AE13" i="18" s="1"/>
  <c r="AB5" i="18"/>
  <c r="Z6" i="18" s="1"/>
  <c r="AA5" i="18"/>
  <c r="AE5" i="18" s="1"/>
  <c r="AA10" i="18"/>
  <c r="AE10" i="18" s="1"/>
  <c r="AB10" i="18"/>
  <c r="AA8" i="4" l="1"/>
  <c r="AE8" i="4" s="1"/>
  <c r="AB8" i="4"/>
  <c r="AB13" i="21"/>
  <c r="Z14" i="21" s="1"/>
  <c r="AA13" i="21"/>
  <c r="AE13" i="21" s="1"/>
  <c r="AA12" i="2"/>
  <c r="AE12" i="2" s="1"/>
  <c r="AB12" i="2"/>
  <c r="Z13" i="2" s="1"/>
  <c r="AB7" i="2"/>
  <c r="Z8" i="2" s="1"/>
  <c r="AA7" i="2"/>
  <c r="AE7" i="2" s="1"/>
  <c r="AA15" i="2"/>
  <c r="AE15" i="2" s="1"/>
  <c r="AB15" i="2"/>
  <c r="Z16" i="2" s="1"/>
  <c r="AA6" i="18"/>
  <c r="AE6" i="18" s="1"/>
  <c r="AB6" i="18"/>
  <c r="Z7" i="18" s="1"/>
  <c r="AA14" i="21" l="1"/>
  <c r="AE14" i="21" s="1"/>
  <c r="AB14" i="21"/>
  <c r="AB16" i="2"/>
  <c r="Z17" i="2" s="1"/>
  <c r="AA16" i="2"/>
  <c r="AE16" i="2" s="1"/>
  <c r="AA13" i="2"/>
  <c r="AE13" i="2" s="1"/>
  <c r="AB13" i="2"/>
  <c r="AA8" i="2"/>
  <c r="AE8" i="2" s="1"/>
  <c r="AB8" i="2"/>
  <c r="Z9" i="2" s="1"/>
  <c r="AB7" i="18"/>
  <c r="AA7" i="18"/>
  <c r="AE7" i="18" s="1"/>
  <c r="AB9" i="2" l="1"/>
  <c r="AA9" i="2"/>
  <c r="AE9" i="2" s="1"/>
  <c r="AA17" i="2"/>
  <c r="AE17" i="2" s="1"/>
  <c r="AB17" i="2"/>
  <c r="Z8" i="18"/>
  <c r="Z9" i="18"/>
  <c r="AB9" i="18" l="1"/>
  <c r="AA9" i="18"/>
  <c r="AE9" i="18" s="1"/>
  <c r="AA8" i="18"/>
  <c r="AE8" i="18" s="1"/>
  <c r="AB8" i="18"/>
  <c r="V14" i="16" l="1"/>
  <c r="S14" i="16"/>
  <c r="V13" i="16"/>
  <c r="S13" i="16"/>
  <c r="AD14" i="16" s="1"/>
  <c r="AC14" i="16" s="1"/>
  <c r="V12" i="16"/>
  <c r="S12" i="16"/>
  <c r="AD13" i="16" s="1"/>
  <c r="AC13" i="16" s="1"/>
  <c r="V11" i="16"/>
  <c r="S11" i="16"/>
  <c r="AD12" i="16" s="1"/>
  <c r="AC12" i="16" s="1"/>
  <c r="V10" i="16"/>
  <c r="S10" i="16"/>
  <c r="AD11" i="16" s="1"/>
  <c r="AC11" i="16" s="1"/>
  <c r="V9" i="16"/>
  <c r="S9" i="16"/>
  <c r="AD9" i="16" s="1"/>
  <c r="AC9" i="16" s="1"/>
  <c r="M9" i="16"/>
  <c r="J9" i="16"/>
  <c r="K9" i="16" s="1"/>
  <c r="V7" i="16"/>
  <c r="S7" i="16"/>
  <c r="BD6" i="16"/>
  <c r="BE6" i="16" s="1"/>
  <c r="V6" i="16"/>
  <c r="S6" i="16"/>
  <c r="M6" i="16"/>
  <c r="N6" i="16" s="1"/>
  <c r="O6" i="16" s="1"/>
  <c r="J6" i="16"/>
  <c r="V5" i="16"/>
  <c r="S5" i="16"/>
  <c r="V4" i="16"/>
  <c r="S4" i="16"/>
  <c r="BD3" i="16"/>
  <c r="BE3" i="16" s="1"/>
  <c r="V3" i="16"/>
  <c r="S3" i="16"/>
  <c r="M3" i="16"/>
  <c r="N3" i="16" s="1"/>
  <c r="O3" i="16" s="1"/>
  <c r="J3" i="16"/>
  <c r="P3" i="16" s="1"/>
  <c r="M14" i="16"/>
  <c r="M4" i="16"/>
  <c r="M7" i="16"/>
  <c r="M11" i="16"/>
  <c r="M13" i="16"/>
  <c r="M5" i="16"/>
  <c r="M8" i="16"/>
  <c r="M10" i="16"/>
  <c r="M12" i="16"/>
  <c r="BH3" i="16" l="1"/>
  <c r="BF3" i="16"/>
  <c r="P6" i="16"/>
  <c r="BH6" i="16"/>
  <c r="BF6" i="16"/>
  <c r="Z3" i="16"/>
  <c r="AD3" i="16"/>
  <c r="AC3" i="16" s="1"/>
  <c r="Z6" i="16"/>
  <c r="AD6" i="16"/>
  <c r="AC6" i="16" s="1"/>
  <c r="Z10" i="16"/>
  <c r="AD10" i="16"/>
  <c r="AC10" i="16" s="1"/>
  <c r="Z12" i="16"/>
  <c r="Z14" i="16"/>
  <c r="K3" i="16"/>
  <c r="K6" i="16"/>
  <c r="Z9" i="16"/>
  <c r="Z11" i="16"/>
  <c r="Z13" i="16"/>
  <c r="AA10" i="16" l="1"/>
  <c r="AE10" i="16" s="1"/>
  <c r="AB10" i="16"/>
  <c r="AA6" i="16"/>
  <c r="AE6" i="16" s="1"/>
  <c r="AB6" i="16"/>
  <c r="Z7" i="16" s="1"/>
  <c r="AB13" i="16"/>
  <c r="AA13" i="16"/>
  <c r="AE13" i="16" s="1"/>
  <c r="AB9" i="16"/>
  <c r="AA9" i="16"/>
  <c r="AE9" i="16" s="1"/>
  <c r="AA14" i="16"/>
  <c r="AE14" i="16" s="1"/>
  <c r="AB14" i="16"/>
  <c r="AD7" i="16"/>
  <c r="AC7" i="16" s="1"/>
  <c r="AB11" i="16"/>
  <c r="AA11" i="16"/>
  <c r="AE11" i="16" s="1"/>
  <c r="AA12" i="16"/>
  <c r="AE12" i="16" s="1"/>
  <c r="AB12" i="16"/>
  <c r="AA3" i="16"/>
  <c r="AE3" i="16" s="1"/>
  <c r="AB3" i="16"/>
  <c r="Z4" i="16" s="1"/>
  <c r="AD4" i="16"/>
  <c r="AC4" i="16" l="1"/>
  <c r="AD5" i="16"/>
  <c r="AC5" i="16" s="1"/>
  <c r="AB7" i="16"/>
  <c r="AA7" i="16"/>
  <c r="AE7" i="16" s="1"/>
  <c r="AB4" i="16"/>
  <c r="Z5" i="16" s="1"/>
  <c r="AA4" i="16"/>
  <c r="AE4" i="16" s="1"/>
  <c r="AA5" i="16" l="1"/>
  <c r="AE5" i="16" s="1"/>
  <c r="AB5" i="16"/>
  <c r="V17" i="30" l="1"/>
  <c r="S17" i="30"/>
  <c r="AD17" i="30" s="1"/>
  <c r="AC17" i="30" s="1"/>
  <c r="V16" i="30"/>
  <c r="S16" i="30"/>
  <c r="V15" i="30"/>
  <c r="S15" i="30"/>
  <c r="AD16" i="30" s="1"/>
  <c r="AC16" i="30" s="1"/>
  <c r="V14" i="30"/>
  <c r="S14" i="30"/>
  <c r="V13" i="30"/>
  <c r="S13" i="30"/>
  <c r="AD14" i="30" s="1"/>
  <c r="AC14" i="30" s="1"/>
  <c r="V12" i="30"/>
  <c r="S12" i="30"/>
  <c r="AD12" i="30" s="1"/>
  <c r="AC12" i="30" s="1"/>
  <c r="M12" i="30"/>
  <c r="J12" i="30"/>
  <c r="K12" i="30" s="1"/>
  <c r="V8" i="30"/>
  <c r="S8" i="30"/>
  <c r="V7" i="30"/>
  <c r="S7" i="30"/>
  <c r="V6" i="30"/>
  <c r="S6" i="30"/>
  <c r="BD5" i="30"/>
  <c r="BE5" i="30" s="1"/>
  <c r="V5" i="30"/>
  <c r="S5" i="30"/>
  <c r="M5" i="30"/>
  <c r="N5" i="30" s="1"/>
  <c r="O5" i="30" s="1"/>
  <c r="J5" i="30"/>
  <c r="M17" i="30"/>
  <c r="M13" i="30"/>
  <c r="M16" i="30"/>
  <c r="M6" i="30"/>
  <c r="M15" i="30"/>
  <c r="M8" i="30"/>
  <c r="M14" i="30"/>
  <c r="P5" i="30" l="1"/>
  <c r="BH5" i="30"/>
  <c r="BF5" i="30"/>
  <c r="AD5" i="30"/>
  <c r="AC5" i="30" s="1"/>
  <c r="Z13" i="30"/>
  <c r="AD13" i="30"/>
  <c r="AC13" i="30" s="1"/>
  <c r="Z15" i="30"/>
  <c r="AD15" i="30"/>
  <c r="AC15" i="30" s="1"/>
  <c r="Z17" i="30"/>
  <c r="K5" i="30"/>
  <c r="Z5" i="30" s="1"/>
  <c r="Z12" i="30"/>
  <c r="Z14" i="30"/>
  <c r="Z16" i="30"/>
  <c r="AA5" i="30" l="1"/>
  <c r="AE5" i="30" s="1"/>
  <c r="AB5" i="30"/>
  <c r="Z6" i="30" s="1"/>
  <c r="AB16" i="30"/>
  <c r="AA16" i="30"/>
  <c r="AE16" i="30" s="1"/>
  <c r="AB12" i="30"/>
  <c r="AA12" i="30"/>
  <c r="AE12" i="30" s="1"/>
  <c r="AA17" i="30"/>
  <c r="AE17" i="30" s="1"/>
  <c r="AB17" i="30"/>
  <c r="AA15" i="30"/>
  <c r="AE15" i="30" s="1"/>
  <c r="AB15" i="30"/>
  <c r="AA13" i="30"/>
  <c r="AE13" i="30" s="1"/>
  <c r="AB13" i="30"/>
  <c r="AD6" i="30"/>
  <c r="AB14" i="30"/>
  <c r="AA14" i="30"/>
  <c r="AE14" i="30" s="1"/>
  <c r="AB6" i="30" l="1"/>
  <c r="Z7" i="30" s="1"/>
  <c r="AA6" i="30"/>
  <c r="AC6" i="30"/>
  <c r="AD7" i="30"/>
  <c r="AC7" i="30" s="1"/>
  <c r="AD8" i="30"/>
  <c r="AC8" i="30" s="1"/>
  <c r="AE6" i="30" l="1"/>
  <c r="AB7" i="30"/>
  <c r="Z8" i="30" s="1"/>
  <c r="AA7" i="30"/>
  <c r="AE7" i="30" s="1"/>
  <c r="AA8" i="30" l="1"/>
  <c r="AE8" i="30" s="1"/>
  <c r="AB8" i="30"/>
  <c r="V53" i="29" l="1"/>
  <c r="V48" i="29"/>
  <c r="V39" i="29"/>
  <c r="V37" i="29"/>
  <c r="V31" i="29"/>
  <c r="V27" i="29"/>
  <c r="V21" i="29"/>
  <c r="V11" i="29"/>
  <c r="V7" i="29"/>
  <c r="V4" i="29"/>
  <c r="AD9" i="8" l="1"/>
  <c r="AC9" i="8" s="1"/>
  <c r="AA9" i="8"/>
  <c r="Z9" i="8"/>
  <c r="AB9" i="8" s="1"/>
  <c r="V9" i="8"/>
  <c r="V6" i="8"/>
  <c r="BF5" i="8"/>
  <c r="BG5" i="8" s="1"/>
  <c r="BE5" i="8"/>
  <c r="V5" i="8"/>
  <c r="S5" i="8"/>
  <c r="M5" i="8"/>
  <c r="N5" i="8" s="1"/>
  <c r="O5" i="8" s="1"/>
  <c r="K5" i="8"/>
  <c r="J5" i="8"/>
  <c r="M8" i="8"/>
  <c r="M10" i="8"/>
  <c r="M9" i="8"/>
  <c r="M7" i="8"/>
  <c r="M6" i="8"/>
  <c r="AE9" i="8" l="1"/>
  <c r="P5" i="8"/>
  <c r="BI5" i="8"/>
  <c r="Z5" i="8"/>
  <c r="AD5" i="8"/>
  <c r="AC5" i="8" s="1"/>
  <c r="AB5" i="8" l="1"/>
  <c r="Z6" i="8" s="1"/>
  <c r="AA5" i="8"/>
  <c r="AE5" i="8" s="1"/>
  <c r="AD6" i="8"/>
  <c r="AD7" i="8" l="1"/>
  <c r="AC7" i="8" s="1"/>
  <c r="AC6" i="8"/>
  <c r="AB6" i="8"/>
  <c r="Z7" i="8" s="1"/>
  <c r="AA6" i="8"/>
  <c r="AE6" i="8" s="1"/>
  <c r="AA7" i="8" l="1"/>
  <c r="AE7" i="8" s="1"/>
  <c r="AB7" i="8"/>
  <c r="BE9" i="13" l="1"/>
  <c r="BD9" i="13"/>
  <c r="AE9" i="13"/>
  <c r="AC9" i="13"/>
  <c r="AB9" i="13"/>
  <c r="AA9" i="13"/>
  <c r="V9" i="13"/>
  <c r="J9" i="13"/>
  <c r="BE7" i="13"/>
  <c r="BD7" i="13"/>
  <c r="AE7" i="13"/>
  <c r="AC7" i="13"/>
  <c r="AB7" i="13"/>
  <c r="AA7" i="13"/>
  <c r="V7" i="13"/>
  <c r="J7" i="13"/>
  <c r="BE5" i="13"/>
  <c r="BF5" i="13" s="1"/>
  <c r="BD5" i="13"/>
  <c r="V5" i="13"/>
  <c r="S5" i="13"/>
  <c r="M5" i="13"/>
  <c r="N5" i="13" s="1"/>
  <c r="O5" i="13" s="1"/>
  <c r="K5" i="13"/>
  <c r="J5" i="13"/>
  <c r="M8" i="13"/>
  <c r="M7" i="13"/>
  <c r="M6" i="13"/>
  <c r="M9" i="13"/>
  <c r="M10" i="13"/>
  <c r="AD5" i="13" l="1"/>
  <c r="AC5" i="13" s="1"/>
  <c r="N7" i="13"/>
  <c r="O7" i="13" s="1"/>
  <c r="N9" i="13"/>
  <c r="O9" i="13" s="1"/>
  <c r="P5" i="13"/>
  <c r="BH5" i="13"/>
  <c r="Z5" i="13"/>
  <c r="K7" i="13"/>
  <c r="K9" i="13"/>
  <c r="P9" i="13" l="1"/>
  <c r="P7" i="13"/>
  <c r="AB5" i="13"/>
  <c r="AA5" i="13"/>
  <c r="AE5" i="13" s="1"/>
  <c r="AC11" i="9" l="1"/>
  <c r="AB11" i="9"/>
  <c r="AA11" i="9"/>
  <c r="AE11" i="9" s="1"/>
  <c r="V11" i="9"/>
  <c r="BD8" i="9"/>
  <c r="BE8" i="9" s="1"/>
  <c r="BF8" i="9" s="1"/>
  <c r="V8" i="9"/>
  <c r="M8" i="9"/>
  <c r="N8" i="9" s="1"/>
  <c r="O8" i="9" s="1"/>
  <c r="AD8" i="9" s="1"/>
  <c r="AC8" i="9" s="1"/>
  <c r="J8" i="9"/>
  <c r="V7" i="9"/>
  <c r="V6" i="9"/>
  <c r="BD5" i="9"/>
  <c r="BE5" i="9" s="1"/>
  <c r="V5" i="9"/>
  <c r="S5" i="9"/>
  <c r="M5" i="9"/>
  <c r="N5" i="9" s="1"/>
  <c r="O5" i="9" s="1"/>
  <c r="J5" i="9"/>
  <c r="M13" i="9"/>
  <c r="M7" i="9"/>
  <c r="M9" i="9"/>
  <c r="M12" i="9"/>
  <c r="M6" i="9"/>
  <c r="M11" i="9"/>
  <c r="M10" i="9"/>
  <c r="P5" i="9" l="1"/>
  <c r="BH5" i="9"/>
  <c r="BF5" i="9"/>
  <c r="P8" i="9"/>
  <c r="AD5" i="9"/>
  <c r="AC5" i="9" s="1"/>
  <c r="K5" i="9"/>
  <c r="Z5" i="9" s="1"/>
  <c r="K8" i="9"/>
  <c r="Z8" i="9" s="1"/>
  <c r="AA5" i="9" l="1"/>
  <c r="AE5" i="9" s="1"/>
  <c r="AB5" i="9"/>
  <c r="Z6" i="9" s="1"/>
  <c r="AB8" i="9"/>
  <c r="AA8" i="9"/>
  <c r="AE8" i="9" s="1"/>
  <c r="AD6" i="9"/>
  <c r="AC6" i="9" l="1"/>
  <c r="AD7" i="9"/>
  <c r="AC7" i="9" s="1"/>
  <c r="AA6" i="9"/>
  <c r="AB6" i="9"/>
  <c r="Z7" i="9" s="1"/>
  <c r="AE6" i="9" l="1"/>
  <c r="AA7" i="9"/>
  <c r="AE7" i="9" s="1"/>
  <c r="AB7" i="9"/>
  <c r="V8" i="10" l="1"/>
  <c r="S8" i="10"/>
  <c r="BD7" i="10"/>
  <c r="BC7" i="10"/>
  <c r="BE7" i="10" s="1"/>
  <c r="V7" i="10"/>
  <c r="S7" i="10"/>
  <c r="M7" i="10"/>
  <c r="N7" i="10" s="1"/>
  <c r="O7" i="10" s="1"/>
  <c r="J7" i="10"/>
  <c r="V6" i="10"/>
  <c r="S6" i="10"/>
  <c r="BD5" i="10"/>
  <c r="BC5" i="10" s="1"/>
  <c r="BE5" i="10" s="1"/>
  <c r="V5" i="10"/>
  <c r="S5" i="10"/>
  <c r="N5" i="10"/>
  <c r="O5" i="10" s="1"/>
  <c r="J5" i="10"/>
  <c r="K5" i="10" s="1"/>
  <c r="M8" i="10"/>
  <c r="P7" i="10" l="1"/>
  <c r="BF7" i="10"/>
  <c r="BH7" i="10"/>
  <c r="AD5" i="10"/>
  <c r="AC5" i="10" s="1"/>
  <c r="BH5" i="10"/>
  <c r="BF5" i="10"/>
  <c r="P5" i="10"/>
  <c r="AD7" i="10"/>
  <c r="AC7" i="10" s="1"/>
  <c r="Z5" i="10"/>
  <c r="K7" i="10"/>
  <c r="Z7" i="10" s="1"/>
  <c r="AD8" i="10" l="1"/>
  <c r="AC8" i="10" s="1"/>
  <c r="AA7" i="10"/>
  <c r="AE7" i="10" s="1"/>
  <c r="AB7" i="10"/>
  <c r="Z8" i="10" s="1"/>
  <c r="AB5" i="10"/>
  <c r="Z6" i="10" s="1"/>
  <c r="AA5" i="10"/>
  <c r="AE5" i="10" s="1"/>
  <c r="AD6" i="10"/>
  <c r="AC6" i="10" s="1"/>
  <c r="AA8" i="10" l="1"/>
  <c r="AE8" i="10" s="1"/>
  <c r="AB8" i="10"/>
  <c r="AA6" i="10"/>
  <c r="AE6" i="10" s="1"/>
  <c r="AB6" i="10"/>
  <c r="V9" i="5" l="1"/>
  <c r="S9" i="5"/>
  <c r="BD8" i="5"/>
  <c r="BC8" i="5"/>
  <c r="BE8" i="5" s="1"/>
  <c r="V8" i="5"/>
  <c r="S8" i="5"/>
  <c r="M8" i="5"/>
  <c r="N8" i="5" s="1"/>
  <c r="O8" i="5" s="1"/>
  <c r="J8" i="5"/>
  <c r="V7" i="5"/>
  <c r="S7" i="5"/>
  <c r="V6" i="5"/>
  <c r="S6" i="5"/>
  <c r="BC5" i="5"/>
  <c r="BE5" i="5" s="1"/>
  <c r="V5" i="5"/>
  <c r="S5" i="5"/>
  <c r="N5" i="5"/>
  <c r="O5" i="5" s="1"/>
  <c r="J5" i="5"/>
  <c r="K5" i="5" s="1"/>
  <c r="BF5" i="5" l="1"/>
  <c r="BH5" i="5"/>
  <c r="P8" i="5"/>
  <c r="AD8" i="5"/>
  <c r="AC8" i="5" s="1"/>
  <c r="BH8" i="5"/>
  <c r="BF8" i="5"/>
  <c r="P5" i="5"/>
  <c r="K8" i="5"/>
  <c r="Z5" i="5"/>
  <c r="AD5" i="5"/>
  <c r="AC5" i="5" s="1"/>
  <c r="Z8" i="5"/>
  <c r="AD6" i="5" l="1"/>
  <c r="AC6" i="5" s="1"/>
  <c r="AD9" i="5"/>
  <c r="AC9" i="5" s="1"/>
  <c r="AB5" i="5"/>
  <c r="Z6" i="5" s="1"/>
  <c r="AA5" i="5"/>
  <c r="AE5" i="5" s="1"/>
  <c r="AB8" i="5"/>
  <c r="Z9" i="5" s="1"/>
  <c r="AA8" i="5"/>
  <c r="AE8" i="5" s="1"/>
  <c r="AD7" i="5"/>
  <c r="AC7" i="5" s="1"/>
  <c r="AA9" i="5" l="1"/>
  <c r="AE9" i="5" s="1"/>
  <c r="AB9" i="5"/>
  <c r="AB6" i="5"/>
  <c r="Z7" i="5" s="1"/>
  <c r="AA6" i="5"/>
  <c r="AE6" i="5" s="1"/>
  <c r="AB7" i="5" l="1"/>
  <c r="AA7" i="5"/>
  <c r="AE7" i="5" s="1"/>
  <c r="BD7" i="23" l="1"/>
  <c r="BE7" i="23" s="1"/>
  <c r="BF7" i="23" s="1"/>
  <c r="V7" i="23"/>
  <c r="S7" i="23"/>
  <c r="M7" i="23"/>
  <c r="N7" i="23" s="1"/>
  <c r="O7" i="23" s="1"/>
  <c r="J7" i="23"/>
  <c r="V6" i="23"/>
  <c r="S6" i="23"/>
  <c r="BE5" i="23"/>
  <c r="BH7" i="23" s="1"/>
  <c r="BD5" i="23"/>
  <c r="V5" i="23"/>
  <c r="S5" i="23"/>
  <c r="M5" i="23"/>
  <c r="N5" i="23" s="1"/>
  <c r="O5" i="23" s="1"/>
  <c r="K5" i="23"/>
  <c r="J5" i="23"/>
  <c r="V4" i="23"/>
  <c r="S4" i="23"/>
  <c r="BE3" i="23"/>
  <c r="BF3" i="23" s="1"/>
  <c r="V3" i="23"/>
  <c r="S3" i="23"/>
  <c r="N3" i="23"/>
  <c r="O3" i="23" s="1"/>
  <c r="K3" i="23"/>
  <c r="J3" i="23"/>
  <c r="M6" i="23"/>
  <c r="P3" i="23" l="1"/>
  <c r="AD5" i="23"/>
  <c r="AC5" i="23" s="1"/>
  <c r="P7" i="23"/>
  <c r="AD7" i="23"/>
  <c r="AC7" i="23" s="1"/>
  <c r="Z3" i="23"/>
  <c r="AD3" i="23"/>
  <c r="AC3" i="23" s="1"/>
  <c r="BH3" i="23"/>
  <c r="P5" i="23"/>
  <c r="BH5" i="23"/>
  <c r="Z5" i="23"/>
  <c r="BF5" i="23"/>
  <c r="K7" i="23"/>
  <c r="Z7" i="23" s="1"/>
  <c r="AA7" i="23" l="1"/>
  <c r="AE7" i="23" s="1"/>
  <c r="AB7" i="23"/>
  <c r="AB5" i="23"/>
  <c r="Z6" i="23" s="1"/>
  <c r="AA5" i="23"/>
  <c r="AE5" i="23" s="1"/>
  <c r="AA3" i="23"/>
  <c r="AE3" i="23" s="1"/>
  <c r="AB3" i="23"/>
  <c r="Z4" i="23" s="1"/>
  <c r="AD6" i="23"/>
  <c r="AC6" i="23" s="1"/>
  <c r="AD4" i="23"/>
  <c r="AC4" i="23" s="1"/>
  <c r="AB4" i="23" l="1"/>
  <c r="AA4" i="23"/>
  <c r="AE4" i="23" s="1"/>
  <c r="AA6" i="23"/>
  <c r="AE6" i="23" s="1"/>
  <c r="AB6" i="23"/>
  <c r="V6" i="14" l="1"/>
  <c r="S6" i="14"/>
  <c r="BD5" i="14"/>
  <c r="BE5" i="14" s="1"/>
  <c r="V5" i="14"/>
  <c r="S5" i="14"/>
  <c r="N5" i="14"/>
  <c r="O5" i="14" s="1"/>
  <c r="K5" i="14"/>
  <c r="J5" i="14"/>
  <c r="P5" i="14" l="1"/>
  <c r="BH5" i="14"/>
  <c r="BF5" i="14"/>
  <c r="Z5" i="14"/>
  <c r="AD5" i="14"/>
  <c r="AC5" i="14" s="1"/>
  <c r="AA5" i="14" l="1"/>
  <c r="AE5" i="14" s="1"/>
  <c r="AB5" i="14"/>
  <c r="Z6" i="14" s="1"/>
  <c r="AD6" i="14"/>
  <c r="AC6" i="14" s="1"/>
  <c r="AA6" i="14" l="1"/>
  <c r="AE6" i="14" s="1"/>
  <c r="AB6" i="14"/>
  <c r="V9" i="20" l="1"/>
  <c r="S9" i="20"/>
  <c r="AD9" i="20" s="1"/>
  <c r="AC9" i="20" s="1"/>
  <c r="V8" i="20"/>
  <c r="S8" i="20"/>
  <c r="V7" i="20"/>
  <c r="S7" i="20"/>
  <c r="AD8" i="20" s="1"/>
  <c r="AC8" i="20" s="1"/>
  <c r="V6" i="20"/>
  <c r="S6" i="20"/>
  <c r="BD5" i="20"/>
  <c r="BE5" i="20" s="1"/>
  <c r="V5" i="20"/>
  <c r="S5" i="20"/>
  <c r="M5" i="20"/>
  <c r="N5" i="20" s="1"/>
  <c r="O5" i="20" s="1"/>
  <c r="J5" i="20"/>
  <c r="AB9" i="28"/>
  <c r="AA9" i="28"/>
  <c r="V9" i="28"/>
  <c r="S9" i="28"/>
  <c r="AC8" i="28"/>
  <c r="V8" i="28"/>
  <c r="S8" i="28"/>
  <c r="V7" i="28"/>
  <c r="S7" i="28"/>
  <c r="V6" i="28"/>
  <c r="S6" i="28"/>
  <c r="BE5" i="28"/>
  <c r="BF5" i="28" s="1"/>
  <c r="BD5" i="28"/>
  <c r="V5" i="28"/>
  <c r="S5" i="28"/>
  <c r="M5" i="28"/>
  <c r="N5" i="28" s="1"/>
  <c r="O5" i="28" s="1"/>
  <c r="K5" i="28"/>
  <c r="J5" i="28"/>
  <c r="V11" i="7"/>
  <c r="S11" i="7"/>
  <c r="V10" i="7"/>
  <c r="S10" i="7"/>
  <c r="AD11" i="7" s="1"/>
  <c r="AC11" i="7" s="1"/>
  <c r="V9" i="7"/>
  <c r="S9" i="7"/>
  <c r="AD10" i="7" s="1"/>
  <c r="AC10" i="7" s="1"/>
  <c r="V8" i="7"/>
  <c r="S8" i="7"/>
  <c r="AD9" i="7" s="1"/>
  <c r="AC9" i="7" s="1"/>
  <c r="BD7" i="7"/>
  <c r="BE7" i="7" s="1"/>
  <c r="V7" i="7"/>
  <c r="S7" i="7"/>
  <c r="AD8" i="7" s="1"/>
  <c r="AC8" i="7" s="1"/>
  <c r="M7" i="7"/>
  <c r="N7" i="7" s="1"/>
  <c r="O7" i="7" s="1"/>
  <c r="J7" i="7"/>
  <c r="BF6" i="7"/>
  <c r="V6" i="7"/>
  <c r="S6" i="7"/>
  <c r="BD5" i="7"/>
  <c r="BE5" i="7" s="1"/>
  <c r="V5" i="7"/>
  <c r="S5" i="7"/>
  <c r="M5" i="7"/>
  <c r="N5" i="7" s="1"/>
  <c r="O5" i="7" s="1"/>
  <c r="J5" i="7"/>
  <c r="V20" i="15"/>
  <c r="S20" i="15"/>
  <c r="AD20" i="15" s="1"/>
  <c r="AC20" i="15" s="1"/>
  <c r="V19" i="15"/>
  <c r="S19" i="15"/>
  <c r="V18" i="15"/>
  <c r="S18" i="15"/>
  <c r="AD19" i="15" s="1"/>
  <c r="AC19" i="15" s="1"/>
  <c r="V17" i="15"/>
  <c r="S17" i="15"/>
  <c r="V16" i="15"/>
  <c r="S16" i="15"/>
  <c r="AD17" i="15" s="1"/>
  <c r="AC17" i="15" s="1"/>
  <c r="BE15" i="15"/>
  <c r="BF15" i="15" s="1"/>
  <c r="BD15" i="15"/>
  <c r="V15" i="15"/>
  <c r="S15" i="15"/>
  <c r="M15" i="15"/>
  <c r="N15" i="15" s="1"/>
  <c r="O15" i="15" s="1"/>
  <c r="K15" i="15"/>
  <c r="J15" i="15"/>
  <c r="V14" i="15"/>
  <c r="S14" i="15"/>
  <c r="Z14" i="15" s="1"/>
  <c r="AB14" i="15" s="1"/>
  <c r="V13" i="15"/>
  <c r="S13" i="15"/>
  <c r="AD14" i="15" s="1"/>
  <c r="AC14" i="15" s="1"/>
  <c r="V12" i="15"/>
  <c r="S12" i="15"/>
  <c r="AD11" i="15"/>
  <c r="AC11" i="15" s="1"/>
  <c r="AE11" i="15" s="1"/>
  <c r="V11" i="15"/>
  <c r="S11" i="15"/>
  <c r="AD12" i="15" s="1"/>
  <c r="AC12" i="15" s="1"/>
  <c r="AB10" i="15"/>
  <c r="AA10" i="15"/>
  <c r="V10" i="15"/>
  <c r="S10" i="15"/>
  <c r="BF9" i="15"/>
  <c r="BD9" i="15"/>
  <c r="BE9" i="15" s="1"/>
  <c r="BH9" i="15" s="1"/>
  <c r="V9" i="15"/>
  <c r="S9" i="15"/>
  <c r="M9" i="15"/>
  <c r="N9" i="15" s="1"/>
  <c r="O9" i="15" s="1"/>
  <c r="AD10" i="15" s="1"/>
  <c r="AC10" i="15" s="1"/>
  <c r="J9" i="15"/>
  <c r="V8" i="15"/>
  <c r="S8" i="15"/>
  <c r="S7" i="15"/>
  <c r="AD8" i="15" s="1"/>
  <c r="AC8" i="15" s="1"/>
  <c r="V6" i="15"/>
  <c r="S6" i="15"/>
  <c r="BD5" i="15"/>
  <c r="BE5" i="15" s="1"/>
  <c r="BH5" i="15" s="1"/>
  <c r="V5" i="15"/>
  <c r="S5" i="15"/>
  <c r="M5" i="15"/>
  <c r="N5" i="15" s="1"/>
  <c r="O5" i="15" s="1"/>
  <c r="J5" i="15"/>
  <c r="M7" i="20"/>
  <c r="M20" i="15"/>
  <c r="M7" i="15"/>
  <c r="M16" i="15"/>
  <c r="M9" i="7"/>
  <c r="M18" i="15"/>
  <c r="M8" i="7"/>
  <c r="M12" i="15"/>
  <c r="M9" i="20"/>
  <c r="M11" i="7"/>
  <c r="M8" i="15"/>
  <c r="M11" i="15"/>
  <c r="M14" i="15"/>
  <c r="M17" i="15"/>
  <c r="M10" i="15"/>
  <c r="M10" i="7"/>
  <c r="M13" i="15"/>
  <c r="M6" i="15"/>
  <c r="M6" i="28"/>
  <c r="M8" i="20"/>
  <c r="M6" i="7"/>
  <c r="M19" i="15"/>
  <c r="M6" i="20"/>
  <c r="AD15" i="15" l="1"/>
  <c r="AC15" i="15" s="1"/>
  <c r="P5" i="20"/>
  <c r="BH5" i="20"/>
  <c r="BF5" i="20"/>
  <c r="AD5" i="20"/>
  <c r="AC5" i="20" s="1"/>
  <c r="Z9" i="20"/>
  <c r="K5" i="20"/>
  <c r="Z5" i="20" s="1"/>
  <c r="Z8" i="20"/>
  <c r="AD9" i="28"/>
  <c r="AC9" i="28" s="1"/>
  <c r="AE9" i="28" s="1"/>
  <c r="AD5" i="28"/>
  <c r="AC5" i="28" s="1"/>
  <c r="P5" i="28"/>
  <c r="BH5" i="28"/>
  <c r="Z5" i="28"/>
  <c r="P5" i="7"/>
  <c r="BH5" i="7"/>
  <c r="BF5" i="7"/>
  <c r="P7" i="7"/>
  <c r="BH7" i="7"/>
  <c r="BF7" i="7"/>
  <c r="AD7" i="7"/>
  <c r="AC7" i="7" s="1"/>
  <c r="Z9" i="7"/>
  <c r="Z11" i="7"/>
  <c r="AD5" i="7"/>
  <c r="AC5" i="7" s="1"/>
  <c r="K5" i="7"/>
  <c r="Z5" i="7" s="1"/>
  <c r="K7" i="7"/>
  <c r="Z7" i="7" s="1"/>
  <c r="Z8" i="7"/>
  <c r="Z10" i="7"/>
  <c r="AD9" i="15"/>
  <c r="AC9" i="15" s="1"/>
  <c r="P5" i="15"/>
  <c r="K5" i="15"/>
  <c r="Z8" i="15"/>
  <c r="AE10" i="15"/>
  <c r="Z5" i="15"/>
  <c r="AD5" i="15"/>
  <c r="AC5" i="15" s="1"/>
  <c r="BF5" i="15"/>
  <c r="AD7" i="15"/>
  <c r="AC7" i="15" s="1"/>
  <c r="P9" i="15"/>
  <c r="K9" i="15"/>
  <c r="Z9" i="15" s="1"/>
  <c r="Z13" i="15"/>
  <c r="AD13" i="15"/>
  <c r="AC13" i="15" s="1"/>
  <c r="AA14" i="15"/>
  <c r="AE14" i="15" s="1"/>
  <c r="P15" i="15"/>
  <c r="BH15" i="15"/>
  <c r="Z16" i="15"/>
  <c r="AD16" i="15"/>
  <c r="AC16" i="15" s="1"/>
  <c r="Z18" i="15"/>
  <c r="AD18" i="15"/>
  <c r="AC18" i="15" s="1"/>
  <c r="Z20" i="15"/>
  <c r="Z7" i="15"/>
  <c r="Z12" i="15"/>
  <c r="Z15" i="15"/>
  <c r="Z17" i="15"/>
  <c r="Z19" i="15"/>
  <c r="AD6" i="28" l="1"/>
  <c r="AC6" i="28" s="1"/>
  <c r="AD7" i="28"/>
  <c r="AC7" i="28" s="1"/>
  <c r="AA5" i="20"/>
  <c r="AE5" i="20" s="1"/>
  <c r="AB5" i="20"/>
  <c r="AB8" i="20"/>
  <c r="AA8" i="20"/>
  <c r="AE8" i="20" s="1"/>
  <c r="AD6" i="20"/>
  <c r="AA9" i="20"/>
  <c r="AE9" i="20" s="1"/>
  <c r="AB9" i="20"/>
  <c r="AB5" i="28"/>
  <c r="Z6" i="28" s="1"/>
  <c r="AA5" i="28"/>
  <c r="AE5" i="28" s="1"/>
  <c r="AA7" i="7"/>
  <c r="AE7" i="7" s="1"/>
  <c r="AB7" i="7"/>
  <c r="AA5" i="7"/>
  <c r="AE5" i="7" s="1"/>
  <c r="AB5" i="7"/>
  <c r="Z6" i="7" s="1"/>
  <c r="AB8" i="7"/>
  <c r="AA8" i="7"/>
  <c r="AE8" i="7" s="1"/>
  <c r="AA11" i="7"/>
  <c r="AE11" i="7" s="1"/>
  <c r="AB11" i="7"/>
  <c r="AB10" i="7"/>
  <c r="AA10" i="7"/>
  <c r="AE10" i="7" s="1"/>
  <c r="AA9" i="7"/>
  <c r="AE9" i="7" s="1"/>
  <c r="AB9" i="7"/>
  <c r="AD6" i="7"/>
  <c r="AC6" i="7" s="1"/>
  <c r="AA9" i="15"/>
  <c r="AE9" i="15" s="1"/>
  <c r="AB9" i="15"/>
  <c r="AB17" i="15"/>
  <c r="AA17" i="15"/>
  <c r="AE17" i="15" s="1"/>
  <c r="AB12" i="15"/>
  <c r="AA12" i="15"/>
  <c r="AE12" i="15" s="1"/>
  <c r="AA20" i="15"/>
  <c r="AE20" i="15" s="1"/>
  <c r="AB20" i="15"/>
  <c r="AA18" i="15"/>
  <c r="AE18" i="15" s="1"/>
  <c r="AB18" i="15"/>
  <c r="AA16" i="15"/>
  <c r="AE16" i="15" s="1"/>
  <c r="AB16" i="15"/>
  <c r="AA8" i="15"/>
  <c r="AE8" i="15" s="1"/>
  <c r="AB8" i="15"/>
  <c r="AB19" i="15"/>
  <c r="AA19" i="15"/>
  <c r="AE19" i="15" s="1"/>
  <c r="AB15" i="15"/>
  <c r="AA15" i="15"/>
  <c r="AE15" i="15" s="1"/>
  <c r="AB7" i="15"/>
  <c r="AA7" i="15"/>
  <c r="AE7" i="15" s="1"/>
  <c r="AA13" i="15"/>
  <c r="AE13" i="15" s="1"/>
  <c r="AB13" i="15"/>
  <c r="AA5" i="15"/>
  <c r="AE5" i="15" s="1"/>
  <c r="AB5" i="15"/>
  <c r="Z6" i="15" s="1"/>
  <c r="AD6" i="15"/>
  <c r="AC6" i="15" s="1"/>
  <c r="Z7" i="20" l="1"/>
  <c r="Z6" i="20"/>
  <c r="AC6" i="20"/>
  <c r="AD7" i="20"/>
  <c r="AC7" i="20" s="1"/>
  <c r="AA6" i="28"/>
  <c r="AE6" i="28" s="1"/>
  <c r="AB6" i="28"/>
  <c r="Z7" i="28" s="1"/>
  <c r="AB6" i="7"/>
  <c r="AA6" i="7"/>
  <c r="AE6" i="7" s="1"/>
  <c r="AB6" i="15"/>
  <c r="AA6" i="15"/>
  <c r="AE6" i="15" s="1"/>
  <c r="AB6" i="20" l="1"/>
  <c r="AA6" i="20"/>
  <c r="AE6" i="20" s="1"/>
  <c r="AA7" i="20"/>
  <c r="AE7" i="20" s="1"/>
  <c r="AB7" i="20"/>
  <c r="AA7" i="28"/>
  <c r="AE7" i="28" s="1"/>
  <c r="AB7" i="28"/>
  <c r="Z8" i="28" s="1"/>
  <c r="AA8" i="28" l="1"/>
  <c r="AE8" i="28" s="1"/>
  <c r="AB8" i="28"/>
  <c r="BD17" i="11" l="1"/>
  <c r="BE17" i="11" s="1"/>
  <c r="V17" i="11"/>
  <c r="S17" i="11"/>
  <c r="M17" i="11"/>
  <c r="N17" i="11" s="1"/>
  <c r="O17" i="11" s="1"/>
  <c r="J17" i="11"/>
  <c r="BE11" i="11"/>
  <c r="BH11" i="11" s="1"/>
  <c r="BD11" i="11"/>
  <c r="V11" i="11"/>
  <c r="S11" i="11"/>
  <c r="N11" i="11"/>
  <c r="P11" i="11" s="1"/>
  <c r="M11" i="11"/>
  <c r="K11" i="11"/>
  <c r="J11" i="11"/>
  <c r="BD5" i="11"/>
  <c r="BE5" i="11" s="1"/>
  <c r="V5" i="11"/>
  <c r="S5" i="11"/>
  <c r="M5" i="11"/>
  <c r="N5" i="11" s="1"/>
  <c r="O5" i="11" s="1"/>
  <c r="J5" i="11"/>
  <c r="I5" i="11"/>
  <c r="V8" i="6"/>
  <c r="S8" i="6"/>
  <c r="V7" i="6"/>
  <c r="S7" i="6"/>
  <c r="BE6" i="6"/>
  <c r="BF6" i="6" s="1"/>
  <c r="BD6" i="6"/>
  <c r="V6" i="6"/>
  <c r="S6" i="6"/>
  <c r="M6" i="6"/>
  <c r="N6" i="6" s="1"/>
  <c r="O6" i="6" s="1"/>
  <c r="J6" i="6"/>
  <c r="K6" i="6" s="1"/>
  <c r="BD5" i="6"/>
  <c r="BE5" i="6" s="1"/>
  <c r="BF5" i="6" s="1"/>
  <c r="V5" i="6"/>
  <c r="S5" i="6"/>
  <c r="M5" i="6"/>
  <c r="N5" i="6" s="1"/>
  <c r="O5" i="6" s="1"/>
  <c r="J5" i="6"/>
  <c r="K5" i="6" s="1"/>
  <c r="M22" i="11"/>
  <c r="M13" i="11"/>
  <c r="M14" i="11"/>
  <c r="M10" i="11"/>
  <c r="M20" i="11"/>
  <c r="M21" i="11"/>
  <c r="M12" i="11"/>
  <c r="M8" i="11"/>
  <c r="M18" i="11"/>
  <c r="M19" i="11"/>
  <c r="M9" i="11"/>
  <c r="M6" i="11"/>
  <c r="M15" i="11"/>
  <c r="M16" i="11"/>
  <c r="M7" i="11"/>
  <c r="M7" i="6"/>
  <c r="P5" i="11" l="1"/>
  <c r="AD5" i="11"/>
  <c r="AC5" i="11" s="1"/>
  <c r="BH5" i="11"/>
  <c r="BF5" i="11"/>
  <c r="P17" i="11"/>
  <c r="AD17" i="11"/>
  <c r="AC17" i="11" s="1"/>
  <c r="BF17" i="11"/>
  <c r="BH17" i="11"/>
  <c r="Z5" i="11"/>
  <c r="K5" i="11"/>
  <c r="O11" i="11"/>
  <c r="AD11" i="11" s="1"/>
  <c r="AC11" i="11" s="1"/>
  <c r="Z11" i="11"/>
  <c r="BF11" i="11"/>
  <c r="K17" i="11"/>
  <c r="Z17" i="11"/>
  <c r="AD6" i="6"/>
  <c r="AC6" i="6" s="1"/>
  <c r="AD5" i="6"/>
  <c r="AC5" i="6" s="1"/>
  <c r="P5" i="6"/>
  <c r="BH5" i="6"/>
  <c r="P6" i="6"/>
  <c r="BH6" i="6"/>
  <c r="AD7" i="6"/>
  <c r="AC7" i="6" s="1"/>
  <c r="Z5" i="6"/>
  <c r="Z6" i="6"/>
  <c r="AA5" i="11" l="1"/>
  <c r="AE5" i="11" s="1"/>
  <c r="AB5" i="11"/>
  <c r="AB17" i="11"/>
  <c r="AA17" i="11"/>
  <c r="AE17" i="11" s="1"/>
  <c r="AA11" i="11"/>
  <c r="AE11" i="11" s="1"/>
  <c r="AB11" i="11"/>
  <c r="AB6" i="6"/>
  <c r="Z7" i="6" s="1"/>
  <c r="AA6" i="6"/>
  <c r="AE6" i="6" s="1"/>
  <c r="AD8" i="6"/>
  <c r="AC8" i="6" s="1"/>
  <c r="AB5" i="6"/>
  <c r="AA5" i="6"/>
  <c r="AE5" i="6" s="1"/>
  <c r="AA7" i="6" l="1"/>
  <c r="AE7" i="6" s="1"/>
  <c r="AB7" i="6"/>
  <c r="Z8" i="6" s="1"/>
  <c r="AA8" i="6" l="1"/>
  <c r="AE8" i="6" s="1"/>
  <c r="AB8" i="6"/>
  <c r="M5" i="3" l="1"/>
  <c r="N5" i="3" s="1"/>
  <c r="M9" i="3"/>
  <c r="N9" i="3" s="1"/>
  <c r="P9" i="3" l="1"/>
  <c r="O9" i="3"/>
  <c r="AD9" i="3" s="1"/>
  <c r="AC9" i="3" s="1"/>
  <c r="AE9" i="3" s="1"/>
  <c r="O5" i="3"/>
  <c r="AD5" i="3" s="1"/>
  <c r="P5" i="3"/>
  <c r="AC5" i="3" l="1"/>
  <c r="AE5" i="3" s="1"/>
  <c r="AD6" i="3"/>
  <c r="AC6" i="3" l="1"/>
  <c r="AE6" i="3" s="1"/>
  <c r="AD7" i="3"/>
  <c r="AC7" i="3" l="1"/>
  <c r="AE7" i="3" s="1"/>
  <c r="AD8" i="3"/>
  <c r="AC8" i="3" s="1"/>
  <c r="AE8" i="3" s="1"/>
</calcChain>
</file>

<file path=xl/comments1.xml><?xml version="1.0" encoding="utf-8"?>
<comments xmlns="http://schemas.openxmlformats.org/spreadsheetml/2006/main">
  <authors>
    <author>CARMEN</author>
    <author>ACER</author>
  </authors>
  <commentList>
    <comment ref="BG3" authorId="0" shapeId="0">
      <text>
        <r>
          <rPr>
            <sz val="12"/>
            <color indexed="81"/>
            <rFont val="Arial"/>
            <family val="2"/>
          </rPr>
          <t xml:space="preserve">Para establecer la tendencia , se compara el desempeño actual, con el resultado del desempeño del   periodo anterior.. </t>
        </r>
      </text>
    </comment>
    <comment ref="R5" authorId="1" shapeId="0">
      <text>
        <r>
          <rPr>
            <b/>
            <sz val="9"/>
            <color indexed="81"/>
            <rFont val="Tahoma"/>
            <family val="2"/>
          </rPr>
          <t>ACER:</t>
        </r>
        <r>
          <rPr>
            <sz val="9"/>
            <color indexed="81"/>
            <rFont val="Tahoma"/>
            <family val="2"/>
          </rPr>
          <t xml:space="preserve">
Documentar</t>
        </r>
      </text>
    </comment>
    <comment ref="C10" authorId="0" shapeId="0">
      <text>
        <r>
          <rPr>
            <sz val="9"/>
            <color indexed="81"/>
            <rFont val="Tahoma"/>
            <family val="2"/>
          </rPr>
          <t xml:space="preserve">analizar  con su equipo de trabajo    si el riesgo  seria demandas y reclamaciones  de funcionarios 
</t>
        </r>
      </text>
    </comment>
    <comment ref="D10" authorId="0" shapeId="0">
      <text>
        <r>
          <rPr>
            <sz val="9"/>
            <color indexed="81"/>
            <rFont val="Tahoma"/>
            <family val="2"/>
          </rPr>
          <t xml:space="preserve">a la inoportunidad  de realización de investigaciones de incidentes y accidentes de trabajo 
</t>
        </r>
      </text>
    </comment>
    <comment ref="G10" authorId="0" shapeId="0">
      <text>
        <r>
          <rPr>
            <sz val="9"/>
            <color indexed="81"/>
            <rFont val="Tahoma"/>
            <family val="2"/>
          </rPr>
          <t xml:space="preserve">Identificar  de forma concreta en la caracterización del proceso  la actividad generadora del riesgo, con el fin de determinar  con mayor claridad   la frecuencia del riesgo 
</t>
        </r>
      </text>
    </comment>
  </commentList>
</comments>
</file>

<file path=xl/comments2.xml><?xml version="1.0" encoding="utf-8"?>
<comments xmlns="http://schemas.openxmlformats.org/spreadsheetml/2006/main">
  <authors>
    <author>CARMEN</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 ref="BH3" authorId="0" shapeId="0">
      <text>
        <r>
          <rPr>
            <sz val="9"/>
            <color indexed="81"/>
            <rFont val="Tahoma"/>
            <family val="2"/>
          </rPr>
          <t xml:space="preserve">OJO  recomienda   incluir dentro de los  controles el indicador de cumplimiento de metas del plan de sarrollo 
</t>
        </r>
      </text>
    </comment>
    <comment ref="C5" authorId="0" shapeId="0">
      <text>
        <r>
          <rPr>
            <sz val="9"/>
            <color indexed="81"/>
            <rFont val="Tahoma"/>
            <family val="2"/>
          </rPr>
          <t xml:space="preserve">incumplimiento de metas del plan de desarrollo  en el periodo de tiempo establecido 
</t>
        </r>
      </text>
    </comment>
    <comment ref="I5" authorId="0" shapeId="0">
      <text>
        <r>
          <rPr>
            <sz val="12"/>
            <color indexed="81"/>
            <rFont val="Arial"/>
            <family val="2"/>
          </rPr>
          <t xml:space="preserve">Preguntar como establecieron la frecuencia, es importante, llevarlo a identificar la actividad generadora del riesgo, con el fin de determinar adecuadamente la frecuencia ( consultar cuantas metas   del plan de desarrollo    están programadas para  realizar en la presente  vigencia, multiplicarlas por los seguimientos , por que ese seria el numero de veces que se les podría materializar el riesgo </t>
        </r>
        <r>
          <rPr>
            <sz val="9"/>
            <color indexed="81"/>
            <rFont val="Tahoma"/>
            <family val="2"/>
          </rPr>
          <t xml:space="preserve">
</t>
        </r>
      </text>
    </comment>
    <comment ref="R6" authorId="0" shapeId="0">
      <text>
        <r>
          <rPr>
            <b/>
            <sz val="9"/>
            <color indexed="81"/>
            <rFont val="Tahoma"/>
            <family val="2"/>
          </rPr>
          <t xml:space="preserve">No es un control o estrategia </t>
        </r>
      </text>
    </comment>
    <comment ref="R7" authorId="0" shapeId="0">
      <text>
        <r>
          <rPr>
            <sz val="9"/>
            <color indexed="81"/>
            <rFont val="Tahoma"/>
            <family val="2"/>
          </rPr>
          <t xml:space="preserve">es igual al primero
</t>
        </r>
      </text>
    </comment>
    <comment ref="R8" authorId="0" shapeId="0">
      <text>
        <r>
          <rPr>
            <sz val="9"/>
            <color indexed="81"/>
            <rFont val="Tahoma"/>
            <family val="2"/>
          </rPr>
          <t xml:space="preserve">analizar si lo que está plasmado es un control o estratégica y se aplicar a  después de aplicado el primer control , aplicado el control
</t>
        </r>
      </text>
    </comment>
    <comment ref="G9" authorId="0" shapeId="0">
      <text>
        <r>
          <rPr>
            <sz val="9"/>
            <color indexed="81"/>
            <rFont val="Tahoma"/>
            <charset val="1"/>
          </rPr>
          <t xml:space="preserve">OJO modificar la actividad generadora del riesgo por:  Formular y ajustar el POT. 
</t>
        </r>
      </text>
    </comment>
    <comment ref="I9" authorId="0" shapeId="0">
      <text>
        <r>
          <rPr>
            <sz val="9"/>
            <color indexed="81"/>
            <rFont val="Tahoma"/>
            <charset val="1"/>
          </rPr>
          <t xml:space="preserve">reformular la frecuencia 248 
</t>
        </r>
      </text>
    </comment>
  </commentList>
</comments>
</file>

<file path=xl/comments3.xml><?xml version="1.0" encoding="utf-8"?>
<comments xmlns="http://schemas.openxmlformats.org/spreadsheetml/2006/main">
  <authors>
    <author>CARMEN</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4.xml><?xml version="1.0" encoding="utf-8"?>
<comments xmlns="http://schemas.openxmlformats.org/spreadsheetml/2006/main">
  <authors>
    <author>CARMEN</author>
  </authors>
  <commentLis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5.xml><?xml version="1.0" encoding="utf-8"?>
<comments xmlns="http://schemas.openxmlformats.org/spreadsheetml/2006/main">
  <authors>
    <author>CARMEN</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6.xml><?xml version="1.0" encoding="utf-8"?>
<comments xmlns="http://schemas.openxmlformats.org/spreadsheetml/2006/main">
  <authors>
    <author>Autor</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7.xml><?xml version="1.0" encoding="utf-8"?>
<comments xmlns="http://schemas.openxmlformats.org/spreadsheetml/2006/main">
  <authors>
    <author>CARMEN</author>
  </authors>
  <commentList>
    <comment ref="AN3" authorId="0" shapeId="0">
      <text>
        <r>
          <rPr>
            <sz val="9"/>
            <color indexed="81"/>
            <rFont val="Tahoma"/>
            <family val="2"/>
          </rPr>
          <t xml:space="preserve">
</t>
        </r>
      </text>
    </comment>
    <comment ref="BH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8.xml><?xml version="1.0" encoding="utf-8"?>
<comments xmlns="http://schemas.openxmlformats.org/spreadsheetml/2006/main">
  <authors>
    <author>CARMEN</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9.xml><?xml version="1.0" encoding="utf-8"?>
<comments xmlns="http://schemas.openxmlformats.org/spreadsheetml/2006/main">
  <authors>
    <author>CARMEN</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10.xml><?xml version="1.0" encoding="utf-8"?>
<comments xmlns="http://schemas.openxmlformats.org/spreadsheetml/2006/main">
  <authors>
    <author>PERSONAL</author>
    <author>CARMEN</author>
    <author>MELBA</author>
  </authors>
  <commentList>
    <comment ref="C3" authorId="0" shapeId="0">
      <text>
        <r>
          <rPr>
            <b/>
            <sz val="9"/>
            <color indexed="81"/>
            <rFont val="Tahoma"/>
            <family val="2"/>
          </rPr>
          <t>PERSONAL:</t>
        </r>
        <r>
          <rPr>
            <sz val="9"/>
            <color indexed="81"/>
            <rFont val="Tahoma"/>
            <family val="2"/>
          </rPr>
          <t xml:space="preserve">
Circunstancias bajo las cuales se presenta el riesgo. Ej.: Daño o Perjuicio </t>
        </r>
      </text>
    </comment>
    <comment ref="D3" authorId="0" shapeId="0">
      <text>
        <r>
          <rPr>
            <b/>
            <sz val="9"/>
            <color indexed="81"/>
            <rFont val="Tahoma"/>
            <family val="2"/>
          </rPr>
          <t>PERSONAL:</t>
        </r>
        <r>
          <rPr>
            <sz val="9"/>
            <color indexed="81"/>
            <rFont val="Tahoma"/>
            <family val="2"/>
          </rPr>
          <t xml:space="preserve">
Razón por la cual se puede presentar el riesgo. Ej.: Desconocimiento de los procedimientos</t>
        </r>
      </text>
    </comment>
    <comment ref="AM3" authorId="1" shapeId="0">
      <text>
        <r>
          <rPr>
            <sz val="9"/>
            <color indexed="81"/>
            <rFont val="Tahoma"/>
            <family val="2"/>
          </rPr>
          <t xml:space="preserve">
</t>
        </r>
      </text>
    </comment>
    <comment ref="BG3" authorId="1" shapeId="0">
      <text>
        <r>
          <rPr>
            <sz val="12"/>
            <color indexed="81"/>
            <rFont val="Arial"/>
            <family val="2"/>
          </rPr>
          <t xml:space="preserve">Para establecer la tendencia , se compara el desempeño actual, con el resultado del desempeño del   periodo anterior.. </t>
        </r>
      </text>
    </comment>
    <comment ref="AI5" authorId="2" shapeId="0">
      <text>
        <r>
          <rPr>
            <b/>
            <sz val="9"/>
            <color indexed="81"/>
            <rFont val="Tahoma"/>
            <family val="2"/>
          </rPr>
          <t>MELBA:</t>
        </r>
        <r>
          <rPr>
            <sz val="9"/>
            <color indexed="81"/>
            <rFont val="Tahoma"/>
            <family val="2"/>
          </rPr>
          <t xml:space="preserve">
</t>
        </r>
        <r>
          <rPr>
            <sz val="16"/>
            <color indexed="81"/>
            <rFont val="Arial Narrow"/>
            <family val="2"/>
          </rPr>
          <t>Se debe dar claridad con día-mes-año de implementación</t>
        </r>
      </text>
    </comment>
  </commentList>
</comments>
</file>

<file path=xl/comments11.xml><?xml version="1.0" encoding="utf-8"?>
<comments xmlns="http://schemas.openxmlformats.org/spreadsheetml/2006/main">
  <authors>
    <author>CARMEN</author>
  </authors>
  <commentList>
    <comment ref="AM1" authorId="0" shapeId="0">
      <text>
        <r>
          <rPr>
            <sz val="9"/>
            <color indexed="81"/>
            <rFont val="Tahoma"/>
            <family val="2"/>
          </rPr>
          <t xml:space="preserve">
</t>
        </r>
      </text>
    </comment>
    <comment ref="BG1"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12.xml><?xml version="1.0" encoding="utf-8"?>
<comments xmlns="http://schemas.openxmlformats.org/spreadsheetml/2006/main">
  <authors>
    <author>CARMEN</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13.xml><?xml version="1.0" encoding="utf-8"?>
<comments xmlns="http://schemas.openxmlformats.org/spreadsheetml/2006/main">
  <authors>
    <author>CARMEN</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14.xml><?xml version="1.0" encoding="utf-8"?>
<comments xmlns="http://schemas.openxmlformats.org/spreadsheetml/2006/main">
  <authors>
    <author>Autor</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15.xml><?xml version="1.0" encoding="utf-8"?>
<comments xmlns="http://schemas.openxmlformats.org/spreadsheetml/2006/main">
  <authors>
    <author>CARMEN</author>
    <author>PC09</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 ref="I5" authorId="1" shapeId="0">
      <text>
        <r>
          <rPr>
            <sz val="10"/>
            <color indexed="81"/>
            <rFont val="Arial Narrow"/>
            <family val="2"/>
          </rPr>
          <t>Se cuenta el promedio de contratos sin adiciones, teniendo en cuenta que mensualmente se revisa las necesidades para cumpliento de metas</t>
        </r>
        <r>
          <rPr>
            <sz val="10"/>
            <color indexed="81"/>
            <rFont val="Tahoma"/>
            <family val="2"/>
          </rPr>
          <t xml:space="preserve">
</t>
        </r>
      </text>
    </comment>
  </commentList>
</comments>
</file>

<file path=xl/comments16.xml><?xml version="1.0" encoding="utf-8"?>
<comments xmlns="http://schemas.openxmlformats.org/spreadsheetml/2006/main">
  <authors>
    <author>Autor</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17.xml><?xml version="1.0" encoding="utf-8"?>
<comments xmlns="http://schemas.openxmlformats.org/spreadsheetml/2006/main">
  <authors>
    <author>CARMEN</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18.xml><?xml version="1.0" encoding="utf-8"?>
<comments xmlns="http://schemas.openxmlformats.org/spreadsheetml/2006/main">
  <authors>
    <author>CARMEN</author>
  </authors>
  <commentList>
    <comment ref="AM3" authorId="0" shapeId="0">
      <text>
        <r>
          <rPr>
            <sz val="9"/>
            <color indexed="81"/>
            <rFont val="Tahoma"/>
            <family val="2"/>
          </rPr>
          <t xml:space="preserve">
</t>
        </r>
      </text>
    </comment>
    <comment ref="X4" authorId="0" shapeId="0">
      <text>
        <r>
          <rPr>
            <sz val="9"/>
            <color indexed="81"/>
            <rFont val="Tahoma"/>
            <family val="2"/>
          </rPr>
          <t xml:space="preserve">seleccionar  continua si la periodicidad del control  es específica ejemplo trimestral, mensual, semanal .  Seleccionar  aleatoria si la periodicidad del control  se encuentra establecida cada vez que …...
</t>
        </r>
      </text>
    </comment>
    <comment ref="G5" authorId="0" shapeId="0">
      <text>
        <r>
          <rPr>
            <sz val="12"/>
            <color indexed="81"/>
            <rFont val="Arial"/>
            <family val="2"/>
          </rPr>
          <t xml:space="preserve">RELACIONAR  LA ACTIVIDAD  EN LA QUE SE PRESENTA  EL RIESGO   ( según la caracterización) -  al identificar  espcificar  en que documento adicional a la caracterización  se encuentra documentada . </t>
        </r>
      </text>
    </comment>
    <comment ref="AJ5" authorId="0" shapeId="0">
      <text>
        <r>
          <rPr>
            <sz val="9"/>
            <color indexed="81"/>
            <rFont val="Tahoma"/>
            <family val="2"/>
          </rPr>
          <t xml:space="preserve">Relacionar las fechas de los monitoreos 
</t>
        </r>
      </text>
    </comment>
    <comment ref="E6" authorId="0" shapeId="0">
      <text>
        <r>
          <rPr>
            <sz val="9"/>
            <color indexed="81"/>
            <rFont val="Tahoma"/>
            <family val="2"/>
          </rPr>
          <t xml:space="preserve">Falta de recursos  financieros para  la adquisición de bienes y MTO de bienes  y servicios 
</t>
        </r>
      </text>
    </comment>
  </commentList>
</comments>
</file>

<file path=xl/comments19.xml><?xml version="1.0" encoding="utf-8"?>
<comments xmlns="http://schemas.openxmlformats.org/spreadsheetml/2006/main">
  <authors>
    <author>CARMEN</author>
  </authors>
  <commentList>
    <comment ref="AM1" authorId="0" shapeId="0">
      <text>
        <r>
          <rPr>
            <sz val="9"/>
            <color indexed="81"/>
            <rFont val="Tahoma"/>
            <family val="2"/>
          </rPr>
          <t xml:space="preserve">
</t>
        </r>
      </text>
    </comment>
    <comment ref="BG1"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20.xml><?xml version="1.0" encoding="utf-8"?>
<comments xmlns="http://schemas.openxmlformats.org/spreadsheetml/2006/main">
  <authors>
    <author>Autor</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comments21.xml><?xml version="1.0" encoding="utf-8"?>
<comments xmlns="http://schemas.openxmlformats.org/spreadsheetml/2006/main">
  <authors>
    <author>HACIENDA6</author>
  </authors>
  <commentList>
    <comment ref="AK3" authorId="0" shapeId="0">
      <text>
        <r>
          <rPr>
            <b/>
            <sz val="16"/>
            <color indexed="81"/>
            <rFont val="Arial"/>
            <family val="2"/>
          </rPr>
          <t xml:space="preserve">DESCRIPCION DE LO QUE PUEDE  PRESENTARSE : </t>
        </r>
        <r>
          <rPr>
            <sz val="16"/>
            <color indexed="81"/>
            <rFont val="Arial"/>
            <family val="2"/>
          </rPr>
          <t xml:space="preserve"> El control no opera como esta diseñado, no esta implementado, opera como esta dieseñado pero no con algunas falencias ( especifique), el control opera como esta diseñado es efectivo para el cumplimiento del  objetivo del proceso o el  estratégico y para evitar la materialiuzación del riesgo, </t>
        </r>
        <r>
          <rPr>
            <b/>
            <sz val="16"/>
            <color indexed="81"/>
            <rFont val="Arial"/>
            <family val="2"/>
          </rPr>
          <t xml:space="preserve">El control esta bien diseñado pero no se aplica, el control no guarda coherencia para prevenir la materialización del riesgo. </t>
        </r>
        <r>
          <rPr>
            <sz val="9"/>
            <color indexed="81"/>
            <rFont val="Tahoma"/>
            <family val="2"/>
          </rPr>
          <t xml:space="preserve">
</t>
        </r>
      </text>
    </comment>
    <comment ref="AL3" authorId="0" shapeId="0">
      <text>
        <r>
          <rPr>
            <b/>
            <sz val="16"/>
            <color indexed="81"/>
            <rFont val="Arial"/>
            <family val="2"/>
          </rPr>
          <t>AYUDAS:  SEGÚN  LA CONCLUSIÓN  EN RECOMENDACIONES OPCIONES:</t>
        </r>
        <r>
          <rPr>
            <sz val="16"/>
            <color indexed="81"/>
            <rFont val="Arial"/>
            <family val="2"/>
          </rPr>
          <t xml:space="preserve"> 
Se encuentra presente y funciona correctamente, por lo tanto se requiere acciones o actividades dirigidas a su mantenimiento dentro del marco de las lineas de defensa, Se encuentra presente y funcionando, pero requiere mejoras
frente a su diseño, ya que opera de manera efectiva, No se aplica por lo tanto deben  orientar la recomendación a la aplicación, 
lo que hace que se requieran acciones dirigidas a fortalecer
su diseño y puesta en marcha. </t>
        </r>
        <r>
          <rPr>
            <b/>
            <sz val="16"/>
            <color indexed="81"/>
            <rFont val="Arial"/>
            <family val="2"/>
          </rPr>
          <t xml:space="preserve">   NOTA:    Recurden que QUIEN DEBE ASEGURARSE QUE EL CONTROL SE EJECUTE el lider del proceso PRIMERA LINEA DE DEFENSA  y  LO CONFIRMA  control interno como 3 línea de defensa  </t>
        </r>
      </text>
    </comment>
  </commentList>
</comments>
</file>

<file path=xl/comments22.xml><?xml version="1.0" encoding="utf-8"?>
<comments xmlns="http://schemas.openxmlformats.org/spreadsheetml/2006/main">
  <authors>
    <author>CARMEN</author>
  </authors>
  <commentList>
    <comment ref="AM3" authorId="0" shapeId="0">
      <text>
        <r>
          <rPr>
            <sz val="9"/>
            <color indexed="81"/>
            <rFont val="Tahoma"/>
            <family val="2"/>
          </rPr>
          <t xml:space="preserve">
</t>
        </r>
      </text>
    </comment>
    <comment ref="BG3" authorId="0" shapeId="0">
      <text>
        <r>
          <rPr>
            <sz val="12"/>
            <color indexed="81"/>
            <rFont val="Arial"/>
            <family val="2"/>
          </rPr>
          <t xml:space="preserve">Para establecer la tendencia , se compara el desempeño actual, con el resultado del desempeño del   periodo anterior.. </t>
        </r>
      </text>
    </comment>
  </commentList>
</comments>
</file>

<file path=xl/sharedStrings.xml><?xml version="1.0" encoding="utf-8"?>
<sst xmlns="http://schemas.openxmlformats.org/spreadsheetml/2006/main" count="4594" uniqueCount="1066">
  <si>
    <t>PROCESO</t>
  </si>
  <si>
    <t>SISTEMA INTEGRADO DE GESTION</t>
  </si>
  <si>
    <t>PLANEACIÓN ESTRATÉGICA Y TERRITORIAL</t>
  </si>
  <si>
    <t>GESTIÓN DEL SERVICIO Y ATENCIÓN AL CIUDADANO</t>
  </si>
  <si>
    <t>GESTIÓN HUMANA</t>
  </si>
  <si>
    <t>GESTIÓN JURÍDICA</t>
  </si>
  <si>
    <t>GESTIÓN DE LA SALUD</t>
  </si>
  <si>
    <t>GESTION SOCIAL Y COMUNITARIA</t>
  </si>
  <si>
    <t>GESTION EDUCATIVA</t>
  </si>
  <si>
    <t>GESTION DEL TRANSITO Y LA MOVILIDAD</t>
  </si>
  <si>
    <t>GESTIÓN DE HACIENDA PÚBLICA</t>
  </si>
  <si>
    <t>GESTION AMBIENTAL</t>
  </si>
  <si>
    <t>GESTION DE INFRAESTRUCTURA TECNOLOGICA</t>
  </si>
  <si>
    <t xml:space="preserve">GESTIÒN DEL DESARROLLO ECONÒMICO Y LA COMPETITIVIDAD </t>
  </si>
  <si>
    <t>GESTIÓN DE LA GOBERNABILIDAD, PARTICIPACIÓN Y CONVIVENCIA CIUDADANA.</t>
  </si>
  <si>
    <t>GESTIÓN DE LA INFORMACIÓN Y LA COMUNICACIÓN</t>
  </si>
  <si>
    <t>GESTION Y CONTROL DISCIPLINARIO</t>
  </si>
  <si>
    <t>GESTIÓN DE INNOVACION Y TICS</t>
  </si>
  <si>
    <t>GESTION DE INFRAESTRUCTURA Y OBRAS PUBLICAS</t>
  </si>
  <si>
    <t>GESTION DOCUMENTAL</t>
  </si>
  <si>
    <t>GESTIÓN DE EVALUACIÓN Y  SEGUIMIENTO</t>
  </si>
  <si>
    <t>GESTIÓN DE RECURSOS FISICOS</t>
  </si>
  <si>
    <t>GESTION CONTRACTUAL</t>
  </si>
  <si>
    <t>IND</t>
  </si>
  <si>
    <t>Impacto</t>
  </si>
  <si>
    <t>Responsable</t>
  </si>
  <si>
    <t>Creación del comité riesgos</t>
  </si>
  <si>
    <t>Está definido el responsable de la actividad  de control</t>
  </si>
  <si>
    <t xml:space="preserve">Está definida la periodicidad para la ejecución del control </t>
  </si>
  <si>
    <t xml:space="preserve">Se encuentra definido el propósito del control </t>
  </si>
  <si>
    <t xml:space="preserve">Se encuentra establecido que pasa con las observaciones o desviaciones resultantes al ejecutar el control </t>
  </si>
  <si>
    <t xml:space="preserve">Conclusiones  sobre el diseño y ejecución del control </t>
  </si>
  <si>
    <t>Si</t>
  </si>
  <si>
    <t>Verificar que los controles establecidos en los mapas de riesgos, estén presentes en  la política operativa o en los procedimientos,  guías, actos administrativos, etc…</t>
  </si>
  <si>
    <t xml:space="preserve">GESTION ARTISTICA Y CULTURAL </t>
  </si>
  <si>
    <t>Manual</t>
  </si>
  <si>
    <t>No aplica porque el riesgo no se materializó durante el periodo evaluado</t>
  </si>
  <si>
    <t>No</t>
  </si>
  <si>
    <t>Identificación del riesgo</t>
  </si>
  <si>
    <t>Análisis del riesgo inherente</t>
  </si>
  <si>
    <t>Evaluación del riesgo - Valoración de los controles</t>
  </si>
  <si>
    <t>Evaluación del riesgo - Nivel del riesgo residual</t>
  </si>
  <si>
    <t>Plan de Acción</t>
  </si>
  <si>
    <t xml:space="preserve">seguimiento a la ejecución de las acciones  programadas  Oficina de Control Interno </t>
  </si>
  <si>
    <t xml:space="preserve">Seguimiento al cumplimiento de la política de riesgos  - Oficina de Control Interno </t>
  </si>
  <si>
    <t xml:space="preserve">Evaluación del diseño y ejecución del control (Evalúa que el control  esté presente- Documentado) -  Oficina de Control Interno </t>
  </si>
  <si>
    <t xml:space="preserve">Evaluación del   desempeño del control  ( Evalúa que el control este funcionando) - Oficina de Control  Interno </t>
  </si>
  <si>
    <t xml:space="preserve">Referencia </t>
  </si>
  <si>
    <t>Causa Inmediata</t>
  </si>
  <si>
    <t>Causa Raíz</t>
  </si>
  <si>
    <t>Subcausas</t>
  </si>
  <si>
    <t>Descripción del Riesgo</t>
  </si>
  <si>
    <t>Actividades de Riesgo</t>
  </si>
  <si>
    <t>Clasificación del Riesgo</t>
  </si>
  <si>
    <t>Frecuencia con la cual se realiza la actividad</t>
  </si>
  <si>
    <t>Probabilidad Inherente</t>
  </si>
  <si>
    <t>%</t>
  </si>
  <si>
    <t>Criterios de impacto</t>
  </si>
  <si>
    <t>Observación de criterio</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</si>
  <si>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</si>
  <si>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</si>
  <si>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</si>
  <si>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</si>
  <si>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</si>
  <si>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</si>
  <si>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</si>
  <si>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</si>
  <si>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</si>
  <si>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</si>
  <si>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</si>
  <si>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Fecha Implementación</t>
  </si>
  <si>
    <t xml:space="preserve">Fecha Seguimiento primera línea de defensa </t>
  </si>
  <si>
    <t xml:space="preserve">Fecha de evaluación a la gestión del riesgo tercera línea de defensa </t>
  </si>
  <si>
    <t xml:space="preserve">Actividades realizadas </t>
  </si>
  <si>
    <t>Estado</t>
  </si>
  <si>
    <t xml:space="preserve">Verificar que la identificación del riesgo se realice bajo la metodología de la versión 5 dela guía de riesgos, expedida por el DAFP.   Numeral 8:   Lineamientos:  1.Verificar que los riesgos residuales ubicados en zona moderada, alta o extrema sólo pueden tener opciones evitar o reducir, no se pueden aceptar, deben tener un plan de acción                                  2. Nota: Los riesgos residuales ubicados en zona baja,  pueden tener 3  opciones: Aceptar, evitar o reducir.  Si se aceptan no se requiere definir un plan de acción  verificar que se cumpla. </t>
  </si>
  <si>
    <t>En el periodo evaluado, la línea estratégica  en Comité de Coordinación de Control Interno realizó  monitoreo  semestral  al cumplimiento de la Política de  Riesgos?</t>
  </si>
  <si>
    <t xml:space="preserve">Durante el periodo evaluado, la  primera  línea de defensa  realizó monitoreo  Bimestral  a las acciones tendientes a controlar y
Gestionar los riesgos y  remitió  los resultados  a la Secretaría de Planeación ? </t>
  </si>
  <si>
    <t xml:space="preserve">Si durante el periodo evaluado, se materializó el riesgo,  determinar si se cumplió lo siguiente:                           1. Informar o reportar al Representante de la Alta Dirección para el MIPG.
2. De ser necesario, realizar la denuncia ante el ente de control respectivo
3. Iniciar las acciones correctivas necesarias.
4. Realizar el análisis de causas y determinar acciones de mejora.
5. Actualizar el mapa de riesgo </t>
  </si>
  <si>
    <t xml:space="preserve">Se encuentra establecido cómo realizar la actividad de control </t>
  </si>
  <si>
    <t>Cuenta con evidencia de ejecución de control</t>
  </si>
  <si>
    <t>El riesgo se materializó?</t>
  </si>
  <si>
    <t>Se aplicaron los controles cuando se materializó el riesgo ?</t>
  </si>
  <si>
    <t># de eventos (Número de veces que se materializó el riesgo)</t>
  </si>
  <si>
    <t>Frecuencia del riesgo ( # de veces que se realiza la actividad generadora del riesgo)</t>
  </si>
  <si>
    <t>Desempeño del control</t>
  </si>
  <si>
    <t xml:space="preserve">Descripción de despeño del control </t>
  </si>
  <si>
    <t>Tendencia de efectividad del control</t>
  </si>
  <si>
    <t>Observaciones y recomendaciones frente al diseño y ejecución del control</t>
  </si>
  <si>
    <t>Tipo</t>
  </si>
  <si>
    <t>Implementación</t>
  </si>
  <si>
    <t>Calificación</t>
  </si>
  <si>
    <t>Documentación</t>
  </si>
  <si>
    <t>Frecuencia</t>
  </si>
  <si>
    <t>Evidencia</t>
  </si>
  <si>
    <t>Económico y Reputacional</t>
  </si>
  <si>
    <t xml:space="preserve">Sanciones Disciplinarias, penales y administrativas -  incidentes de desacato  </t>
  </si>
  <si>
    <t>No cumplimiento de las decisiones impartidas por los  despachos judiciales</t>
  </si>
  <si>
    <t>Gestión inoportuna para dar cumplimiento a las providencias  por parte de los Secretarios de Despacho</t>
  </si>
  <si>
    <t>Posibilidad de perdida económica y reputacional, debido sanciones disciplinarias e incidente de desacato, por el incumplimiento de las decisiones impartidas por los  despachos judiciales</t>
  </si>
  <si>
    <t xml:space="preserve">EFECTUAR SEGUIMIENTO AL CUMPLIMIENTO DEL FALLO CONDENATORIO 
EJERCER LA REPRESENTACIÓN DEL MUNICIPIO EN EL PROCESO JUDICIAL
REALIZAR ASESORÍA Y ACOMPAÑAMIENTO JURÍDICO
                          </t>
  </si>
  <si>
    <t>Ejecución y Administración de procesos</t>
  </si>
  <si>
    <t xml:space="preserve">     El riesgo afecta la imagen de  la entidad con efecto publicitario sostenido a nivel de sector administrativo, nivel departamental o municipal</t>
  </si>
  <si>
    <r>
      <rPr>
        <sz val="12"/>
        <rFont val="Arial"/>
        <family val="2"/>
      </rPr>
      <t xml:space="preserve">La jefe de oficina jurídica junto con los asesores y contratistas que ejercen Representación Judicial </t>
    </r>
    <r>
      <rPr>
        <sz val="12"/>
        <color theme="1"/>
        <rFont val="Arial"/>
        <family val="2"/>
      </rPr>
      <t xml:space="preserve">, constatan el cumplimiento de las sentencias judiciales por parte de los secretarios de despacho y directores, mediante remisión de memorandos solicitando el informe de cumplimiento de la decisión judicial a la secretaria competente, cada vez que lo requiera el despacho judicial, previo control semanal de los procesos asignados a cada apoderado judicial, quedando como evidencia en PISAMI el memorando remisorio. 
</t>
    </r>
  </si>
  <si>
    <t>Preventivo</t>
  </si>
  <si>
    <t>Documentado</t>
  </si>
  <si>
    <t>Aleatoria</t>
  </si>
  <si>
    <t>Con Registro</t>
  </si>
  <si>
    <t>frente a la presente Actividad, y de acuerdo a lo previsto durante el monitoreo y revisión del Mapa de riesgos de la Oficina Jurídica, se evidencio lo siguiente:
AUTOEVALUACION: MAYO - JUNIO 
mediante los memorandos: 
- No. 2022-030012, en el que se solicito el cumplimiento de orden judicial dentro de la Acción Popular 2021-00127 de la Personería.
 - No. 2022-029444 solicitando el cumplimiento de orden judicial dentro de la ACCION POPULAR DE MARIA FERNANDA PAYAN ISAZA RAD 0006-2008.
- No. 2022-025609 solicitando cumplimiento de orden judicial dentro de la ACCION DE TUTELA DE JOEL ENRIQUE ACOSTA MEZA RAD 0009-2022 
mediante los memorandos 
- No.2022-034087 solicitando cumplimiento de fallo judicial dentro de la  ACCION POPULAR PROMOVIDA POR ELEAZAR CASTRO RAD 00148-2020.
- No. 2022-033415, en el que se solicita el cumplimiento de orden judicial  dentro de la  ACCION DE TUTELA DE EVELIO PATIÑO MENDOZA RAD 00100-2022.
- No. 2022-031303 para el cumplimiento de orden judicial dentro de la Acción Popular promovida por la Personería RAD: 2019-00294.
AUTOEVALUACION JULIO - AGOSTO 
mediante los memorandos: 
- No. 2022-03903 del 27/07/2022,  en el que se solicito el cumplimiento de orden judicial dentro de la ACCIÓN DE TUTELA PROMOVIDA POR COLFONDOS S.A. PENSIONES Y CESANTIAS RAD 00125-2022
 - No.2022-038463, del 25/07/2022 solicitando el cumplimiento de orden judicial dentro de la  ACCION DE TUTELA PROMOVIDA POR MIGUEL ANTONIO ALBAÑIL CARDENAS RAD 00305-2017.
- No. 2022-038069, del 22/07/2022 solicitando cumplimiento los fallos judiciales de los procesos a cargo de la secretaria de Infraestructura. 
mediante los memorandos 
- No 2022-044417 del 26/08/2022,  solicitando cumplimiento de fallo judicial dentro de la  DENTRO DE LA ACCION POPULAR DE LA PROCURADURIA JUDICIAL AMBIENTAL Y AGRARIA RAD 00093-2008.
- No. 2022-043855 del 24/08/2022,, en el que se solicita el cumplimiento de orden judicial  dentro de la  ACCION POPULAR DE FREDY MORALES RUIZ RAD 00320-2010
- No. 2022-043153 del 19/08/2022,  para el cumplimiento de orden judicial dentro de la ACCION POPULAR 2009-00208-00 DE LEIDY JOHANNA PATARROYO RIVERA..
- No. 044466 del 29 de agosto de 2022, en el que el señor Alcalde realiza requerimiento a los diferentes Jefes de Despacho de  la Administración ejecutar acciones y presentar informes acerca del cumplimiento de las ordenes de judiciales, proferidas dentro de las acciones populares y en las que se encuentra vinculado el Municipio.</t>
  </si>
  <si>
    <t>En curso</t>
  </si>
  <si>
    <t>Se encuentra creado el  comité de riesgo mediante  la resolución N°1001-000064 del 18 de marzo de 2019, modificado mediante resolución  N°0314 del 16 de febrero del 2022</t>
  </si>
  <si>
    <t xml:space="preserve">La matriz de riesgos no se encuentra bajo los Lineamientos de la FUNCION PUBLICA - Guía para la administración del riesgo y el diseño de controles entidades públicas. Versión 5 
La tabla de impacto de la matriz de riesgos coincide con la que reposa en la POLÍTICA DE ADMINISTRACIÓN DE RIESGOS - POL-SIG-01 Pág. 18. Publicada en SIGAMI
Recomendaciones
Dar aplicación a la metodología - Guía para la administración del riesgo. Versión 5
Realizar seguimiento a los mapas de riesgos, y evidenciarlos mediante monitoreo (acta bimestral).
Verificar que la actividad del riesgo este documentada en los procedimientos, manuales, etc.
</t>
  </si>
  <si>
    <t>Durante el periodo  enero a agosto  de 2022,  la línea estratégica a realizado 2 monitoreos al cumplimiento de la política de riesgos, como registro de cumplimiento está:                                                                 - Acta No. 1 del Comité de Coordinación de Control Interno  del  3   de mayo  de  2022.                                                                                                              - Acta No. 2 del Comité de Coordinación de Control interno  del 27 de julio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t>
  </si>
  <si>
    <t>No se evidencia monitoreo de riesgos de los periodos Enero-Febrero, Marzo-Abril (Acta). 
El acta allegada del Periodo Mayo - Junio - Julio - Agosto con fecha del 06 de septiembre de 2022, no registra su respectivo numero.</t>
  </si>
  <si>
    <t xml:space="preserve">El control no se encuentra asociado a los procedimientos, guías ni manuales del proceso </t>
  </si>
  <si>
    <t xml:space="preserve">El control se encuentra bien diseñado y se ejecuta siempre </t>
  </si>
  <si>
    <t>No aplica porque el riesgo no se materializo</t>
  </si>
  <si>
    <t xml:space="preserve">No aplica para este período, porque no se cuenta con datos históricos  del desempeño de los controles </t>
  </si>
  <si>
    <t xml:space="preserve">fallos desfavorables en los procesos judiciales </t>
  </si>
  <si>
    <t xml:space="preserve">inadecuada defensa jurídica </t>
  </si>
  <si>
    <t xml:space="preserve">Ausencia de propuestas de defensa  al interior de cada caso en concreto </t>
  </si>
  <si>
    <t xml:space="preserve">Posibilidad de perdida económica y reputacional, debido a fallos desfavorables en los procesos judiciales como consecuencia de una inadecuada defensa jurídica.   </t>
  </si>
  <si>
    <t xml:space="preserve">EJERCER LA REPRESENTACIÓN DEL MUNICIPIO EN EL PROCESO JUDICIAL
EJERCER LA REPRESENTACIÓN DEL MUNICIPIO EN EL PROCESO ADMINISTRATIVO
EFECTUAR SEGUIMIENTO AL CUMPLIMIENTO DEL FALLO CONDENATORIO
</t>
  </si>
  <si>
    <t>La jefe de oficina junto con los asesores y contratistas que ejercen Representación Judicial, verifican la aplicación de la adecuada normatividad en el caso concreto, en un comité jurídico cada dos meses, en el que se estudien los procesos mas relevantes y la normatividad aplicable a los procesos que cursen en la dependencia, dejando acta de lo socializado en el comité.</t>
  </si>
  <si>
    <t xml:space="preserve">Frente a la presente Actividad y de acuerdo a lo previsto durante el monitoreo y revisión del Mapa de riesgos de la Oficina Jurídica para el bimestre:
AUTOEVALUCION: MAYO - JUNIO
Mayo - Junio, se, evidencio que para el cumplimiento de esta actividad de control  se realizaron 3 comités jurídicos, los cuales fueron anunciadas mediante los  memorandos:
- No. 2022-023717 del 27/04/2022 el cual se llevó a cabo el 02 de mayo de 2022
- No. 2022-025775 del  06/05/2022 el cual se realizó el 12 de mayo de 2022
- No. 2022-30735 del 03/06/2022 el cual se realizo el 13 de junio de 2022
AUTOEVALUCION: - JULIO - AGOSTO 
ACTIVIDAD DE CONTROL: frente a la presente Actividad y de acuerdo a lo previsto durante el monitoreo y revisión del Mapa de riesgos de la Oficina Jurídica, se, evidencio que para el cumplimiento de esta actividad de control  se realizo 1 comité jurídico, el cual fue anunciado mediante el memorando:
- No. 1030 037258 del 15 de julio de 2022 y se llevo a cabo el día 19 de julio de 2022.
</t>
  </si>
  <si>
    <t>No se evidencia monitoreo de riesgos de los periodos Enero-Febrero, Marzo-Abril y Julio-Agosto (Acta). 
El acta allegada del Periodo Mayo - Junio con fecha del 06 de septiembre de 2022, no registra su respectivo numero.</t>
  </si>
  <si>
    <t>falta de actualización de las normas y jurisprudencia aplicable a cada caso concreto.</t>
  </si>
  <si>
    <r>
      <t xml:space="preserve">La Jefe de oficina jurídica, junto con su equipo de técnicos operativos </t>
    </r>
    <r>
      <rPr>
        <sz val="12"/>
        <color theme="1"/>
        <rFont val="Arial"/>
        <family val="2"/>
      </rPr>
      <t xml:space="preserve">verifica en el sistema de control de procesos judiciales, disciplinarios y contratos de la alcaldía de Ibagué SOFTCON </t>
    </r>
    <r>
      <rPr>
        <sz val="12"/>
        <color theme="1"/>
        <rFont val="Arial"/>
        <family val="2"/>
      </rPr>
      <t>si los apoderados judiciales  han realizado la valoración de probabilidad de condena de los procesos que tienen a cargo, dejando como evidencia la actuación registrada en SOFTCON.</t>
    </r>
  </si>
  <si>
    <t>Frente a la presente Actividad, y De acuerdo a lo previsto durante el monitoreo y revisión del Mapa de riesgos de la Oficina Jurídica, se realizó la siguiente: 
AUTOEVALUCION: - MAYO - JUNIO 
la Jefe de Oficina Jurídica,  emitió 2 memorandos solicitando a los abogados de la oficina realizar la valoración de probabilidad  de pérdida de los procesos judiciales que tienen a cargo.
- Memorando No. 2022-024800 del 02/05/2022 
- Memorando No.2022-026277 del 10/05/2022.
- Memorando No. 2022-033263 del 21/06/2022. 
- Memorando No. 2022-034263 del 30/06/2022 
A corte de 30/06/2022 se evidencia en la plataforma SOFTCON 4 procesos judiciales sin la valoración de probabilidad de perdida, lo que indica que el seguimiento realizado por parte del personal técnico operativo es necesario y muy importante para el desarrollo de una adecuada defensa jurídica. 
AUTOEVALUCION: - JULIO – AGOSTO
La Jefe de Oficina Jurídica,  emitió 1 memorando solicitando a los abogados de la oficina realizar la valoración de probabilidad  de perdida de los procesos judiciales que tienen a cargo.
- Memorando No. 022-034630 del 01/07/2022.
- Memorando No. 2022-039692 DEL 01/08/2022.</t>
  </si>
  <si>
    <t xml:space="preserve">La Jefe de oficina jurídica, enviara a capacitaciones al personal de la oficina para la actualización de la normatividad vigente, cuando por medio de la Dirección de Talento Humano se de la posibilidad  y  validara la  socialización de los conocimientos adquiridos atreves de los comités jurídicos dirigidos por los asistentes a la capacitación, quienes socializaran al personal de la oficina jurídica, dejando como evidencia acta. </t>
  </si>
  <si>
    <t>Frente a la presente Actividad y de acuerdo a lo previsto durante el monitoreo y revisión del Mapa de riesgos de la Oficina Jurídica, se realizo lo siguiente:
AUTOEVALUCION: - MAYO - JUNIO 
se, evidencio que para el cumplimiento de esta actividad de control adicional, es necesario modificar la casilla de DESCRIPCION DE CONTROL, toda vez que la Jefe de oficina jurídica se encuentra supeditada a la disponibilidad que tenga la Dirección de talento Humano. Por lo tanto para este periodo no se envió personal a capacitación.
AUTOEVALUACION - JULIO - AGOSTO 
La Jefe de Oficina Jurídica solicito mediante el memorando No. 032895 del 17 de junio de 2022, la realización de gestiones necesarias para la participación en el seminario presencial "actualización en herramientas y protocolos para la atención y servicios al ciudadano en el marco de la política MIPG", para los días 14,15 y 16 de julio,  solicitud aprobada por la Dirección de Talento Humano, mediante el memorando No. 034808 del 05 de julio de 2022, en donde autorizó la participación de los funcionarios ANDREA DEL PILAR POTES, EDWIN IRLEY GALVEZ Y ROSEMBER ROJAS OVIEDO, al SEMINARIO PRESENCIAL "ACTUALIZACIÓN EN HERRAMIENTAS Y PROTOCOLOS PARA LA ATENCIÓN Y SERVICIO AL CIUDADANO EN EL MARCO DE LA POLÍTICA MIPG"</t>
  </si>
  <si>
    <r>
      <rPr>
        <b/>
        <sz val="12"/>
        <color theme="9" tint="-0.249977111117893"/>
        <rFont val="Arial"/>
        <family val="2"/>
      </rPr>
      <t xml:space="preserve">*Nota: </t>
    </r>
    <r>
      <rPr>
        <sz val="12"/>
        <color theme="1"/>
        <rFont val="Arial"/>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</si>
  <si>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</si>
  <si>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 xml:space="preserve">Descripción de dempeño del control </t>
  </si>
  <si>
    <t>baja calificación en los indicadores de desempeño fiscal, pérdida de confianza de los ciudadanos hacia la administración y posible reducción en las asignaciones de recursos del Sistema General de Participacion - SGP</t>
  </si>
  <si>
    <t>Baja ejecución presupuestal de gastos de inversión del Municipio de parte de las Secretarias Ejecutoras</t>
  </si>
  <si>
    <r>
      <t xml:space="preserve">Deficiente seguimiento por parte de los ordenadores del gasto  en la ejecución presupuestal </t>
    </r>
    <r>
      <rPr>
        <b/>
        <sz val="12"/>
        <color rgb="FF00B0F0"/>
        <rFont val="Arial"/>
        <family val="2"/>
      </rPr>
      <t xml:space="preserve"> </t>
    </r>
  </si>
  <si>
    <t>1. Posibilidad de pérdida reputacional y economía por  baja calificación en los indicadores de desempeño fiscal, pérdida de confianza de los ciudadanos hacia la administración y posible reducción en las asignaciones de recursos del Sistema General de Participacion - SGP,   debido a baja ejecución presupuestal de gastos de inversión del Municipio de parte de las Secretarias Ejecutora</t>
  </si>
  <si>
    <t xml:space="preserve">Ejecución y administración del presupuesto de las Secretarías Ejecutoras                                                 </t>
  </si>
  <si>
    <t xml:space="preserve">     Mayor a 10000 SMLMV</t>
  </si>
  <si>
    <r>
      <rPr>
        <b/>
        <sz val="12"/>
        <rFont val="Arial"/>
        <family val="2"/>
      </rPr>
      <t xml:space="preserve">El director (a) de Presupuesto </t>
    </r>
    <r>
      <rPr>
        <sz val="12"/>
        <color theme="1"/>
        <rFont val="Arial"/>
        <family val="2"/>
      </rPr>
      <t xml:space="preserve">por medio de su </t>
    </r>
    <r>
      <rPr>
        <sz val="12"/>
        <rFont val="Arial"/>
        <family val="2"/>
      </rPr>
      <t xml:space="preserve">equipo de trabajo, </t>
    </r>
    <r>
      <rPr>
        <b/>
        <sz val="12"/>
        <rFont val="Arial"/>
        <family val="2"/>
      </rPr>
      <t>elabora y presenta</t>
    </r>
    <r>
      <rPr>
        <b/>
        <sz val="12"/>
        <color rgb="FFFF0000"/>
        <rFont val="Arial"/>
        <family val="2"/>
      </rPr>
      <t xml:space="preserve"> </t>
    </r>
    <r>
      <rPr>
        <sz val="12"/>
        <rFont val="Arial"/>
        <family val="2"/>
      </rPr>
      <t>un informe ejecutivo mensual de la ejecución presupuestal de gastos a las Secretarías Ejecutoras e informes trimestrales a la alta dirección ,  con el fin de que las unidades administrativas verifiquen y validen la ejecución y  tomar decisiones en forma oportuna a nivel Gerencial, dejando como evidencia los correos electrónicos institucionales.                                           (MAN-GHP-01)</t>
    </r>
  </si>
  <si>
    <t>Continua</t>
  </si>
  <si>
    <t>Reducir (mitigar)</t>
  </si>
  <si>
    <t>Se enviará memorando mensualmente a las Secretaría Ejecutoras que tengan saldos pendientes por ejecutar para que liberen los saldos o los ejecuten.</t>
  </si>
  <si>
    <t>Director(a) de Presupuesto</t>
  </si>
  <si>
    <t xml:space="preserve">MENSUAL A PARTIR DEL SEGUNDO SEMESTRE
(vigencia 2022) </t>
  </si>
  <si>
    <r>
      <rPr>
        <b/>
        <sz val="12"/>
        <color theme="1"/>
        <rFont val="Arial"/>
        <family val="2"/>
      </rPr>
      <t>·      </t>
    </r>
    <r>
      <rPr>
        <sz val="12"/>
        <color theme="1"/>
        <rFont val="Arial"/>
        <family val="2"/>
      </rPr>
      <t xml:space="preserve">19/01/2022 – 24/02/2022   </t>
    </r>
    <r>
      <rPr>
        <b/>
        <sz val="12"/>
        <color theme="1"/>
        <rFont val="Arial"/>
        <family val="2"/>
      </rPr>
      <t xml:space="preserve">                                                        ·      </t>
    </r>
    <r>
      <rPr>
        <sz val="12"/>
        <color theme="1"/>
        <rFont val="Arial"/>
        <family val="2"/>
      </rPr>
      <t xml:space="preserve">27/04/2022 </t>
    </r>
    <r>
      <rPr>
        <b/>
        <sz val="12"/>
        <color theme="1"/>
        <rFont val="Arial"/>
        <family val="2"/>
      </rPr>
      <t xml:space="preserve">                                      ·      </t>
    </r>
    <r>
      <rPr>
        <sz val="12"/>
        <color theme="1"/>
        <rFont val="Arial"/>
        <family val="2"/>
      </rPr>
      <t xml:space="preserve">22/06/2022    </t>
    </r>
    <r>
      <rPr>
        <b/>
        <sz val="12"/>
        <color theme="1"/>
        <rFont val="Arial"/>
        <family val="2"/>
      </rPr>
      <t xml:space="preserve">                        ·      </t>
    </r>
    <r>
      <rPr>
        <sz val="12"/>
        <color theme="1"/>
        <rFont val="Arial"/>
        <family val="2"/>
      </rPr>
      <t>26/08/2022</t>
    </r>
  </si>
  <si>
    <t>* De acuerdo a lo previsto durante el monitoreo y revisión del Mapa de riesgos de la Secretaria de Hacienda, se realizo la siguiente AUTOEVALUCION: para esta actividad de control, durante el: 
                                                                                                                                                                                                     BIMESTRE 01 2022- DIRECCION DE PRESUPUESTO:                                                  El resultado de este Plan de Acción aún se encuentra en curso, no obstante se han adelantado actividades complementarias para obtener el producto final como:  
- Informes de ejecución del gasto de la directora de presupuesto al líder del proceso. 
 -Comunicación personal con la Secretaría de las TIC para gestionar el ajuste del módulo de presupuesto conforme a las actualizaciones normativas. 
-Escrito a la Secretaría Técnica del Comité de Coordinación de Control Interno solicitando trimestralmente un espacio en la agenda para la presentación por parte del Secretario de Hacienda, de los informes ejecutivos mensuales. 
Evidencia:  Memorando 1300 14794 01/03/2022.
BIMESTRE 02 2022- DIRECCION DE PRESUPUESTO:
Avance a través de las siguientes actividades: 
-Envío memorando a la Secretaría Técnica del Comité de Coordinación de Control Interno solicitando un espacio en la agenda para la presentación por parte del Secretario de Hacienda, de los informes ejecutivos mensuales. 
- Envió por correo electrónico al Secretario de Hacienda y a las demás secretarias del despacho de la Alcaldía de Ibagué, de la EJECUCIÓN . 
                                                                                                                                                                                                     BIMESTRE 03 2022 - DIRECCION DE PRESUPUESTO:
Este Plan de acción se cumplió con las actividades reportadas en el corte a 30/04/2022; 
Intervención en el Comité de Coordinación de Control Interno, Presentación informes ejecutivos mensuales. que se llevó a cabo el 03/05/2022 .
BIMESTRE 04 2022 - DIRECCION DE PRESUPUESTO:                                                            Informe Ejecutivo se envió correo el 18-julio/2022 y el 12-agosto/2022. 
- Memorandos enviados a las Secretaría Ejecutoras recordando los saldos pendientes por ejecutar para que liberen los saldos o los ejecuten,  37402 Julio 18 2022 y 44115, 44116, 44117, 44118, 44119, 44121, 44123, 44125, 44126, 44127, 44128, 44129, 44130, 44131 y 44132 del 25-agosto/2022.</t>
  </si>
  <si>
    <t>El comité de Riesgos del proceso esta creado a través de la Resolución No. 1030-07-0152 de abril 12 de 2019. Y se realizo modificacion con Resolución 0389 del 26 de octubre 2021.</t>
  </si>
  <si>
    <r>
      <t xml:space="preserve">La identificación del Riesgo se encuentra bajo los Lineamientos de la FUNCION PUBLICA - Guía para la administración del riesgo y el diseño de controles entidades públicas. Versión 5 
La tabla de impacto de la matriz de riesgos coincide con la que reposa en la POLÍTICA DE ADMINISTRACIÓN DE RIESGOS - POL-SIG-01 Pág. 18. Publicada en SIGAMI
</t>
    </r>
    <r>
      <rPr>
        <b/>
        <sz val="12"/>
        <color theme="1"/>
        <rFont val="Arial"/>
        <family val="2"/>
      </rPr>
      <t xml:space="preserve">Recomendaciones:
</t>
    </r>
    <r>
      <rPr>
        <sz val="12"/>
        <color theme="1"/>
        <rFont val="Arial"/>
        <family val="2"/>
      </rPr>
      <t xml:space="preserve">
Puntualizar en que parte del proceso se encuentra documentada la </t>
    </r>
    <r>
      <rPr>
        <u/>
        <sz val="12"/>
        <color theme="1"/>
        <rFont val="Arial"/>
        <family val="2"/>
      </rPr>
      <t>actividad del riesgo</t>
    </r>
    <r>
      <rPr>
        <sz val="12"/>
        <color theme="1"/>
        <rFont val="Arial"/>
        <family val="2"/>
      </rPr>
      <t xml:space="preserve">.
Expresar en verbos de acción la actividad del riesgo N°1 y ajustar según caracterización del proceso.
Expresar en día/mes/año la casilla “fecha de implementación” que se encuentra en el PLAN DE ACCION.
Nota: El enlace manifiesta que los riesgos identificados se encuentran relacionados con los hallazgos de los planes de mejoramiento suscritos con los entes de control.
</t>
    </r>
  </si>
  <si>
    <r>
      <rPr>
        <b/>
        <sz val="12"/>
        <color theme="1"/>
        <rFont val="Arial"/>
        <family val="2"/>
      </rPr>
      <t>PRIMER</t>
    </r>
    <r>
      <rPr>
        <sz val="12"/>
        <color theme="1"/>
        <rFont val="Arial"/>
        <family val="2"/>
      </rPr>
      <t xml:space="preserve"> monitoreo periodo </t>
    </r>
    <r>
      <rPr>
        <u/>
        <sz val="12"/>
        <color theme="1"/>
        <rFont val="Arial"/>
        <family val="2"/>
      </rPr>
      <t>Enero a Febrero</t>
    </r>
    <r>
      <rPr>
        <sz val="12"/>
        <color theme="1"/>
        <rFont val="Arial"/>
        <family val="2"/>
      </rPr>
      <t xml:space="preserve"> de 2022 : Se realizaron el 19 de enero  de 2022 tal como lo registra el acta 001. y través del acta 002 del 24 de febrero 2022.  
</t>
    </r>
    <r>
      <rPr>
        <b/>
        <sz val="12"/>
        <color theme="1"/>
        <rFont val="Arial"/>
        <family val="2"/>
      </rPr>
      <t>SEGUNDO</t>
    </r>
    <r>
      <rPr>
        <sz val="12"/>
        <color theme="1"/>
        <rFont val="Arial"/>
        <family val="2"/>
      </rPr>
      <t xml:space="preserve">  monitoreo periodo </t>
    </r>
    <r>
      <rPr>
        <u/>
        <sz val="12"/>
        <color theme="1"/>
        <rFont val="Arial"/>
        <family val="2"/>
      </rPr>
      <t>Marzo a Abril</t>
    </r>
    <r>
      <rPr>
        <sz val="12"/>
        <color theme="1"/>
        <rFont val="Arial"/>
        <family val="2"/>
      </rPr>
      <t xml:space="preserve"> de 2022 :   Se realizó el 27 de Abril  como lo registra el acta N° 003.                                                                                                       </t>
    </r>
    <r>
      <rPr>
        <b/>
        <sz val="12"/>
        <color theme="1"/>
        <rFont val="Arial"/>
        <family val="2"/>
      </rPr>
      <t>TERCER</t>
    </r>
    <r>
      <rPr>
        <sz val="12"/>
        <color theme="1"/>
        <rFont val="Arial"/>
        <family val="2"/>
      </rPr>
      <t xml:space="preserve"> monitoreo periodo </t>
    </r>
    <r>
      <rPr>
        <u/>
        <sz val="12"/>
        <color theme="1"/>
        <rFont val="Arial"/>
        <family val="2"/>
      </rPr>
      <t>Mayo-Junio</t>
    </r>
    <r>
      <rPr>
        <sz val="12"/>
        <color theme="1"/>
        <rFont val="Arial"/>
        <family val="2"/>
      </rPr>
      <t xml:space="preserve"> de 2022 :   Se realizó el 22 de junio  como lo registra el acta N° 004.</t>
    </r>
    <r>
      <rPr>
        <sz val="12"/>
        <rFont val="Arial"/>
        <family val="2"/>
      </rPr>
      <t xml:space="preserve">Se evidencia el envió del reporte Monitoreo Mapa de Riesgos Bimestre 03 de 2022 al correo electrónico de SIGAMI.                                                  </t>
    </r>
    <r>
      <rPr>
        <b/>
        <sz val="12"/>
        <rFont val="Arial"/>
        <family val="2"/>
      </rPr>
      <t xml:space="preserve">                                      CUARTO</t>
    </r>
    <r>
      <rPr>
        <sz val="12"/>
        <rFont val="Arial"/>
        <family val="2"/>
      </rPr>
      <t xml:space="preserve">: monitoreo periodo </t>
    </r>
    <r>
      <rPr>
        <u/>
        <sz val="12"/>
        <rFont val="Arial"/>
        <family val="2"/>
      </rPr>
      <t>Julio- Agosto</t>
    </r>
    <r>
      <rPr>
        <sz val="12"/>
        <rFont val="Arial"/>
        <family val="2"/>
      </rPr>
      <t xml:space="preserve"> de 2022, Se realizo el 26 de agosto de 2022 como lo registra el acta N°005, Se evidencia el envió del reporte Monitoreo Mapa de Riesgos Bimestre 04 de 2022 al correo electrónico de SIGAMI.</t>
    </r>
  </si>
  <si>
    <t>El control se encuentra establecido en la actividad, pendiente puntualizar en que parte del proceso se encuentra documentada.</t>
  </si>
  <si>
    <t xml:space="preserve">No aplica para este periodo, porque no se cuenta con  datos históricos  del desempeño de los controles </t>
  </si>
  <si>
    <t>Pérdida de memoria institucional y sanciones disciplinarias, fiscales y administrativas</t>
  </si>
  <si>
    <t>Pérdida de información en los expedientes de los procesos de Gestión de Hacienda pública</t>
  </si>
  <si>
    <t>Falta de aplicación de las políticas del proceso de gestión docuemntal en el control y préstamo de la documentación.</t>
  </si>
  <si>
    <t>2. Posibilidad de pérdida económica y reputacional por  pérdida de memoria institucional y sanciones disciplinarias, fiscales y administrativas debido a la  Pérdida de información en los expedientes de los procesos de Gestión de Hacienda pública</t>
  </si>
  <si>
    <t>Custodia del archivo físico y digital de los expedientes de Gestión de Hacienda Pública.</t>
  </si>
  <si>
    <t xml:space="preserve">     El riesgo afecta la imagen de la entidad con algunos usuarios de relevancia frente al logro de los objetivos</t>
  </si>
  <si>
    <r>
      <rPr>
        <b/>
        <sz val="12"/>
        <color theme="1"/>
        <rFont val="Arial"/>
        <family val="2"/>
      </rPr>
      <t xml:space="preserve">El Profesional Universitario y/o técnico Operativo </t>
    </r>
    <r>
      <rPr>
        <sz val="12"/>
        <color theme="1"/>
        <rFont val="Arial"/>
        <family val="2"/>
      </rPr>
      <t xml:space="preserve">cada vez que se requiera </t>
    </r>
    <r>
      <rPr>
        <b/>
        <sz val="12"/>
        <rFont val="Arial"/>
        <family val="2"/>
      </rPr>
      <t>controla</t>
    </r>
    <r>
      <rPr>
        <b/>
        <sz val="12"/>
        <color rgb="FF00B0F0"/>
        <rFont val="Arial"/>
        <family val="2"/>
      </rPr>
      <t xml:space="preserve"> </t>
    </r>
    <r>
      <rPr>
        <sz val="12"/>
        <color theme="1"/>
        <rFont val="Arial"/>
        <family val="2"/>
      </rPr>
      <t>el préstamo y devolución de expedientes  de acuerdo a los lineamientos establecidos por Gestión Documental, dejando como Evidencia Planillas de control.
(PRO-GD-03)</t>
    </r>
  </si>
  <si>
    <t>Solicitar capacitación semestralmente  al proceso de gestión documental en relación al cumplimiento de políticas, documentos y formatos del proceso .</t>
  </si>
  <si>
    <t>DIRECTOR(A) DE RENTAS Y TESORERÍA</t>
  </si>
  <si>
    <t>SEMESTRAL
(Vigencia 2022)</t>
  </si>
  <si>
    <t xml:space="preserve">BIMESTRE 01 2022                                                                                                                                                                                               RENTAS: INFORME BIMENSUAL DE PQR.
CONTABILIDAD: Se realizó el seguimiento a los 40 PQR´S que llegaron a la Dirección de Contabilidad a través de la plataforma PISAMI, y a los 2 PQR´S que llegaron través del correo electrónico contabilidad@ibague.gov.co, se les dio la respuesta oportuna requerida a la totalidad de los PQR en los términos de Ley, logrando el 100% de cumplimiento.  Dentro de las evidencias que se adjuntan se encuentra el informe de las PQR correspondientes a los meses de enero y febrero del 2022 recibidos tanto en la Plataforma PISAMI como en el correo electrónico.
PRESUPUESTO: 
EJECUCION DE ACTIVIDAD DE CONTROL: Se efectuó seguimiento a las PQR que por competencia le corresponde resolver a la Dirección de Presupuesto.  Evidencia: 1 Informe correspondiente al bimestre de enero - febrero  2022; el cual es un consolidado de los informes semanales realizados durante el mismo periodo.  Firmado  por la Dra. Deyanira Tellez Tarquino Directora de Presupuesto del Municipio de Ibagué con corte a 25 de febrero 2022. Indicador en el tiempo: 100% Se proyectó uno (1) informe y se presentó o elaboró uno (1) durante el bimestre, el cual esta compuesto por informes semanales.  
TESORERIA - COBRO COACTIVO
Se presenta informe bimestral digital de PQR Tesorería - Cobro coactivo meses de Enero - Febrero de 2022.                                                                                                                                                      BIMESTRE 02 2022-
DIRECCION DE PRESUPUESTO: Se efectuó seguimiento a las PQR que por competencia le corresponde resolver a la Dirección de Presupuesto.  Evidencia: 1 Informe correspondiente al bimestre de marzo - abril  2022; el cual es un consolidado de los informes semanales realizados durante el mismo periodo.  Firmado  por la Dra. Deyanira Tellez Tarquino Directora de Presupuesto del Municipio de Ibagué con corte a 27 de abril 2022. Indicador en el tiempo: 100% Se proyectó uno (1) informe y se presentó o elaboró uno (1) durante el bimestre, el cual esta compuesto por informes semanales.  
TESORERIA - COBRO COACTIVO
Se presenta informe bimestral digital de PQR Tesorería hasta 31 de abril
DIRECCION DE CONTABILIDAD:  Se realizó el seguimiento a los 25 PQR´S que llegaron a la Dirección de Contabilidad a través de la plataforma PISAMI, y al uno (1 ) PQR´S que llegaron través del correo electrónico contabilidad@ibague.gov.co, se les dio la respuesta oportuna requerida a la totalidad de los PQR en los términos de Ley, logrando el 100% de cumplimiento.  Dentro de las evidencias que se adjuntan se encuentra el informe de las PQR correspondientes a los meses de marzo y abril del 2022 recibidos tanto en la Plataforma PISAMI como en el correo electrónico .
DIRECCION DE RENTAS:
INFORME BIMENSUAL DE PQR.  
                                                                                                                                                                       BIMESTRE 03 2022- 
DIRECCION DE PRESUPUESTO:
Este Plan de acción se cumplió adicionando a las actividades reportadas en el corte a 30/04/2022; la realización del Comité de Coordinación de Control Interno, que se llevó a cabo el 03/05/2022 y del cual se generó el Acta N.001 de la misma fecha que se encuentra en revisión de la Oficina Jurídica de la Alcaldía de Ibagué.  Una vez se finiquite este proceso el acta será entregada a la Oficina de Control Interno quien ejerce la Secretaría Técnica del Comité para su custodia en su archivo de gestión en el Código de la Serie 1010-02 Actas y Subserie 1010-02-18 Actas de Comité de Coordinación de Control Interno.  Avance en el tiempo 100%                                                                                                                                                      BIMESTRE 04 2022-                                                                                                                                         RENTAS: Memorando 045126 del 31 de agosto de 2022, a Gestión Documental, solicitud de capacitación a gestión documental.
Memorando 045109 del 31 de agosto de 2022 solicitud de funcionario de planta para cumplir funciones de archivo.
TESORERIA: Para el bimestre de Julio y Agosto se adjuntan las planillas de control de préstamo PRO-GD-03 del archivo de predial.
Queda pendiente capacitación para el mes de octubre proyectando que se cuente con la mayoría de los contratistas de las diferentes carteras </t>
  </si>
  <si>
    <t xml:space="preserve">No aplica para este priodo, porque no se cuenta con  datos históricos  del desempeño de los controles </t>
  </si>
  <si>
    <t>Reputacional</t>
  </si>
  <si>
    <t>sanciones disciplinarias  y administrativas</t>
  </si>
  <si>
    <t>Deficiencia en la aplicación de los cambios normativos para entidades del gobierno</t>
  </si>
  <si>
    <t xml:space="preserve"> Falta de actualización de los documentos de los procesos de gestión de la Secretaría de Hacienda.</t>
  </si>
  <si>
    <t>3. Posibilidad de pérdida reputacional por sanciones disciplinarias  y administrativas  debido a  deficiencia en la aplicación de los cambios normativos para entidades del gobierno</t>
  </si>
  <si>
    <t>actualización de los documentos y normograma.</t>
  </si>
  <si>
    <r>
      <rPr>
        <b/>
        <sz val="12"/>
        <rFont val="Arial"/>
        <family val="2"/>
      </rPr>
      <t xml:space="preserve">Los Directores </t>
    </r>
    <r>
      <rPr>
        <sz val="12"/>
        <color theme="1"/>
        <rFont val="Arial"/>
        <family val="2"/>
      </rPr>
      <t>por medio de su equipo de trabajo revisarán los documentos del proceso de gestión de Hacienda Pública  y actualizará si se requiere  anualmente los documentos, dejando como evidencia el correo electrónico con el envío de los documentos a actualizar a la Dirección de Fortalecimiento Institucional.</t>
    </r>
  </si>
  <si>
    <t>Sin Documentar</t>
  </si>
  <si>
    <t>Cada Director o de maneja conjunta,  socializarán a su equipo de trabajo los documentos que hacen parte de su actividad diaria para promover el mejoramiento continuo de su proceso, dejando como evidencias actas o circulares.</t>
  </si>
  <si>
    <t xml:space="preserve">SECRETARIO DE HACIENDA Y/O DIRECTORES </t>
  </si>
  <si>
    <t>ANUAL</t>
  </si>
  <si>
    <t>BIMESTRE 01 - 
DESPACHO HACIENDA:  se adjunta circular 00004: Socialización actualización documentos: caracterización del proceso gestión hacienda publica-Código: CAR- GHP-001- VERSIÓN 08, y mapas de riesgos de gestión por procesos 2022 versión 05.  ACTA 004 COMITE DE RIESGOS, APROBACIÓN Y SOCIALIZACIÓN.
CONTABILIDAD: El día 14 de febrero de 2022 se solicitó a la dirección de fortalecimiento Institucional - Secretaría de Planeación a través del correo Institucional contabilidad@ibague.gov.co la aprobación y publicación en la página Web de la Alcaldía Municipal de Ibagué del Procedimiento del Ciclo Contable quienes el día 16 de febrero de 2022 a través del correo Institucional sigami@ibague.gov.co respondieron nuestra solicitud informando que ya había sido publicada en la Página Web.                                                       
 El día 21 de febrero de 2022 se envió las correcciones y se solicitó a la dirección de fortalecimiento Institucional - Secretaría de Planeación a través del correo Institucional contabilidad@ibague.gov.co la aprobación y publicación en la página Web de la Alcaldía Municipal de Ibagué del Manual de Políticas contables quienes el día 21 de febrero de 2022 a través del correo Institucional sigami@ibague.gov.co respondieron nuestra solicitud informando que ya había sido publicada en la Página Web.  El día 18 de Febrero de 2022 se radicó a través de la plataforma PISAMI la Circular No. 000001 con el asunto: Capacitación y Socialización de el Manual de Políticas Contables, Procedimiento del Ciclo Contable y Legalización y Manejo de Anticipos. 
 * Se adjunta correos de solicitud y correos respuesta relacionado con la publicación en la Página Web del Procedimiento Contable, Manual de Políticas Contables.                 
* Se adjunta Circular No. 000001 del 18-02-2022, Acta No. 007 del 22-02-2022, Planilla de Asistencia y Soportes de la Socialización realizada.
BIMESTRE 04
RENTAS: se socializaron los procedimientos e instructivo de la dirección  mediante memorando No 045128 del 31 de agosto de 2022.  se anexa copia de correo electrónico enviado a cada funcionario los documentos actualizados.  
Memorando 045127 del 31 de agosto de 2022, a SIGAMI, solicitud de revisión documento Instructivo devolución de estampillas de la dirección de rentas.  
Acta 007 de socialización de procedimientos de la dirección de Rentas.
TESORERIA: Como actividad de control la dirección de Tesorería mediante memorando 03588 del 26 de julio de 2022 se solicita aprobación, validación codificación y respectiva publicación de Manual de Certera MAN-GHP-03. 
(Se adjunta memorando)
La dirección de Fortalecimiento Institucional envía respuesta mediante correo institucional en el que manifiesta los ajusto realizados y queda pendiente aprobación de publicación hasta que no se realice Comité Institucional de Gestión y Desempeño.
 (Se adjunta copia de correo institucional). 
El director de tesorería mediante circular 000002 del 31 de mayo de 2022 notifica a las diferentes secretarias y direcciones el procedimiento Cuentas por Pagar en su primera versión PRO-GHP-014. 
(Se adjunta memorando)
PRESUPUESTO:  En el bimestre 4, no se presentaron actualizaciones.</t>
  </si>
  <si>
    <t xml:space="preserve">Descripción de desempeño del control </t>
  </si>
  <si>
    <t>Sin avance</t>
  </si>
  <si>
    <t>Finalizado</t>
  </si>
  <si>
    <t xml:space="preserve">No aplica para este período, porque no se cuenta con  datos históricos  del desempeño de los controles </t>
  </si>
  <si>
    <r>
      <rPr>
        <b/>
        <sz val="14"/>
        <color theme="1"/>
        <rFont val="Arial"/>
        <family val="2"/>
      </rPr>
      <t>Verificar que la identificación del riesgo se realice bajo la metodología de la versión 5 dela guía de riesgos, expedida por el DAFP.   Numeral 8:   Lineamientos:  1</t>
    </r>
    <r>
      <rPr>
        <b/>
        <sz val="12"/>
        <color theme="1"/>
        <rFont val="Arial"/>
        <family val="2"/>
      </rPr>
      <t xml:space="preserve">.Verificar que los riesgos residuales ubicados en zona moderada, alta o extrema sólo pueden tener opciones evitar o reducir, no se pueden aceptar, deben tener un plan de acción                                  </t>
    </r>
    <r>
      <rPr>
        <b/>
        <sz val="14"/>
        <color theme="1"/>
        <rFont val="Arial"/>
        <family val="2"/>
      </rPr>
      <t>2.</t>
    </r>
    <r>
      <rPr>
        <b/>
        <sz val="12"/>
        <color theme="1"/>
        <rFont val="Arial"/>
        <family val="2"/>
      </rPr>
      <t xml:space="preserve"> Nota: Los riesgos residuales ubicados en zona baja,  pueden tener 3  opciones: Aceptar, evitar o reducir.  Si se aceptan no se requiere definir un plan de acción  verificar que se cumpla. </t>
    </r>
  </si>
  <si>
    <r>
      <t xml:space="preserve">En el periodo evaluado, la línea estratégica  en Comité de Coordinación de Control Interno realizó  monitoreo  </t>
    </r>
    <r>
      <rPr>
        <b/>
        <sz val="12"/>
        <color rgb="FFFF0000"/>
        <rFont val="Arial"/>
        <family val="2"/>
      </rPr>
      <t>semestral  al</t>
    </r>
    <r>
      <rPr>
        <b/>
        <sz val="12"/>
        <color theme="1"/>
        <rFont val="Arial"/>
        <family val="2"/>
      </rPr>
      <t xml:space="preserve"> cumplimiento de la Política de  Riesgos?</t>
    </r>
  </si>
  <si>
    <t>Verificar que los controles establecidos en los mapas de riesgos, esten presentes en  la política operativa o en los procedimientos,  guías, actos administrativos, etc.…</t>
  </si>
  <si>
    <t>Reconstrucción de expedientes o sanciones por parte del ente regulador</t>
  </si>
  <si>
    <t>Perdida de informacion y expedientes disciplinarios</t>
  </si>
  <si>
    <t xml:space="preserve">Falta de continuidad del personal con las competencias administrativas idóneas </t>
  </si>
  <si>
    <t>Posibilidad de perdida reputacional debido a la perdida de informacion y expedientes disciplinarios por la falta de una herramienta o sistema que permita registrar las etapas del procesos, que genere alertar y salvaguarde la informacion ( vencimientos de terminos)</t>
  </si>
  <si>
    <t>Informe mensual de los abogados sustanciadores de los procesos que tiene a cargo</t>
  </si>
  <si>
    <t>Usuarios, productos y prácticas</t>
  </si>
  <si>
    <t>El jefe de Oficina de control único disciplinario junto con su equipo de trabajo revisa  la necesidad del personal y envía a talento humano la necesidad del personal de planta y de apoyo. Dejando la evidencia de un memorando</t>
  </si>
  <si>
    <t>El comité de Riesgos del proceso esta creado a través de la Resolución No.001  de mayo 18 de 2020.</t>
  </si>
  <si>
    <t>Al verificar la matriz de calor inherente y residual no se identifico que se halla trabajado para determinar la zona en que se ubica el riesgo  y determinar el tratamiento que debe darse al riesgos, no se estableció el plan de acción que se debe seguir conforme a la guía para la administración del riesgo y diseño e controles versión 5 del DAFP.</t>
  </si>
  <si>
    <t xml:space="preserve">Primer monitoreo periodo Enero a Febrero de 2022 : No se evidencio monitoreo.
Segundo  monitoreo periodo Marzo a Abril de 2022 :   Se realizó el 2 de mayo   como lo registra el acta 05. El  Correo electrónico es enviado a fortalecimiento el día 2 de mayo de 2022.   
Tercer monitoreo
Periodo Mayo Junio de 2022, Se evidencia Acta No. 04 del 05 de julio de 2022, mediante la cual se efectúo seguimiento a los riesgos del proceso de gestión disciplinario.
Cuarto Monitoreo
Para el periodo Julio a agosto de 2022, no se evidencio acta de monitoreo de riesgos. </t>
  </si>
  <si>
    <t>Se verificó que los controles están presentes en la política operativa del proceso. Código:
CAR-GCD-01 - Versión: 05
PROCESO: GESTIÓN Y CONTROL DISCIPLINARIO
Vigente desde: 2019/10/30</t>
  </si>
  <si>
    <t>Se presentan falencias en el diseño y ejecución del control debido a que no se establece el propósito del control, no esta definida la periodicidad, no se establece que pasa con las observaciones desviaciones resultantes de la aplicación del control, no se esta ejecutando el control debido a que no presenta plan de acción.</t>
  </si>
  <si>
    <t>Inadecuada infraestructura</t>
  </si>
  <si>
    <t>El jefe de Oficina de control único disciplinario juntos con su equipo de trabajo revisa  la necesidad de bienes muebles de seguridad ,archivadores existentes y capacidad de la oficina para poder salvaguardar los procesos disciplinarios.</t>
  </si>
  <si>
    <t>Sin Registro</t>
  </si>
  <si>
    <t>Se recomienda tener en cuenta la valoración establecida por la Secretaria de Planeación Municipal y acorde a la guía para la Administración del Riesgo y -diseño de controles versión 5, debido a que no se encuentra bien identificada la zona del valoración del riesgos inherente y residual.</t>
  </si>
  <si>
    <t xml:space="preserve"> falta de una herramienta o sistema de información que permita registrar las etapas del proceso,  genere alertas y salvaguarde la información.</t>
  </si>
  <si>
    <t>No se establece plan de acción para le el riesgo denominado "Posibilidad de perdida reputacional debido a la perdida de información y expedientes disciplinarios por la falta de una herramienta o sistema que permita registrar las etapas del procesos, que genere alertar y salvaguarde la información ( vencimientos de términos)"</t>
  </si>
  <si>
    <t>sustracción o alteración de los expedientes</t>
  </si>
  <si>
    <t>Posibilidad de perdida reputacional por desatención al procedimiento que busca los fines del derecho disciplinario</t>
  </si>
  <si>
    <t xml:space="preserve">Desacato de los  términos de Ley. </t>
  </si>
  <si>
    <t>Debilidad en las competencias, habilidades y conocimientos de los servidores públicos</t>
  </si>
  <si>
    <t xml:space="preserve"> Posibilidad de perdida reputacional por incumplimiento de los fines del procedimiento disciplinario, en busca de la verdad material y la justicia; debido a el desacato de los términos de Ley.</t>
  </si>
  <si>
    <t>ADELANTAR
PROCEDIMIENTO
DISCIPLINARIO
(Indagación preliminar,
Investigación,
Juzgamiento y fallo)</t>
  </si>
  <si>
    <t xml:space="preserve">     El riesgo afecta la imagen de la entidad internamente, de conocimiento general, nivel interno, de junta directiva y accionistas y/o de proveedores</t>
  </si>
  <si>
    <t xml:space="preserve">El jefe de la Oficina de Control Único Disciplinario cada vez que se va a contratar personal, verifica el perfil de la persona y lo compara frente a las necesidades reales del personal en la oficina. Dejando como evidencia la aprobación para la contratación. </t>
  </si>
  <si>
    <t>El jefe de la Oficina de Control Único Disciplinario con Su Equipo de trabajo realiza capacitaciones a los funcionarios nuevos dentro de los tiempos establecidos dejando como evidencia un acta de reunión</t>
  </si>
  <si>
    <t>Al verificar la matriz de calor inherente y residual no se identifico que se halla trabajado para determinar la zona en que se ubica el riesgo  y determinar el tratamiento que debe darse al riesgos.</t>
  </si>
  <si>
    <t xml:space="preserve">Ausencia de material probatorio. </t>
  </si>
  <si>
    <t>El instructor asignado  al proceso junto con el técnico operativo cada  vez que  solicita una prueba verifican la recepción de las mismas, con el fin de identificar cuales no se han recibido para reiterar el envío.  Dejando como evidencia las comunicaciones enviadas y/o cuadro  de control de solicitudes.</t>
  </si>
  <si>
    <t>Detectivo</t>
  </si>
  <si>
    <t>En el Plan de acción no se establece el responsable, fecha de implementación, fecha de seguimiento, ni estado de ejecución de las actividades del plan de acción</t>
  </si>
  <si>
    <t>Falta de control en la recepción de quejas y desorganización en reparto.</t>
  </si>
  <si>
    <t>Se recibe en la Oficina de Control Único Disciplinario idéntica queja hasta en cinco oportunidades.</t>
  </si>
  <si>
    <t>Las quejas son radicadas a través de diferentes canales (físicos y correo electrónico).</t>
  </si>
  <si>
    <t xml:space="preserve">Duplicidad de procesos disciplinarios en contra de un sujeto disciplinable por un solo hecho.  </t>
  </si>
  <si>
    <t xml:space="preserve"> Duplicidad de apertura de investigación disciplinaria y  presunta violación al principio non bis in ídem.</t>
  </si>
  <si>
    <t xml:space="preserve">Creación de base de datos donde se consigne la información completa de las quejas recibidas. </t>
  </si>
  <si>
    <t xml:space="preserve">Previa asignación del reparto a los abogados sustanciadores debe consultar la base de datos para corroborar si la queja anticipadamente fue asignada </t>
  </si>
  <si>
    <t>Debido a que no se presento información respecto a la materialización del riesgo, no se pudo establecer como  fue el desempeño del control.</t>
  </si>
  <si>
    <t>Las quejas son radicadas en diferentes entes de control, quienes remiten por competencia a la O.C.U.D las quejas a destiempo.</t>
  </si>
  <si>
    <t xml:space="preserve">Sanciones y disminución de recursos  </t>
  </si>
  <si>
    <t>Incumplimiento a las políticas publicas y a las metas del plan territorial de salud</t>
  </si>
  <si>
    <t>Planificación inadecuada de las acciones y estrategias de la entidad en cumplimiento al proceso gestión de salud.</t>
  </si>
  <si>
    <t>Posibilidad de perdida reputacional y económica  por sanciones y/o disminución de recursos debido al incumplimiento de las políticas publicas y a las metas del Plan Territorial de Salud  "PTS".</t>
  </si>
  <si>
    <t>Realizar la formulación, aprobación  y armonización del Plan Territorial de Salud con el plan de desarrollo . 
Realizar formulación,  Aprobación y ejecución del plan de acción en salud  (PAS) y el componente operativo anual de inversión  ( COAI)</t>
  </si>
  <si>
    <t>La asesora del despacho una vez al mes, realizará seguimiento de los procesos contractuales con el apoyo de la oficina de contratación con el fin de dar agilidad y contar con talento humano calificado y oportuno para la ejecución de actividades misionales de la institución, mediante la aplicación del Instrumento denominado "Matriz de seguimiento gestión contractual"  de considerarse necesario se oficiará a través de la plataforma PISAMI a la dependencia correspondiente, dejando como evidencia  matriz debidamente diligenciada, comunicaciones internas.</t>
  </si>
  <si>
    <t xml:space="preserve">llevar a cabo la Implementación de la herramienta  "matriz de seguimiento gestión contractual", de considerarse necesario elaborar documentos y notificar por plataforma PISAMI, ante los diferentes actores del procedimiento </t>
  </si>
  <si>
    <t>Secretaria (o) de Salud, Equipo Directivo</t>
  </si>
  <si>
    <t>Permanente</t>
  </si>
  <si>
    <t>Bimensual</t>
  </si>
  <si>
    <t>Matriz contractual de seguimiento diligenciada por el equipo jurídico de los meses de enero a julio del 2022, es de resaltar  que en este semestre se presentó Ley de Garantías por el proceso electoral, por lo tanto se realizaron contratos en enero y febrero con corte a junio y julio, por lo tanto en las matrices aparecen los mismos contratos con su seguimiento de legalización y novedades por si se presentaran.</t>
  </si>
  <si>
    <t>Se expidió la Resolución 085 del 01 de Septiembre de  2021, por medio de la cual se modifica parcialmente  la resolución No. 014 del 11 de marzo de 2019 , mediante el cual se crea el comité de seguimiento evaluación y manejo de los  riesgos en los procesos de la secretaria de salud municipal , quedando constituido de la siguiente manera:  Secretario de salud o quien haga sus veces, Directores salud publica, prestación de servicios y calidad, aseguramiento o quien haga  sus veces, asesor despacho, profesional especializado, profesional universitario dirección de prestación de servicio  y profesional universitario dirección salud publica, un técnico operativo de la dirección de aseguramiento</t>
  </si>
  <si>
    <t>No se encuentra bien identificada la zona del valoración del riesgos debido a que hizo uso de la tabla de valoración establecida en la política de administración del riesgo de la Secretaria de planeación para determinar la zona de riesgos inherente y residual. numeral 10,1,3 IMPACTO, teniendo en cuenta el mapa de riesgos de gestión presenta la tabla de valoración anterior</t>
  </si>
  <si>
    <t>El comité de riesgos de la Secretaria de Salud, efectúo el monitoreo al mapa de riesgos de gestión de forma bimensual,  se cuenta con la siguiente evidencia:  Acta No. 0030 del 23 de marzo de 2022, se efectúa seguimiento del bimestre enero febrero de 2022, remitida a la Dirección de fortalecimiento institucional mediante Memorando No.1600-2022-017934 del 17 de marzo de 2022
Segundo seguimiento bimestre marzo a abril de 2022, según acta No. 045 del 06 de mayo de 2022, remitida a la Dirección de fortalecimiento institucional mediante Memorando No.   1600-2022-0024810 del 02-05-22
Tercer Seguimiento bimestre Mayo - Junio, según acta No. 058 del 30 de junio de 2022.  remitida a la Dirección de fortalecimiento institucional mediante Memorando No. 1600-2022-036710 del 13 de julio de 2022
Cuarto seguimiento, bimestres Julio - Agosto, según Acta No. 066 del 31 de Agosto de 2022, remitida a la Dirección de fortalecimiento institucional mediante Memorando No. 1600-2022-47783 del 12 de septiembre de 2022</t>
  </si>
  <si>
    <t>Los controles se encuentran incluido en la caracterización del proceso CAR-GS-001 Versión 6 de la Secretaria de Salud Municipal, sin embargo se recomienda incorporarlo en la política de operación del proceso.</t>
  </si>
  <si>
    <t>Desarticulación entre las direcciones de la secretaría para formular e implementar acciones y estrategias.</t>
  </si>
  <si>
    <t>La secretaria de salud convoca a comités técnicos mensuales al equipo directivo, con el fin de evaluar la ejecución de los instrumentos de planeación, la articulación entre los programas y las necesidades de apoyo a otro sectores para lograr los resultados propuestos, de considerarse necesario se convocara comité de forma extraordinaria o a solicitud motivada por los demás miembros del Comité, dejando como evidencia las actas de reunión y los registros de asistencia</t>
  </si>
  <si>
    <t xml:space="preserve">Realizar comités directivos, ordinarios y extraordinarios donde se refleje el seguimiento a la ejecución de los instrumentos de planeación, la articulación entre los diferentes programas y las necesidades de apoyo con otros actores. </t>
  </si>
  <si>
    <t>Se realizaron Comités Sigami, durante el primer semestre del 2022, con las siguientes Actas: No. 004 del 31 de enero del 2022, No 021 del 16 de febrero del 2022, Acta No 029 del 23 de marzo, No. 041 del 29 de abril, No. 048 de mayo 16, No. 057 de junio 22, No. 061 de julio 8 y Acta No. 064 de agosto 12 del 2022.    También se realizaron Comités Directivos con las siguientes Actas No. 001 del 13 de enero, No. 003 del 31 de enero, No. 013 del 07 de febrero, No. 017 del 14 de febrero, N. 021 del 28 de febrero, No. 024 del 7 de marzo, No. 026 del 14 de marzo, No. 033 del 29 de marzo, No. 037 del 04 de abril, No. 042 del 2 de mayo, No. 047 del 9 de mayo. No. 048 del 16 de mayo., No. 050 del 23 de mayo, No. 052 del 31 de mayo. No. 053 del 6 de junio. No. 060 de julio 5, No 063 de agosto 09, y  acta No. 065 de agosto 17  del 2022. De igual manera se realizaron comités internos por cada dirección, las cuales se encuentras anexas en el drive de mapa de riesgo de gestión.</t>
  </si>
  <si>
    <t>Se recomienda tener en cuenta la valoración establecida por la Secretaria de Planeación Municipal , debido a que no se encuentra bien identificada la zona del valoración del riesgos inherente y residual, ya que la tabla establecida en la política de administración del riesgo es diferente a la que se presenta en el mapa de riesgos de del proceso evaluado.</t>
  </si>
  <si>
    <t>Falta de sistematización de los procedimientos que hacen parte integral del proceso gestión de salud</t>
  </si>
  <si>
    <t>Falta de interoperabilidad de las bases de datos y diferentes fuentes de información en salud</t>
  </si>
  <si>
    <t>Posibilidad de perdida de información por la ausencia de procedimientos sistematizados en las diferentes direcciones de la Secretaría de Salud Municipal, ocasionando sanciones económicas y/o pérdida reputacional.</t>
  </si>
  <si>
    <t>implementación en el desarrollo de módulos en  el sistema AMISALUD como:
1, Auditorías a las EPS
2, Listados Censales, 3.- Maestra de Afiliaciones y novedades.  4.- Auditoría de IPS. 5. Peticiones Quejas y Reclamos.</t>
  </si>
  <si>
    <t xml:space="preserve">     Entre 5000 y 10000 SMLMV</t>
  </si>
  <si>
    <t>El ingeniero de sistemas con su equipo de trabajo de la secretaría de salud municipal, continuamente realiza la programación y el mantenimiento del sistema para el intercambio de datos, e implementación de  módulos de acuerdo al cronograma de actividades según la necesidad y herramientas tecnológicas con las que se cuenta. De lo anterior se aporta informe mensual de avances y actas de reuniones.</t>
  </si>
  <si>
    <t>Automático</t>
  </si>
  <si>
    <t>Desarrollar en el sistema de información AMISALUD la implementación de  módulos que apoyen los procedimientos del proceso Gestión Salud para la obtención de datos y la toma de decisiones.</t>
  </si>
  <si>
    <t>Profesional universitario (Ingeniero de sistemas dirección de aseguramiento), directores y contratista de apoyo</t>
  </si>
  <si>
    <t>se realiza el seguimiento mediante documentos como informes y actas de reunión.</t>
  </si>
  <si>
    <t>El comité de riesgos de la Secretaria de Salud, efectúo el monitoreo al mapa de riesgos de gestión de forma bimensual,  se cuenta con la siguiente evidencia:  Acta No. 0030 del 23 de marzo de 2022, se efectúa seguimiento del bimestre enero febrero de 2022, remitida a la Dirección de fortalecimiento institucional mediante Memorando 1600-2022-0024810 del 02-05-22      
Segundo seguimiento bimestre marzo a abril de 2022, según acta No. 045 del 06 de mayo de 2022, la cual a la fecha no ha sido remitida a fortalecimiento institucional.
Tercer Seguimiento bimestre Mayo - Junio, según acta No. 058 del 30 de junio de 2022. 
Cuarto seguimiento, bimestres Julio - Agosto, según Acata No. 066 del 31 de Agosto de 2022,</t>
  </si>
  <si>
    <t>El control se encuentra establecido en la actividad No.1  del procedimiento liderazgo estratégico</t>
  </si>
  <si>
    <t>Se recomienda tener en cuenta la tabla de valoración establecida en la política de administración del riesgo por la Secretaria de Planeación Municipal para la identificación de la zona del valoración del riesgos inherente y residual.</t>
  </si>
  <si>
    <t xml:space="preserve">No se cuenta con sistemas de información que permitan realizar las acciones o actividades de manera adecuada y oportuna, afectando la toma de decisiones. </t>
  </si>
  <si>
    <t>Verificar que los controles establecidos en los mapas de riesgos, estén presentes en  la política operativa o en los procedimientos,  guías, actos administrativos, etc.…</t>
  </si>
  <si>
    <t>Investigaciones y sanciones del ente regulador y descontento de la comunidad artística</t>
  </si>
  <si>
    <t xml:space="preserve"> Deficiente prestación de los bienes, servicios y manifestaciones artísticas y culturales</t>
  </si>
  <si>
    <t>Incumplimiento de las metas y deficiente ejecución en los planes, programas y proyectos del proceso</t>
  </si>
  <si>
    <t>Posibilidad de afectación económica y reputacional por Investigaciones y sanciones de los entes de control y descontento de la comunidad artística debido a Deficiente prestación de los bienes, servicios y manifestaciones artísticas y culturales</t>
  </si>
  <si>
    <t>FORMULAR EJECUTAR Y
REALIZAR SEGUIMIENTO
DE POLÍTICAS, PLANES
PROGRAMAS Y
PROYECTOS</t>
  </si>
  <si>
    <t xml:space="preserve">     El riesgo afecta la imagen de la entidad a nivel nacional, con efecto publicitarios sostenible a nivel país</t>
  </si>
  <si>
    <t>La Directora y Los Profesionales que  apoyan la coordinación de los programas trimestralmente evalúan, hacen seguimiento y reportan los avances de las metas a la Secretaria de Cultura, dejando como evidencia el correo e informe de cumplimiento</t>
  </si>
  <si>
    <t>Mensualmente se realizará comité técnico donde se socialicen las metas estratégicas del Proceso, las ejecuciones de metas y ejecuciones presupuestales</t>
  </si>
  <si>
    <t>Secretaria y Directora</t>
  </si>
  <si>
    <t>Febrero 28 de 2022</t>
  </si>
  <si>
    <t>Se cuenta con los informes de cumplimiento de las metas por cada programa, informes de fecha 30 y 31 de marzo y 30 de junio de 2022,   en los cuales se establece el porcentaje de cumplimiento de mestas en cada programa</t>
  </si>
  <si>
    <t>Mediante  resolución No. 1010-2022-000033 del 12 de Julio de 2022, por medio de la cual se designan los integrantes del comité de riesgos del proceso de gestión artística y cultural, quedando conformado por:  Director fomento a las prácticas artística y culturales y del patrimonio, Profesional Universitario Grupo Patrimonio, Profesional Universitario Grupo fomento al arte y cultura, Profesional Universitario Grupo red de bibliotecas, Técnico designado Red de Bibliotecas, Profesional Universitario de formación, Profesional Especializado Dirección de fomento a las práctica artística y cultural y del patrimonio, Un contratista adscrito a cualquier grupo de la secretaria de cultura.</t>
  </si>
  <si>
    <t>No se encuentra bien identificada la zona del valoración del riesgos debido a que hizo uso de la tabla de valoración establecida en la política de administración del riesgo de la Secretaria de planeación para determinar la zona de riesgos inherente y residual. numeral 10,1,3 IMPACTO, teniendo en cuenta el mapa de riesgos de gestión presenta la tabla de valoración anterior, no se utilizo adecuadamente la matriz de manejo y seguimiento de los riesgos establecida pro el DAFP y la Administración Central Municipal, debido a que se omitieron formulas que se presentan en la metodología a seguir.</t>
  </si>
  <si>
    <t xml:space="preserve">En el primer bimestre de la vigencia 2022, se reunió el comité de riesgos con el fin de efectuar el seguimiento a los riesgos de corrupción del proceso de Gestión de Artística y Cultural, se cuenta con acta No. 001 del 28 de febrero de 2022, la cual fue enviada a la Dirección de Fortalecimiento Institucional mediante correo del Despacho de la Secretaria de cultura de  fecha16 de marzo de 2022.
En el segundo bimestre de la vigencia 2022, se reunió el comité de riesgos con el fin de efectuar el seguimiento a los riesgos de corrupción del proceso de Gestión de Artística y Cultural, se cuenta con acta No. 002 del 29 de abril de 2022, la cual fue enviada a la Dirección de Fortalecimiento Institucional mediante coreo del Despacho de la Secretaria de cultura de  fecha 04 de mayo de 2022.
Tercer seguimiento Acta No. 003 del 20 de junio de 2022., no presenta evidencia del envío del seguimiento a la secretaria de planeación municipal
Cuarto seguimiento Acta No. 004 del 31 de Agosto de 2022, no presenta evidencia del envío del seguimiento a la secretaria de planeación municipal
</t>
  </si>
  <si>
    <t>Se verificó que los controles están presentes en la política operativa del proceso (véase caracterización del proceso de Gestión Artística y Cultural CAR-GAC-01 VERSION 4. del 11 de noviembre de 2021</t>
  </si>
  <si>
    <t>El control no cumple con todas las condiciones establecidas en la guía para la administración del riesgo y diseño de controles, si embargo se ejecuta siempre y esta funcionando</t>
  </si>
  <si>
    <t>Falta de apropiación y destinación de los recursos necesarios en cada uno de los programas</t>
  </si>
  <si>
    <t>La Secretaria junto con el profesional de seguimiento del plan de desarrollo revisa los reportes de cumplimiento de metas de los diferentes programas y valida la información para ser reportada a la Secretaría de Planeación, dejando como evidencia el correo y/o memorando de envío</t>
  </si>
  <si>
    <t xml:space="preserve">Se remitió a la Secretaría de Planeación los informes de cumplimiento de metas con corte 30 de marzo y 30 de junio de 2022, mediante electrónico del  </t>
  </si>
  <si>
    <t>Desconocimiento de los temas estratégicos del proceso</t>
  </si>
  <si>
    <t>La secretaria y directora a comienzos de cada años elaboran el plan anual de adquisiciones y plan de acción validando que se destinen los recursos para las actividades planeadas durante ese año. Dejando como evidencia el PAA y Plan de Acción elaborados</t>
  </si>
  <si>
    <t>Se cuenta con el plan anual de adquisiciones para la vigencia 2022, el plan operativo anual de inversiones y el plan indicativo con corte a 30 de junio de 2022, en el cual se incluyen las partidas necesarias para el cumplimiento de las metas establecidas en la vigencia.</t>
  </si>
  <si>
    <t>Debido a que  en la evaluación del diseño y ejecución del control no se esta teniendo en cuenta dodos los criterios establecidos en la guía de administración del riesgo y diseño de controles del Departamento Administrativo de la Función Púbica, se recomienda efectuar el rediseño de los controles estableciendo que pasa con las desviaciones resultantes de la aplicación del control y la periodicidad de la aplicación del control, se debe hacer una mejor redacción de los controles.</t>
  </si>
  <si>
    <t>Falta de planeación  en la contratación del OPS con perfil idóneo para el desarrollo de actividades y el cumplimiento de las metas</t>
  </si>
  <si>
    <t xml:space="preserve">Reunión Directora, secretaria y funcionarios para la socialización de los temas estratégicos de la secretaria de cultura en el marco del plan de desarrollo. </t>
  </si>
  <si>
    <t>Correctivo</t>
  </si>
  <si>
    <t xml:space="preserve">Capacitación a los funcionarios y contratistas sobre temas estratégicos del Proceso </t>
  </si>
  <si>
    <t>Se realizo reunión con los funcionarios, Secretaria y Directoras para revisar los temas estratégicos de la secretaria de cultura, se cuenta con las acta de comité técnico No. 01 del 24 de enero de 2022, 02 del 31 de enero de 2022, 10 del 09 de mayo de 2022, 11 del 16 de mayo de 2022, 12 del 01 de junio de 2022, y lista de asistencia a las reuniones.</t>
  </si>
  <si>
    <t>Debido a que  el proceso evaluado solo presenta un riesgo, se debe tener en cuenta que en la Evaluación del riesgo - Nivel del riesgo residual, solo se debe tener ´presente que el impacto residual fina y zona de riesgo final es una sola para el riesgo.</t>
  </si>
  <si>
    <t>Reunión Directora, secretaria sobre el perfil idóneo  de los requerimientos de OPS de la secretaria de cultura de los diferentes grupos y áreas para el desarrollo de las actividades.</t>
  </si>
  <si>
    <t xml:space="preserve">Reunión con la Alta Dirección para revisión de las OPS requeridas </t>
  </si>
  <si>
    <t>secretaria y Directora</t>
  </si>
  <si>
    <t>Enero</t>
  </si>
  <si>
    <t>Para la contratación de personal por Orden de prestación de servicio el ordenador del gasto verifica la idoneidad del personal acorde al perfil requerido, lo consta en los certificados de idoneidad que reposan en cada una de las carpetas de contratación, secop y pisami.</t>
  </si>
  <si>
    <t>De acuerdo a la formulación establecida para el mapa de riesgos de gestión, el impacto residual final en el control No. 5 es Mayor y no Moderado como lo muestran en el mapa publicado en la página Web, lo anterior debido a que las formulas del mapa fueron manipuladas y lo colocaron como Moderado</t>
  </si>
  <si>
    <r>
      <t xml:space="preserve">En el periodo evaluado, la línea estratégica  en Comité de Coordinación de Control Interno realizó  monitoreo  </t>
    </r>
    <r>
      <rPr>
        <b/>
        <sz val="10"/>
        <color rgb="FFFF0000"/>
        <rFont val="Arial"/>
        <family val="2"/>
      </rPr>
      <t>semestral  al</t>
    </r>
    <r>
      <rPr>
        <b/>
        <sz val="10"/>
        <color theme="1"/>
        <rFont val="Arial"/>
        <family val="2"/>
      </rPr>
      <t xml:space="preserve"> cumplimiento de la Política de  Riesgos?</t>
    </r>
  </si>
  <si>
    <t>Ordenes Perentorias, Planes de mejoramiento, visitas de control y/o Sanciones del Archivo General de la Nación y entes de control</t>
  </si>
  <si>
    <t>inadecuada apropiación del proceso de gestión documental por parte de los servidores públicos y/o contratista en todo nivel jerárquico.</t>
  </si>
  <si>
    <t>Falta de aplicabilidad de las directrices dadas por el proceso de Gestión Documental,  en las unidades administrativas(Diligenciamiento FUID-Hoja de Control-Formato de Control de Préstamo, Transferencias-Manual de Archivo y Correspondencia, )</t>
  </si>
  <si>
    <t>Posibilidad de perdida reputacional por ocasión de Ordenes Perentorias, Planes de mejoramiento, visitas de control y/o Sanciones del Archivo General de la Nación y entes de control debido a  la inadecuada apropiación del proceso de gestión documental por parte de los servidores públicos y/o contratista en todo nivel jerárquico.</t>
  </si>
  <si>
    <t>Implementar el programa de gestión documental  Seguimiento y evaluación del proceso (planeación, producción, gestión y trámite, organización, transferencia, disposición de documentos, preservación a largo plazo y valoración)
Seguimiento y evaluación del proceso</t>
  </si>
  <si>
    <t xml:space="preserve">     El riesgo afecta la imagen de de la entidad con efecto publicitario sostenido a nivel de sector administrativo, nivel departamental o municipal</t>
  </si>
  <si>
    <t>El líder de gestión documental o profesional asignado verifica cada mes la ejecución de procesos de capacitación presencial y/o virtual con el fin de fortalecer la adherencia al procedimiento de organización de documentos de archivo de gestión (Diligenciamiento FUID-Hoja de Control-Formato de Control de Préstamo y Transferencias). verifica evidencias informe de capacitación, planilla de asistencia frente a la ejecución del cronograma</t>
  </si>
  <si>
    <t>En el marco del acuerdo de voluntades entre el Archivo General de la Nación y la Alcaldía Municipal se realizarán al menos 8 asesorías y/o capacitaciones de acuerdo a las debilidades detectadas en el proceso de gestión documental</t>
  </si>
  <si>
    <t>Grupo de gestión documental</t>
  </si>
  <si>
    <t>Durante el año</t>
  </si>
  <si>
    <t>ENERO- FEBRERO: Durante los meses de enero y febrero se dictaron 15 capacitaciones Presenciales en las diferentes unidades administrativas con un total de 245 asistentes
MARZO-ABRIL: Durante los meses Marzo -abril se dictaron 24 capacitaciones Presenciales en las diferentes unidades administrativas con un total de 426 asistentes para un total acumulado de 39 capacitaciones y 671  personas capacitadas MAYO-JUNIO
Durante los meses Mayo-Junio se dictaron 14 Capacitaciones Presenciales en las diferentes unidades administrativas con 103 asistentes para un total acumulado de 53 capacitaciones y 774 personas capacitadas. Para un avance del 58.24%. JULIO-AGOSTO
Durante este periodo, se realizaron 7 capacitaciones, con 35 asistentes para un acumulado de 60 capacitaciones con 809 personas capacitadas. Para un avance del 66,66 ( 90 programadas).
Para este periodo se recibió 1 asesoría dentro del acuerdo de voluntades del AGN, con la temática de catastro multipropósito</t>
  </si>
  <si>
    <t>Se expidió la Resolución 1010-0288 del 12 de marzo de  2019, por medio de la cual se crea el comité de riesgos de la secretaría administrativa, quedando conformado el comité del proceso de gestión documental de la siguiente manera:  Director de recursos físico y/o quien haga sus veces, un funcionario de planta de la dirección de recursos físicos - grupo gestión documental, y /o el servidor público delegado por el nivel directivo antes mencionado.</t>
  </si>
  <si>
    <t>Primer Seguimiento: El comité de riesgos de la Secretaria Administrativa, efectúo el monitoreo al mapa de riesgos de corrupción de forma bimensual,  se cuenta con la siguiente evidencia:  Acta No. 002 del 14 de marzo de 2022, donde se efectúo seguimiento del bimestre enero febrero de 2022, y se remite Dirección de fortalecimiento institucional mediante correo electrónico institucional del 16 de marzo de 2022      
Segundo seguimiento bimestre marzo a abril de 2022, según acta No. 03 del 03 de mayo de 2022,remitida a la Dirección de fortalecimiento institucional mediante correo electrónico institucional de fecha 05 de mayo de 2022
Tercer Seguimiento: El comité de riesgos de la Secretaria Administrativa, efectúo el monitoreo al mapa de riesgos de corrupción de forma bimensual,  se cuenta con la siguiente evidencia:  Acta No. 005 del 5 de julio de 2022, donde se efectúo seguimiento del bimestre mayo - junio 2022, y se remite Dirección de fortalecimiento institucional mediante correo electrónico institucional del 05 de julio de 2022      
Cuarto seguimiento bimestre julio a agosto de 2022, según acta No. 06 del 02 de septiembre de 2022,remitida a la Dirección de fortalecimiento institucional mediante correo electrónico institucional de fecha 02 de septiembre de 2022   El comité de riesgos de la Secretaria Administrativa, efectúo el monitoreo al mapa de riesgos de corrupción de forma bimensual,  se cuenta con la siguiente evidencia:  Acta No. 002 del 14 de marzo de 2022, donde se efectúo seguimiento del bimestre enero febrero de 2022, y se remite Dirección de fortalecimiento institucional mediante correo electrónico institucional del 16 de marzo de 2022      
Segundo seguimiento bimestre marzo a abril de 2022, según acta No. 03 del 03 de mayo de 2022,remitida a la Dirección de fortalecimiento institucional mediante correo electrónico institucional de fecha 05 de mayo de 2022</t>
  </si>
  <si>
    <t>Teniendo en cuenta que el riesgo se materializo debido a  visita realizada pro el AGN, en la cual se identifico incumplimiento a la Ley General de Archivo frente a la organización de archivos, inventarios, preservación de acervo documental, condiciones estructurales de los depósitos de archivo, se establecerán las acciones correctivas necesarias y ser modificará el mapa de riesgos de la vigencia 2022</t>
  </si>
  <si>
    <t xml:space="preserve">Los controles se encuentran incluido en la caracterización del proceso CAR-GD-001 Versión 7 del proceso de gestión documental </t>
  </si>
  <si>
    <t>El control se encuentra bien diseñado y se ejecuta siempre, sin embargo no se encuentra establecido que pasa con las observaciones o desviaciones resultantes al ejecutar el control</t>
  </si>
  <si>
    <t>Ausencia de  la elaboración de inventarios y actualización permanente  de inventarios en las unidades administrativas y el reporte de los mismos de acuerdo a las directrices impartidas</t>
  </si>
  <si>
    <t xml:space="preserve">1. El líder de gestión documental 2.Anualmente 3. Realiza la verificación que las unidades administrativas cuenten con archivos de gestión organizados 4. Solicitando a las unidades administrativas reportar al correo institucional de gestión documental, los inventarios documentales (FUID) de sus archivos de gestión conforme al procedimiento establecido, 5. SI reportaron los inventarios confirmar el recibido a satisfacción a las unidades que lo hicieron de forma correcta, generando informe consolidado de inventarios documentales; SI se reportaron y tiene falencias en el diligenciamiento del formato de inventario, se solicitara a las unidades administrativas la corrección en tiempo máximo de 30 días hábiles, si no presentan la corrección, al igual que las unidades que NO reportaron  y/o no cumplieran con el envió de los inventarios, se solicitara al jefe del área iniciar las acciones pertinentes, 6.  Las evidencias del control, son informe consolidado de inventarios documentales e informe de reporte a  comité institucional de coordinación de control interno reportando las unidades administrativas que incumplieron. </t>
  </si>
  <si>
    <t>ENERO FEBRERO: A través de circular 000007 del 23 de febrero de 2022 se realiza solicitud a las unidades administrativas del reporte de inventarios documentales. Se encuentra en curso las recepción y verificación de los mismos. MAYO-JUNIO
A través de circular 000033 del 22 de junio de 2022 se reitera solicitud a las unidades administrativas del reporte de inventarios documentales. se presenta informe de inventarios reportado. JULIO-AGOSTO
Durante este periodo se consolida los inventarios recepcionados, se presenta reporte</t>
  </si>
  <si>
    <t xml:space="preserve">El líder de gestión documental o profesional asignado verifica mensualmente la ejecución de visitas de asistencia técnica y seguimiento a los archivos de gestión donde se llevaron a cabo actividades de revisión en las unidades administrativas con relación a inventarios documentales, expedientes con Hoja de Control, Control de Préstamo,  debidamente diligenciados. </t>
  </si>
  <si>
    <t>ENERO - FEBRERO: Durante los meses de enero y febrero se realizo asistencia técnica a 24  unidades administrativa de 101 programadas para un avance del 23.76%. : Secretaria de Hacienda (despacho, Dirección de presupuesto Grupo Central de Cuentas y Grupo de Cobro coactivo)
Secretaria Administrativa (Despacho)
Secretaria de Gobierno (Despacho)
Secretaria de Salud (Despacho)
Secretaria de Ambiente y gestión del riesgo (Despacho, Dirección de Ambiente, agua y cambio climático, dirección de atención del riesgo y atención de desastres y cuerpo oficial de bomberos)
Secretaría de Desarrollo Social Comunitario (despacho, Dirección, Infancia, Adolescencia y Juventud, Dirección Grupos Étnicos y Población Vulnerable, Grupo Etnias, Grupo Discapacidad, Grupo habitante de la calle, Grupo adulto mayor, Grupo atención a victimas, Dirección mujer, genero y diversidad, Grupo LGBTI)
Secretaría de Agricultura y Desarrollo Rural(Despacho, Dirección de asuntos agropecuarios, Dirección de Desarrollo Rural)
Evidenciados en los formatos ● Formato de servicios de archivo_FOR-17-PRO-GD-01 
● Formato acta de reunión_ FOR-02-PRO-GD-01
● Formato ficha técnica de diagnóstico-FOR–10–PRO–GD–01 
● Formato análisis de archivos de gestión_FOR–16–PRO–GD–01
● Formato planilla de asistencia_FOR-08-PRO-SIG-03
MARZO-ABRIL
Durante los meses de marzo y abril se realizo asistencia técnica a 11  unidades administrativas de 101 programadas , para un acumulado de 35 asistencias técnicas , evidenciando  un avance del 34.65%.  MAYO-JUNIO
Durante los meses de Mayo - Junio se realizó asistencia técnica a 4  unidades administrativas de 101 programadas, para un acumulado de 39 asistencias técnicas, evidenciando  un avance del 38.61%. JULIO -AGOSTO
Durante este periodo se realizó asistencia técnica a 2 unidades administrativas de 101 programadas, para un acumulado de 41 asistencias técnicas, evidenciando  un avance del 40,59%</t>
  </si>
  <si>
    <t>Se recomienda en la descripción del control establecer que pasa con las observaciones o desviaciones resultantes al ejecutar el control.
Teniendo en cuenta que los controles establecidos en el mapa de riesgos del proceso de gestión documental son ineficientes, se recomienda replantear los controles a fin de establecer actividades que permitan  reducir o mitigar los riesgos.</t>
  </si>
  <si>
    <t xml:space="preserve">Inadecuada difusión de las gestión institucional y organizacional </t>
  </si>
  <si>
    <t>Falta de planeación y articulación en el desarrollo  de los eventos y actividades adelantadas por las unidades administrativas de la Alcaldía de Ibagué</t>
  </si>
  <si>
    <t>Inadecuada comunicación entre las dependencias y los periodistas asignados a cada una de ellas</t>
  </si>
  <si>
    <r>
      <rPr>
        <sz val="12"/>
        <color rgb="FFFF0000"/>
        <rFont val="Arial"/>
        <family val="2"/>
      </rPr>
      <t xml:space="preserve">Posibilidad de </t>
    </r>
    <r>
      <rPr>
        <sz val="12"/>
        <rFont val="Arial"/>
        <family val="2"/>
      </rPr>
      <t xml:space="preserve">perdida reputacional por la inadecuada difusión de las gestión institucional y organizacional </t>
    </r>
    <r>
      <rPr>
        <sz val="12"/>
        <color rgb="FFFF0000"/>
        <rFont val="Arial"/>
        <family val="2"/>
      </rPr>
      <t>debido a</t>
    </r>
    <r>
      <rPr>
        <sz val="12"/>
        <rFont val="Arial"/>
        <family val="2"/>
      </rPr>
      <t xml:space="preserve"> la falta de planeación y articulación en el desarrollo de los eventos y actividades adelantadas por las unidades administrativas de la Alcaldía de Ibagué</t>
    </r>
  </si>
  <si>
    <t xml:space="preserve">PRODUCIR Y DIVULGAR
INFORMACIÓN PERIODÍSTICA
DE LOS PROGRAMAS,
PROYECTOS Y ACCIONES DE
LA ALCALDÍA Y SUS
ENTIDADES </t>
  </si>
  <si>
    <t>La jefe de la Oficina de Comunicaciones, mensualmente realiza el seguimiento de las actividades programadas por las dependencias de la Administración Municipal, definiendo responsabilidades  comunicacionales a los periodistas a través del coordinador del equipo de  Oficina de Comunicaciones, dejando como evidencia el informe mensual de actividades por equipos por trabajo. si se presenta desviación de la actividad la jefe de oficina toma los correctivos necesarios</t>
  </si>
  <si>
    <t>Ralizar análisis estadístico de las publicaciones con mayor y menor impacto publicadas en los perfiles institucionales de la entidad, con el fin de determinar cual es la información de mayor interes para la comunidad</t>
  </si>
  <si>
    <t xml:space="preserve">jefe de oficina y equipo </t>
  </si>
  <si>
    <t>Trimestralmente a partir del 01 de abril de 2022</t>
  </si>
  <si>
    <t xml:space="preserve">02/05/2022
</t>
  </si>
  <si>
    <t>se evidencio Informe Análisis estadístico de las publicaciones en los perfiles de redes sociales institucionales,  correspondiente a los meses julio y agosto.
Se evidencio la revisión  y corrección de estilo, de estilo de 1929 publicaciones realizadas en las diferentes redes sociales de la Administración Municipal, así como la revisión y corrección de estilo de 894 comunicados de prensa, los cuales se encuentran publicados en la pagina web www.ibague.gov.co y archivados de manera física.</t>
  </si>
  <si>
    <t>la creación del comité fue realizada, mediante la Resolución N°  1050-00007 del 23 de agosto de 2019.</t>
  </si>
  <si>
    <t>Se encuentra conforme a la metodologia de la Guia dpara la administración del riesgo y el diseño de controles en entidades públicas</t>
  </si>
  <si>
    <t xml:space="preserve">Se evidenció realización de Reunión de seguimiento y monitoreo de los mapas de riesgos del proceso.
Mayo- junio: Realizadas el día 30 de junio del 2022 , mediante Acta N° 05.
julio- agosto: Realizada el  día 2 de septiembre del 2022, mediante Acta N° 6 </t>
  </si>
  <si>
    <t xml:space="preserve">No se materializó el riesgo </t>
  </si>
  <si>
    <t xml:space="preserve">No se encuentra asociado a los procedimientos, guías ni manuales del proceso </t>
  </si>
  <si>
    <t xml:space="preserve">El diseño del control  se encuentra  diseñado, conforme a la estructura para la descripción del control como se encuentra establecido en la Guía para la administración del riesgo y el diseño de controles en entidades públicas versión 5 </t>
  </si>
  <si>
    <t>Inadecuada divulgación de las acciones adelantadas por la Administración Municipal.</t>
  </si>
  <si>
    <t>El editor de la oficina de comunicaciones o quien haga sus veces, cada vez que se requiera reliza la revisión y corrección de estilo de los comunicados elaborados, copys, textos para piezas gráficas, subtitulos para videos, textos para cuñas, y demás articulos periodistocos. Dejando como evidencia la publicación en el portal web y perfiles institucionales de las  redes sociales de la Alcaldía de Ibagué. si los textos requieren ser corregidos se devulven a su redactor.</t>
  </si>
  <si>
    <t xml:space="preserve">se evidencia publicaciones  en el portal web de la entidad y redes socialies </t>
  </si>
  <si>
    <t>El diseño del control  se encuentra  diseñado, conforme a la estructura para la descripción del control como se encuentra establecido en la Guía para la administración del riesgo y el diseño de controles en entidades públicas versión 6</t>
  </si>
  <si>
    <t xml:space="preserve">Sanción del ente de control </t>
  </si>
  <si>
    <t xml:space="preserve">Incumplimiento de la normatividad vigente </t>
  </si>
  <si>
    <t>No allegar de manera oportuna la documentación de la etapa contractual de los contratos y/o convenios por parte de los supervisores ( informes de ejecución)</t>
  </si>
  <si>
    <t>Posibilidad de afectación administrativa por los entes de control debido al Incumplimiento de la ley 594 de 2000</t>
  </si>
  <si>
    <t>Custodia de los expedientes contractuales</t>
  </si>
  <si>
    <t>Circular trimestral para los supervisores reiterando la  responsabilidad que rige la contratación estatal</t>
  </si>
  <si>
    <t>Aceptar</t>
  </si>
  <si>
    <t>Se evidencio Circular N° 00014 del 3 e marzo del 2022
Circular N° 00019 del 15 de marzo del 2022
Circular N° 00037 del 08 de junio del 2022
Circular N° 00040 del 17 de junio del 2022
 dirigido a los supervisores, directores y ordenadores del gasto referente al asunto de las obligaciones de los supervisores  en la contratación estatal y la reiteración de los lineamientos  de la circular N° 00035 del 14 de septiembre del 2021</t>
  </si>
  <si>
    <t>Creación del Comité de Riesgos mediante Resolución No. 000069 del 27 de mayo de 2022.</t>
  </si>
  <si>
    <t>se evidenció debilidades en la aplicación de la metodología de la guía para la administración y el diseño de controles en entidades publicas versión 5, en los paso N°2 de la guía numeral 2.3 Identificación del área de impacto 2.4. identificación de área de factores de riesgo  y 2.5 descripción del riesgo, toda vez que las causas generadoras, están tipificadas como consecuencias.
Por otro lado, la frecuencia no hace referencia al numero de expedientes sino al numero de veces que se realiza la actividad de riesgo, por lo tanto afecta directamente  la zona de riesgos inherentes. 
adicionalmente, la tabla de valoración, no es la que se encuentra contemplada en la política de Administración del Riesgo : POL-SIG-0, versión 8 del 25/02/2022, en su numeral 10.1.3. Impacto.</t>
  </si>
  <si>
    <t xml:space="preserve">Se evidenció Monitoreo del Mapa de Riesgo de Gestión y de Corrupción del proceso de Gestión Contractual. 
Enero- febrero: Realizado el 4 de marzo del 2022, mediante Acta N° 04
Marzo- abril: Realizado el 2 de mayo del 2022, mediante Acta N° 06 
Mayo-junio: realizado el 11 de julio del 2022, mediante el Acta N° 11
Julio-Agosto: realizado el  31 de agosto del 2020 quedando soportada mediante acta N° 16 </t>
  </si>
  <si>
    <t xml:space="preserve">El diseño del control  no se encuentra bien diseñado, conforme a la estructura para la descripción del control como se encuentra establecido en la Guía para la administración del riesgo y el diseño de controles en entidades públicas versión 5 en su numeral 3.2.2.1 y numeral 3.2.2.2 tipología, afectando directamente  la zona del riesgo residual.  el control  no es preventivo sino detectivo </t>
  </si>
  <si>
    <t>Desorganización de los archivos de gestión</t>
  </si>
  <si>
    <t>Revisión mediante el método de muestreo del universo de la contratación suscrita de la vigencia, identificando el cumplimiento de la ley de archivo en los expedientes contractuales, una vez identificada la documentación faltante, se comunicará mediante memorando a los supervisores, para que alleguen la documentación y esta repose en el expediente contractual. Los supervisores que persistan en el incumplimiento de no allegar de manera oportuna la documentación de los expedientes, serán remitidos ante la oficina de Control Disciplinario</t>
  </si>
  <si>
    <t>Se evidenció la muestra de 145 expedientes contractuales de la vigencia 2022,  donde  se verificó los estudios previos,  se efectuó la revisión  concluyendo la oficina de contratación que de los 145 expedientes contractuales cumplen en un 96%, con la ley generad de archivo, adicionalmente se evidenció memorandos remisorios a los supervisores para que  allegaran la documentación faltante de los expedientes que no se encuentran con la documentación completa ,  memorandos N° 37220,37224 y 37225 del 15/07/2022 , memorandos 39846 y 39847 del 01/08/2022, se reitera con los memorandos 42655,42656,42657 y 42658 del 17/08/2022.</t>
  </si>
  <si>
    <t>Económico</t>
  </si>
  <si>
    <t>Incumplimiento de los requisitos para contratación</t>
  </si>
  <si>
    <t xml:space="preserve">Dificultad en la unificación de criterios para la realización de los procesos contractuales </t>
  </si>
  <si>
    <t>Posibilidad en la demora de los procesos contractuales para la  adquisición de los bienes y servicios  requerimientos por la entidad</t>
  </si>
  <si>
    <t xml:space="preserve">Adquisición de bienes y servicios </t>
  </si>
  <si>
    <t xml:space="preserve">     El riesgo afecta la imagen de la entidad internamente, de conocimiento general, nivel interno, de junta dircetiva y accionistas y/o de provedores</t>
  </si>
  <si>
    <t xml:space="preserve">Realizar una capacitación semestral con el equipo de trabajo de la oficina de contratación con el fin de unificar criterios en los procesos contractuales ,fortalecer el trabajo en equipo, y los valores institucionales </t>
  </si>
  <si>
    <t>Desconocimiento de la caracterización, manuales, procedimientos, instructivos, guías, formatos y demas documentos propios del proceso por parte de las secretarias ejecutoras</t>
  </si>
  <si>
    <t>Realizar una capacitación semestral  con los lideres de los procesos, para el fortalecimiento y la toma de conciencia del proceso gestión contractual</t>
  </si>
  <si>
    <t>Incumplimiento en el  envio de la información y documentación  en razón de tiempo y calidad</t>
  </si>
  <si>
    <t xml:space="preserve">Fallas tecnologicas </t>
  </si>
  <si>
    <t>Posibilidad de Incumplimiento en el envio oportuno de los  contratos suscritos por urgencia manifiesta  ante el ente de control.</t>
  </si>
  <si>
    <t xml:space="preserve"> Remitir por correo electrónico semanalmente al ente de control,los contratos que se suscriban por urgencia manifiesta</t>
  </si>
  <si>
    <t xml:space="preserve">No se evidencio, toda vez que no se ha generado contratación por urgencia manifiesta </t>
  </si>
  <si>
    <t>se evidenció debilidades en la aplicación de la metodología de la guía para la administración y el diseño de controles en entidades publicas versión 5, en los paso N°2 de la guía numeral 2.3 Identificación del área de impacto 2.4. identificación de área de factores de riesgo  y 2.5 descripción del riesgo, toda vez que las causas generadoras, están tipificadas como consecuencias.
Por otro lado, la frecuencia no hace referencia al numero de expedientes sino al numero de veces que se realiza la actividad de riesgo, por lo tanto afecta directamente  la zona de riesgos inherentes. 
adicionalmente, la tabla de valoración, no es la que se encuentra contemplada en la política de Administración del Riesgo : POL-SIG-0, versión 8 del 25/02/2022, en su numeral 10.1.3. Impacto.
en cuanto a la didentificación del riesgo, este hace alusión a una modalidad de contratación, por lo cual no se tuvo en cuenta las diferentes modalidades y/o tipologias de contratos que poseen diferentes tratamientos en la documentaciín en cuanto a la parte pre-ejecución y liquidación del contrato.</t>
  </si>
  <si>
    <t xml:space="preserve">El diseño del control  no se encuentra bien diseñado, conforme a la estructura para la descripción del control como se encuentra establecido en la Guía para la administración del riesgo y el diseño de controles en entidades públicas versión 5 en su numeral 3.2.2.1 y numeral 3.2.2.2 tipología, afectando directamente  la zona del riesgo residual.  </t>
  </si>
  <si>
    <t>Debilidad en las competencias, habilidades, conocimientos de los servidores públicos</t>
  </si>
  <si>
    <t>Demora en la adjudicación del proceso contractual para adelantar la actividades de bienestar social</t>
  </si>
  <si>
    <r>
      <rPr>
        <sz val="12"/>
        <color rgb="FFFF0000"/>
        <rFont val="Arial"/>
        <family val="2"/>
      </rPr>
      <t xml:space="preserve">Posibilidad de </t>
    </r>
    <r>
      <rPr>
        <sz val="12"/>
        <rFont val="Arial"/>
        <family val="2"/>
      </rPr>
      <t xml:space="preserve">pérdida reputacional </t>
    </r>
    <r>
      <rPr>
        <sz val="12"/>
        <color rgb="FFFF0000"/>
        <rFont val="Arial"/>
        <family val="2"/>
      </rPr>
      <t xml:space="preserve">por debilidad </t>
    </r>
    <r>
      <rPr>
        <sz val="12"/>
        <rFont val="Arial"/>
        <family val="2"/>
      </rPr>
      <t xml:space="preserve">en las competencias, habilidades, conocimientos y la fuga de conocimiento de los servidores públicos, </t>
    </r>
    <r>
      <rPr>
        <sz val="12"/>
        <color rgb="FFFF0000"/>
        <rFont val="Arial"/>
        <family val="2"/>
      </rPr>
      <t xml:space="preserve">debido a </t>
    </r>
    <r>
      <rPr>
        <sz val="12"/>
        <rFont val="Arial"/>
        <family val="2"/>
      </rPr>
      <t>la inoportuna ejecución de las actividades establecidas en el plan estratégico de talento humano</t>
    </r>
  </si>
  <si>
    <t>Plan Estrategico de talento humano, plan de bienestar e incentivos,plan anual de vacantes, plan de prevision de recursos humanos y plan institucional de capacitación</t>
  </si>
  <si>
    <r>
      <rPr>
        <sz val="11"/>
        <color rgb="FFFF0000"/>
        <rFont val="Arial Narrow"/>
        <family val="2"/>
      </rPr>
      <t xml:space="preserve">El Director </t>
    </r>
    <r>
      <rPr>
        <sz val="11"/>
        <rFont val="Arial Narrow"/>
        <family val="2"/>
      </rPr>
      <t xml:space="preserve">de Talento Humano con Su Equipo de trabajo </t>
    </r>
    <r>
      <rPr>
        <sz val="11"/>
        <color rgb="FFFF0000"/>
        <rFont val="Arial Narrow"/>
        <family val="2"/>
      </rPr>
      <t>verifica</t>
    </r>
    <r>
      <rPr>
        <sz val="11"/>
        <color theme="1"/>
        <rFont val="Arial Narrow"/>
        <family val="2"/>
      </rPr>
      <t xml:space="preserve"> el cumplimiento del cronograma del proceso contractual para su adjudicación dentro de los tiempos establecidos dejando como evidencia un</t>
    </r>
    <r>
      <rPr>
        <sz val="11"/>
        <color rgb="FFFF0000"/>
        <rFont val="Arial Narrow"/>
        <family val="2"/>
      </rPr>
      <t xml:space="preserve"> acta de reunión</t>
    </r>
  </si>
  <si>
    <t xml:space="preserve">Hacer ajustes requerido por la Oficina de Contratación al proceso de </t>
  </si>
  <si>
    <t>Director (a) Talento Humano</t>
  </si>
  <si>
    <t xml:space="preserve">no se presentaron evidencias de la ejecución de la actividad </t>
  </si>
  <si>
    <t>Comité de Riesgos fue creado, mediante Resolución No. 1010-0288 del 12 de marzo del 2019</t>
  </si>
  <si>
    <t xml:space="preserve">se evidenció debilidades en la aplicación de la metodología de la guía para la administración y el diseño de controles en entidades publicas versión 5, en los paso N°2 de la guía numeral 2.3 Identificación del área de impacto 2.4. identificación de área de factores de riesgo  y 2.5 descripción del riesgo, toda vez que las causas generadoras, están tipificadas como consecuencias, adicionalmente, las subcausas no cuentan con coherncia a la causa raiz  y la causa inmediata , por lo que no se dio aplicabilidad de la metodologia de la guia en mencion.
Por otro lado, la frecuencia  hace referencia al al numero de veces que se realiza la actividad de riesgo, por lo tanto afecta directamente  la zona de riesgos inherentes, la actividad no es coherente y no se encuentra tipifacada la accion a ejecutar.
</t>
  </si>
  <si>
    <t>El comité de riesgos de la Secretaria Administrativa, efectúo el monitoreo al mapa de riesgos de corrupción de forma bimensual,  se cuenta con la siguiente evidencia:  Acta No. 002 del 14 de marzo de 2022, donde se efectúo seguimiento del bimestre enero febrero de 2022, y se remite Dirección de fortalecimiento institucional mediante correo electrónico institucional del 16 de marzo de 2022      
Segundo seguimiento bimestre marzo a abril de 2022, según acta No. 03 del 03 de mayo de 2022,remitida a la Dirección de fortalecimiento institucional mediante correo electrónico institucional de fecha 05 de mayo de 2022.
Mayo- junio: Realizada el 5 de julio del 2022, mediante Acta N° 5 de reunión ordinaria  del comité de evaluación, seguimiento y manejo de los riesgos de la secretaria Administrativa..
julio- agosto: Realizada el  día 2 de septiembre del 2022, mediante Acta N° 6 de reunión ordinaria del Comité de evaluación, seguimiento y manejo de los riesgos de la Secretaria Administrativa.</t>
  </si>
  <si>
    <t xml:space="preserve">El diseño del control  no se encuentra bien diseñado, conforme a la estructura para la descripción del control como se encuentra establecido en la Guía para la administración del riesgo y el diseño de controles en entidades públicas versión 5 en su numeral 3.2.2.1, lo que indica que afecta directamente  la zona del riesgo residual, impacto y probabilidad.
por otra parte, no se encuentra la estrategia para combatir el riesgo como lo establece el numeral 3,3 de la guia version 5 </t>
  </si>
  <si>
    <t>Demora en la implementación de las actividades programadas en  los planes a cargo de Talento Humano</t>
  </si>
  <si>
    <r>
      <rPr>
        <sz val="11"/>
        <color rgb="FFFF0000"/>
        <rFont val="Arial Narrow"/>
        <family val="2"/>
      </rPr>
      <t xml:space="preserve">El Director </t>
    </r>
    <r>
      <rPr>
        <sz val="11"/>
        <color theme="1"/>
        <rFont val="Arial Narrow"/>
        <family val="2"/>
      </rPr>
      <t>de Talento Humano con Su Equipo de trabajo v</t>
    </r>
    <r>
      <rPr>
        <sz val="11"/>
        <color rgb="FFFF0000"/>
        <rFont val="Arial Narrow"/>
        <family val="2"/>
      </rPr>
      <t>erifica l</t>
    </r>
    <r>
      <rPr>
        <sz val="11"/>
        <color theme="1"/>
        <rFont val="Arial Narrow"/>
        <family val="2"/>
      </rPr>
      <t>a ejecución de las actividades establecidas en el cronograma de PIC y plan de bienestar, revisando la matriz pic y seguimiento de actividades</t>
    </r>
  </si>
  <si>
    <t xml:space="preserve">Identificar las actividades no ejecutadas y reprogramarlas </t>
  </si>
  <si>
    <t xml:space="preserve">Falta de transferencia del conocimiento entre los funcionarios de la Administración Municipal </t>
  </si>
  <si>
    <r>
      <t xml:space="preserve"> </t>
    </r>
    <r>
      <rPr>
        <sz val="11"/>
        <color rgb="FFFF0000"/>
        <rFont val="Arial Narrow"/>
        <family val="2"/>
      </rPr>
      <t xml:space="preserve">El Director </t>
    </r>
    <r>
      <rPr>
        <sz val="11"/>
        <color theme="1"/>
        <rFont val="Arial Narrow"/>
        <family val="2"/>
      </rPr>
      <t>de Talento Humano con Su Equipo de trabajo verifica que las evidencias de transferencia de conocimiento de las capacitaciones individuales, y solicita por medio de memorando las evidencias no entregadas</t>
    </r>
  </si>
  <si>
    <t xml:space="preserve"> El Director de Talento Humano con Su Equipo de trabajo verifica que las evidencias de transferencia de conocimiento de las capacitaciones individuales, y solicita por medio de memorando las evidencias no entregadas</t>
  </si>
  <si>
    <t>Debilidad en el  incumplimiento del Código de integridad y buen gobierno</t>
  </si>
  <si>
    <t>El inoportuno cumplimiento del Código de integridad y buen gobierno</t>
  </si>
  <si>
    <t xml:space="preserve">Incumplimiento de los valores institucionales por parte de los servidores públicos </t>
  </si>
  <si>
    <t xml:space="preserve">Código de Integridad y Buen Gobierno </t>
  </si>
  <si>
    <t>Fraude interno</t>
  </si>
  <si>
    <t xml:space="preserve">     El riesgo afecta la imagen de alguna área de la organización</t>
  </si>
  <si>
    <t xml:space="preserve">El Director de Talento Humano con Su Equipo de trabajo verifica el  informe de las desviaciones, el cual consolida las quejas de comité de convivencia laboral y los procesos de control disciplinario y se encuentra Documentado en el  Decreto 1000-0612 del 24 de Noviembre de 2020 en los  artículos 14 y 29 </t>
  </si>
  <si>
    <t xml:space="preserve">Solicitar a La Oficina de Control Disciplinario el informe de quejas y denuncias que no ha sido enviado para su verificación por parte de la Dirección de Talento Humano </t>
  </si>
  <si>
    <t>Incumplimiento a la Ley 2013 del 2019  de los servidores  afectados por esta normativa</t>
  </si>
  <si>
    <t>Ley 2013 del 2019</t>
  </si>
  <si>
    <t>El Director de Talento Humano con Su Equipo  realiza revisión de las declaraciones de conflictos de interese</t>
  </si>
  <si>
    <t xml:space="preserve"> Se realiza revisión de las declaraciones de conflictos de intereses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</si>
  <si>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</si>
  <si>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 xml:space="preserve">Sanciones e investigaciones de los entes de control </t>
  </si>
  <si>
    <t xml:space="preserve">Respuesta  fuera  de los términos de tiempo   establecidos por la ley </t>
  </si>
  <si>
    <t>La entrega no oportuna y reparto a las respectivas áreas de las solicitudes radicadas</t>
  </si>
  <si>
    <r>
      <rPr>
        <sz val="12"/>
        <color rgb="FFFF0000"/>
        <rFont val="Arial"/>
        <family val="2"/>
      </rPr>
      <t>Posibilidad de</t>
    </r>
    <r>
      <rPr>
        <sz val="12"/>
        <rFont val="Arial"/>
        <family val="2"/>
      </rPr>
      <t xml:space="preserve"> perdida económica y reputacional </t>
    </r>
    <r>
      <rPr>
        <sz val="12"/>
        <color rgb="FFFF0000"/>
        <rFont val="Arial"/>
        <family val="2"/>
      </rPr>
      <t>debido a</t>
    </r>
    <r>
      <rPr>
        <sz val="12"/>
        <rFont val="Arial"/>
        <family val="2"/>
      </rPr>
      <t xml:space="preserve"> sanciones e investigaciones de los entes de control </t>
    </r>
    <r>
      <rPr>
        <sz val="12"/>
        <color rgb="FFFF0000"/>
        <rFont val="Arial"/>
        <family val="2"/>
      </rPr>
      <t xml:space="preserve">por </t>
    </r>
    <r>
      <rPr>
        <sz val="12"/>
        <rFont val="Arial"/>
        <family val="2"/>
      </rPr>
      <t>respuesta fuera de los términos de tiempo establecidos por la Ley</t>
    </r>
  </si>
  <si>
    <t>Recepción de solicitudes, trámites y PQRS</t>
  </si>
  <si>
    <r>
      <rPr>
        <sz val="11"/>
        <color rgb="FFFF0000"/>
        <rFont val="Arial Narrow"/>
        <family val="2"/>
      </rPr>
      <t>Los directores</t>
    </r>
    <r>
      <rPr>
        <sz val="11"/>
        <color theme="1"/>
        <rFont val="Arial Narrow"/>
        <family val="2"/>
      </rPr>
      <t xml:space="preserve"> validan el reporte remitido por la Dirección, atención al ciudadano y los PQRS que están fuera de término, los cuales </t>
    </r>
    <r>
      <rPr>
        <sz val="11"/>
        <color rgb="FFFF0000"/>
        <rFont val="Arial Narrow"/>
        <family val="2"/>
      </rPr>
      <t>son remitidos vía memorando a los responsables para su revisión</t>
    </r>
    <r>
      <rPr>
        <sz val="11"/>
        <color theme="1"/>
        <rFont val="Arial Narrow"/>
        <family val="2"/>
      </rPr>
      <t xml:space="preserve"> y finalización, dejando como evidencia el memorando y la terminación del PQRS</t>
    </r>
  </si>
  <si>
    <t>Actualizar la hoja de vida de los trámites y validar con la Secretearía de las TIC los tiempos de respuesta en PISAMI</t>
  </si>
  <si>
    <t>Secretario y Directores</t>
  </si>
  <si>
    <t>Mayo de 2022</t>
  </si>
  <si>
    <t xml:space="preserve">Se evidencio mesas de trabajo  referente al seguimiento del  plan de mejoramiento, para subsanar el hallazgo reportado por la Dirección de Atención al Ciudadano, con la NO CONFORMIDAD en respuesta de los PQRS, se vienen realizando mesas de trabajo y remisión de memorandos y circulares para el seguimiento de PQR vencidos identificados en la Dirección de Trámites y Servicio, Dirección Operativa y de Control al Tránsito y la de Dirección de Asuntos Jurídicos. Acta N° 014 del 24 de agosto del 2022 , adicionalmente se evidencia un acta que no se encuentra numerada con fecha del 29 de agosto del 2022 sobre la importancia y lineamientos a las respuestas de las PQR´S con la Dirección operativa, se evidencia planilla de asistencia diligenciada. sin embargo es importante aclarar que la entidad cuenta con un formato documentado en plataforma sigami de Actas y este no se utilizó.     no se videnció la actualñizacion de las hojas de vida                                                                 </t>
  </si>
  <si>
    <t>Mediante Resolución 2400- 000128 del 02 de marzo del 2022, por medio del cual se implementa actualización del comité de riesgos.</t>
  </si>
  <si>
    <t xml:space="preserve">Se evidenció debilidades en la aplicación de la metodología de la guía para la administración y el diseño de controles en entidades publicas versión 5,  referente a la frecuencia, toda vez que este hace alusión a las veces que realiza la actividad del riesgo , por lo tanto afecta directamente  la zona de riesgos inherentes.
</t>
  </si>
  <si>
    <t xml:space="preserve">Se evidenció realización de COMITÉ TECNICO
Monitoreo Mapas de Riego de Corrupción y de Gestión de la Secretaría de Movilidad
Mayo- junio: Monitoreo Mapas de Riego de Corrupción y de Gestión mediante Acta N° 01 del 4 de mayo del 2022 y Acta N° 02 del 21 de junio del 2022.
Julio- agosto: Monitoreo Mapas de Riego de Corrupción y de Gestión mediante Acta N° 04 del 31 de agosto del 2022. 
 no se evidencio monitoreo correspondiente a enero- febrero y marzo-abril </t>
  </si>
  <si>
    <t xml:space="preserve">se encuentra materializado el riesgo y se efectuó plan de mejoramiento donde se aplicación las acciones correctivas </t>
  </si>
  <si>
    <t>Falta de seguimiento a la información que se proporciona en la plataforma web PISAMI</t>
  </si>
  <si>
    <t>Los directores realizan reunión bimestral con los responsables de cada proceso o encargados de área , para la verificación de solicitudes pendientes, dejando como evidencia el acta y la asistencia</t>
  </si>
  <si>
    <t xml:space="preserve">Se evidenció Acta de reunión, no se encuentra enumerada del 27 de mayo del 2022,  realizando seguimiento de las PQR´S de la dirección de tramites y servicios,  adicionalmente se evidencio memorando  con el asunto de seguimiento de Pqr's asignados a diferentes áreas, tales como Memorando N° 029922 del 27/05/2022 al área de sistemas de la dirección de tramites y servicios, memorando 029908 del 27/05/2022 al área de limitaciones, memorando 022911 del 27/05/2022 a el área de jurídica de la dirección de tramites y servicios, memorando 029917 del 27/05/2022 a los funcionarios del área de financiera, secretaria de movilidad y Dirección de tramites y memorando 029916 del 27/05/2022 a los funcionarios de archivo de la dirección de tramites y servicios </t>
  </si>
  <si>
    <t xml:space="preserve">El diseño del control  no se encuentra bien diseñado, conforme a la estructura para la descripción del control como se encuentra establecido en la Guía para la administración del riesgo y el diseño de controles en entidades públicas versión 5 en su numeral 3.2.2.1 </t>
  </si>
  <si>
    <t>Reducción de presupuesto y deterioro de la imagen hacía la ciudadanía</t>
  </si>
  <si>
    <t>Falta de planeación,   seguimiento y control a la ejecución de los planes, programas y proyectos</t>
  </si>
  <si>
    <t>Insuficiencia presupuestal para dar cumplimiento a los planes, programas y proyectos establecidos</t>
  </si>
  <si>
    <t>Posibilidad de perdida económica y reputacional, debido a la reducción del presupuesto y deterioro de la imagen hacía a la ciudadanía por falta de planeación, seguimiento y control de los planes, programas y proyectos</t>
  </si>
  <si>
    <t>Elaboración y seguimiento del plan de desarrollo y los instrumentos de seguimiento</t>
  </si>
  <si>
    <t>Los directores realizan monitoreo, seguimiento y control  trimestral en la ejecución de los planes, programas y proyectos, dejando como evidencias informes de ejecución</t>
  </si>
  <si>
    <t>Realizar comités técnicos bimestral, donde se definan las metas que tiene la dependencia y hacer proyección para hacerlas cumplir</t>
  </si>
  <si>
    <t xml:space="preserve">Secretario y Directores </t>
  </si>
  <si>
    <t xml:space="preserve">Se evidenció que para el mes de abril y agosto, se realizó comité técnico con los Directores y Secretaria , para el seguimiento al cumplimiento de metas del plan de desarrollo "Ibagué Vibra 2020-2023" . donde se llevo a cabo, la  revisión del aplicativo al Tablero y se dejo como compromiso la verificación de los informes presentados a Planeación para su respectiva publicación.  Así mismo,  se  adquiere compromiso con las metas del Sistema Estratégico  de Transporte Público -  SETP y Diagnóstico ISO 39:001 (Seguridad Vial), las cuales no tienen avances publicados en los años anteriores. esto evidenciado mediante las actas del 29 de abril del 2022, no obstante esta no se encuentra numerada y el acta N° 03 del 16 de agosto del 2022. </t>
  </si>
  <si>
    <t xml:space="preserve">Se evidenció  aplicabilidad de la  metodología de la guía para la administración y el diseño de controles en entidades publicas versión 5, </t>
  </si>
  <si>
    <t xml:space="preserve">Falta de viabilizarían y actualización de los proyectos ante la Secretaria de Planeación </t>
  </si>
  <si>
    <t xml:space="preserve">El responsable delegado por la dirección , realiza anualmente  la verificación ante Planeación Municipal  de la viabilidad y actualización del proyecto , dejando como evidencia el certificado de viabilidad del proyecto </t>
  </si>
  <si>
    <t xml:space="preserve">Actualización de proyectos </t>
  </si>
  <si>
    <t xml:space="preserve">Se  evidenció  seguimiento a los proyectos viabilizados de la Secretaria de Movilidad  correspondiente a la vigencia 2022.  Por lo cual, a través de memorando se ha solicitado recursos para la ejecución de metas bajo responsabilidad de la Secretaria de Movilidad.
- Memorando 2400- 38253 del 22/07/2022- Incorporación de recursos para fortalecer el proyecto fortalecimiento de la seguridad vial para la regulación y control del tránsito.
se observó certificados de viabilizarían: 
El proyecto denominado FORTALECIMIENTO DE LA SEGURIDAD VIAL PARA LA REGULACIÓN Y CONTROL DEL TRÁNSITO EN EL MUNICIPIO DE IBAGUÉ.
El proyecto denominado MODERNIZACIÓN TECNOLÓGICA PARA LA PRESTACIÓN DE SERVICIOS DE CALIDAD EN LA SECRETARÍA DE MOVILIDAD.
El proyecto denominado DESARROLLO DE UN PLAN DE MOVILIDAD SOSTENIBLE PARA LA CIUDAD DE IBAGUÉ
El proyecto denominado IMPLEMENTACIÓN DEL SISTEMA ESTRATÉGICO DE TRASPORTE PÚBLICO DE PASAJEROS PARA IBAGUÉ
</t>
  </si>
  <si>
    <t xml:space="preserve">seguimiento a la ejecución de las acciones  programadas  Oficna de Control Interno </t>
  </si>
  <si>
    <t xml:space="preserve">Seguimiento al cumplimiento de la política de riesgos  - Oficina de Controll Interno </t>
  </si>
  <si>
    <t xml:space="preserve">Fecha de evaluación a la gestión del riesgo terccera línea de defensa </t>
  </si>
  <si>
    <r>
      <rPr>
        <b/>
        <sz val="14"/>
        <color theme="1"/>
        <rFont val="Arial"/>
        <family val="2"/>
      </rPr>
      <t>Verificar que la identificación del riesgo se realice bajo la metodologia de la versión 5 dela guia de riesgos, expedida por el DAFP.   Numeral 8:   Lineamientos:  1</t>
    </r>
    <r>
      <rPr>
        <b/>
        <sz val="12"/>
        <color theme="1"/>
        <rFont val="Arial"/>
        <family val="2"/>
      </rPr>
      <t xml:space="preserve">.Verificar que los riesgos residuales ubicados en zona moderada, alta o extrema sólo pueden tener opciones evitar o reducir, no se pueden aceptar, deben tener un plan de acción                                  </t>
    </r>
    <r>
      <rPr>
        <b/>
        <sz val="14"/>
        <color theme="1"/>
        <rFont val="Arial"/>
        <family val="2"/>
      </rPr>
      <t>2.</t>
    </r>
    <r>
      <rPr>
        <b/>
        <sz val="12"/>
        <color theme="1"/>
        <rFont val="Arial"/>
        <family val="2"/>
      </rPr>
      <t xml:space="preserve"> Nota: Los riesgos residuales ubicados en zona baja,  pueden tener 3  opciones: Aceptar, evitar o reducir.  Si se aceptan no se requiere definir un plan de acción  verificar que se cumpla. </t>
    </r>
  </si>
  <si>
    <t xml:space="preserve">Durante el periodo evaluado, la  primera  línea de defensa  realizó monitoreo  Bimestral  a las acciones tendientes a controlar y
Gestiónar los riesgos y  remitió  los resultados  a la Secretaría de Planeación ? </t>
  </si>
  <si>
    <t>Verificar que los controles establecidos en los mapas de riesgos, esten presentes en  la política operativa o en los procedimientos,  guias, actos administrativos, etc…</t>
  </si>
  <si>
    <t>Se aplicaron los conrtroles cuando se materializó el riesgo ?</t>
  </si>
  <si>
    <t>Sanciones del Ente regulador e Inconformismo de la comunidad</t>
  </si>
  <si>
    <t>Deficiente prestación de servicio educativo por Incumplimiento de condiciones basicas</t>
  </si>
  <si>
    <t>Recursos humanos, tecnicos, administrativos y financieros insuficientes para lograr satisfacer las necesidades de los NNA beneficiarios del servicio educativo oficial</t>
  </si>
  <si>
    <t>Posibilidad de afectación  reputacional por Sanciones del Ente regulador e Inconformismo de la comunidad debido a deficiente prestación de servicio educativo por Incumplimiento de condiciones basicas</t>
  </si>
  <si>
    <t>Actividades de Cobertura, calidad e inspección educativa</t>
  </si>
  <si>
    <t>El (la) Secretario (a) de educación y sus directores a principio a año revisan las necesidades de recursos humanos, tecnicos, administrativos y financieros con el fin de ser incluidos en el Plan Anual de Adquisiciones para el cumplimiento del plan de acción institucional, dejando como evidencia el PAA y Plan de Acción de la vigencia
Contratar personal a traves de ordenes de prestación de servicios (100  personas) para cumplir las metas que hacen parte del servicio educativo</t>
  </si>
  <si>
    <t>Contratar personal a traves de ordenes de prestación de servicios (100 personas) para cumplir las metas que hacen parte del servicio educativo</t>
  </si>
  <si>
    <t xml:space="preserve">Secretario de Educación </t>
  </si>
  <si>
    <t>01/01/2022 - 31/12/2022</t>
  </si>
  <si>
    <r>
      <rPr>
        <b/>
        <sz val="12"/>
        <color theme="1"/>
        <rFont val="Arial"/>
        <family val="2"/>
      </rPr>
      <t>Evidencias Actividades del Riesgo</t>
    </r>
    <r>
      <rPr>
        <sz val="12"/>
        <color theme="1"/>
        <rFont val="Arial"/>
        <family val="2"/>
      </rPr>
      <t xml:space="preserve">:
No hay avance
</t>
    </r>
    <r>
      <rPr>
        <b/>
        <sz val="12"/>
        <color theme="1"/>
        <rFont val="Arial"/>
        <family val="2"/>
      </rPr>
      <t>Evidencias Descripcion del Control</t>
    </r>
    <r>
      <rPr>
        <sz val="12"/>
        <color theme="1"/>
        <rFont val="Arial"/>
        <family val="2"/>
      </rPr>
      <t xml:space="preserve">
No hay avance
</t>
    </r>
    <r>
      <rPr>
        <b/>
        <sz val="12"/>
        <color theme="1"/>
        <rFont val="Arial"/>
        <family val="2"/>
      </rPr>
      <t xml:space="preserve">Evidencias Plan de Accion:
</t>
    </r>
    <r>
      <rPr>
        <sz val="12"/>
        <color theme="1"/>
        <rFont val="Arial"/>
        <family val="2"/>
      </rPr>
      <t xml:space="preserve">Se evidencia  listado de contratos realizados por la secretaria de Educacion  de Prestacion de Servicios </t>
    </r>
  </si>
  <si>
    <t>Se evidencia que el comité de riesgos de la secretaria de Educacion  fue modificado mediante Resolucion No. 003114 del 16 de febrero del 2022.</t>
  </si>
  <si>
    <t>La matriz de riesgos no se encuentra bajo los Lineamientos de la FUNCION PUBLICA - Guía para la administración del riesgo y el diseño de controles entidades públicas. Versión 5 
La tabla de impacto de la matriz de riesgos coincide con la que reposa en la POLÍTICA DE ADMINISTRACIÓN DE RIESGOS - POL-SIG-01 Pág. 18. Publicada en SIGAMI
Recomendaciones
Dar aplicación a la metodología - Guía para la administración del riesgo. Versión 5
Realizar seguimiento a los mapas de riesgos, y evidenciarlos mediante monitoreo (acta bimestral).
Verificar que la actividad del riesgo este documentada en los procedimientos, manuales o  Guias.</t>
  </si>
  <si>
    <r>
      <t xml:space="preserve">Durante el periodo evaluado se realizaron oportunamente 2 monitoreos:                                                                                                         </t>
    </r>
    <r>
      <rPr>
        <b/>
        <sz val="12"/>
        <color theme="1"/>
        <rFont val="Arial"/>
        <family val="2"/>
      </rPr>
      <t>Primer monitoreo:</t>
    </r>
    <r>
      <rPr>
        <sz val="12"/>
        <color theme="1"/>
        <rFont val="Arial"/>
        <family val="2"/>
      </rPr>
      <t xml:space="preserve">  Enero  a febrero de 2022   con el acta  No. 001 y 002   del  8 de marzo de 2022  y el reporte del monitoreo  al mapa riesgos del proceso evaluación y seguimiento a la Dirección de Fortalecimiento institucional el 9 de marzo a través del correo Institucional de Control Interno.                               </t>
    </r>
    <r>
      <rPr>
        <b/>
        <sz val="12"/>
        <color theme="1"/>
        <rFont val="Arial"/>
        <family val="2"/>
      </rPr>
      <t xml:space="preserve"> Segundo Monitoreo:</t>
    </r>
    <r>
      <rPr>
        <sz val="12"/>
        <color theme="1"/>
        <rFont val="Arial"/>
        <family val="2"/>
      </rPr>
      <t xml:space="preserve">  Marzo a abril de 2022: Se realizó el 2 de mayo de 2022, tal como lo registra el acta de  No. 3 de fecha  5 de julio de 2022  y el log de envió del reporte de monitoreo al mapa riesgos del proceso  gestión de evaluación y seguimiento  a  la Dirección de Fortalecimiento.                                                                         </t>
    </r>
    <r>
      <rPr>
        <b/>
        <sz val="12"/>
        <color theme="1"/>
        <rFont val="Arial"/>
        <family val="2"/>
      </rPr>
      <t xml:space="preserve">   Tercer  Monitoreo</t>
    </r>
    <r>
      <rPr>
        <sz val="12"/>
        <color theme="1"/>
        <rFont val="Arial"/>
        <family val="2"/>
      </rPr>
      <t xml:space="preserve">: </t>
    </r>
    <r>
      <rPr>
        <sz val="12"/>
        <rFont val="Arial"/>
        <family val="2"/>
      </rPr>
      <t xml:space="preserve"> Mayo a junio  de 2022</t>
    </r>
    <r>
      <rPr>
        <sz val="12"/>
        <color theme="1"/>
        <rFont val="Arial"/>
        <family val="2"/>
      </rPr>
      <t>: Se realizó el   5  de julio  de 2022, tal como lo registra el acta</t>
    </r>
    <r>
      <rPr>
        <sz val="12"/>
        <color theme="5"/>
        <rFont val="Arial"/>
        <family val="2"/>
      </rPr>
      <t xml:space="preserve"> </t>
    </r>
    <r>
      <rPr>
        <sz val="12"/>
        <rFont val="Arial"/>
        <family val="2"/>
      </rPr>
      <t xml:space="preserve">No. 3 </t>
    </r>
    <r>
      <rPr>
        <sz val="12"/>
        <color theme="1"/>
        <rFont val="Arial"/>
        <family val="2"/>
      </rPr>
      <t xml:space="preserve">de   y el log de envió del reporte de monitoreo al mapa riesgos del proceso  gestión de evaluación y seguimiento  a  la Dirección de Fortalecimiento.                                                                                                                </t>
    </r>
    <r>
      <rPr>
        <b/>
        <sz val="12"/>
        <color theme="1"/>
        <rFont val="Arial"/>
        <family val="2"/>
      </rPr>
      <t>Cuarto   Monitoreo</t>
    </r>
    <r>
      <rPr>
        <sz val="12"/>
        <color theme="1"/>
        <rFont val="Arial"/>
        <family val="2"/>
      </rPr>
      <t xml:space="preserve">:  Julio  a  agosto   de 2022: se evidencia envio por correo institucional el mapa de riesgos de gestion y de corrupcion pero sin cata de comite.                  </t>
    </r>
  </si>
  <si>
    <t>lNo se encuentran los controles establecidos en los mapas de riesgos, esten presentes en  la política operativa o en los procedimientos,  guias, actos administrativos, etc…procedimiento liderazgo estratégico</t>
  </si>
  <si>
    <t>Falta de liderazgo y compromiso por parte de las Directivas de algunas Insituciones Educativas</t>
  </si>
  <si>
    <t>El (la) Secretario (a) de educación y sus directores revisan las actividades y validan el cumplimiento del plan de acción de manera trimestral, con el fin de verificar posbiles desviaciones a la planeación. Dejando como evidencia el monitoreo y envío del plan de acción a planeación.</t>
  </si>
  <si>
    <t>Probabilidad</t>
  </si>
  <si>
    <t>Asignación de recursos en el POAI y Plan de acción,  conforme las metas del Plan de Desarrollo Municipal.</t>
  </si>
  <si>
    <r>
      <rPr>
        <b/>
        <sz val="12"/>
        <color theme="1"/>
        <rFont val="Arial"/>
        <family val="2"/>
      </rPr>
      <t>Evidencias Actividades del Riesgo:</t>
    </r>
    <r>
      <rPr>
        <sz val="12"/>
        <color theme="1"/>
        <rFont val="Arial"/>
        <family val="2"/>
      </rPr>
      <t xml:space="preserve">
No hay avance
</t>
    </r>
    <r>
      <rPr>
        <b/>
        <sz val="12"/>
        <color theme="1"/>
        <rFont val="Arial"/>
        <family val="2"/>
      </rPr>
      <t>Evidencias Descripcion del Control</t>
    </r>
    <r>
      <rPr>
        <sz val="12"/>
        <color theme="1"/>
        <rFont val="Arial"/>
        <family val="2"/>
      </rPr>
      <t xml:space="preserve">
No hay avance
</t>
    </r>
    <r>
      <rPr>
        <b/>
        <sz val="12"/>
        <color theme="1"/>
        <rFont val="Arial"/>
        <family val="2"/>
      </rPr>
      <t>Evidencias Plan de Accion</t>
    </r>
    <r>
      <rPr>
        <sz val="12"/>
        <color theme="1"/>
        <rFont val="Arial"/>
        <family val="2"/>
      </rPr>
      <t>:
Se evidencia  acta no. 5 del 2 de septioembre del 2022, se evidencio que se asignaron recursos al POAI para los proyectos de infraestructura, pae, cobertura superior, tics, calidad</t>
    </r>
  </si>
  <si>
    <t>El (la) Secretario de Educación y sus directores, semestralmente o cuando se requiera, comunican a los rectores de IE oficiales los lineamientos y pautas basados en normatividad vigente , mediante reuniones y la pagina WEB, dejando como evidencia comunicados oficiales y/o planillas de asistencia</t>
  </si>
  <si>
    <t>Dos (2) capacitaciones al personal directivo sobre la gestion educativa</t>
  </si>
  <si>
    <t>Dirección de Calidad y Dirección  Administrativa y Financiera</t>
  </si>
  <si>
    <r>
      <rPr>
        <b/>
        <sz val="12"/>
        <color theme="1"/>
        <rFont val="Arial"/>
        <family val="2"/>
      </rPr>
      <t>Evidencias Actividades del Riesgo</t>
    </r>
    <r>
      <rPr>
        <sz val="12"/>
        <color theme="1"/>
        <rFont val="Arial"/>
        <family val="2"/>
      </rPr>
      <t xml:space="preserve">:
No hay avance
</t>
    </r>
    <r>
      <rPr>
        <b/>
        <sz val="12"/>
        <color theme="1"/>
        <rFont val="Arial"/>
        <family val="2"/>
      </rPr>
      <t>Evidencias Descripcion del Control</t>
    </r>
    <r>
      <rPr>
        <sz val="12"/>
        <color theme="1"/>
        <rFont val="Arial"/>
        <family val="2"/>
      </rPr>
      <t xml:space="preserve">
No hay avance
</t>
    </r>
    <r>
      <rPr>
        <b/>
        <sz val="12"/>
        <color theme="1"/>
        <rFont val="Arial"/>
        <family val="2"/>
      </rPr>
      <t>Evidencias Plan de Accion:</t>
    </r>
    <r>
      <rPr>
        <sz val="12"/>
        <color theme="1"/>
        <rFont val="Arial"/>
        <family val="2"/>
      </rPr>
      <t xml:space="preserve">
Se evidencia acta No. 2 de mayo 3 del 2022, se evidencia capacitacion  del  31 de marzo y 29 de abril del año 2022 sobre  primer encuentro reflexivo, convivencia escxolar, evidencia fotografica, firma de asistencia-</t>
    </r>
  </si>
  <si>
    <t>Hallazgos por parte de entes de control y/o quejas de las partes interesada</t>
  </si>
  <si>
    <t>Niñas y Niños sin acceso al sistema educativo oficia</t>
  </si>
  <si>
    <t>Falta de implementación de metodologias flexibles</t>
  </si>
  <si>
    <t>Posibilidad de afectación reputacional por hallazgos por parte del ente de control y/o quejas de las partes interesadas debido a Niñas y Niños sin acceso al sistema educativo oficial</t>
  </si>
  <si>
    <t>Actividades de Cobertura ( Acceso y Permanencia)</t>
  </si>
  <si>
    <t>Ejecucion y Administracion de procesos</t>
  </si>
  <si>
    <t>El (la) Secretario (a) de educación y sus directores con el soporte del equipo tecnico, tiendo como base la matricula resgistrada en el SIMAT y las metodologías flexibles registradas, realizan un proceso de auditoría de matricula dejando como evidencia el informe</t>
  </si>
  <si>
    <t>impacto</t>
  </si>
  <si>
    <t>Adopción de una (1) estrategia de  metodología flexible para manejo de población  en condición de vulnerabilidad</t>
  </si>
  <si>
    <t>Direccion de Cobertura</t>
  </si>
  <si>
    <r>
      <rPr>
        <b/>
        <sz val="12"/>
        <color theme="1"/>
        <rFont val="Arial"/>
        <family val="2"/>
      </rPr>
      <t>Evidencias Actividades del Riesgo</t>
    </r>
    <r>
      <rPr>
        <sz val="12"/>
        <color theme="1"/>
        <rFont val="Arial"/>
        <family val="2"/>
      </rPr>
      <t xml:space="preserve">:
No hay avance
</t>
    </r>
    <r>
      <rPr>
        <b/>
        <sz val="12"/>
        <color theme="1"/>
        <rFont val="Arial"/>
        <family val="2"/>
      </rPr>
      <t>Evidencias Descripcion del Control</t>
    </r>
    <r>
      <rPr>
        <sz val="12"/>
        <color theme="1"/>
        <rFont val="Arial"/>
        <family val="2"/>
      </rPr>
      <t xml:space="preserve">
No hay avance
</t>
    </r>
    <r>
      <rPr>
        <b/>
        <sz val="12"/>
        <color theme="1"/>
        <rFont val="Arial"/>
        <family val="2"/>
      </rPr>
      <t>Evidencias Plan de Accion</t>
    </r>
    <r>
      <rPr>
        <sz val="12"/>
        <color theme="1"/>
        <rFont val="Arial"/>
        <family val="2"/>
      </rPr>
      <t>:
Se evidencia  un informe presentado sobre: la  capacitacion en el coiba de picaleña los dias sabados, esta a acargo del colegio Jose Joaquin Florez Hernandez</t>
    </r>
  </si>
  <si>
    <t>Mantener la aplicación del control.</t>
  </si>
  <si>
    <t>Desconocimieto e infracción de normatividad relacionado con acceso al servicio educativo oficial</t>
  </si>
  <si>
    <t>El (la) Secretario (a) de educación y sus directores, de manera trimestralmente revisan, consolidan, hacen seguimiento y reportan el normograma institucional dejando como evidencia la matriz y el correo de envío</t>
  </si>
  <si>
    <t>Dos (2) capacitaciones al personal directivo sobre normatividad y la gestión educativa en el ingreso de niños, niñas y adolescentes al sistema educativo</t>
  </si>
  <si>
    <r>
      <rPr>
        <b/>
        <sz val="12"/>
        <color theme="1"/>
        <rFont val="Arial"/>
        <family val="2"/>
      </rPr>
      <t>Evidencias Actividades del Riesgo</t>
    </r>
    <r>
      <rPr>
        <sz val="12"/>
        <color theme="1"/>
        <rFont val="Arial"/>
        <family val="2"/>
      </rPr>
      <t xml:space="preserve">:
No hay avance
</t>
    </r>
    <r>
      <rPr>
        <b/>
        <sz val="12"/>
        <color theme="1"/>
        <rFont val="Arial"/>
        <family val="2"/>
      </rPr>
      <t>Evidencias Descripcion del Control</t>
    </r>
    <r>
      <rPr>
        <sz val="12"/>
        <color theme="1"/>
        <rFont val="Arial"/>
        <family val="2"/>
      </rPr>
      <t xml:space="preserve">
No hay avance
</t>
    </r>
    <r>
      <rPr>
        <b/>
        <sz val="12"/>
        <color theme="1"/>
        <rFont val="Arial"/>
        <family val="2"/>
      </rPr>
      <t>Evidencias Plan de Accion</t>
    </r>
    <r>
      <rPr>
        <sz val="12"/>
        <color theme="1"/>
        <rFont val="Arial"/>
        <family val="2"/>
      </rPr>
      <t>:
No hay avance</t>
    </r>
  </si>
  <si>
    <t>por castigos prespuestales y perdida de legitimidad ante la comunidad y partes interesadas</t>
  </si>
  <si>
    <t>incumplimiento de las metas del Plan de Desarrollo por las deficiencias en la formulación, implementación y seguimiento a las políticas, planes y proyectos de participación ciudadana y convicencia pacífica, protección del consumidor y protección animal.</t>
  </si>
  <si>
    <t>Deficiencias en la planeación del proceso</t>
  </si>
  <si>
    <t>Posiblidad de afectación economica y reputacional  por castigos presupuestales y pérdida de legitimidad ante la comunidad y partes interesadas, debido al incumplimiento de las metas del Plan de Desarrollo por las deficiencias en la formulación, implementación y seguimiento a las políticas, planes y proyectos de particiapación ciudadana, seguridad y convicencia pacífica, protección del consumidor y protección animal.</t>
  </si>
  <si>
    <t>Planeación y seguimiento a las actividades de monitoreo presentadas a planeación, 6 veces al año.</t>
  </si>
  <si>
    <t xml:space="preserve">El secretario, directores y referentes se reunen de forma bimestral con el fin de validar la planeación y el seguimiento del Monitoreo de las actividades presentadas a planeación, quedando como evidencia las Actas de Auto Control de las visitas realizadas a cada dependencia. </t>
  </si>
  <si>
    <t>Evitar</t>
  </si>
  <si>
    <t>Realizar visitas bimensuales a cada unidad administrativa donde se evaluará la ejecución de las metas del Plan de Desarrollo de acuerdo con la lista de chequeo y al tablero, siendo validado con las respectivas carpetas que reposan en cada unidad administrativa</t>
  </si>
  <si>
    <t>Secretario, Directores y los integrantes del  Comité Mapa de Riesgos</t>
  </si>
  <si>
    <t>Del  01 de enero al  31 de Diiciembre 2022</t>
  </si>
  <si>
    <t>28/02/2022          30/04/2022       30/06/2022     31/08/2022</t>
  </si>
  <si>
    <t>Se evidenciaron las  visitas bimensuales a cada unidad administrativa donde se evaluará la ejecución de las metas del Plan de Desarrollo de acuerdo con la lista de chequeo y al tablero, siendo validado con las respectivas carpetas que reposan en cada unidad administrativa</t>
  </si>
  <si>
    <t>Se evidencia que el comité de riesgos de la secretaria de Gobierno fue creado mediante Resolución 1020-000068- del 30 de Abril  del 2019 y modificado según Resolucion 1500-000190 del 28 de septiembre del 2020 asi: "POR MEDIO DE LA CUAL SE MODIFICA EL ARTICULO 2° DE LA RESOLUCION 1020-000068 DEL 30 DE ABRIL DE 2019 CONFORMACIÓN DEL COMITÉ DE RIESGOS PARA EL PROCESO DE LA SECRETARIA DE GOBIERNO"</t>
  </si>
  <si>
    <t xml:space="preserve">Se encuentra bien establecida la opción de manejo al riesgo. </t>
  </si>
  <si>
    <r>
      <t xml:space="preserve">Durante el periodo evaluado se realizaron oportunamente 2 monitoreos:                                                                                                         </t>
    </r>
    <r>
      <rPr>
        <b/>
        <sz val="11"/>
        <color theme="1"/>
        <rFont val="Arial Narrow"/>
        <family val="2"/>
      </rPr>
      <t>Primer monitoreo:</t>
    </r>
    <r>
      <rPr>
        <sz val="11"/>
        <color theme="1"/>
        <rFont val="Arial Narrow"/>
        <family val="2"/>
      </rPr>
      <t xml:space="preserve">  Enero  a febrero de 2022   se realizó el 24 de febrero de 2022, tal como registra el acta  No. 2.         </t>
    </r>
    <r>
      <rPr>
        <b/>
        <sz val="11"/>
        <color theme="1"/>
        <rFont val="Arial Narrow"/>
        <family val="2"/>
      </rPr>
      <t xml:space="preserve"> 
Segundo Monitoreo:</t>
    </r>
    <r>
      <rPr>
        <sz val="11"/>
        <color theme="1"/>
        <rFont val="Arial Narrow"/>
        <family val="2"/>
      </rPr>
      <t xml:space="preserve">  Marzo a abril de 2022: Se realizó el 2 de mayo de 2022, tal como lo registra el acta  No. 2                                     </t>
    </r>
    <r>
      <rPr>
        <b/>
        <sz val="11"/>
        <color theme="1"/>
        <rFont val="Arial Narrow"/>
        <family val="2"/>
      </rPr>
      <t xml:space="preserve">   
Tercer  Monitoreo</t>
    </r>
    <r>
      <rPr>
        <sz val="11"/>
        <color theme="1"/>
        <rFont val="Arial Narrow"/>
        <family val="2"/>
      </rPr>
      <t xml:space="preserve">:  Mayo a junio  de 2022: Se realizó el 1  de julio  de 2022, tal como lo registra el acta No. 5                                                                                                                  </t>
    </r>
    <r>
      <rPr>
        <b/>
        <sz val="11"/>
        <color theme="1"/>
        <rFont val="Arial Narrow"/>
        <family val="2"/>
      </rPr>
      <t>Cuarto   Monitoreo</t>
    </r>
    <r>
      <rPr>
        <sz val="11"/>
        <color theme="1"/>
        <rFont val="Arial Narrow"/>
        <family val="2"/>
      </rPr>
      <t>:  Julio  a  agosto   de 2022: Se realizó el  31   de agosto  de 2022, tal como lo registra el acta  No. 6.</t>
    </r>
  </si>
  <si>
    <t>Los controles no se encuengtran establecidos en los mapas de riesgos, esten presentes en  la política operativa o en los procedimientos,  guias, actos administrativos.</t>
  </si>
  <si>
    <t>Dificultad en la comunicación interna de los actores del proceso</t>
  </si>
  <si>
    <t>Seguimiento a las actividades del proceso a través de los Comites Técnicos de cada depencia de la Secretaria de Gobierno.</t>
  </si>
  <si>
    <t>El secretario y los directores en comites técnicos verifican y validan  los lineamientos para el desarrollo y ejeución de las actividades del proceso, dejando como evidencia las actas</t>
  </si>
  <si>
    <t>Los controles están funcionando y son efectivos</t>
  </si>
  <si>
    <t xml:space="preserve">Deficiencia en la actualización al Talento Humano de conocimientos de los procesos de cada Dirección. </t>
  </si>
  <si>
    <t>mesas de trabajo para la actualizacion de conocimiento del talento humano de manera semestral</t>
  </si>
  <si>
    <t>El secretario, los directores y referentes concertan mesas de trabajo para actualizar aspectos relacionados con la normatividad y otros aspectos especificos del proceso al Talento Humano, 1 vez por semestre,  quedando como evidencia el Acta de Reunión.</t>
  </si>
  <si>
    <r>
      <t xml:space="preserve">En el periodo evaluado, la línea estratégica  en Comité de Coordinación de Control Interno realizó  monitoreo  </t>
    </r>
    <r>
      <rPr>
        <b/>
        <sz val="12"/>
        <rFont val="Arial"/>
        <family val="2"/>
      </rPr>
      <t>semestral  al cumplimiento de la Política de  Riesgos?</t>
    </r>
  </si>
  <si>
    <t xml:space="preserve">Seguimiento por parte de la oficina </t>
  </si>
  <si>
    <t>Intervención de los Entes de Control</t>
  </si>
  <si>
    <t>insatisfacción de las necesidades y dificultad en el desarrollo de las
poblaciones, organizaciones sociales y comunidad vulnerable del municipio de Ibagué</t>
  </si>
  <si>
    <t>Incumplimiento de los planes, programas y proyectos que benefician a los grupos poblacionales</t>
  </si>
  <si>
    <t>Posibilidad de perdida economica y reputacional, debido a la intervención de los Entes de control por la insatisfacción de las necesidades y dificultad en el desarrollo de las
poblaciones, organizaciones sociales y comunidad vulnerable del municipio de Ibagué</t>
  </si>
  <si>
    <t>Ejecución fisica y financiera de los programas y proyectos</t>
  </si>
  <si>
    <t>La secretaria de Desarrollo Social realiza trimestralmente un comité técnico para hacer seguimiento a la planeación estrategica del proceso, dejando como evidencia el acta del comité</t>
  </si>
  <si>
    <t xml:space="preserve">Realizar un cronograma general de las actividades y/o compromisos del proceso, con el fin de que sirva de isumo para realizar un seguimiento integral </t>
  </si>
  <si>
    <t>Secretaria de Desarrollo Social</t>
  </si>
  <si>
    <t>31-01-2022 /           30-03-2022</t>
  </si>
  <si>
    <t>Acta No. 6 de 19 de mayo de 2022</t>
  </si>
  <si>
    <t>Evidencias Actividades del Riesgo:
No hay avance
Evidencias Descripcion del Control
No hay avance
Evidencias Plan de Accion:
Se evidencia  un cronograma general de las actividades y/o compromisos del proceso, con el fin de que sirva de isumo para realizar un seguimiento integral - Acta No. 6 de 19 de mayo de 2022.</t>
  </si>
  <si>
    <t>Se evidencia que el comité de riesgos de la secretaria de Desarrollo Social y Comunitario fue creado medianteResolucion No. 21000020 del 20 de agosto del 2020.</t>
  </si>
  <si>
    <t>se evidenció debilidades en la aplicación de la metodología de la guía para la administración y el diseño de controles en entidades publicas versión 5, en los paso N°2 de la guía numeral 2.3 Identificación del área de impacto 2.4. identificación de área de factores de riesgo  y 2.5 descripción del riesgo, toda vez que las causas generadoras, están tipificadas como consecuencias, adicionalmente, las subcausas no cuentan con coherncia a la causa raiz  y la causa inmediata , por lo que no se dio aplicabilidad de la metodologia de la guia en mencion.
Por otro lado, la frecuencia  hace referencia al al numero de veces que se realiza la actividad de riesgo, por lo tanto afecta directamente  la zona de riesgos inherentes, la actividad no es coherente y no se encuentra tipifacada la accion a ejecutar.</t>
  </si>
  <si>
    <t xml:space="preserve">Se evidencio:
-Acta  No. 8 del 1 de julio de 2022 con el seguimiento de los meses de mayo y junio del 2022; se envio a Secretaria de Planeacion direccion de fortalecimiento el dia 2 de agosto del 2022 por correo inatitucional.
-Acta No. 11 del 2 de septiembre del 2022 con el seguimiento de los meses de julio y agosto del 2022; se envio a Secretaria de Planeacion direccion de fortalecimiento el dia 2 de septiembre  del 2022 por correo inatitucional.
</t>
  </si>
  <si>
    <t>Los controles  no se encuentran establecidos en los mapas de riesgos, estén presentes en  la política operativa o en los procedimientos,  guías, actos administrativos, etc…</t>
  </si>
  <si>
    <t>Los directores bimestralmente realizan comité técnico con sus equipos de trabajo para evaluar la ejecución de cada uno de los programa a su cargo, dejando como evidencia el acta</t>
  </si>
  <si>
    <t>La Directora de Grupos Étnicos y Población Vulnerable realizo comité técnico el día 2 de febrero Acta No. 1.
El Director de Infancia, Adolescencia y Juventud realizo comité técnico el día 8 de febrero de 2022 acta No.1 
La Directora de Mujer realizo comité técnico el 18 de mayo de 2022</t>
  </si>
  <si>
    <t>Evidencias Actividades del Riesgo:
No hay avance
Evidencias Descripcion del Control
No hay avance
Evidencias Plan de Accion:
Se evidencia la  realizacion del  comité técnico el día 2 de febrero segun Acta No. 1 por la La Directora de Grupos Étnicos y Población Vulnerable 
El Director de Infancia, Adolescencia y Juventud realizo comité técnico el día 8 de febrero de 2022 acta No.1 
La Directora de Mujer realizo comité técnico el 18 de mayo de 2022</t>
  </si>
  <si>
    <t>40%</t>
  </si>
  <si>
    <t xml:space="preserve">Memorandos de solicitud actualización plan anual de adquisiciones de la secretaría de desarrollo socail comunitario </t>
  </si>
  <si>
    <t xml:space="preserve">Evidencias Actividades del Riesgo:
No hay avance
Evidencias Descripcion del Control
No hay avance
Evidencias Plan de Accion:
Se evidencia m emorandos de solicitud actualización plan anual de adquisiciones de la secretaría de desarrollo socail comunitario </t>
  </si>
  <si>
    <t>Falta de personal idoneo para desarrollar las actividades correspondientes</t>
  </si>
  <si>
    <t>El secretario, directores y demás servidores mensualmente se reunen en comité técnico, con el fin de evaluar la ejecución de las metas y definen ajustes a la ejecución. Se deja como evidencia el Acta de la reunión</t>
  </si>
  <si>
    <t>Acta No. 7 del 22 de junio de 2022, comité técnico revisión cumplimiento de metas de producto.
Acta No. 10 del 29 de julio de 2022 comité técnico, revisión de saldos presupuestales para la contratación del semestre B - 2022.</t>
  </si>
  <si>
    <t>Evidencias Actividades del Riesgo:
No hay avance
Evidencias Descripcion del Control
No hay avance
Evidencias Plan de Accion:
Se evidencia  comité técnico revisión cumplimiento de metas de producto con el acta No. 7 del 22 de junio de 2022 - acta No. 10 del 29 de julio de 2022.
Se evidencia tambien un comité técnico, revisión de saldos presupuestales para la contratación del semestre B - 2022.</t>
  </si>
  <si>
    <t xml:space="preserve"> Indisponibilidad  de  recurso tecnológico para el funcionamiento de los procesos</t>
  </si>
  <si>
    <t>Perdida, daño o desaprovechamiento de  recurso tecnológico</t>
  </si>
  <si>
    <t xml:space="preserve">Cambio de voltaje de energía o perdida de la misma </t>
  </si>
  <si>
    <t>Posible perdida reputacional y económica por Indisponibilidad  de  recurso tecnológico para el funcionamiento de los procesos  debido a perdida, daño o desaprovechamiento de  recurso tecnológico.</t>
  </si>
  <si>
    <t xml:space="preserve">Uso de recurso Tecnológico </t>
  </si>
  <si>
    <t>Daños a activos fijos</t>
  </si>
  <si>
    <t>Los técnicos de mantenimiento  de  la Secretaria de las TIC cada vez que realizan brigadas a las diferentes unidades administrativas de la Alcaldía, verifican de manera visual  el uso correcto de la energía regulada, es decir que no se encuentren conectados electrodomésticos, multitomas, regletas o equipos que puedan inducir variaciones en la corriente, a fin de evitar una descarga de corriente que pueda causar inestabilidad y daño al recurso Tecnológico. En caso de detectar conexiones inapropiadas, desconecta los elementos que no corresponden y registra en el servicio la actuación. La evidencia de esta actuación queda registrada en el software de soporte técnico.</t>
  </si>
  <si>
    <t>F6 A3. Divulgar el uso adecuado de la energía regulada y hacer  inspecciones en las brigadas de mantenimiento.</t>
  </si>
  <si>
    <t>Secretaría de las TIC</t>
  </si>
  <si>
    <t>del 01/03/2022 al 31/12/2022</t>
  </si>
  <si>
    <t>31/08/2022</t>
  </si>
  <si>
    <t xml:space="preserve">Mediante Circular 2022-00012 del 10/03/2022 se socializa mediante capacitaciones TIPS de seguridad de la información  en el sitio web: https://pisami.ibague.gov.co/app/PISAMI/modulos/global/ayudas/Tips_Seguridad.mp4.
Se realiza inspecciones del uso adecuado red electrica en las brigadas de mantenimiento preventivo. </t>
  </si>
  <si>
    <t>El personal no tiene apropiadas las políticas de seguridad física y tecnológica</t>
  </si>
  <si>
    <t>La Secretaria de TIC, anualmente cuando se realice la evaluación al PIC, con el propósito de garantizar la apropiación de las políticas de seguridad de la información, verifica que en el Plan Institucional de Capacitación se incluyan los proyectos de aprendizaje relacionados con las temáticas del modelo de seguridad y privacidad de la información. En caso que estas temáticas no se hayan evacuado en el primer semestre del año, notificar al Secretario Administrativo y Dirección del Talento Humano para que se gestione su ejecución, y realizar acciones de socialización. Las evidencias de estas acciones deben reposar en PISAMI Gestión Documental y en la Serie de capacitaciones a cargo de la Dirección de Talento Humano.</t>
  </si>
  <si>
    <t>F6,7 A4  Difundir y aplicar las políticas de seguridad de la información de equipos</t>
  </si>
  <si>
    <t>del 01/02/2022 al 31/12/2022</t>
  </si>
  <si>
    <t>Mediante Circular 2022-00008 del 22/02/2022 se socializa la política de mantenimiento de equipos y restricciones para la instalacion de software en los equipos informáticos de la Alcaldía.</t>
  </si>
  <si>
    <t>Adquisición de recurso tecnológico sin cumplimiento de la política</t>
  </si>
  <si>
    <t>La Dirección de Contratación cada vez que se inicie un proceso precontractual que incluya adquisición de recurso tecnológico, con el propósito de garantizar el cumplimiento de la política de seguridad, verifica que cuente con el aval de la Secretaria de las TIC, en caso de omisión  solicitará a la secretaria Ejecutora el aval técnico de la Secretaria de las TIC. La Secretaria de las TIC cuando identifique procesos contractuales sin el aval de la Secretaria, socializará nuevamente la política e interpondrá la queja ante la oficina de control único disciplinario. Las evidencias de estas acciones deben reposar en PISAMI Gestión Documental.</t>
  </si>
  <si>
    <t xml:space="preserve">F6 A12 Difundir la política de adquisición de recurso tecnológico para todo el personal </t>
  </si>
  <si>
    <t>Secretaria de las TIC</t>
  </si>
  <si>
    <t>del 01/01/2022 al 31/12/2022</t>
  </si>
  <si>
    <t>Mediante Circular 01 del 03/01/2022, se da a conocer la política de seguridad de la informacion  para asegurar la correcta operación de los sistemas de informacioón.</t>
  </si>
  <si>
    <t xml:space="preserve"> Indisponibilidad  de la plataforma Tecnológica</t>
  </si>
  <si>
    <t>Desactualización de PISAMI.</t>
  </si>
  <si>
    <t>Personal de planta insuficiente o sin las competencias necesarias para el proceso</t>
  </si>
  <si>
    <t>Posible perdida económica y reputacional por Indisponibilidad  de la plataforma tecnológica, debido a la desactualización de PISAMI.</t>
  </si>
  <si>
    <t>Fallas tecnológicas</t>
  </si>
  <si>
    <t>El profesional especializado del proceso de Infraestructura tecnológica cada vez que revisa los avances del desarrollo de los módulos, verifica que se encuentren documentando cada una de las fases del ciclo de vida del software, que el código se encuentre documentado, el manual técnico y manual de usuario. Esto con el propósito de asegurar la conservación de la memoria institucional, y la retroalimentación. En caso de no evidenciar los documentos, se hace el requerimiento al Desarrollador ya que es una obligación contractual. Los soportes de estas actuaciones se encuentran en el correo de Desarrollo en el drive.</t>
  </si>
  <si>
    <t xml:space="preserve">D4   O8 Aplicar  la política de Gestión del conocimiento para hacer transferencia de conocimiento
</t>
  </si>
  <si>
    <t>A través de reunión virtuall , se realizó transferencia de conocimiento para la   creación rubros presupuesto, consultas de predial.
Mediante reunión presencial y virtual se elaboración del manual de espectáculos públicos.
A través de reunion virtual se transfiere conocimiento para la elaboración de facturas de aplicación de titulos judiciales.</t>
  </si>
  <si>
    <t>Nuevas Directrices por Cambio de Gobierno</t>
  </si>
  <si>
    <t>La Secretaría de las TIC cada vez que conozca de la decisión de los líderes de los procesos de cambiar o reemplazar un sistema de información  o de no continuar su operación, verifica que esta decisión esté  debidamente justificada, y soportada la causa, ya sea por obsolescencia, fallas de seguridad comprobada, vencimiento de licencia de uso, mal funcionamiento, incumplimiento normativo, entre otros. El resultado de esta actuación quedará registrado en el concepto técnico emitido por la  Secretaría de las TIC  en cumplimiento de la política de seguridad.</t>
  </si>
  <si>
    <t xml:space="preserve">F1.A8. A10 Definir controles que garanticen el uso adecuado, continuo y eficiente del software adquirido o desarrollado 
</t>
  </si>
  <si>
    <t>Mediante Circular 02 del 03/01/2022 se da a conocer los controles en el procedimiento de desarrollo de software.
Mediante Circular 2022-000026 del 30/06/2022 se  socializa la politica de seguridad de la información para la implementación dentro del ciclo de vida del desarrolo de sistemas de información adoptando la política de desarrollo seguro de software.
Mediante Circular 2022-00030 del 08/08/2022 se socializa el modulo de PISAMI con el propósito de mejorar el servicio de soporte técnico que se brinda desde la secretaria de las TIC para el mantenimiento preventivo y correctivo del recurso tecnológico.</t>
  </si>
  <si>
    <t xml:space="preserve">Durante el periodo evaluado, la  primera  línea de defensa  realizó monitoreo  Bimestral  a las acciones tendientes a controlar y Gestiónar los riesgos y  remitió  los resultados  a la Secretaría de Planeación ? </t>
  </si>
  <si>
    <t xml:space="preserve">Si durante el periodo evaluado, se materializó el riesgo,  determinar si se cumplió lo siguiente:                                                                                1. Informar o reportar al Representante de la Alta Dirección para el MIPG.
2. De ser necesario, realizar la denuncia ante el ente de control respectivo
3. Iniciar las acciones correctivas necesarias.
4. Realizar el análisis de causas y determinar acciones de mejora.
5. Actualizar el mapa de riesgo </t>
  </si>
  <si>
    <t>Disminución de la credibilidad ante la ciudadanía y disminución del presupuesto  asignado</t>
  </si>
  <si>
    <t>Ausencia de acciones estratégicas para el cumplimiento de la Política Pública de Ciencia, Tecnología e Innovación y el Plan de Desarrollo vigente</t>
  </si>
  <si>
    <t>Recursos económicos insuficientes para el Cumplimiento de metas de la Polítca Polítca Pública de Ciencia Plan Desarrollo Municipal. (sostenimiento PVD o VIVELAB, Zonas WFI; Inversión en proyectos de CTeI; Desarrollo Feria y Semana CTeI; Uso y apropiación de TIC)</t>
  </si>
  <si>
    <r>
      <rPr>
        <b/>
        <sz val="12"/>
        <rFont val="Arial Narrow"/>
        <family val="2"/>
      </rPr>
      <t>Posible</t>
    </r>
    <r>
      <rPr>
        <sz val="12"/>
        <rFont val="Arial Narrow"/>
        <family val="2"/>
      </rPr>
      <t xml:space="preserve"> perdida reputacional y económica</t>
    </r>
    <r>
      <rPr>
        <b/>
        <sz val="12"/>
        <rFont val="Arial Narrow"/>
        <family val="2"/>
      </rPr>
      <t xml:space="preserve"> por</t>
    </r>
    <r>
      <rPr>
        <sz val="12"/>
        <rFont val="Arial Narrow"/>
        <family val="2"/>
      </rPr>
      <t xml:space="preserve"> Disminución de la credibilidad ante la ciudadania y disminución del presupuesto  asignado </t>
    </r>
    <r>
      <rPr>
        <b/>
        <sz val="12"/>
        <rFont val="Arial Narrow"/>
        <family val="2"/>
      </rPr>
      <t xml:space="preserve">debido a </t>
    </r>
    <r>
      <rPr>
        <sz val="12"/>
        <rFont val="Arial Narrow"/>
        <family val="2"/>
      </rPr>
      <t>la ausencia de acciónes estratégicas para el cumplimiento de la Política Pública de Ciencia, Tecnología e Innovación y Plan de Desarrollo vigente</t>
    </r>
  </si>
  <si>
    <t>Desde la etapa de planeación, durante la ejecución y el seguimiento de las actividades para el cumplimiento de la Política Pública de CTeI y el plan de desarrollo vigente</t>
  </si>
  <si>
    <t xml:space="preserve"> La Secretario de las TIC en conjutno con Asesor y Profesional Especializado del Grupo de Innovación y TIC ), trimestralmente verifica el cumplimiento de los siguientes instrumentos (Plan de Acción Política Pública, plan de anual de adquisiciones, plan operativo anual de inversión, plan anual de caja y plan de acción de metas del plan de desarrollo) donde se encuentra progrmadas las líneas estratégicas con sus actividades, así mismo las metas de producto planteadas en el plan de desarrollo; la evidencia reposará en la serie documental de Informe de Gestión de la Secretaría de las TIC, también en el correo institucional innovaciontic@ibague.gov.co y Plataforma PISAMI. En caso de que no se asigne presupuesto, se debe contemplar alianzas públicas y/o solicitar recursos al alcalde justificando la necesidad.</t>
  </si>
  <si>
    <t>D1;O5;O6: Obligatoriedad de metas en el plan Desarrollo para la  asignacion de recursos metas para cubrir necesidades de la comunidad para el uso y gestion TIC  e Investigacion de ciencia y tecnologia</t>
  </si>
  <si>
    <t>Mediante el memorando 2501-2022- 035740 de fecha 8 de julio de 2022 se remite a planeación la información el seguimiento presupuestal y físico para el cumplimento de las metas del plan de desarrollo proyectados para la vigencia 2022, así mismo se remite el Plan de Acción de la Política Pública y Proyectos de inversión.
Mediante el memorando 2500-42539 de fecha 17/08/2022 se solicita incorporación de recursos para garantizar el cumplimiento de metas pactadas. Mediante Decreto 1000-0535 de fecha 25/08/2022 se realiza traslados presupuestales</t>
  </si>
  <si>
    <t>Mediante Resolución No. 2500-000002 del 30 de Abril del 2019 se crea el comité de seguimiento al mapa de riesgos de gestión del proceso de  Innovación y TIC.</t>
  </si>
  <si>
    <r>
      <t xml:space="preserve">Durante el periodo  enero a agosto del 2022,  la línea estratégica a realizado 2 monitoreos al cumplimiento de la política de riesgos, como registro de cumplimiento está: </t>
    </r>
    <r>
      <rPr>
        <b/>
        <sz val="12"/>
        <color theme="1"/>
        <rFont val="Arial Narrow"/>
        <family val="2"/>
      </rPr>
      <t>- Acta No. 1</t>
    </r>
    <r>
      <rPr>
        <sz val="12"/>
        <color theme="1"/>
        <rFont val="Arial Narrow"/>
        <family val="2"/>
      </rPr>
      <t xml:space="preserve"> del Comité de Coordinación de Control Interno  del  3   de mayo  de  2022. </t>
    </r>
    <r>
      <rPr>
        <b/>
        <sz val="12"/>
        <color theme="1"/>
        <rFont val="Arial Narrow"/>
        <family val="2"/>
      </rPr>
      <t xml:space="preserve"> - Acta No. 2</t>
    </r>
    <r>
      <rPr>
        <sz val="12"/>
        <color theme="1"/>
        <rFont val="Arial Narrow"/>
        <family val="2"/>
      </rPr>
      <t xml:space="preserve"> del Comité de Coordinación de Control interno  del 27 de julio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t>
    </r>
  </si>
  <si>
    <r>
      <t xml:space="preserve">Durante el periodo evaluado se realizaron oportunamente 4 monitoreos:                                                                                                                                                                                                                                                                                                                                                                                                           </t>
    </r>
    <r>
      <rPr>
        <b/>
        <sz val="12"/>
        <rFont val="Arial Narrow"/>
        <family val="2"/>
      </rPr>
      <t xml:space="preserve">Primer Monitoreo: </t>
    </r>
    <r>
      <rPr>
        <sz val="12"/>
        <rFont val="Arial Narrow"/>
        <family val="2"/>
      </rPr>
      <t xml:space="preserve">Enero  a Febrero de 2022, se realizó el 9 de marzo de 2022, tal como registra el acta de comité técnico No.1 y el reporte del monitoreo al mapa riesgos del proceso evaluado y seguimiento se envío a la Dirección de Fortalecimiento institucional el 10 de marzo a través del correo Institucional de TIC.                                                                 </t>
    </r>
    <r>
      <rPr>
        <b/>
        <sz val="12"/>
        <rFont val="Arial Narrow"/>
        <family val="2"/>
      </rPr>
      <t xml:space="preserve">Segundo Monitoreo: </t>
    </r>
    <r>
      <rPr>
        <sz val="12"/>
        <rFont val="Arial Narrow"/>
        <family val="2"/>
      </rPr>
      <t xml:space="preserve"> Marzo a Abril de 2022, se realizó el 3 de mayo de 2022, tal como lo registra el acta de comité técnico No. 2 y el log de envió del reporte de monitoreo al mapa riesgos del proceso gestión de evaluación y seguimiento se envío a  la Dirección de Fortalecimiento el  5 de mayo  de 2022.                                                                                         </t>
    </r>
    <r>
      <rPr>
        <b/>
        <sz val="12"/>
        <rFont val="Arial Narrow"/>
        <family val="2"/>
      </rPr>
      <t>Tercer  Monitoreo:</t>
    </r>
    <r>
      <rPr>
        <sz val="12"/>
        <rFont val="Arial Narrow"/>
        <family val="2"/>
      </rPr>
      <t xml:space="preserve">  Mayo a Junio  de 2022, se realizó el 1  de julio  de 2022, tal como lo registra el acta de comité técnico No. 3 y el log de envió del reporte de monitoreo al mapa riesgos del proceso  gestión de evaluación y seguimiento  se envío a  la Dirección de Fortalecimiento el  6  de julio   de 2022.                                                                                                                 </t>
    </r>
    <r>
      <rPr>
        <b/>
        <sz val="12"/>
        <rFont val="Arial Narrow"/>
        <family val="2"/>
      </rPr>
      <t xml:space="preserve">Cuarto   Monitoreo: </t>
    </r>
    <r>
      <rPr>
        <sz val="12"/>
        <rFont val="Arial Narrow"/>
        <family val="2"/>
      </rPr>
      <t xml:space="preserve"> Julio  a  Agosto   de 2022, se realizó el 5  de septiembre  de 2022, tal como lo registra el acta de comité técnico No. 4 y el log de envió del reporte de monitoreo al mapa riesgos del proceso  gestión de evaluación y seguimiento  se envío a  la Dirección de Fortalecimiento el 5 de septiembre de 2022.                 </t>
    </r>
  </si>
  <si>
    <t>No aplica porque el riesgo NO se materializó, durante el periodo evaluado.</t>
  </si>
  <si>
    <t>El control diseñado para atacar la causa del riesgo y prevenir su materialización, se encuentra documentado en el carcaterizacion del proceso.</t>
  </si>
  <si>
    <t>Ausencia de Personal y personal sin la debida experiencia para el desarrollo de actividades en el PVD y/o VIVELAB o manejo y gestión de proyectos de ciencia tecnología e innovación</t>
  </si>
  <si>
    <t xml:space="preserve"> La Secretario de las TIC en conjutno con Asesor y Profesional Especializado del Grupo de Innovación y TIC , anualmente verifica la necesidad de proveedores con las competencias para cumplir con las metas de la pólitica y el plan de desarrollo, con el objeto de brindar el servicio en los centros digitales, zonas de Wifi, Capacitaciones no Formales en TIC, formulación y radicación de proyectos que impacten a la comunidad ibaguereña; lo anterior contemplado en el plan de anual de adquisiciones,  plan operativo anual de inversión, plan anual de caja y plan de acción; la evidencia reposa en la plataforma PISAMI, Seguimiento del Plan de acción de la Política Pública, que deben cohincidir con los registros en el seguimiento de los proyectos de inversión y ejecución de metas del plan de desarrollo. En caso de que no se asigne presupuesto se debe contemplar alianzas o convenios público privadas para el cumplimiento de metas.</t>
  </si>
  <si>
    <t>D3;O5: Fortalecer el grupo de Innovación con personal idóneo para el desarrollo de actividades propias de la Secretaria y el cumplimiento de metas del plan de desarrollo</t>
  </si>
  <si>
    <t>Durante el bimestre no se cuenta con personal de prestación de servicios
Se cuenta con los siguientes contratos o comodatos para mantener los Puntos Vive Digitales: 
-2127 Inversiones Spygga  Arriendo VIVELAB ubicado en la carrera 3 n 9-55 local 201-A
-3069 Comodato Junta de Acción comunal Barrio Rodríguez Andrade
-3291 Comodato Junta de Acción comunal Barrio San Pedro Alejandrino</t>
  </si>
  <si>
    <t>El control diseñado para atacar la causa del riesgo y prevenir su materialización, se encuentra documentado en el procedimiento de gestion de puntos PVD y en el gestion de emprendimiendo digital.</t>
  </si>
  <si>
    <t>El control se encuentra bien diseñado, presente y funcionando,  contribuyendo al  cumplimiento del objetivo del proceso y evitando la materialización del riesgo.</t>
  </si>
  <si>
    <t>Obsolescencia tecnológica que impacten los programas de masificación y apropiación de TIC</t>
  </si>
  <si>
    <t xml:space="preserve"> La Secretario de las TIC en conjutno con Asesor y Profesional Especializado del Grupo de Innovación y TIC,  anualmente realiza procesos contractuales se adquiere de software y hardware con el objeto de potencializar los centros digitales y así mismo impulsar el uso y apropiación de las tecnologías de la información lo anterior contemplado en el plan de anual de adquisiciones,  plan operativo anual de inversión, plan anual de caja y plan de acción. Así mismo el mobiliario y los equipos tecnológicos se encuentran amparados en una póliza de seguro en caso eventuales de daños a equipos. Así mismo se hacen brigadas de mantenimiento preventivo y correctivo a los equipos. La evidencia reposa en Plataforma PISAMI y en la serie documental de Informe de Gestión de la Secretaría de las TIC. En caso de que no se asigne recursos económicos mediante adiciones presupuestales, justificando la necesidad.</t>
  </si>
  <si>
    <t>D2;O8: Realizacion de estudios económicos y análisis de mercado para la celebracion de contratos de tecnologico con el objeto de mejorar la infraestructura tecnológica;</t>
  </si>
  <si>
    <t>Durante el bimestre no se realiza ninguna actividad relacionada a adquisición de equipos.</t>
  </si>
  <si>
    <t>El control diseñado para atacar la causa del riesgo y prevenir su materialización, se encuentra documentado en el procedimiento de gestion de puntos PVD.</t>
  </si>
  <si>
    <t>Deterioro en la infraestructura de los centros tecnológicos provocado por el ambiente.</t>
  </si>
  <si>
    <t xml:space="preserve"> La Secretario de las TIC en conjutno con Asesor y Profesional Especializado del Grupo de Innovación y TIC y con el apoyo del proceso de Gestión de Recursos Físicos, anualmente fortalece la infraestructura de los centros digitales cuando éstos presentan eventos naturales, fallas estructurales y fallas del fluido eléctrico o por factores de orden público o ambientales.  Así mismo el mobiliario y los equipos tecnológicos se encuentran amparados en una póliza de seguro en caso eventuales de daños a equipos. La evidencia reposa en Plataforma PISAMI (Mmemorando, oficicios, circulaes) y en la serie documental de Informe de Gestión de la Secretaría de las TIC y proceso contractual en calidad de comodato o arriendo. Si se presenta el caso de que no se logre la alianza con la Secretaría Administrativa, se debe solicitar recursos económicos justificando la necesidad del servicio.</t>
  </si>
  <si>
    <t>Reducir (compartir)</t>
  </si>
  <si>
    <t>A1;A2;D1: Aplicar el procedimiento para efectuar mantenimiento a la infraestructura física, bienes muebles y recurso tecnológico.  A1;F5: Estabalece un buen canal de comunicación con los otros pocesos para el apoyo de seguridad o vigilancia  A2;D1: Solicitar vigilancia 24/7 en los Puntos Vive Digitale (Donde la alcaldía tiene moviliario a cargo) a recursos físicos.</t>
  </si>
  <si>
    <t>Se realiza solicitud de reparaciones locativas, mediante memorando 2501-2022-039988 de fecha 02/08/2022, para reparación de los PVD Efac, Barrio San Pedro Alejandrino, Barrio Rodríguez Andrade y Biblioteca Santofimio Caicedo.</t>
  </si>
  <si>
    <t>Aislamientos preventivos obligatorios, establecidos por los organismos oficiales para mitigar la propagación de epidemias y/o pandemias;
Dificultades de orden público o de dificil acceso;
Desinterés de la comunidad para capacitarse en apropiación de las TIC;</t>
  </si>
  <si>
    <t>La Secretaría de las TIC en conjutno con Asesor y Profesional Especializado del Grupo de Innovación y TIC, trimestralmente verifica el cumplimiento de las acciones en el Plan de Acción de la Política Pública y las mentas del Plan de desarrollo vigente, teniendo en cuenta el avance mediante el desarrollo estrategias de capacitaciones virtuales para incentivar el uso y apropiación de las TIC. La evidencia reposa en la plataforma ibagueaprendetic.ibague.gov.co, publicacion de oferta insticional, plataforma PISAMI, así mismo en los Formatos de Asistencia Externa que reposa en la gestión documental de la secretaría. Si se presenta el caso de que no se logre las mestas de capacitación se realizará alianzas público privadas para alcanzar el objetivo de la polítca.</t>
  </si>
  <si>
    <t>A2;D3: Cursos virtuales; Cursos Presenciales con Medidas de Bioseguridad; D1;O1;O3: Crear nuevos y manterner convenios de ofertas academicas gratuitas con entidades público o privadas aliadas para el desarrollo de metas en apropiación y uso de las  TIC; F1;F4;O1;O5: Convenios con entidades público o privadas para impulsar la transformación digital, la ciencia, la innovación e Investigación                                                       
D1;O2: Promover los PVD y VIVELAB a la comunidad por medios publicitarios para impulsar la transformación digital</t>
  </si>
  <si>
    <t>Se realiza seguimiento y verificación de inscritos a los cursos virtuales con el apoyo de Ing. Gloria Botero para la administración de la plataforma ibaguaprendetic.ibague.gov.co, actualmente cuenta con 4 cursos y hay 185 personas inscritas, de los cuales 10 terminaron satisfactoriamente los cursos. También, se realizaron invitaciones a la Semana de Ciencia, Tecnología e Innovación y TIC, para universidades, Instituciones Educativa y Empresas descentralizadas.</t>
  </si>
  <si>
    <t xml:space="preserve">SEGURIDAD DIGITAL </t>
  </si>
  <si>
    <t xml:space="preserve">SISTEMA DE GETION DE SEGURIDAD DE LA INFORMACION </t>
  </si>
  <si>
    <t>PROCESO Y OBJETIVO</t>
  </si>
  <si>
    <t xml:space="preserve">Riesgo </t>
  </si>
  <si>
    <t>Clasificación</t>
  </si>
  <si>
    <t>CAUSAS</t>
  </si>
  <si>
    <t>Riesgo Residual</t>
  </si>
  <si>
    <t>Opción de Manejo</t>
  </si>
  <si>
    <t>Actividad de Control</t>
  </si>
  <si>
    <t>Soporte</t>
  </si>
  <si>
    <t>Tiempo</t>
  </si>
  <si>
    <t>Indicador</t>
  </si>
  <si>
    <t xml:space="preserve">Cumplimiento de las acciones programadas  por riesgo y proceso </t>
  </si>
  <si>
    <t xml:space="preserve">Seguimiento al cumplimiento de la política de riesgos </t>
  </si>
  <si>
    <t xml:space="preserve">Seguimiento a la  correcta identificación del riesgo </t>
  </si>
  <si>
    <t xml:space="preserve">Revisión  del adecuado diseño y la  ejecución del control  </t>
  </si>
  <si>
    <t>Criterio para la clasificación del riesgo</t>
  </si>
  <si>
    <t xml:space="preserve">Clasificación </t>
  </si>
  <si>
    <t xml:space="preserve">Conclusión  asociada a la  clasificación del riesgo </t>
  </si>
  <si>
    <t>ACTIVIDADES REALIZADAS</t>
  </si>
  <si>
    <t>PORCENTAJE DE EJECUCIÓN</t>
  </si>
  <si>
    <t xml:space="preserve">Conclusión </t>
  </si>
  <si>
    <r>
      <t xml:space="preserve">Numeral  8. Lineamientos:   a). </t>
    </r>
    <r>
      <rPr>
        <sz val="12"/>
        <color indexed="8"/>
        <rFont val="Arial"/>
        <family val="2"/>
      </rPr>
      <t>Si el   riesgo de Corrupción esta asociado a un trámite, determine  si el riesgo  se encuentra   documentado siguiendo loa lineamientos establecidos  en el anexo 3 de la guía de riesgos descrito:  Protocolo  para identicación de los riesgos de Corrupció</t>
    </r>
    <r>
      <rPr>
        <b/>
        <sz val="12"/>
        <color indexed="8"/>
        <rFont val="Arial"/>
        <family val="2"/>
      </rPr>
      <t>n.  b).</t>
    </r>
    <r>
      <rPr>
        <sz val="12"/>
        <color indexed="8"/>
        <rFont val="Arial"/>
        <family val="2"/>
      </rPr>
      <t xml:space="preserve"> Si es un riesgo asociado a activos de información  verificar que el riesgo se encuentre documentado con los lineamientos del anexo 4 de la guía descrito:  Lineamientos para los riesgos de seguiridad digital</t>
    </r>
    <r>
      <rPr>
        <b/>
        <sz val="12"/>
        <color indexed="8"/>
        <rFont val="Arial"/>
        <family val="2"/>
      </rPr>
      <t xml:space="preserve">.   C)  </t>
    </r>
    <r>
      <rPr>
        <sz val="12"/>
        <color indexed="8"/>
        <rFont val="Arial"/>
        <family val="2"/>
      </rPr>
      <t xml:space="preserve"> Evalué  si  para establecer  las actividades de control  o las estrategias  para  fortalecer los controles  y  atacar  las causas generadoras del riesgo , se  hizo  uso de la Matriz Dofa en aplicación del anexo 5 de la guía. </t>
    </r>
    <r>
      <rPr>
        <b/>
        <sz val="12"/>
        <color indexed="8"/>
        <rFont val="Arial"/>
        <family val="2"/>
      </rPr>
      <t>D) Solo aplica al proceso contractual</t>
    </r>
    <r>
      <rPr>
        <sz val="12"/>
        <color indexed="8"/>
        <rFont val="Arial"/>
        <family val="2"/>
      </rPr>
      <t>: evaluar si se hizo uso del Manual para la Identificación y Cobertura del Riesgo en los Procesos de Contratación</t>
    </r>
    <r>
      <rPr>
        <b/>
        <sz val="12"/>
        <color indexed="8"/>
        <rFont val="Arial"/>
        <family val="2"/>
      </rPr>
      <t xml:space="preserve">. </t>
    </r>
  </si>
  <si>
    <t>En el periodo evaluado, la línea estratégica  en Comité de Cooordinación de Control  Interno realizó  minitoreo   semestral  al cumplimiento de la Política de  Riesgos?</t>
  </si>
  <si>
    <t xml:space="preserve">Durante el periodo evaluado, la  primera  línea de defensa  realizó monitoreo  Bimestral  a las acciones tendientes a controlar y Gestiónar los riesgos y  los remitió  los resultados  a la Secretaría de Planeación ? </t>
  </si>
  <si>
    <t xml:space="preserve">Si durante el periodo evaluado se materializó el riesgo,  determinar si se cumplió lo siguiente:  Informar al representante legal,   si consideró necesario  denunciar al ente de control respectivo,  iniciar las acciones correctivas necesarias,  analizar las causas y determinar acciones de mejora,  actualización del mapa,  implementación de acciones de contingencia. </t>
  </si>
  <si>
    <t xml:space="preserve">Descripción del Riesgo </t>
  </si>
  <si>
    <t>Acción u omisión</t>
  </si>
  <si>
    <t>Uso del Poder</t>
  </si>
  <si>
    <t>Desviación de la Gestión de lo público</t>
  </si>
  <si>
    <t>Beneficio privado</t>
  </si>
  <si>
    <t xml:space="preserve">Se encuentra establecido como realizar la actividad de control </t>
  </si>
  <si>
    <t xml:space="preserve">Cuenta con evidencia de ejecución de control </t>
  </si>
  <si>
    <t xml:space="preserve">Verificar que se encuentre  correctamente evaluada la solidez del conjunto de controles para establecer la zona de riesgo residual  </t>
  </si>
  <si>
    <t xml:space="preserve">Recomendaciones para el fortalecimiento del control </t>
  </si>
  <si>
    <t>PROCESO: GESTIÓN DE  INFRAESTRUCTURA TECNOLOGICA 
OBJETIVO: Gestionar la infraestructura tecnológica de la Alcaldía de Ibagué, mediante la atención oportuna, eficiente y eficaz de por lo menos el 80% de los requerimientos de acuerdo al presupuesto asignado, para asegurar que los procesos de la entidad cuenten con la arquitectura de TI que permita el manejo apropiado de la información y el logro de los objetivos institucionales.</t>
  </si>
  <si>
    <t>Perdida de disponibilidad en los Servicios de Correos Electrónicos, Internet y Redes Sociales oficiales.</t>
  </si>
  <si>
    <t>Seguridad Digital</t>
  </si>
  <si>
    <t>Fallo de servicios de comunicaciones</t>
  </si>
  <si>
    <t>MEDIA</t>
  </si>
  <si>
    <t>MODERADO</t>
  </si>
  <si>
    <t>Moderado</t>
  </si>
  <si>
    <t>REDUCIR EL RIESGO</t>
  </si>
  <si>
    <t>A. 15.2.1 Seguimiento y revisión de los servicios de los proveedores</t>
  </si>
  <si>
    <t>Informes de seguimiento a los contratos de prestación de servicio de internet y correo</t>
  </si>
  <si>
    <t>Secretaria TIC</t>
  </si>
  <si>
    <t>A partir del 1 de Enero de 2022</t>
  </si>
  <si>
    <r>
      <rPr>
        <b/>
        <sz val="12"/>
        <rFont val="Arial"/>
        <family val="2"/>
      </rPr>
      <t>Indicador de eficacia =</t>
    </r>
    <r>
      <rPr>
        <sz val="12"/>
        <rFont val="Arial"/>
        <family val="2"/>
      </rPr>
      <t xml:space="preserve"> No. de controles implementados*100 / No. de actividades de control.
</t>
    </r>
    <r>
      <rPr>
        <b/>
        <sz val="12"/>
        <rFont val="Arial"/>
        <family val="2"/>
      </rPr>
      <t xml:space="preserve">Indicador de efectividad </t>
    </r>
    <r>
      <rPr>
        <sz val="12"/>
        <rFont val="Arial"/>
        <family val="2"/>
      </rPr>
      <t>= Disminución del 10% de los incidentes de seguridad con respecto al corte del 30/06/2021.</t>
    </r>
  </si>
  <si>
    <t>Mediante las circulares No. 000022 y 000023  del 3 y 9 de junio del 2022, se establece el marco de referencia de la política de seguridad de la información de separación de deberes.  La cual establece " Los deberes y áreas de responsabilidad en conflicto se deben de separar para reducir las posibilidades de modificación no autorizada o no intencional, o el uso indebido de los activos de la organización", lo anterior, para evitar la concentración de privilegios en ciertos usuarios, lo cual se convierte en una vulnerabilidad de seguridad digital. Asi mismo, informar los mecanismo de seguridad implementados para el manejo de usuarios y el acceso a los diferentes aplicativos de la plataforma PISAMI mediante cuenta de usuario y contraseña y reinterandole la responsabilidad sobre la confidencialidad de la misma.</t>
  </si>
  <si>
    <r>
      <t xml:space="preserve">La actividades de control formuladas para fortalecer los controles diseñados para atacar las causas generadoras del riesgo y prevenir la materialziación del riesgo, se encuentran implementada en un </t>
    </r>
    <r>
      <rPr>
        <b/>
        <sz val="12"/>
        <rFont val="Arial"/>
        <family val="2"/>
      </rPr>
      <t xml:space="preserve"> 75,75%</t>
    </r>
    <r>
      <rPr>
        <sz val="12"/>
        <rFont val="Arial"/>
        <family val="2"/>
      </rPr>
      <t xml:space="preserve"> . Concluyendo que aun siguen siendo efectivas porque el riesgo no se ha materializado durante el periodo evaluado de Mayo a Agosto del 2022. </t>
    </r>
  </si>
  <si>
    <t>Mediante Resolución No. 2500-0000002 del 30 de Abril de 2019 se encuentra conformado  el comité de seguimiento al mapa de  riesgos  al Sistema Gestión Seguridad DIGITAL</t>
  </si>
  <si>
    <t xml:space="preserve"> Las actividades de control se encuentran bien establecidas y estan  atacando las  causas generadoras del riesgo. </t>
  </si>
  <si>
    <r>
      <t xml:space="preserve">Durante el periodo  Enero a Agosto  de 2022,  la línea estratégica a realizado 2 monitoreos al cumplimiento de la política de riesgos, como registro de cumplimiento está:                                                                
 </t>
    </r>
    <r>
      <rPr>
        <b/>
        <sz val="12"/>
        <color theme="1"/>
        <rFont val="Arial"/>
        <family val="2"/>
      </rPr>
      <t>- Acta No.1</t>
    </r>
    <r>
      <rPr>
        <sz val="12"/>
        <color theme="1"/>
        <rFont val="Arial"/>
        <family val="2"/>
      </rPr>
      <t xml:space="preserve"> del Comité de Coordinación de Control Interno  del  3   de mayo  de  2022.                                                                                                              
</t>
    </r>
    <r>
      <rPr>
        <b/>
        <sz val="12"/>
        <color theme="1"/>
        <rFont val="Arial"/>
        <family val="2"/>
      </rPr>
      <t>- Acta No.2</t>
    </r>
    <r>
      <rPr>
        <sz val="12"/>
        <color theme="1"/>
        <rFont val="Arial"/>
        <family val="2"/>
      </rPr>
      <t xml:space="preserve"> del Comité de Coordinación de Control interno  del 27 de julio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                                                      </t>
    </r>
  </si>
  <si>
    <t xml:space="preserve">Durante el periodo evaluado se realizaron oportunamente 4 monitoreos:
Primer monitoreo:  Enero  a Febrero de 2022 , se realizó el 3,7 de marzo de 2022, tal como registra el acta de comité técnico No. 3  y  el log del reporte de monitoreo al mapa riesgos del proceso  gestión de evaluación y seguimiento  se envió a  la Dirección de Fortalecimiento el 10 de marzo de 2022 a través del correo intitucional de TIC.                                
Segundo Monitoreo:  Marzo a Abril de 2022, se realizó el 3 de mayo de 2022, tal como lo registra el acta de comité técnico No. 5 y el log del reporte de monitoreo al mapa riesgos del proceso  gestión de evaluación y seguimiento  se envió a  la Dirección de Fortalecimiento el  5 de mayo  de 2022 a través del correo institucional de TIC.                                                                                         
Tercer  Monitoreo:  Mayo a Junio  de 2022, Se realizó el 5 de julio  de 2022, tal como lo registra el acta de comité técnico No. 6  y el log del reporte de monitoreo al mapa riesgos del proceso  gestión de evaluación y seguimiento se envió a  la Dirección de Fortalecimiento el 7 de julio   de 2022 a través del correo institucional de TIC.                                                                                                                 
Cuarto   Monitoreo:  Julio  a  Agosto  de 2022, se realizó el 1 de septiembre  de 2022, tal como lo registra el acta de comité técnico No.7  y el log del reporte de monitoreo al mapa riesgos del proceso  gestión de evaluación y seguimiento se envió a  la Dirección de Fortalecimiento el 5 de septiembre   de 2022 a través del correo institucional de TIC.                  </t>
  </si>
  <si>
    <t xml:space="preserve">No aplica porque el riesgo no se materializó durante el periodo evaluado. </t>
  </si>
  <si>
    <t>NO</t>
  </si>
  <si>
    <t>El riesgo se encuentra bien clasificado</t>
  </si>
  <si>
    <t xml:space="preserve">Si </t>
  </si>
  <si>
    <t xml:space="preserve">Se encuentra bien evaluada la solidez  del conjunto de controles y  esta correctamente  establecida la zona del riesgo Residual. </t>
  </si>
  <si>
    <t>El control diseñado para atacar la causa del riesgo y prevenir su materialización, se encuentra documentado en la politica de seguridad de la información.</t>
  </si>
  <si>
    <t xml:space="preserve">Los controles se encuentra bien diseñados, presentes y funcionando, y sigue siendo efectivos,  contribuyendo al cumplimiento del objetivo del proceso y evitando la materialización del riesgo. </t>
  </si>
  <si>
    <t>Mantener la cultura de  aplicación del control.</t>
  </si>
  <si>
    <t>Corte del suministro eléctrico</t>
  </si>
  <si>
    <t>CATASTROFICO</t>
  </si>
  <si>
    <t>Extremo</t>
  </si>
  <si>
    <t xml:space="preserve">A.11.2.2 Servicios de suministro </t>
  </si>
  <si>
    <t>Informe de reportes de corte de sumnistro electrico</t>
  </si>
  <si>
    <t>Dirección de Recursos Físicos.</t>
  </si>
  <si>
    <r>
      <rPr>
        <b/>
        <sz val="12"/>
        <rFont val="Arial"/>
        <family val="2"/>
      </rPr>
      <t xml:space="preserve">Durante el periodo evaluado se realizaron: </t>
    </r>
    <r>
      <rPr>
        <sz val="12"/>
        <rFont val="Arial"/>
        <family val="2"/>
      </rPr>
      <t>14 capacitaciones de reinducción a PISAMI en el mes de junio del 2022, apropiación de la política de seguridad de la información mediante circulares No. 2022-0032 del 19/08/2022, Circular 2022-00035 del 31/08/2022, Circular 2022-44513 del 29/08/2022.
Además, se realizó mantenimiento de usuarios de conformidad con la política de seguridad mediante autorización de memorando. asi mismo, capacitación de depuración de usuarios de conformidad a las actas del 9, 11 y 16 de agosto de 2022.</t>
    </r>
  </si>
  <si>
    <t>Modificación deliberada o accidental de la información.</t>
  </si>
  <si>
    <t>MENOR</t>
  </si>
  <si>
    <t>A 9.4.3 Sistema de gestión de contraseñas</t>
  </si>
  <si>
    <t>Capacitación de socialización de las políticas de seguridad digital y soportes en gestión documental</t>
  </si>
  <si>
    <t>Mediante Ccircular No. 2502-2022-000027 del 30 de junio de 2022, se socializó con los secretarios de despachos, directores, jefes de oficina, funcionarios y contratistas el fortalecimiento y apropiación de los valores y principios contemplados en el código de ética y buen gobierno de la alcaldia de Ibagué.</t>
  </si>
  <si>
    <t>Las actividades de control  no estan implementadas al 100% y por ende permite la materializacion del riesgo.</t>
  </si>
  <si>
    <t xml:space="preserve">Durante el periodo evaluado de marzo a abril se materializó el riesgo, se iniciaron las acciones correctivas necesarias, se analizaron las causas y se determino acciones de mejora y se implemento el plan de contingencia. </t>
  </si>
  <si>
    <t>El CONTROL está bien diseñado con deficiencias en su funcionamiento, por lo tanto se recomienda asegurar la aplicabilidad del control en la periocidad establecida en el diseño.</t>
  </si>
  <si>
    <t>Perdida de integridad y disponibilidad en las Aplicaciones WEB, Sistemas Operativos, Ofimática, Software Antivirus, Sistema Porpio SIGAMI.</t>
  </si>
  <si>
    <t>GESTIÓN (Seguridad Digital)</t>
  </si>
  <si>
    <t>Mal funcionamiento del software</t>
  </si>
  <si>
    <t xml:space="preserve">A.14.2.8. Pruebas de funcionalidad durante el desarrollo de los sistemas. 
</t>
  </si>
  <si>
    <t>Formato de  pruebas funcionales de desarrollo de aplicativos  y sistemas de información</t>
  </si>
  <si>
    <t>A partir de enero  de 2022</t>
  </si>
  <si>
    <t>Mediante informe de servicio tecnico de las brigadas de mantenimiento preventivo e informes de restrincciones de cambios y actualziación del código fuentes del software.</t>
  </si>
  <si>
    <t>Las actividades de control se encuentran bien establecidas  y estan  atacando   las  causas generadoras del riesgo.</t>
  </si>
  <si>
    <t>SI</t>
  </si>
  <si>
    <t>Vulnerabilidad de los programas</t>
  </si>
  <si>
    <t>MUY BAJA</t>
  </si>
  <si>
    <t>MAYOR</t>
  </si>
  <si>
    <t>Alto</t>
  </si>
  <si>
    <t xml:space="preserve">A14.2.9. Pruebas de aceptación. 
14.2.1. Política de desarrollo seguro de software Control
</t>
  </si>
  <si>
    <t>Formatos pruebas y formatos de procedimiento de mantenimiento y desarrollo de software</t>
  </si>
  <si>
    <t>Formatos de pruebas y de procedimientos de mantenimiento y desarrollo de software</t>
  </si>
  <si>
    <t>Difusión de Software dañino</t>
  </si>
  <si>
    <t>A.12,2 Protección contra código malicioso</t>
  </si>
  <si>
    <t>Soporte técnico de las brigadas de mantenimiento preventivo</t>
  </si>
  <si>
    <t>Informes y soportes técnicos de las brigadas de mantenimiento preventivo realizadas.</t>
  </si>
  <si>
    <t>Errores de mantenimiento/actualización de programas</t>
  </si>
  <si>
    <t xml:space="preserve">A.14.2.4. Restricciones a los cambios en los paquetes de software.  </t>
  </si>
  <si>
    <t>Bitacora de actualización versiones de software</t>
  </si>
  <si>
    <t>Mediante Circular No. 2502-2022-000027 del 30 de junio de 2022, se socializó con los secretarios de despachos, directores, jefes de oficina, funcionarios y contratistas el fortalecimiento y apropiación de los valores y principios contemplados en el código de ética y buen gobierno de la alcaldia de Ibagué.</t>
  </si>
  <si>
    <t>Perdida de integridad, disponibilidad y confidencialidad en las Bases de Datos de (PISAMI, TRANSITO, SISBEN, SOFTCOM, TAO).</t>
  </si>
  <si>
    <t>A.15.2.1 Seguimiento y revisión de los servicios de los proveedores</t>
  </si>
  <si>
    <t>Informe de fallos de servicios de telecomunciaciones</t>
  </si>
  <si>
    <t>A traves de monitoreo de los supervisores a los proveedores de internet, se genera reporte mensual de la dispoinibilidad e indisponibilidad del servicio.</t>
  </si>
  <si>
    <t>Las actividades de control se encuentran bien establecidas y estan atacando las causas generadoras del riesgo.</t>
  </si>
  <si>
    <t>Destrucción de información</t>
  </si>
  <si>
    <t>A.16.1 Gestión de Incidentes y mejoras en la Seguridad de la Información.</t>
  </si>
  <si>
    <t>Soportes Plan Gestión de Incidentes</t>
  </si>
  <si>
    <t>Mediante el informe del plan de gestión de incidentes para que se realice la getion pertinente al caso ante los entes pertinentes</t>
  </si>
  <si>
    <t xml:space="preserve">Modificación deliberada o accidental  de la información </t>
  </si>
  <si>
    <t>BAJA</t>
  </si>
  <si>
    <t>Capacitación políticas de seguridad digital
Soportes en Gestión Documental</t>
  </si>
  <si>
    <t>Se realizo capacitación de la política de seguridad digital y video de cambio de contraseña, implementacion de cancelacion de perimisos para los empleados y cambio masivo de las contraseña a los ussuarios.
Soportes en Gestión Documental</t>
  </si>
  <si>
    <t xml:space="preserve">Errores de configuración </t>
  </si>
  <si>
    <t>A.12.5.1 Control de software operativo.</t>
  </si>
  <si>
    <t>Política de seguridad digital y  Evidencia de los soporte técnico</t>
  </si>
  <si>
    <t>Socialización de la política de seguridad digital y  evidencia de los soporte técnico de las modificaciones que se realiza a traves de un TICKET para su respectivo cambio o actualziacion.</t>
  </si>
  <si>
    <t>Errores de los usuarios</t>
  </si>
  <si>
    <t>ACEPTAR</t>
  </si>
  <si>
    <t>A 12.1.1 Procedimientos de operación documentados</t>
  </si>
  <si>
    <t>Manuales de usuario</t>
  </si>
  <si>
    <t>Difusión del procedimiento de operación documentados a través del manual del usuario que estan en la plataforma PISAMI</t>
  </si>
  <si>
    <t>Errores del administrador</t>
  </si>
  <si>
    <t xml:space="preserve">A.7.1.1 Selección </t>
  </si>
  <si>
    <t>Hoja de vida de los Administradores de sistemas de información</t>
  </si>
  <si>
    <t>Duarnte el periodo evaluado no se ha realizado ninguna actividad frente este control.</t>
  </si>
  <si>
    <t>Abuso de privilegios de acceso</t>
  </si>
  <si>
    <t>A.9.2 Control de acceso de usuarios</t>
  </si>
  <si>
    <t>Administración de usuarios - Evidencia en Gestión Documental</t>
  </si>
  <si>
    <t xml:space="preserve">Mediante circulares y memorando se han realizado actividades  de control de usuarios, cambio de contraseña  y control de acceso a los mismos. </t>
  </si>
  <si>
    <t xml:space="preserve">Fugas de información </t>
  </si>
  <si>
    <t xml:space="preserve">A.8.3.1 Gestión de medios removibles
</t>
  </si>
  <si>
    <t xml:space="preserve">Difusión de la Política de seguriadad  digital </t>
  </si>
  <si>
    <t>No se realizado ninguna actividad durante el periodo evaluado</t>
  </si>
  <si>
    <t>Suplantación de la identidad del usuario</t>
  </si>
  <si>
    <t>Administración de usuarios
Soportes Gestión Documental</t>
  </si>
  <si>
    <t>Mediante circulares y memorando, se ha realizado cambios a la estructura de la contraseña, permisos y control de acceso a los usuarios, permisos.; sobretodo a los usuarios de la secretaria de HACIENDA, que son los que mas riesgo se tienen.</t>
  </si>
  <si>
    <t>Acceso no autorizado</t>
  </si>
  <si>
    <t>Perdida de disponibilidad en EQUIPOS INFORMATICOS: (Servidores Web, Servidor Base de Datos, Servidores de Aplicación y Equipos Virtuales).</t>
  </si>
  <si>
    <t>Fuego</t>
  </si>
  <si>
    <t>MUY ALTA</t>
  </si>
  <si>
    <t>COMPARTIR</t>
  </si>
  <si>
    <t>A.17.1.2 Implementación de la continuidad de la seguridad de la información</t>
  </si>
  <si>
    <t>Plan continuidad de negocio</t>
  </si>
  <si>
    <t>Desastres naturales</t>
  </si>
  <si>
    <t>Contaminación Medioambiental</t>
  </si>
  <si>
    <t>Ataques contra el sistema , penetración</t>
  </si>
  <si>
    <t>Condiciones inadecuadas de temperatura o humedad</t>
  </si>
  <si>
    <t>Perdida de disponibilidad en EQUIPOS INFORMATICOS: (Firewalls, Router).</t>
  </si>
  <si>
    <t>Avería de origen físico o lógico</t>
  </si>
  <si>
    <t>Perdida de disponibilidad y confidencialidad en EQUIPOS INFORMATICOS: (Computadores de Escritorio y Equipos de Impresión).</t>
  </si>
  <si>
    <t>Daños por agua</t>
  </si>
  <si>
    <t>Pérdida de equipos</t>
  </si>
  <si>
    <t xml:space="preserve"> A 11.2.1 Ubicación y protección de los equipos
A 11.2.2 Servicios de suministro 
A 11.2.3 Seguridad del cableado 
A 11.2.5 Retiro de activos 
A 11.2.6 Seguridad de equipos y activos fuera de las instalaciones
</t>
  </si>
  <si>
    <t>Difusión de la politica de seguridad digital y los 
Reportes de soporte técnico</t>
  </si>
  <si>
    <t>Mediante la difusión de la politica de seguridad digital y los Reportes de soporte técnico</t>
  </si>
  <si>
    <t>Perdida de disponibilidad en REDES DE COMUNICACIONES: (Red LAN Y Red Privada Virtual).</t>
  </si>
  <si>
    <t xml:space="preserve">A 13.1.1 Controles de redes </t>
  </si>
  <si>
    <t>Bitacora e Informe de fallos de servicios de telecomunciaciones</t>
  </si>
  <si>
    <t xml:space="preserve">Se realiza monitoreo constante a traves del firewall, separacion de funciones de la administracion de la red y segmentacion de la LAN. </t>
  </si>
  <si>
    <t>Caida del sistema por agotamiento de servicios</t>
  </si>
  <si>
    <t xml:space="preserve">A 13.1.3 Separación en las redes </t>
  </si>
  <si>
    <t>Bitacora e Informe de fallos por agotamiento de los servicios de telecomunciaciones</t>
  </si>
  <si>
    <t>Perdida de disponibilidad en EQUIPOS AUXILIARES: (Fuente de Alimentación Ininterrumpida, Cableado de datos, Mobiliario y Aire Acondicionado).</t>
  </si>
  <si>
    <t>Plan de continuidad de negocio</t>
  </si>
  <si>
    <t>A.11.2.1 Ubicación y protección de los equipos</t>
  </si>
  <si>
    <t>Política difundida</t>
  </si>
  <si>
    <t>Mediante Circular No. 202-000012 del 10 de marzo de 2022 uso adecuado y proteccion de equipos.</t>
  </si>
  <si>
    <t>Daños por agua,  contaminación ambiental</t>
  </si>
  <si>
    <t xml:space="preserve">Degradacion Sistema cableado estructurado por aumento de puntos de datos sin cumplir con los protocolos técnicos y de seguridad </t>
  </si>
  <si>
    <t xml:space="preserve">A.11.2.3 Seguridad del cableado </t>
  </si>
  <si>
    <t>Reportes de degradación en la red de datos (instalaciòn de cascadas sin protocolos técnicos de seguridad)</t>
  </si>
  <si>
    <t xml:space="preserve">A.11.1.4 Protección contra amenazas externas y Ambientales </t>
  </si>
  <si>
    <t>Difusión de la política de seguridad digital  para la protección de amenazas externas</t>
  </si>
  <si>
    <t>Fallas en suministro de airea acondicionado</t>
  </si>
  <si>
    <t>Reporte del dispositivo perimetral (firewal)</t>
  </si>
  <si>
    <t>Memorando</t>
  </si>
  <si>
    <t>Dirección  Recursos Físicos</t>
  </si>
  <si>
    <t>Esta actividad es funcion de la Oficina de Recursos Físicos</t>
  </si>
  <si>
    <t>Perdida de disponibilidad en las INSTALACIONES (Edificio).</t>
  </si>
  <si>
    <t>LEVE</t>
  </si>
  <si>
    <t>Perdida de Confidencialidad en los Usuarios del Sistema Interno.</t>
  </si>
  <si>
    <t>Criminal de la computación, Divulgación ilegal de la información.</t>
  </si>
  <si>
    <t>A.7.2.2 Toma de conciencia, educación y formación en la seguridad de la información</t>
  </si>
  <si>
    <t>Capacitación políticas de seguridad digital</t>
  </si>
  <si>
    <t>Secretaria de  las TIC</t>
  </si>
  <si>
    <t>Capacitación  de la políticas de seguridad digital, videos y encuesta de toma de conciencia en la seguridad de la información.</t>
  </si>
  <si>
    <t>Interceptación de servicios de señales de interferencia comprometida.</t>
  </si>
  <si>
    <t>A.13.2.2 Acuerdos sobre transferencia de información</t>
  </si>
  <si>
    <t>Claúsulas de los contratos y en la inducción establecer el acta de compromiso de cumplimiento de la política de seguridad</t>
  </si>
  <si>
    <t>Acuerdos de confidencia en los contratos, y/o transferencia de información ; falta el acta de compromiso</t>
  </si>
  <si>
    <t>Espionaje Remoto.</t>
  </si>
  <si>
    <t xml:space="preserve">A.9.1.2 Acceso a redes y a servicios en red </t>
  </si>
  <si>
    <t>Reporte del dispositivo perimetral (firewall).</t>
  </si>
  <si>
    <t>Reporte e informe del disposuitvo perimetral (firewall) para el control de acceso a las redes y servicios de red.</t>
  </si>
  <si>
    <t>multa o sanción de los entes reguladores</t>
  </si>
  <si>
    <t>incumpliento de los controles establecidos en la norma ISO 27001</t>
  </si>
  <si>
    <t xml:space="preserve">Insuficiente recurso presupuestal </t>
  </si>
  <si>
    <t>Posibilidad de perdida reputacional por multa o sanción de los entes reguladores debido al incumpliento de los controles establecidos en la norma ISO 27001</t>
  </si>
  <si>
    <t>Uso de recurso tecnologico como herramienta de apoyo a los procesos
Actividades de Gestión Documental
Trámites y servicios Digitales</t>
  </si>
  <si>
    <t>El comité Institucional de Gestión y Desempeño anualmente verifica que el plan de recursos presentado por parte de la Secretaría de las TIC tenga los recursos suficientes para la implmentación y mantenimiento del Sistema de Seguridad de la Información, dejando como evidencia el acta del comité y el presupuesto asignado.</t>
  </si>
  <si>
    <t>Remitir a la Dirección de Fortalecimiento mediante memorando el Plan de Recursos, con el fin de Garantizar que sea incluido en el Ordén del día del Comité Institucional de Gestión y Desempeño</t>
  </si>
  <si>
    <t>La secretaría de TIC</t>
  </si>
  <si>
    <t>31/05/2022</t>
  </si>
  <si>
    <t>El plan fue aprobado en comité de seguridad del 24/08/2022</t>
  </si>
  <si>
    <t>Mediante Resolución No.2500-0000002 del 30 de Abril de 2019 se encuentra conformado  el comité de seguimiento al mapa de  riesgos  del Sistema Gestión de Seguridad de la Información (SGSI).</t>
  </si>
  <si>
    <r>
      <t xml:space="preserve">Durante el periodo  Enero a Agosto  de 2022,  la línea estratégica a realizado 2 monitoreos al cumplimiento de la política de riesgos, como registro de cumplimiento está:                                                                 
- </t>
    </r>
    <r>
      <rPr>
        <b/>
        <sz val="12"/>
        <color theme="1"/>
        <rFont val="Arial Narrow"/>
        <family val="2"/>
      </rPr>
      <t xml:space="preserve">Acta No.1 </t>
    </r>
    <r>
      <rPr>
        <sz val="12"/>
        <color theme="1"/>
        <rFont val="Arial Narrow"/>
        <family val="2"/>
      </rPr>
      <t xml:space="preserve">del Comité de Coordinación de Control Interno  del  3   de mayo  de  2022.                                                                                                              
- </t>
    </r>
    <r>
      <rPr>
        <b/>
        <sz val="12"/>
        <color theme="1"/>
        <rFont val="Arial Narrow"/>
        <family val="2"/>
      </rPr>
      <t>Acta No.2</t>
    </r>
    <r>
      <rPr>
        <sz val="12"/>
        <color theme="1"/>
        <rFont val="Arial Narrow"/>
        <family val="2"/>
      </rPr>
      <t xml:space="preserve"> del Comité de Coordinación de Control interno  del 27 de julio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t>
    </r>
  </si>
  <si>
    <r>
      <t xml:space="preserve">Durante el periodo evaluado se realizó oportunamente un 1 monitoreo:                                                                                                         
</t>
    </r>
    <r>
      <rPr>
        <b/>
        <sz val="11"/>
        <rFont val="Arial Narrow"/>
        <family val="2"/>
      </rPr>
      <t xml:space="preserve">Primer monitoreo: </t>
    </r>
    <r>
      <rPr>
        <sz val="11"/>
        <rFont val="Arial Narrow"/>
        <family val="2"/>
      </rPr>
      <t xml:space="preserve">Julio  a  Agosto  de 2022, se realizó el 1   de septiembre  de 2022, tal como lo registra el acta de comité técnico No. 7  y el log del reporte de monitoreo al mapa riesgos del proceso  gestión de evaluación y seguimiento se envió a  la Dirección de Fortalecimiento el 5 de septiembre   de 2022 a través del correo institucional de TIC.             </t>
    </r>
  </si>
  <si>
    <t>El control diseñado para atacar la causa del riesgo y prevenir su materialización, se encuentra documentado en el manual del sistema integrado.</t>
  </si>
  <si>
    <t>Desconocimiento de las políticas de Seguridad de la Información por parte del personal de la entidad.</t>
  </si>
  <si>
    <t>La secretaria de las TIC junto con su equipo de trabajo, trimestralmente verifica el cumplimiento del plan de sensibilización y capacitación del Sistema de Gestión de Seguridad de la Información. Dejando como evidencia la evaluación del indicador.</t>
  </si>
  <si>
    <t>La secretaría de las TIC en conjunto con la Oficina de Comunicaciones realizan campañas publicitarias de sensibilización relaciondas con las politicas de Seguridad de la Información y el Sistema en general.</t>
  </si>
  <si>
    <t xml:space="preserve">La secretaría de las TIC en conjunto con la Oficina de Comunicaciones </t>
  </si>
  <si>
    <t>Inicio: 01/06/2022 
Final: 31/12/2022</t>
  </si>
  <si>
    <t>30/08/2022</t>
  </si>
  <si>
    <t>Se realizó campañas publicitarias en Facebook, y circulares 2022-00032, 2022-00036 y 2022-00037</t>
  </si>
  <si>
    <t>El control diseñado para atacar la causa del riesgo y prevenir su materialización, se encuentra documentado en el plan de sensibilizacion y en la hoja de vida del indicador.</t>
  </si>
  <si>
    <t xml:space="preserve">Inadecuada Planeación de la implementación o mantenimiento de los controles </t>
  </si>
  <si>
    <t>La secretaria de las TIC junto con su equipo de trabajo, trismestral verifica y realiza seguimiento al cumplimiento de los controles del Sistema de Gestión de Seguridad de la Información. Dejando como evidencia la evaluación del indicador ó la matriz de autoevaluación de la implmentación del MSPI.</t>
  </si>
  <si>
    <t>Comunicar anualmente a las dependencias los controles que son de su competencia.</t>
  </si>
  <si>
    <t>Inicio: 01/07/2022 
Final: 31/12/2022</t>
  </si>
  <si>
    <t xml:space="preserve">Se creó la matriz de políticas y  controles por cada dependencia </t>
  </si>
  <si>
    <t>El control diseñado para atacar la causa del riesgo y prevenir su materialización, se encuentra documentado en la hoja de vida del indicador.</t>
  </si>
  <si>
    <t>Falta de compromiso de la alta dirección</t>
  </si>
  <si>
    <t>El comité Institucional de Gestión y Desempeño semestralmente verifica el cumplimiento del plan de trabajo de implementación y mantemiento del Sistema de Seguridad de la Información, dejando como evidencia el acta del comité.</t>
  </si>
  <si>
    <t xml:space="preserve">Formular un plan de mejora de las acciones y/o actividades vencidas, socializando a cada dependencia su reponsabilidad directa o indirecta en cada una estas. </t>
  </si>
  <si>
    <t>Sectretaría de TIC y Dirección de Fortalecimiento Institucional</t>
  </si>
  <si>
    <t>Trimestralmente</t>
  </si>
  <si>
    <t>Se formuló PM con control interno donde se incluyeron responsabilidades de Recursos Físicos, Talento Humano y Movilidad como usuario final mediante  Memorando No. 1010 -2021 -045145</t>
  </si>
  <si>
    <t>El control diseñado para atacar la causa del riesgo y prevenir su materialización, se encuentra documentado en el  manual del sistema integrado.</t>
  </si>
  <si>
    <t>Mediante Resolucion No. 2500-0000002 del 30 de Abril de 2019 se encuentra conformado  el comité de seguimiento al mapa de  riesgos  del proceso de Infraestructura Tecnologica.</t>
  </si>
  <si>
    <r>
      <t xml:space="preserve">Durante el periodo evaluado se realizaron oportunamente 4 monitoreos:
</t>
    </r>
    <r>
      <rPr>
        <b/>
        <sz val="12"/>
        <rFont val="Arial Narrow"/>
        <family val="2"/>
      </rPr>
      <t>Primer monitoreo:</t>
    </r>
    <r>
      <rPr>
        <sz val="12"/>
        <rFont val="Arial Narrow"/>
        <family val="2"/>
      </rPr>
      <t xml:space="preserve">  Enero  a Febrero de 2022 , se realizó el 3,7 de marzo de 2022, tal como registra el acta de comité técnico No. 3  y  el log del reporte de monitoreo al mapa riesgos del proceso  gestión de evaluación y seguimiento  se envió a  la Dirección de Fortalecimiento el 10 de marzo de 2022 a través del correo intitucional de TIC.                               </t>
    </r>
    <r>
      <rPr>
        <b/>
        <sz val="12"/>
        <rFont val="Arial Narrow"/>
        <family val="2"/>
      </rPr>
      <t xml:space="preserve"> 
Segundo Monitoreo:</t>
    </r>
    <r>
      <rPr>
        <sz val="12"/>
        <rFont val="Arial Narrow"/>
        <family val="2"/>
      </rPr>
      <t xml:space="preserve">  Marzo a Abril de 2022, se realizó el 3 de mayo de 2022, tal como lo registra el acta de comité técnico No. 5 y el log del reporte de monitoreo al mapa riesgos del proceso  gestión de evaluación y seguimiento  se envió a  la Dirección de Fortalecimiento el  5 de mayo  de 2022 a través del correo institucional de TIC.                                                                                      </t>
    </r>
    <r>
      <rPr>
        <b/>
        <sz val="12"/>
        <rFont val="Arial Narrow"/>
        <family val="2"/>
      </rPr>
      <t xml:space="preserve">   
Tercer  Monitoreo</t>
    </r>
    <r>
      <rPr>
        <sz val="12"/>
        <rFont val="Arial Narrow"/>
        <family val="2"/>
      </rPr>
      <t xml:space="preserve">:  Mayo a Junio  de 2022, Se realizó el 5 de julio  de 2022, tal como lo registra el acta de comité técnico No. 6  y el log del reporte de monitoreo al mapa riesgos del proceso  gestión de evaluación y seguimiento se envió a  la Dirección de Fortalecimiento el 7 de julio   de 2022 a través del correo institucional de TIC.                                                                                                                 
</t>
    </r>
    <r>
      <rPr>
        <b/>
        <sz val="12"/>
        <rFont val="Arial Narrow"/>
        <family val="2"/>
      </rPr>
      <t>Cuarto   Monitoreo</t>
    </r>
    <r>
      <rPr>
        <sz val="12"/>
        <rFont val="Arial Narrow"/>
        <family val="2"/>
      </rPr>
      <t xml:space="preserve">:  Julio  a  Agosto  de 2022, se realizó el 1 de septiembre  de 2022, tal como lo registra el acta de comité técnico No.7  y el log del reporte de monitoreo al mapa riesgos del proceso  gestión de evaluación y seguimiento se envió a  la Dirección de Fortalecimiento el 5 de septiembre   de 2022 a través del correo institucional de TIC.                  </t>
    </r>
  </si>
  <si>
    <t>El control se encuentra establecido en el instructivo de mantenimiento del proceso de soporte y mantenimiento de hardware.</t>
  </si>
  <si>
    <t>El control diseñado para atacar la causa del riesgo y prevenir su materialización, se encuentra documentado en el  plan de sensbilizacion y capacitacion de sistema de seguridad de la informacion</t>
  </si>
  <si>
    <t>El control diseñado para atacar la causa del riesgo y prevenir su materialización, se encuentra documentado en las politicas de seguridad de la información.</t>
  </si>
  <si>
    <r>
      <t>Durante el periodo  Enero a Agosto  de 2022,  la línea estratégica a realizado 2 monitoreos al cumplimiento de la política de riesgos, como registro de cumplimiento está:                                                                 
-</t>
    </r>
    <r>
      <rPr>
        <b/>
        <sz val="12"/>
        <color theme="1"/>
        <rFont val="Arial Narrow"/>
        <family val="2"/>
      </rPr>
      <t xml:space="preserve"> Acta No.1</t>
    </r>
    <r>
      <rPr>
        <sz val="12"/>
        <color theme="1"/>
        <rFont val="Arial Narrow"/>
        <family val="2"/>
      </rPr>
      <t xml:space="preserve"> del Comité de Coordinación de Control Interno  del  3   de mayo  de  2022.                                                                                                              
</t>
    </r>
    <r>
      <rPr>
        <b/>
        <sz val="12"/>
        <color theme="1"/>
        <rFont val="Arial Narrow"/>
        <family val="2"/>
      </rPr>
      <t xml:space="preserve">- Acta No.2 </t>
    </r>
    <r>
      <rPr>
        <sz val="12"/>
        <color theme="1"/>
        <rFont val="Arial Narrow"/>
        <family val="2"/>
      </rPr>
      <t>del Comité de Coordinación de Control interno  del 27 de julio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t>
    </r>
  </si>
  <si>
    <r>
      <t xml:space="preserve">Durante el periodo evaluado se realizaron oportunamente 4 monitoreos:
</t>
    </r>
    <r>
      <rPr>
        <b/>
        <sz val="12"/>
        <rFont val="Arial Narrow"/>
        <family val="2"/>
      </rPr>
      <t>Primer monitoreo:</t>
    </r>
    <r>
      <rPr>
        <sz val="12"/>
        <rFont val="Arial Narrow"/>
        <family val="2"/>
      </rPr>
      <t xml:space="preserve">  Enero  a Febrero de 2022 , se realizó el 3,7 de marzo de 2022, tal como registra el acta de comité técnico No. 3  y  el log del reporte de monitoreo al mapa riesgos del proceso  gestión de evaluación y seguimiento  se envió a  la Dirección de Fortalecimiento el 10 de marzo de 2022 a través del correo intitucional de TIC.                                
</t>
    </r>
    <r>
      <rPr>
        <b/>
        <sz val="12"/>
        <rFont val="Arial Narrow"/>
        <family val="2"/>
      </rPr>
      <t>Segundo Monitoreo:</t>
    </r>
    <r>
      <rPr>
        <sz val="12"/>
        <rFont val="Arial Narrow"/>
        <family val="2"/>
      </rPr>
      <t xml:space="preserve">  Marzo a Abril de 2022, se realizó el 3 de mayo de 2022, tal como lo registra el acta de comité técnico No. 5 y el log del reporte de monitoreo al mapa riesgos del proceso  gestión de evaluación y seguimiento  se envió a  la Dirección de Fortalecimiento el  5 de mayo  de 2022 a través del correo institucional de TIC.                                                                                         
</t>
    </r>
    <r>
      <rPr>
        <b/>
        <sz val="12"/>
        <rFont val="Arial Narrow"/>
        <family val="2"/>
      </rPr>
      <t>Tercer  Monitoreo:</t>
    </r>
    <r>
      <rPr>
        <sz val="12"/>
        <rFont val="Arial Narrow"/>
        <family val="2"/>
      </rPr>
      <t xml:space="preserve">  Mayo a Junio  de 2022, Se realizó el 5 de julio  de 2022, tal como lo registra el acta de comité técnico No. 6  y el log del reporte de monitoreo al mapa riesgos del proceso  gestión de evaluación y seguimiento se envió a  la Dirección de Fortalecimiento el 7 de julio   de 2022 a través del correo institucional de TIC.                                                                                                                 
</t>
    </r>
    <r>
      <rPr>
        <b/>
        <sz val="12"/>
        <rFont val="Arial Narrow"/>
        <family val="2"/>
      </rPr>
      <t>Cuarto   Monitoreo:</t>
    </r>
    <r>
      <rPr>
        <sz val="12"/>
        <rFont val="Arial Narrow"/>
        <family val="2"/>
      </rPr>
      <t xml:space="preserve">  Julio  a  Agosto  de 2022, se realizó el 1   de septiembre  de 2022, tal como lo registra el acta de comité técnico No.7  y el log del reporte de monitoreo al mapa riesgos del proceso  gestión de evaluación y seguimiento se envió a  la Dirección de Fortalecimiento el  2 de septiembre   de 2022 a través del correo institucional de TIC.                  </t>
    </r>
  </si>
  <si>
    <t>El control se encuentra establecido en  el documentado procedimiento de mantenimiento y desarrollo de software</t>
  </si>
  <si>
    <t>Fecha Seguimiento</t>
  </si>
  <si>
    <r>
      <rPr>
        <b/>
        <sz val="14"/>
        <color theme="1"/>
        <rFont val="Arial"/>
        <family val="2"/>
      </rPr>
      <t>Verificar que la identificación del riesgo se realice bajo la metodología de la versión 5 dela guía de riesgos, expedida por el DAFP.   Numeral 8:   Lineamientos:  1</t>
    </r>
    <r>
      <rPr>
        <b/>
        <sz val="12"/>
        <color theme="1"/>
        <rFont val="Arial"/>
        <family val="2"/>
      </rPr>
      <t xml:space="preserve">.Verificar que los riesgos residuales ubicados en zona moderada, alta o extrema sólo pueden tener opciones evitar o reducir, no se pueden aceptar aceptando, deben tener un plan de acción                                                                     </t>
    </r>
    <r>
      <rPr>
        <b/>
        <sz val="14"/>
        <color theme="1"/>
        <rFont val="Arial"/>
        <family val="2"/>
      </rPr>
      <t>2.</t>
    </r>
    <r>
      <rPr>
        <b/>
        <sz val="12"/>
        <color theme="1"/>
        <rFont val="Arial"/>
        <family val="2"/>
      </rPr>
      <t xml:space="preserve"> Nota: Los riesgos residuales ubicados en zona baja,  pueden tener 3  opciones: Aceptar, evitar o reducir.  Si se aceptan no se requiere definir un plan de acción  verificar que se cumpla. </t>
    </r>
  </si>
  <si>
    <t xml:space="preserve">Si durante el periodo evaluado, se materializó el riesgo,  determinar si se cumplió lo siguiente:               1. Informa o reportar al Representante de la Alta Dirección para el MIPG.
2. De ser necesario, realizar la denuncia ante el ente de control respectivo
3. Iniciar las acciones correctivas necesarias.
4. Realizar el análisis de causas y determinar acciones de mejora.
5. Actualizar el mapa de riesgo </t>
  </si>
  <si>
    <t xml:space="preserve">Observaciones y recomendaciones frente a la efectividad del control: Evaluando eficiencia ( tipo de control e implementación)  y eficacia  ( desempeño del control - ver descripción del desempeño del control para recomendar mejoras)  </t>
  </si>
  <si>
    <t xml:space="preserve">cancelación o retiro de las certificaciones obtenidas </t>
  </si>
  <si>
    <t>Incumplimiento de los requisitos de las normas HSEQ</t>
  </si>
  <si>
    <t>Incumplimiento de los indicadores de Gestión</t>
  </si>
  <si>
    <t>Posibilidad de perdida reputacional por la cancelación o retiro de las certificaciones obtenidas debido al incumplimiento de los requisitos de las normas HSEQ.</t>
  </si>
  <si>
    <t xml:space="preserve">Consolidación de Indicadores del Sistema Integrado de Gestión SIGAMI
Auditorías Internas - Seguimiento al cumplimiento de los requisitos de las Normas HSEQ
Consolidación y monitoreo a mapas de riesgos
Control de documentación SIGAMI
Consolidación y seguimiento a normogramas </t>
  </si>
  <si>
    <t>La directora(a) de Fortalecimiento Institucional junto con su equipo de trabajo trimestralmente consolida el reporte de indicadores y revisa el cumplimiento de las metas. Dejando como evidencia el tablero de indicadores de SIGAMI.</t>
  </si>
  <si>
    <t xml:space="preserve">La director(a) de Fortalecimiento Institucional presentará el reporte o semaforización de las entregas con el fin de los procesos que no hayan cumplido a cabalidad con las directrices impartidas realicen las acciones correctivas necesarias. </t>
  </si>
  <si>
    <t>La director(a) de Fortalecimiento Institucional</t>
  </si>
  <si>
    <t>A partir del mes de mayo</t>
  </si>
  <si>
    <t xml:space="preserve">Se recomienda relacionar en esta columna la fecha de los monitoreos </t>
  </si>
  <si>
    <t xml:space="preserve">Durante el periodo enero a agosto de 2022 , se realizo el reporte  y semaforización de la consolidación  por proceso del seguimiento al monitoreo al mapa de riesgos, indicadores y normograma, la evidencia reposa en la matriz de seguimiento, en las actas de comité sigami  y en el link sigami  de la pagina web de la entidad . </t>
  </si>
  <si>
    <t xml:space="preserve">Mediante resolución  No. 1010 - 0088  de fecha 24 de septiembre de 2019,  se crea el comité de riesgos del proceso:  Sistema integrado de Gestión. </t>
  </si>
  <si>
    <t xml:space="preserve">Se cumple la metodología establecida en la versión 5 de la  guía de administración del riesgo en la identificación  del riesgo, no obstante  es necesario,  identificar en la caracterización del proceso, de forma concreta en cual de las actividades del ciclo PHVA es donde se puede materializar el riesgo, para establecer con mayor claridad la frecuencia del riesgo. </t>
  </si>
  <si>
    <t xml:space="preserve"> Durante el periodo  enero a agosto  de 2022,  la línea estratégica a realizado 2 monitoreos al cumplimiento de la política de riesgos, como registro de cumplimiento.  está:                                     - Acta No. 1 del Comité de Coordinación de Control Interno  del  3   de mayo  de  2022.                                                                                                                        - Acta No. 2 del Comité de Coordinación de Control interno  del 27 de julio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            </t>
  </si>
  <si>
    <r>
      <t xml:space="preserve">Durante el periodo evaluado se realizaron oportunamente  4  monitoreos:                          </t>
    </r>
    <r>
      <rPr>
        <b/>
        <sz val="10"/>
        <color theme="1"/>
        <rFont val="Arial Narrow"/>
        <family val="2"/>
      </rPr>
      <t>Primer monitoreo</t>
    </r>
    <r>
      <rPr>
        <sz val="10"/>
        <color theme="1"/>
        <rFont val="Arial Narrow"/>
        <family val="2"/>
      </rPr>
      <t xml:space="preserve">:  Enero  a febrero de 2022   se realizó el   X   de marzo de 2022, tal como registra el acta de comité técnico No. X  del  X  de marzo de 2022                                          </t>
    </r>
    <r>
      <rPr>
        <b/>
        <sz val="10"/>
        <color theme="1"/>
        <rFont val="Arial Narrow"/>
        <family val="2"/>
      </rPr>
      <t>Segundo Monitoreo</t>
    </r>
    <r>
      <rPr>
        <sz val="10"/>
        <color theme="1"/>
        <rFont val="Arial Narrow"/>
        <family val="2"/>
      </rPr>
      <t xml:space="preserve">:  Marzo a abril de 2022: Se realizó el   X  de mayo de 2022, tal como lo registra el acta de comité técnico No. X de fecha  X  de mayo de 2022.                                                                                                                                    </t>
    </r>
    <r>
      <rPr>
        <b/>
        <sz val="10"/>
        <color theme="1"/>
        <rFont val="Arial Narrow"/>
        <family val="2"/>
      </rPr>
      <t>Tercer  Monitoreo</t>
    </r>
    <r>
      <rPr>
        <sz val="10"/>
        <color theme="1"/>
        <rFont val="Arial Narrow"/>
        <family val="2"/>
      </rPr>
      <t xml:space="preserve">:  Mayo a junio  de 2022: Se realizó el X  de julio  de 2022, tal como lo registra el acta de comité técnico No. X  de fecha X  de julio  de 2022.                                                                                                                                                        </t>
    </r>
    <r>
      <rPr>
        <b/>
        <sz val="10"/>
        <color theme="1"/>
        <rFont val="Arial Narrow"/>
        <family val="2"/>
      </rPr>
      <t>Cuarto   Monitoreo</t>
    </r>
    <r>
      <rPr>
        <sz val="10"/>
        <color theme="1"/>
        <rFont val="Arial Narrow"/>
        <family val="2"/>
      </rPr>
      <t xml:space="preserve">:  Julio  a  agosto   de 2022: Se realizó el X    de septiembre  de 2022, tal como lo registra el acta de comité técnico No. X  de fecha X   de  septiembre   de 2022. </t>
    </r>
  </si>
  <si>
    <t xml:space="preserve">Durante el periodo evaluado no se materializó el riesgo, por lo tanto no aplica esta actividad, sin embargo se recomienda analizar con el equipo de trabajo  si ese es realmente el riesgo, la observación obedece a que la perdida de la certificación es la consecuencia de la no conformidad del sistema integrado, por incumplimiento normativo. </t>
  </si>
  <si>
    <t xml:space="preserve">El control está relacionado en el numeral  9.1 del manual del SIG descrito: seguimiento medición análisis y mejora </t>
  </si>
  <si>
    <t xml:space="preserve">Se recomienda  reformular el control, estableciendo como aplica el control  y que pasa cuando se presenta desviaciones al aplicar el control.  Sumado a  lo anterior analizar con el personal adscrito en el proceso  si el control  es detectivo o preventivo. la recomendación obedece a que cuando se trata de indicadores el control es detectivo.  </t>
  </si>
  <si>
    <t xml:space="preserve">No aplica porque el riesgo no se materializó </t>
  </si>
  <si>
    <t>Inadecuada Gestión del Conocimiento</t>
  </si>
  <si>
    <t xml:space="preserve">Los Líderes de los Sistemas de Gestión y sus equipos de trabajo, anualmente verifican la apropiación del Sistema Integrado de Gestión a través de las evaluación de impacto de los procesos de Inducción y reinducción a fin de identificar las fortalezas y debilidades del personal.  Dejando como evidencia el informe  de resultados.  </t>
  </si>
  <si>
    <t xml:space="preserve">En el procedimiento de talento Humano específicamente en el desarrollo de la actividad  inducción y reinducción. </t>
  </si>
  <si>
    <t xml:space="preserve">Se recomienda  reformular el control estableciendo como aplica el control, que pasa cuando se presenta desviaciones y cual va hacer la evidencia concreta de ejecución.  </t>
  </si>
  <si>
    <t>Incumplimiento de la estructura documental del instructivo de Elaboración de Documentos del SIGAMI</t>
  </si>
  <si>
    <t xml:space="preserve">La directora(a) de Fortalecimiento Institucional junto con su equipo  antes de eliminar, actualizar o crear un documento SIGAMI que se cumpla con la estructura documental del instructivo de Elaboración de Documentos del SIGAMI. Dejando como evidencia correos electrónicos o el listado maestro de documentos. </t>
  </si>
  <si>
    <t xml:space="preserve">El control  debe esta documentado en el procedimiento control de documentos </t>
  </si>
  <si>
    <t xml:space="preserve">Se recomienda reformular el control cumpliendo los 6 criterios establecidos en la versión 4 de la guía de riesgos emitida por el DAFP. </t>
  </si>
  <si>
    <t>Auditorías internas fuera de los parámetros establecidos</t>
  </si>
  <si>
    <t xml:space="preserve">La directora(a) de Fortalecimiento Institucional cada vez que se requiera, revisa que la Oficina de Control Interno dentro de su Programa Anual de Auditoría determine las fechas de las auditorías de gestión con el fin de realizar adecuadamente la planeación de las mismas. </t>
  </si>
  <si>
    <t xml:space="preserve">El control estaría relacionado en el procedimiento de auditoria interna, no obstante es necesario que el control  aquí documentado se encuentre igualmente documentado en el procedimiento </t>
  </si>
  <si>
    <t xml:space="preserve">Se recomienda reformular el control  asegurándose que contenga los 6 criterios que debe contener el diseño del control  y a su vez, se sugiere analizar con su equipo de trabajo  si la causa del riesgo que ataca el control  se refiere a fuera de parámetros establecidos en el procedimiento de auditoria o a la planeación de la auditoria, para  formular adecuadamente y en coherencia el control </t>
  </si>
  <si>
    <t xml:space="preserve">Constantes cambios en la normatividad </t>
  </si>
  <si>
    <t>La directora(a) de Fortalecimiento Institucional junto con su equipo de trabajo trimestralmente consolida el reporte de normograma y realiza el seguimiento aleatorio del cumplimiento de la normatividad. Dejando como evidencia actas de reunión y correos electrónicos de retroalimentación</t>
  </si>
  <si>
    <t xml:space="preserve">El control se encuentra establecido en el procedimiento de actualización normativa , no obstante requiere que el control  diseñado, se encuentra documentado tal cual en el procedimiento </t>
  </si>
  <si>
    <t xml:space="preserve">Reformular el control asegurándose que cumpla los 6 criterios del diseño del control relacionados en la versión 4 de la guía de riesgos emitida por el dafp. </t>
  </si>
  <si>
    <t>debido al incumplimiento de la normatividad vigente en Seguridad y Salud en el Trabajo y ambiente.</t>
  </si>
  <si>
    <t>Incumplimiento del plan de trabajo</t>
  </si>
  <si>
    <t xml:space="preserve">
Posibilidad de perdida reputación y afectación económica por multa o sanción de los entes reguladores debido al incumplimiento de la normatividad vigente en Seguridad y Salud en el Trabajo, y ambiente.</t>
  </si>
  <si>
    <t>Desarrollo, implementación y seguimiento al plan de trabajo del Sistema de Salud y Seguridad en el Trabajo y Sistema de Gestión Ambiental.</t>
  </si>
  <si>
    <t>Los líderes de los Sistemas de Seguridad y Salud en el Trabajo y el Sistema de Gestión Ambiental con los Profesionales designados, el equipo de trabajo y/o el COPASST, mensualmente verifican el cumplimiento al plan de trabajo del respectivo. Dejando como evidencia las actas de reunión y los indicadores de Gestión del Sistema de Gestión de SST y Gestión Ambiental.</t>
  </si>
  <si>
    <t>Semestralmente el grupo de SST y/o el equipo líder del Sistema de Gestión Ambiental junto con la Dirección de Fortalecimiento Institucional realizarán seguimiento al plan anual de trabajo y a las acciones correctivas de las auditorías al Sistema Sistema de Seguridad y Salud en el Trabajo y del Sistema de gestión Ambiental para Verificar la eficacia de las mismas.</t>
  </si>
  <si>
    <t>Líder del Sistema de Seguridad y Salud en el trabajo y Líder del Sistema de Gestión Ambiental</t>
  </si>
  <si>
    <t>30 de junio</t>
  </si>
  <si>
    <t xml:space="preserve">En el primer semestre del año en curso el equipo de seguridad y salud en el trabajo, realizó seguimiento al plan de trabajo del sistema y a la ejecución de las acciones correctivas de las auditorias  al SGSST, la evidencia reposa en actas de comité técnico. </t>
  </si>
  <si>
    <t xml:space="preserve">Ser aplicó la metodología establecida en la política de riesgos para la documentación del mapa de riesgos, no obstante requiere mejorar la descripción del riesgo, centrándose en las causas generadoras del riesgo y a su vez, realizar de nuevo ejercicio de identificación  de la actividad generadora del riesgo, consultando en la caracterización del proceso la actividad generadora del riesgo, con el fin de establecer con mayor precisión la frecuencia del riesgo. </t>
  </si>
  <si>
    <t>el control esta establecido en la hoja de vida de los indicadores del  SGSST</t>
  </si>
  <si>
    <t xml:space="preserve">El control  requiere mejorar en el diseño,  porque  en  la descripción del control no se describe como aplicarlo  y que pasa si se presenta desviaciones. </t>
  </si>
  <si>
    <t xml:space="preserve">No </t>
  </si>
  <si>
    <t xml:space="preserve">Insuficiencia en el talento humano </t>
  </si>
  <si>
    <t xml:space="preserve">Los líderes de los Sistemas de Seguridad y Salud en el Trabajo y el Sistema de Gestión Ambiental con los Profesionales designados, anualmente verifican la necesidad del talento humano en misión y se determinan los requeridos para el buen funcionamiento de los Sistemas de SST y Gestión Ambiental y se incluye en el plan anual de adquisiciones de las dependencias. Dejando como evidencia el plan anual de adquisiciones. </t>
  </si>
  <si>
    <t>El control se encuentra establecido en el  PAA</t>
  </si>
  <si>
    <t xml:space="preserve">El control requiere mejorar en el diseño,  porque  en  la descripción del control no se describe como aplicarlo  y que pasa si se presenta desviaciones. Es importante establecer en el procedimiento de aplicación del control,  cuales son los criterios que se consultan para aplicar el control.  </t>
  </si>
  <si>
    <t>deficiente priorización en la gestión para el cumplimiento de los requisitos o necesidades en SST y Sistema de Gestión Ambiental</t>
  </si>
  <si>
    <t>Los líderes de los Sistemas de Seguridad y Salud en el Trabajo y el Sistema de Gestión Ambiental con los Profesionales designados, trimestralmente realizan seguimiento al cumplimiento del Plan de Acción. Dejando como evidencia actas de reunión.</t>
  </si>
  <si>
    <t xml:space="preserve">El control se encuentra establecido en el manual de planeación y seguimiento a los instrumentos de planeación </t>
  </si>
  <si>
    <t xml:space="preserve">El control requiere mejoras en el diseño porque no cuenta en su descripción del como aplicar el control y las desviaciones del control </t>
  </si>
  <si>
    <t>Falta de compromiso, gestión y liderazgo en los diferentes sistemas que componen SIGAMI</t>
  </si>
  <si>
    <t>El comité Institucional de Gestión y Desempeño, trimestralmente verifica el cumplimiento de los planes de trabajo y revisan el cumplimiento de los indicadores de los objetivos. Dejando como evidencia las actas de comité.</t>
  </si>
  <si>
    <t>El control se encuentra establecido en la hoja de vida de los indicadores del  SGSST</t>
  </si>
  <si>
    <t>incumplimiento de los controles establecidos en la norma ISO 27001</t>
  </si>
  <si>
    <t>Uso de recurso tecnológico como herramienta de apoyo a los procesos
Actividades de Gestión Documental
Trámites y servicios Digitales</t>
  </si>
  <si>
    <t>El comité Institucional de Gestión y Desempeño anualmente verifica que el plan de recursos presentado por parte de la Secretaría de las TIC tenga los recursos suficientes para la implementación y mantenimiento del Sistema de Seguridad de la Información, dejando como evidencia el acta del comité y el presupuesto asignado.</t>
  </si>
  <si>
    <t>Remitir a la Dirección de Fortalecimiento mediante memorando el Plan de Recursos, con el fin de Garantizar que sea incluido en el Orden del día del Comité Institucional de Gestión y Desempeño</t>
  </si>
  <si>
    <t>La secretaria de TIC</t>
  </si>
  <si>
    <t xml:space="preserve">Mediante memorando No. 2502 - 2022 - 046788 de fecha  7 de septiembre de 2022  enviado a la  Directora de Fortalecimiento  Institucional, la Secretaria de las TIC  como líder del sistema de gestión de seguridad de la información, envió el plan de recursos necesarios  para la implementación del sistema de gestión de seguridad y salud en el trabajo, para que sea incluido  en el   orden del día del comité de gestión y desempeño. </t>
  </si>
  <si>
    <t xml:space="preserve">Para la documentación del mapa de riesgos de gestión se dio cumplimiento a al política de riesgos, no obstante se recomienda revisar con el  equipo de trabajo en la caracterización del proceso en que actividad del proceso del ciclo PHVA se le podría presentar el riesgo.  </t>
  </si>
  <si>
    <t xml:space="preserve">El control se encuentra establecido en la hoja de vida de los controles del SGSI </t>
  </si>
  <si>
    <t>La secretaría de las TIC en conjunto con la Oficina de Comunicaciones realizan campañas publicitarias de sensibilización relacionadas con las políticas de Seguridad de la Información y el Sistema en general.</t>
  </si>
  <si>
    <t xml:space="preserve">Durante el periodo enero a agosto de 2022 , se realizó difusión de las políticas de seguridad de la información a través de las siguientes circulares: No.2500 - 00032  de fecha 19 de agosto de 2022, No 2502 - 0036 del  31 de agosto de 2022,  No. 2502 - 0037 de fecha  12 de septiembre de 2022. </t>
  </si>
  <si>
    <t>La secretaria de las TIC junto con su equipo de trabajo, trimestral verifica y realiza seguimiento al cumplimiento de los controles del Sistema de Gestión de Seguridad de la Información. Dejando como evidencia la evaluación del indicador o la matriz de autoevaluación de la implementación del MSPI.</t>
  </si>
  <si>
    <t xml:space="preserve">se encuentra elaborada  la matriz de políticas de seguridad con los responsables de la aplicación, quedando pendiente realizar la socialización </t>
  </si>
  <si>
    <t>El comité Institucional de Gestión y Desempeño semestralmente verifica el cumplimiento del plan de trabajo de implementación y manteamiento del Sistema de Seguridad de la Información, dejando como evidencia el acta del comité.</t>
  </si>
  <si>
    <t xml:space="preserve">Formular un plan de mejora de las acciones y/o actividades vencidas, socializando a cada dependencia su responsabilidad directa o indirecta en cada una estas. </t>
  </si>
  <si>
    <t>Secretaría de TIC y Dirección de Fortalecimiento Institucional</t>
  </si>
  <si>
    <t>Se formuló PM con control interno mediante memorando No. 1010 - 1021 - 045145 de fecha 31 de agosto de 2022,  donde se incluyeron responsabilidades de Recursos Físicos, Talento Humano y Movilidad como usuario final.</t>
  </si>
  <si>
    <r>
      <rPr>
        <b/>
        <sz val="10"/>
        <color theme="9" tint="-0.249977111117893"/>
        <rFont val="Arial Narrow"/>
        <family val="2"/>
      </rPr>
      <t xml:space="preserve">*Nota: </t>
    </r>
    <r>
      <rPr>
        <sz val="10"/>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</si>
  <si>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r>
      <t>Valoración de los controles -</t>
    </r>
    <r>
      <rPr>
        <b/>
        <sz val="12"/>
        <color theme="1"/>
        <rFont val="Arial"/>
        <family val="2"/>
      </rPr>
      <t xml:space="preserve">  Atributos de Eiciencia  del control ( tipo  de control  e  implementación</t>
    </r>
    <r>
      <rPr>
        <sz val="12"/>
        <color theme="1"/>
        <rFont val="Arial"/>
        <family val="2"/>
      </rPr>
      <t xml:space="preserve">) - </t>
    </r>
    <r>
      <rPr>
        <b/>
        <sz val="12"/>
        <color theme="1"/>
        <rFont val="Arial"/>
        <family val="2"/>
      </rPr>
      <t xml:space="preserve">Atributos informativos ( documentación, frecuencia y evidencia) </t>
    </r>
  </si>
  <si>
    <t xml:space="preserve">Evaluación del diseño y ejecución del control (Evalúa que el control  esté presente- Documnetado) -  Oficina de Control Interno </t>
  </si>
  <si>
    <r>
      <rPr>
        <b/>
        <sz val="14"/>
        <color theme="1"/>
        <rFont val="Arial"/>
        <family val="2"/>
      </rPr>
      <t>Verificar que la identificación del riesgo se realice bajo la metodologia de la versión 5 dela guia de riesgos, expedida por el DAFP.   Numeral 8:   Lineamientos:  1</t>
    </r>
    <r>
      <rPr>
        <b/>
        <sz val="12"/>
        <color theme="1"/>
        <rFont val="Arial"/>
        <family val="2"/>
      </rPr>
      <t xml:space="preserve">.Verificar que los riesgos residuales ubicados en zona moderada, alta o extrema sólo pueden tener opciones eviatr o reducir, no se pueden aceptar aceptando, deben tener un plan de acción                                                </t>
    </r>
    <r>
      <rPr>
        <b/>
        <sz val="14"/>
        <color theme="1"/>
        <rFont val="Arial"/>
        <family val="2"/>
      </rPr>
      <t>2.</t>
    </r>
    <r>
      <rPr>
        <b/>
        <sz val="12"/>
        <color theme="1"/>
        <rFont val="Arial"/>
        <family val="2"/>
      </rPr>
      <t xml:space="preserve"> Nota: Los riesgos residuales ubicados en zona baja,  pueden tener 3  opciones: Aceptar, evitar o reducir.  Si se aceptan no se requiere definir un plan de acción  verificar que se cumpla. </t>
    </r>
  </si>
  <si>
    <t xml:space="preserve">Si durante el periodo evaluado, se materializó el riesgo,  determinar si se cumplió lo siguiente:                           1. Informa o reportar al Representante de la Alta Dirección para el MIPG.
2. De ser necesario, realizar la denuncia ante el ente de control respectivo
3. Iniciar las acciones correctivas necesarias.
4. Realizar el análisis de causas y determinar acciones de mejora.
5. Actualizar el mapa de riesgo </t>
  </si>
  <si>
    <t xml:space="preserve">Observaciones y recomendaciones frente a la efectividad del control: Evalluando eficiencia ( tipo de control e implementación)  y eficacia  ( desempeño del control - ver descripción del desempeño del control para recomendar mejoras)  </t>
  </si>
  <si>
    <t>socialización inoportuna de los informes emitidos por la Oficina  ante el  Comité de Coordinación de Control Interno</t>
  </si>
  <si>
    <t>deconocimiento de las actividades a cargo del jefe de la oficina de Control Interno en el procedimiento liderazgo estratégico.</t>
  </si>
  <si>
    <t xml:space="preserve">Ausencia de  consulta en fecha previa al comité   de Coordinación de control interno, de informes programados y emitidos cuyos registros reposan  en el plan anual de auditoria,  los reportes tirmestrales  de ejecución del plan   de acción a la Dirección de Planeación del desarrollo y  aplicativo de correspondencia  pisami.   Heramientas que contienen la relación de  informes programados vs los informes realizados  o emitidos. </t>
  </si>
  <si>
    <r>
      <rPr>
        <sz val="11"/>
        <color rgb="FFFF0000"/>
        <rFont val="Arial Narrow"/>
        <family val="2"/>
      </rPr>
      <t>Posibilidad de</t>
    </r>
    <r>
      <rPr>
        <sz val="11"/>
        <rFont val="Arial Narrow"/>
        <family val="2"/>
      </rPr>
      <t xml:space="preserve"> afectación reputacional</t>
    </r>
    <r>
      <rPr>
        <sz val="11"/>
        <color rgb="FFFF0000"/>
        <rFont val="Arial Narrow"/>
        <family val="2"/>
      </rPr>
      <t xml:space="preserve"> por </t>
    </r>
    <r>
      <rPr>
        <sz val="11"/>
        <rFont val="Arial Narrow"/>
        <family val="2"/>
      </rPr>
      <t xml:space="preserve">,socialización inoportuna de los informes emitidos por la Oficina  ante el  Comité de Coordinación de Control Interno  </t>
    </r>
    <r>
      <rPr>
        <sz val="11"/>
        <color rgb="FFFF0000"/>
        <rFont val="Arial Narrow"/>
        <family val="2"/>
      </rPr>
      <t xml:space="preserve">debido a </t>
    </r>
    <r>
      <rPr>
        <sz val="11"/>
        <rFont val="Arial Narrow"/>
        <family val="2"/>
      </rPr>
      <t>deconocimiento de las actividades a cargo del jefe de la oficina de Control Interno en el procedimiento liderazgo estratégico.</t>
    </r>
  </si>
  <si>
    <t>Convocar el comité de coordinación de control interno           ( procedimiento liderazgo estratégico)</t>
  </si>
  <si>
    <t xml:space="preserve">1. El jefe la Oficina de Control Interno 2. cada vez que  convoque al comité de coordinación de control interno, 3. verifica  que los informes programados   a realizar en el trimestre    se encuentren elaborados 4. Para ello  consulta en el  Plan Anual de Auditoria que informes se encuentran programados a realizar entre la fecha del último comité  y la definida para el siguiente,   determinado cuantos y   cuales.  Procediendo a su vez,a confirmar   con el equipo auditor que se encuentren elaborados  y comunicados  al nivel directivo correspondiente  a través del aplicativo de correspondencia  PISAMI. Acto seguido se convoca al comité de coordinación de control interno  relacionando en el orden del día los  informes  a socializar. 5. No obstante, si se  presenta diferencia  entre los informes programados a realizar VS los  realizados; en fecha posterior  se convoca a  comité extraordinario,  o se incluyen  junto a los que se deben socializar  en el  próximo  comité.  6.  Como evidencia de ejecución  quedan las actas de comité técnico de la oficina de  control interno, la  hoja de vida del indicador descrito: Indice de informes socializados y las actas  del comité de  coordinación de control interno.  </t>
  </si>
  <si>
    <t xml:space="preserve">Incluir dentro de las temáticas a tratar en el Comité de coordinación de control interno, la falta de compromiso  respecto a  la  oportunidad en la entrega de la información, de los requerimientos generados por la Oficina. </t>
  </si>
  <si>
    <t>Jefe de control interno</t>
  </si>
  <si>
    <t>1/02/2022- 30/09/2022.</t>
  </si>
  <si>
    <t>04/03/2022, 04/05/2022, 06/07/2022, 05/09/2022, 04/11/2022,     04/01/2023</t>
  </si>
  <si>
    <t xml:space="preserve">La Actvividad fue cumplida, según numeral 5 del orden del día  descrito  proposiciones y varios  del acta No.1 del 25 de febrero de 2022, del Comité  extraordinario de Coordinación de Control  Interno,  la jefe de la Oficina de Control Interno, advierte la importancia de entregar información coherente, completa y oportuna en respuesta a los requerimientos de la Oficina de Control Inerno y de los entes de control.   Generando avance del 100% de cumplimiento </t>
  </si>
  <si>
    <t>Mediante resolución No. 1002. 2019 - 0004 del  28 de marzo de 2019, se encuentra conformado  el comité riesgos  del proceso.</t>
  </si>
  <si>
    <t xml:space="preserve">Se cumple la metodología establecida en la versión 5 de la  guía de administración del riesgo en la identificación  del riesgo, no obstante  es necesario solicitar a la Dirección de Fortalecimiento Institución mejorar  la  matriz de documentación de los riesgos de gestión,  para   establecer despues de la valoración de los controles la probabilidad e impacto que  determinan  la zona residual del riesgo, en razón a que como esta establecida la planilla de documentación del  mapa  en la página web induce a errores  para establecer el tratamiento del riesgo.  </t>
  </si>
  <si>
    <r>
      <t xml:space="preserve">Durante el periodo evaluado se realizaron oportunamente   4   monitoreos:                          </t>
    </r>
    <r>
      <rPr>
        <b/>
        <sz val="11"/>
        <color theme="1"/>
        <rFont val="Arial Narrow"/>
        <family val="2"/>
      </rPr>
      <t>Primer monitoreo:</t>
    </r>
    <r>
      <rPr>
        <sz val="11"/>
        <color theme="1"/>
        <rFont val="Arial Narrow"/>
        <family val="2"/>
      </rPr>
      <t xml:space="preserve">  Enero  a febrero de 2022   se realizó el 8 de marzo de 2022, tal como registra el acta de comité técnico No. 3 del  8 de marzo de 2022  y el reporte del monitoreo  al mapa riesgos del proceso evaluación y seguimiento a la Dirección de Fortalecimiento institucional el 9 de marzo a través del correo Institucional de Control Interno.                                                                                          </t>
    </r>
    <r>
      <rPr>
        <b/>
        <sz val="11"/>
        <color theme="1"/>
        <rFont val="Arial Narrow"/>
        <family val="2"/>
      </rPr>
      <t xml:space="preserve"> Segundo Monitoreo:</t>
    </r>
    <r>
      <rPr>
        <sz val="11"/>
        <color theme="1"/>
        <rFont val="Arial Narrow"/>
        <family val="2"/>
      </rPr>
      <t xml:space="preserve">  Marzo a abril de 2022: Se realizó el 2 de mayo de 2022, tal como lo registra el acta de comité técnico No. 5 de fecha 2 de mayo de 2022  y el log de envió del reporte de monitoreo al mapa riesgos del proceso  gestión de evaluación y seguimiento  a  la Dirección de Fortalecimiento el  2 de mayo  de 2022.                                                                                                                                                                                        </t>
    </r>
    <r>
      <rPr>
        <b/>
        <sz val="11"/>
        <color theme="1"/>
        <rFont val="Arial Narrow"/>
        <family val="2"/>
      </rPr>
      <t xml:space="preserve">   Tercer  Monitoreo</t>
    </r>
    <r>
      <rPr>
        <sz val="11"/>
        <color theme="1"/>
        <rFont val="Arial Narrow"/>
        <family val="2"/>
      </rPr>
      <t xml:space="preserve">:  Mayo a junio  de 2022: Se realizó el 7  de julio  de 2022, tal como lo registra el acta de comité técnico No. 7 de fecha 7 de julio  de 2022  y el log de envió del reporte de monitoreo al mapa riesgos del proceso  gestión de evaluación y seguimiento  a  la Dirección de Fortalecimiento el   7 de julio   de 2022.                                                                                                                                                                                                                                </t>
    </r>
    <r>
      <rPr>
        <b/>
        <sz val="11"/>
        <color theme="1"/>
        <rFont val="Arial Narrow"/>
        <family val="2"/>
      </rPr>
      <t>Cuarto   Monitoreo</t>
    </r>
    <r>
      <rPr>
        <sz val="11"/>
        <color theme="1"/>
        <rFont val="Arial Narrow"/>
        <family val="2"/>
      </rPr>
      <t xml:space="preserve">:  Julio  a  agosto   de 2022: Se realizó el 2   de septiembre  de 2022, tal como lo registra el acta de comité técnico No. 9 de fecha 2  de  septiembre   de 2022  y el log de envió del reporte de monitoreo al mapa riesgos del proceso  gestión de evaluación y seguimiento  a  la Dirección de Fortalecimiento el    2 de septiembre   de 2022                  </t>
    </r>
  </si>
  <si>
    <t xml:space="preserve">Multa o sanción del ente  de control </t>
  </si>
  <si>
    <t xml:space="preserve">Inoportunidad en el cargue   de informes de ley ó  omisión de reportes   en  los aplicativos dispuestos por los  entes de control. </t>
  </si>
  <si>
    <t xml:space="preserve">Asignación en las áreas responsables  del diligenciamiento de los formatos o a la  emisión de respuesta del  requerimiento del ente de control, al  personal vinculado por  contrato de prestación de servicios.   </t>
  </si>
  <si>
    <r>
      <rPr>
        <sz val="11"/>
        <color rgb="FFFF0000"/>
        <rFont val="Arial Narrow"/>
        <family val="2"/>
      </rPr>
      <t>Posibilidad  de</t>
    </r>
    <r>
      <rPr>
        <sz val="11"/>
        <rFont val="Arial Narrow"/>
        <family val="2"/>
      </rPr>
      <t xml:space="preserve"> afectación reputacional </t>
    </r>
    <r>
      <rPr>
        <sz val="11"/>
        <color rgb="FFFF0000"/>
        <rFont val="Arial Narrow"/>
        <family val="2"/>
      </rPr>
      <t>por</t>
    </r>
    <r>
      <rPr>
        <sz val="11"/>
        <rFont val="Arial Narrow"/>
        <family val="2"/>
      </rPr>
      <t xml:space="preserve"> multa o sanción del ente de control, </t>
    </r>
    <r>
      <rPr>
        <sz val="11"/>
        <color rgb="FFFF0000"/>
        <rFont val="Arial Narrow"/>
        <family val="2"/>
      </rPr>
      <t xml:space="preserve">debido a </t>
    </r>
    <r>
      <rPr>
        <sz val="11"/>
        <rFont val="Arial Narrow"/>
        <family val="2"/>
      </rPr>
      <t>la  Inoportunidad en el cargue  de informes de ley ó  omisión de reportes  en  los aplicativos dispuestos por  entes de control</t>
    </r>
  </si>
  <si>
    <t xml:space="preserve">Emitir  informes de ley  a entes de control ( Guías de informes de ley) </t>
  </si>
  <si>
    <t xml:space="preserve">El auditor asignado en el plan anual de auditoria para realizar  el informe de ley  o  coordinar el cargue en los  aplicativos del ente del control, cada vez que realiza un informe o lo coordine;   verifica que los líderes de procesos responsables del reporte de información, se encuentre designada en personal de planta  la digitalización de  la información  solicitada  en  formatos,    validen la información   y generen  el  log del cargue  a través de los aplicativos  dispuestos por el ente de control;  para ello cada auditor  proyecta   una circular solicitando a los líderes de proceso  que asignen  la responsabilidad  del reporte  de la información solicitada,  en personal de planta, con el fin de garantizar  la  oportunidad en el reporte del informe al ente de control. En el caso de  detectar que el reporte no este a cargo de personal de planta, se reitera el cumplimiento de esta directriz.  Como evidencia de ejecución de control queda la circular proyecctada, la respuesta emitada por la unidad administrativa citando el nombre y cargo del funcionario asignado y el memorando del reiterado  si fue necesario. </t>
  </si>
  <si>
    <t xml:space="preserve">Se cumple la metodología establecida en la versión 5 de la  guía de administración del riesgo en la identificación  del riesgo, no obstante  es necesario solicitar a la Dirección de Fortalecimiento Institución realice mejoras en la matriz de documentación de los riesgos, especificamente en el establecimiento de la valoración de la probabilidad e impacto para establecer la zona residual del riesgo, en razón a que como esta diseñada induce a errores para  determinar el tratamiento al riesgo.  </t>
  </si>
  <si>
    <t xml:space="preserve">El control se encuentra establecido en las guías para elaborar cada informe de ley </t>
  </si>
  <si>
    <t xml:space="preserve">desconcimiento del personal adscrito a la Oficina de control interno de los  cambios normativos que impliquen  nuevos informes a cargo de la Oficina  o modificaciones a la periodicidad del reporte de los informes de ley. </t>
  </si>
  <si>
    <t xml:space="preserve"> El jefe de la Oficina de Control Interno  cada vez que se presenten cambios normativos que requieran  la generación de nuevos  informes, ajusta o actualiza  el plan de Anual de Auditoria   confrontando  la fecha de emisión del informe con la disponibilidad del personal en el cronograma del plan anual de auditoria  y asignado el responsable de elborar el informe; garantizando la emisión  oportuna del mismo al ente de control;   en caso de no contar con personal disponible o el perfil indicado  la  jefe   solicita a la Dirección de Talento Humano la asignación de personal idóneo para  elaborar  el informe.  Como evidencia queda el Plan  Anual de auditoria ajustado y  publicado en la web, el acta de Comité de Coordinación de Control Interno que registre la aprobación de la actualización  del Plan, el  informe generado públicado en la web y el  memorando de solicitud de personal ídoneo para elaborar el informe. </t>
  </si>
  <si>
    <t xml:space="preserve">Solicitar a la Dirección de Talento Humano capacitaciones en las temáticas requeridas por el personal adscrito a la Oficina,  para elaborar el informe asignado  y realizar internamente la multiplicación de la capacitación  o  asistir virtualmente a las capcitaciones que dicte  de forma virtual el DAFP. </t>
  </si>
  <si>
    <t>Jefe y personal adscrito a la oficina de  control interno</t>
  </si>
  <si>
    <t>02/02/2022 - 31/12/2022</t>
  </si>
  <si>
    <t xml:space="preserve">Mediante  memorando No.22174   del  18 de abril   fecha  2022.  Se solicito aprobación para asistir  dos funcionarios al Segundo  Congreso Nacional de Gestión  del riesgo en el sector público  realizado por F&amp;C  consultores.  La  capacitación solicitada  fue aprobada.  El conocimiento adquirido se aplicó en la  gestión de los riesgos del proceso de la oficina  multiplicada al personal  adscrito a la oficina en comité técnico, según acta No.7   y empleado en el seguimiento a la gestión de los riesgos  de los procesos.  Las memorias de la capacitación fueron enviadas   al personal adscrito a la Oficina de Control Interno a través del correo institucional.  La funcionaria  Adriana Silva asistío el día 23 de junio a capacitación virtual  realizada por el AGN,  sobre  las responsabilidades de la Oficina de Control   Interno sobre el seguimiento al PM  suscrito con el AGN.  Por último mediante Memorando No.0 44085 del 25 de agosto de 2022,  se solictó a  Talento  Humano  aprobación para que el funcionario Carlos Machado,  asista  al XIII Congreso Nacional de Control Interno a realizarse el día 15 a 16 de septiembre del año en curso  en Bogotá por F&amp;C  Consultores; la Oficina se encuentra en espera de respuesta. </t>
  </si>
  <si>
    <t xml:space="preserve">El control se encuentra documentado en el procedimiento:  Elaboración del Plan Anual de auditoria </t>
  </si>
  <si>
    <t xml:space="preserve">Falta de asignación en las unidades  administrativas de un   funcionario   responsable de  consultar  diariamente  la correspondencia,  generando en los líderes de proceso el   desconocimiento de  los requerimientos   y  la emisión extemporánea   a la fecha limite fijada por la Oficina,  para emitir la respuesta al requerimiento.  </t>
  </si>
  <si>
    <t xml:space="preserve"> los auditores  responsables de elaborar los  informes  de ley, cada vez que inicia la actividades requeridas para elaborar el informe,  determina  la fecha  de entrega de información por las unidades administrativas confrontando la fecha límite de emisión del informe  VS  la fecha establecida por el ente de control para la solicitud de  prórroga.  4)  El control se realiza de la siguiente forma:  Proyectar y emitir una circular relacionando el reporte a rendir, la normatividad que lo exige y fijando como fecha límite  6 días  hábiles antes de la fecha establecida por el ente de control para  solicitar prórroga, así mismo  solicitar la designación de funcionarios de planta  para dar respuesta al requerimiento de la oficina.   Vencido el término fijado,   consultar en   el aplicativo de correspondencia pisami  y con la  auxiliar administrativa  si en la correspondencia recibida se encuentra la información solicitada; en caso afirmativo se  procede a realizar  las actividades requeridas  para generar   el informe,  de lo contrario  comunicar  a la  Jefe  el estado del requerimiento para que gestione la entrega inmediata de la información,  6) dejando como evidencia  de ejecución del control lo siguiente:   Memorando o circular  del  requerimiento oportuno de la información  y la información recibida en los expedientes de la serie documental asociada a los respectivos informes;  en caso de desviación, se genera el log que evidencia la  reiteración del requerimiento a través del correo institucional de la Oficina y/o  el aplicativo de correspondencia PISAMI si se reitera a través de memorando. </t>
  </si>
  <si>
    <t>1/02/2021- 30/09/2021.</t>
  </si>
  <si>
    <t xml:space="preserve">La Actvividad fue cumplida, según numeral 5 del orden del día  descrito  proposiciones y varios  del acta No.1 del 25 de febrero de 2022, del Comité  extraordinario de Coordinación de Control  Interno,  la jefe de la Oficina de Control Interno, advierte la importancia de entregar información coherente, completa y oportuna en respuesta a los requerimientos de la Oficina de Control Inerno y de los entes de control.   Genrando avance del 100% de cumplimiento </t>
  </si>
  <si>
    <t xml:space="preserve">Entidades públicas realizando cargue  de informes de ley  a través de aplicativos de entes de control,  de forma simultanea. (Control interno contable, derechos de autor y furag). </t>
  </si>
  <si>
    <t xml:space="preserve">El auditor responsable de elaborar el informe, conforme al plazo establecido por el ente de control 3) previene la  emisión  inoportuna  del informe, por fallas en los aplicativos,  confrontando  la fecha limite para el cargue del informe en los aplicativos dispuestos por los entes de control  VERSUS la fecha establecida el organismo de control para  la solicitud de prórroga;  con el fin de asegurase que la falla presentada no afecte la oportundad del cargue  del informe, dejando como registro los panatallazos de las falllas en el aplicativo.  Si las fallas se presentan dentro del rango de los  6 días previos a la fecha establecida por el ente control para el reporte, se solicita prórroga para el reporte,  adjuntando el registro de los pantallazos;  con el fin de justificar y obtener  la disponibilidad del aplicativo para realizar el cargue 6) como evidencia queda el oficio de soliictud de prórroga, la respuesta emitida por el ente de control y el log de cargue del informe o reporte.  </t>
  </si>
  <si>
    <t xml:space="preserve">Tomar pantallazos como evidencia de fallas en el aplicativo   y solicitar  prórroga al ente de control,  fundamentando fuerza mayor y caso fortuito, en cumplimiento de los lineamientos establecidos en   las  guías adoptadas e implementadas   para elaborar  los informes con entes de  control y asu vez, las resoluciones vigentes para la rendición de la cuenta,  expedidas por los entes de  control; con el fin de obtener  disponibilidad del aplicativo  para  realizar el  cargue del informe. </t>
  </si>
  <si>
    <t xml:space="preserve">audtores asignados en el plan anual de auditoria para realizar informes,   que deben  cargarse en los aplicativos de entes de control.  </t>
  </si>
  <si>
    <t>1/02/2021 - 31/12/2021</t>
  </si>
  <si>
    <t xml:space="preserve">Durante el periodo enero a  agosto    del año en curso los auditores que tenian a cargo realizar informes y/o  coordinar reportes  que deben enviarse a  entes de control,  manifiestan no haberse  presentado fallas o  inconvenientes en cargue  de la información a través de los aplicativos dispuestos por  la Contraloría General de la República, Contraloría Municipal y Contaduría General de la Nación; DAFP (aplicativo Furag)  Sayco  y Acimpro, razón por la cual,  la actividad programada no requiere aplicación o implementación. </t>
  </si>
  <si>
    <r>
      <t xml:space="preserve">Valoración de los controles -  </t>
    </r>
    <r>
      <rPr>
        <b/>
        <sz val="12"/>
        <color theme="1"/>
        <rFont val="Arial"/>
        <family val="2"/>
      </rPr>
      <t xml:space="preserve">Atributos de Eficiencia  del control ( tipo  de control  e  implementación) </t>
    </r>
    <r>
      <rPr>
        <sz val="12"/>
        <color theme="1"/>
        <rFont val="Arial"/>
        <family val="2"/>
      </rPr>
      <t xml:space="preserve">- Atributos informativos ( documentación, frecuencia y evidencia) </t>
    </r>
  </si>
  <si>
    <t>Sancion del ente regulador</t>
  </si>
  <si>
    <t>Deficiente gestion de la Programacion Contractual Para el Funcionamiento de la Administracion Central</t>
  </si>
  <si>
    <t>Deficiente planeación de las actividades del proceso</t>
  </si>
  <si>
    <t>Posibilidad de afectacion economica y reputacional por las sanciones del ente regulador debido a la Deficiente gestion de la Programacion Contractual para el Funcionamiento de la Administracion Central</t>
  </si>
  <si>
    <t>Plan Anual de Adquisiciones 
Ejecucion de las actividades propias del proceso.</t>
  </si>
  <si>
    <t>El director (a) de recursos Fisicos a principio de año revisa el presupuesto y las necesidades de la entidad para planearlas en el Plan Anual de Adquisiciones y Plan de Accion de la Direccion, dejando como evidencia:
Plan Anual de adquisiciones y el Plan de Accion</t>
  </si>
  <si>
    <t>El Director(a) de Recursos Fisicos  junto con su equipo de trabajo mensualmente se reunen con el fin de revisar y hacer seguimiento al Plan de Accion: actividades programadas vs su ejecucion para poder tomar acciones en caso de desviacion.</t>
  </si>
  <si>
    <t>Director(a) Recursos Fisicos</t>
  </si>
  <si>
    <r>
      <rPr>
        <b/>
        <sz val="11"/>
        <color theme="1"/>
        <rFont val="Arial Narrow"/>
        <family val="2"/>
      </rPr>
      <t>Recomendación</t>
    </r>
    <r>
      <rPr>
        <sz val="11"/>
        <color theme="1"/>
        <rFont val="Arial Narrow"/>
        <family val="2"/>
      </rPr>
      <t xml:space="preserve">:   Es necesario  que la primera línea  de defensa   programae  en esta casilla  la fecha  en  que realizará los monitoreos  en cumplimineto de la periodicidad establecida en la politica de riesgos.  </t>
    </r>
  </si>
  <si>
    <r>
      <t xml:space="preserve">Durante el periodo  enero a agosto del año 2022,  La Directora de Recursos Fisicos  mensualmente realizó  mesas de trabajo con su grupo de profesionales,  con el fin de hacer seguimiento a la ejecución de las actividades programadas en el Plan de Accion  VS   contratos adjudicados y legalizados;  dejando como evidencia actas y listado de asitencia: 
</t>
    </r>
    <r>
      <rPr>
        <b/>
        <sz val="12"/>
        <color theme="1"/>
        <rFont val="Arial Narrow"/>
        <family val="2"/>
      </rPr>
      <t>Enero  de 2022</t>
    </r>
    <r>
      <rPr>
        <sz val="12"/>
        <color theme="1"/>
        <rFont val="Arial Narrow"/>
        <family val="2"/>
      </rPr>
      <t xml:space="preserve">:   Se realizó seguimiento al  avance en  contratacion de personal  y contratos  Arrendamiento,  Según  acta No. 1 del 20 de enero de 2022   y  listado de asistencia.  
</t>
    </r>
    <r>
      <rPr>
        <b/>
        <sz val="12"/>
        <color theme="1"/>
        <rFont val="Arial Narrow"/>
        <family val="2"/>
      </rPr>
      <t xml:space="preserve">Febrero de 2022 </t>
    </r>
    <r>
      <rPr>
        <sz val="12"/>
        <color theme="1"/>
        <rFont val="Arial Narrow"/>
        <family val="2"/>
      </rPr>
      <t xml:space="preserve">:  Realizó seguimiento  a  Contatos: Aseo, Correspondencia, Combustible, Vigilancia, Arrendamiento; según los registrado en acta No. 2  de fecha 1 de febrero de 2022 y  listado de asistencia.  
</t>
    </r>
    <r>
      <rPr>
        <b/>
        <sz val="12"/>
        <color theme="1"/>
        <rFont val="Arial Narrow"/>
        <family val="2"/>
      </rPr>
      <t>Marzo de 2022</t>
    </r>
    <r>
      <rPr>
        <sz val="12"/>
        <color theme="1"/>
        <rFont val="Arial Narrow"/>
        <family val="2"/>
      </rPr>
      <t xml:space="preserve">:   Realizó  seguimientoi  a Contratos Logistica Electoral, Vigilancia, Mantenimiento locativo. según lo registrado en el acta  No. 3  del 7 de marzo de 2022 y listado de asistencia. 
</t>
    </r>
    <r>
      <rPr>
        <b/>
        <sz val="12"/>
        <color theme="1"/>
        <rFont val="Arial Narrow"/>
        <family val="2"/>
      </rPr>
      <t>Abril de 2022</t>
    </r>
    <r>
      <rPr>
        <sz val="12"/>
        <color theme="1"/>
        <rFont val="Arial Narrow"/>
        <family val="2"/>
      </rPr>
      <t xml:space="preserve">:  Realizó seguimiento a contratos de mantenimiento de vehiculos, según información relaciona en el acta No. 4 del 4 de abril de 2022 y listado asistencia. 
</t>
    </r>
    <r>
      <rPr>
        <b/>
        <sz val="12"/>
        <color theme="1"/>
        <rFont val="Arial Narrow"/>
        <family val="2"/>
      </rPr>
      <t>Mayo de 2022</t>
    </r>
    <r>
      <rPr>
        <sz val="12"/>
        <color theme="1"/>
        <rFont val="Arial Narrow"/>
        <family val="2"/>
      </rPr>
      <t xml:space="preserve">:   Realizó seguimiento a   contratos de tecnomecanica, de seguros, de fotocopias, la adicion del  contrato de correo certificado y adicion del contrato de logistica electoral y el de mantenimiento de vehiculos;  según información relacionada en el acta No.5 del  4 de mayo de 2022. 
</t>
    </r>
    <r>
      <rPr>
        <b/>
        <sz val="12"/>
        <color theme="1"/>
        <rFont val="Arial Narrow"/>
        <family val="2"/>
      </rPr>
      <t>Junio de 2022</t>
    </r>
    <r>
      <rPr>
        <sz val="12"/>
        <color theme="1"/>
        <rFont val="Arial Narrow"/>
        <family val="2"/>
      </rPr>
      <t xml:space="preserve">:  Realizó seguimiento a la  prorroga del contrato de correo certificado,  la adicion al contrato de logistica electoral; según el orden del día del acta No. 6 del 3 de junio de 2022 y listado de asitencia. 
</t>
    </r>
    <r>
      <rPr>
        <b/>
        <sz val="12"/>
        <color theme="1"/>
        <rFont val="Arial Narrow"/>
        <family val="2"/>
      </rPr>
      <t>Julio de 2022:</t>
    </r>
    <r>
      <rPr>
        <sz val="12"/>
        <color theme="1"/>
        <rFont val="Arial Narrow"/>
        <family val="2"/>
      </rPr>
      <t xml:space="preserve">    Realizó seguimiento a la ejecución del  Plan de Accion, según información registrada en el  acta No. 7  de fecha 4 de julio de 2022 y listado de asitencia.  
</t>
    </r>
    <r>
      <rPr>
        <b/>
        <sz val="12"/>
        <color theme="1"/>
        <rFont val="Arial Narrow"/>
        <family val="2"/>
      </rPr>
      <t>Agosto  de 2022</t>
    </r>
    <r>
      <rPr>
        <sz val="12"/>
        <color theme="1"/>
        <rFont val="Arial Narrow"/>
        <family val="2"/>
      </rPr>
      <t xml:space="preserve">:   Efectuó seguimiento al   . contrato de mantenimiento ascensor, adquisicion software autocad, recarga de tóner, arrendamiento, correspondencia y embalaje,  la adición al contrato del  parque automotor, mantenimiento bodega archivo, sistema de monitoreo ambiental, ferretería., segíun información registrada en el  acta No. 8 del 2 de agosto de 2022 y listado de asitencia. </t>
    </r>
  </si>
  <si>
    <t>Falta de Presupuesto para cumplir con el correcto funcionamiento de los procesos de la entidad.</t>
  </si>
  <si>
    <r>
      <rPr>
        <b/>
        <sz val="14"/>
        <color theme="1"/>
        <rFont val="Arial"/>
        <family val="2"/>
      </rPr>
      <t>Verificar que la identificación del riesgo se realice bajo la metodología de la versión 5 dela guía de riesgos, expedida por el DAFP.   Numeral 8:   Lineamientos:  1</t>
    </r>
    <r>
      <rPr>
        <b/>
        <sz val="12"/>
        <color theme="1"/>
        <rFont val="Arial"/>
        <family val="2"/>
      </rPr>
      <t xml:space="preserve">.Verificar que los riesgos residuales ubicados en zona moderada, alta o extrema sólo pueden tener opciones evitar o reducir, no se pueden aceptar aceptando, deben tener un plan de acción.                                                                            </t>
    </r>
    <r>
      <rPr>
        <b/>
        <sz val="14"/>
        <color theme="1"/>
        <rFont val="Arial"/>
        <family val="2"/>
      </rPr>
      <t>2.</t>
    </r>
    <r>
      <rPr>
        <b/>
        <sz val="12"/>
        <color theme="1"/>
        <rFont val="Arial"/>
        <family val="2"/>
      </rPr>
      <t xml:space="preserve"> Nota: Los riesgos residuales ubicados en zona baja,  pueden tener 3  opciones: Aceptar, evitar o reducir.  Si se aceptan no se requiere definir un plan de acción  verificar que se cumpla. </t>
    </r>
  </si>
  <si>
    <t xml:space="preserve">Durante el periodo evaluado, la  primera  línea de defensa  realizó monitoreo  Bimestral  a las acciones tendientes a controlar y Gestionar los riesgos y  remitió  los resultados  a la Secretaría de Planeación ? </t>
  </si>
  <si>
    <t>Incumplimiento al Plan de Desarrollo</t>
  </si>
  <si>
    <t>Incumplimiento de las metas de producto y bienestar</t>
  </si>
  <si>
    <t xml:space="preserve">
Inadecuado monitoreo, gestión y seguimiento por parte de las secretarías ejecutoras</t>
  </si>
  <si>
    <t xml:space="preserve">Posibilidad de perdida económica y reputacional por incumplimiento al plan de desarrollo en las metas de producto y bienestar </t>
  </si>
  <si>
    <t xml:space="preserve">1. Elaboración del plan de desarrollo municipal y plan plurianual de inversiones
2. Elaboración del plan indicativo
3. Elaboración del POAI
4. Elaboración de planes de acción
5. Seguimiento a la implementación de políticas, planes, programas y proyectos  
</t>
  </si>
  <si>
    <t>La secretaria de planeación y/o Director de Planeación del Desarrollo verifica la información reportada en el aplicativo al tablero con el fin de elaborar el informe de cumplimiento de metas para la toma de decisiones  en el marco del Consejo de Gobierno.</t>
  </si>
  <si>
    <t>Al principio de año se elaborará el cronograma de presentación de los instrumentos  igualmente se capacitará a los enlaces de cada secretaría en la formulación y reporte de ejecución de los instrumentos de planeación; dejando actas de reunión como evidencia y Trimestralmente se expedirá una circular en la cuál se recuerda el reporte de ejecución de instrumentos y fechas de entrega.</t>
  </si>
  <si>
    <t>Director de Planeación del Desarrollo</t>
  </si>
  <si>
    <t>Bimestral</t>
  </si>
  <si>
    <t xml:space="preserve">Según acta No. 01 de fecha 2 de febrero de 2022, se socializó el cronograma y se capacitó los enlaces de cada secretaria en la formulación y reporte de ejecución de los instrumentos de planeación.  Adicionalmente durante el periodo evaluado emitieron las siguientes circulares trimestrales recordando la fechas de reportes de ejecución de los instrumentos de planeación:  Circular No. 05 del 18 de marzo de 2022, circular No. 06 del 23 de mayo de 2022,. </t>
  </si>
  <si>
    <t>Mediante Resolución No.  026 del 27 de marzo de 2019 se encuentra Creado  el comité de riesgos de la Secretaria de Planeación</t>
  </si>
  <si>
    <t xml:space="preserve">Se presenta falencia  en la descripción del riesgo debido a que deben tener claro para su formulación que la causa inmediata esta asociada a lo antes describíamos como riesgo y lo que ahora  llamamos causa raíz es lo que antes llamábamos causa inmediata realmente y las subcausas corresponden. Sumado a lo anterior es necesario que identifiquen de forma adecuada  la actividad generadora del riesgo y la frecuencia del riesgo </t>
  </si>
  <si>
    <t xml:space="preserve">Durante el periodo  enero a agosto  de 2022,  la línea estratégica a realizado 2 monitoreos al cumplimiento de la política de riesgos, como registro de cumplimiento está:                                                                 - Acta No. 1 del Comité de Coordinación de Control Interno  del  3   de mayo  de  2022.                   - Acta No. 2 del Comité de Coordinación de Control interno  del 27 de julio de 2022.                                       Fechas en las cuales según el orden del día la jefe de la Oficina de Control Interno,  socializó a la alta dirección el resultado del Cumplimiento de las acciones programas en cada componente del Plan anticorrupción y el estado de cumplimiento de la Política de riesgos. </t>
  </si>
  <si>
    <r>
      <t xml:space="preserve">Durante el periodo enero a agosto de 2022,  se realizaron oportunamente 4  monitoreos:                                          </t>
    </r>
    <r>
      <rPr>
        <b/>
        <sz val="12"/>
        <color theme="1"/>
        <rFont val="Arial"/>
        <family val="2"/>
      </rPr>
      <t xml:space="preserve">  - Primer monitoreo de   Enero  a febrero de 2022</t>
    </r>
    <r>
      <rPr>
        <sz val="12"/>
        <color theme="1"/>
        <rFont val="Arial"/>
        <family val="2"/>
      </rPr>
      <t xml:space="preserve">:   Se realizó el 3 de marzo de 2022, tal como registra el acta de comité técnico No. 2 del  3 de marzo de 2022  y el reporte del monitoreo  al mapa riesgos del proceso planeación estratégica y territorial,   se hizo  del correo  del Sisbén  a la Dirección de Fortalecimiento institucional el  5 de abril a través del correo Institucional del Sisbén.                                                                                                                              </t>
    </r>
    <r>
      <rPr>
        <b/>
        <sz val="12"/>
        <color theme="1"/>
        <rFont val="Arial"/>
        <family val="2"/>
      </rPr>
      <t xml:space="preserve">    - Segundo Monitoreo de  Marzo a abril de 2022:</t>
    </r>
    <r>
      <rPr>
        <sz val="12"/>
        <color theme="1"/>
        <rFont val="Arial"/>
        <family val="2"/>
      </rPr>
      <t xml:space="preserve"> Se realizó el 2 de mayo de 2022, tal como lo registra el acta de comité técnico No. 5 de fecha 2 de mayo de 2022  y el log de envió del correo del Sisbén   a   la Dirección de Fortalecimiento de fortalecimiento institucional.                                                                                            </t>
    </r>
    <r>
      <rPr>
        <b/>
        <sz val="12"/>
        <color theme="1"/>
        <rFont val="Arial"/>
        <family val="2"/>
      </rPr>
      <t>-  Tercer Monitoreo de  Mayo  a junio de 2022:</t>
    </r>
    <r>
      <rPr>
        <sz val="12"/>
        <color theme="1"/>
        <rFont val="Arial"/>
        <family val="2"/>
      </rPr>
      <t xml:space="preserve"> Se realizó el  1  de  julio  de 2022, tal como lo registra el acta de comité técnico No. 09   de fecha  1 de  julio   de 2022  y el log de envió del correo del Sisbén   a   la Dirección de Fortalecimiento de fortalecimiento institucional.                                                                               </t>
    </r>
    <r>
      <rPr>
        <b/>
        <sz val="12"/>
        <color theme="1"/>
        <rFont val="Arial"/>
        <family val="2"/>
      </rPr>
      <t>-   Cuarto monitoreo de  julio   a  agosto  de 2022:</t>
    </r>
    <r>
      <rPr>
        <sz val="12"/>
        <color theme="1"/>
        <rFont val="Arial"/>
        <family val="2"/>
      </rPr>
      <t xml:space="preserve"> Se realizó el   5  de  septiembre  de 2022, tal como lo registra el acta de comité técnico No. 10   de fecha  1  de  septiembre    de 2022  y el log de envió del correo del Sisbén   a   la Dirección de Fortalecimiento de fortalecimiento institucional</t>
    </r>
  </si>
  <si>
    <t xml:space="preserve">Durante el periodo evaluado se materializo el riesgo, no obstante cuando se trata de riesgos de gestión no es necesario reportar al ente de control, solo en el caso de tratarse de riesgos de corrupción e iniciar la implementación de acciones correctivas con tendencia a evitarlo y en caso extremo  por falta de capacidades a reducirlo. </t>
  </si>
  <si>
    <t xml:space="preserve"> El control se encuentra documentado en el  procedimiento de Seguimiento instrumentos de planeación </t>
  </si>
  <si>
    <t xml:space="preserve">Es necesario reformular control asegurándose que cumpla con los 6 criterios que establece la guía No. 4 de gestión de riesgos expedida por el DAFP. </t>
  </si>
  <si>
    <t xml:space="preserve">El riesgo se materializó pero la hoja de vida del indicador que mide el cumplimiento de metas del plan de desarrollo, no determina en el análisis del control cuantas metas del plan de desarrollo se encuentran incumplidas, dato que corresponde al número de veces que se le materializó el riesgo. </t>
  </si>
  <si>
    <t>No se puede medir el desempeño del control porque se desconoce el numero de metas del plan de desarrollo que se encuentran incumplidas en el periodo evaluado</t>
  </si>
  <si>
    <t xml:space="preserve">El indicador de seguimiento al cumplimento de metas del plan de desarrollo permite  determinar si el riesgo se materializa o no.  No obstante,  al consultar el resultado del seguimiento al indicador se puede evidenciar que se presenta incumplimiento de metas del plan, pero no contiene información en el análisis de la hoja de vida del indicador sobre  cuantas metas se encuentran incumplidas, aspecto que permite establecer el numero de veces que se materializa el riesgo;  así mismo,  es importante tener presente que la frecuencia correspondería al número de metas del plan de desarrollo que se deben cumplir en la vigencia 2022. Razón por la cual,  es necesario realizar mejoras en la hoja de vida del indicador y  a su vez  es necesario establecer nuevamente la frecuencia  en la que realiza la actividad generadora del riesgo,  para poder realizar una adecuada formulación del mapa de riesgos. Mejoras que una vez implementadas permiten a la oficina de control interno evaluar el desempeño del control.   Se recomienda tener claro las mejoras para que cuando reporte a la Dirección de Fortalecimiento el número de veces que se materializa el riesgo lo reporten con base el número de metas incumplidas. </t>
  </si>
  <si>
    <t>El Director de planeación del desarrollo bimestralmente verifica  y realiza un reporte de avance de cumplimiento de metas  de las secretarías ejecutoras, el cuál es remitido a través del correo electrónico institucional.</t>
  </si>
  <si>
    <t>No  reporte de la información adecuada y oportuna a través de los diferentes instrumentos de planeación</t>
  </si>
  <si>
    <t>Los profesionales de la Dirección de Planeación del Desarrollo trimestralmente verifican y validan la información suministradas por las secretarías para efectos de ser publicado en las plataformas respectivas. Dejando como evidencia la publicación de la información en las diferentes plataformas o en su defecto correo electrónico con observaciones y solicitud de información completa o mejorada</t>
  </si>
  <si>
    <t>En caso de incumplimiento en términos de calidad y/o puntualidad en entrega de la información relacionada con los instrumentos de seguimiento, se enviarán memorando reiterando la solicitud de la misma con el detalle de la inconformidad.</t>
  </si>
  <si>
    <t xml:space="preserve">Durante el periodo evaluado se remitieron los siguientes memorandos a quienes emitieron información errónea o no aprobada:  Memorando No. 1232 - 023394  de fecha 25 de abril de 2022 emitido a la Secretaria  Agricultura.   Memorando 1232 - 0313334 de fecha 8 de junio de 2022  emitido a la secretaria de agricultura.  </t>
  </si>
  <si>
    <t>Debilidad en la revisión y consolidación de la información que debe ser publicada</t>
  </si>
  <si>
    <t>El director de planeación del desarrollo bimestralmente verifica en los  comités técnicos la calidad de la información reportada por los sectorialistas con el fin de determinar acciones de mejora a las que haya lugar. Dejando como evidencia acta de reunión</t>
  </si>
  <si>
    <t>Inconformismo de parte de la comunidad</t>
  </si>
  <si>
    <t>Implementación de un modelo de desarrollo territorial por fuera de las realidades del municipio</t>
  </si>
  <si>
    <t>Desarticulación entre el POT y la construcción del Plan de Desarrollo y los demás instrumentos de planeación</t>
  </si>
  <si>
    <t>Posibilidad de perdida económica y reputacional por implementación de un modelo de desarrollo territorial por fuera de las realidades del municipio</t>
  </si>
  <si>
    <t xml:space="preserve">1. Elaboración del plan de ordenamiento territorial </t>
  </si>
  <si>
    <t xml:space="preserve">La directora de OTS junto con su equipo de trabajo anualmente  realiza la evaluación y seguimiento (Expediente Municipal) cotejando los artículos  frente a la ejecución e implementación del POT. Dejando como evidencia el documento de seguimiento y evaluación (Expediente Municipal). </t>
  </si>
  <si>
    <t>Realizar comunicaciones mediante canales internos en relación al cumplimiento a los compromisos de cada secretaría establecidos en el POT.</t>
  </si>
  <si>
    <t>Directora de ordenamiento territorial</t>
  </si>
  <si>
    <t xml:space="preserve">Cada vez que se requiera </t>
  </si>
  <si>
    <t>Semestral</t>
  </si>
  <si>
    <t xml:space="preserve">   28/09/2022</t>
  </si>
  <si>
    <t>Durante el periodo evaluado se emitió los siguientes memorandos:  1210 - 11883 del 14 de febrero de 2022emitido a la secretaria de movilidad  solicitando información para evaluación y seguimiento al POT,  Oficio  No. 1210 - 8642  enviado a CELSIA solicitando información del consumo de energía para evaluación y seguimiento al POT,  Memorando No. 11886 del 14 de febrero  emitido a la Secretaria de Salud solicitando información sobre sobre temas de salud,  Memorando No.  11891 del 14 de febrero de 2022 solicitando  información en temas de educación,  memorando No. 1210- 12111 enviado a DIANU  del 15 de febrero de 2022  convocando a mesa de trabajo y solicitando información sobre catastro, memorando No. 1210 - 11895 del 14 de febrero solicitando información sobre los principales fuentes de agua que abastecen los acueductos veredales,  Memorando 1210 - 11883 de fecha 14 de febrero de 2022 emitido a la Secretaria de Movilidad solicitando información asociada  a temas de movilidad, Oficio No. 1210 - 8906 del 15 de febrero emitido al IMDRI solicitando información sobre escenarios deportivos, Oficio 1210 -8914 del 15 de febrero solicitando información sobre asuntos de acueducto y alcantarillado.</t>
  </si>
  <si>
    <t xml:space="preserve">El mapa se elaboró aplicando la metodología establecida en la política de riesgos, el riesgo presenta falencias en la descripción asociada a la causa inmediata y  causa raíz, es importante en la formulación del riesgo que para la nueva guía de riesgos es causa inmediata se refiere a lo que antes correspondía al riesgo y la causa raíz a lo que antes llamamos causa y la subcausa corresponde realmente a la  causa raíz,  a la que se identifica cuando se aplica la técnica de los 5 porqué? o a la priorización de causas.   sumado  a lo anterior, es necesario reformular la actividad generadora del riesgo, en razón a que según el riesgo y las actividades relacionadas en la caracterización del proceso la actividad donde se puede presentar el riesgo corresponde a:  Formular y ajustar el POT, de ahí que a su vez es necesario determinar nuevamente la frecuencia del riesgo, la cual corresponde al número de veces que realiza en el año la actividad generadora del riesgo. </t>
  </si>
  <si>
    <t xml:space="preserve">No aplica porque el riesgo no se materializó durante el periodo evaluado </t>
  </si>
  <si>
    <t xml:space="preserve">El control se encuentra documentado en el procedimiento Formular y ajustar el POT. </t>
  </si>
  <si>
    <t xml:space="preserve">No aplica porque el riego no se materializo en el periodo evaluado </t>
  </si>
  <si>
    <t>o</t>
  </si>
  <si>
    <t>Desconocimiento procedimental y operativo del POT por parte de las demás secretarios de despacho y  gerentes</t>
  </si>
  <si>
    <t>Socializar a la alta dirección los lineamientos del POT con el fin de actualizar expediente municipal según competencia de cada despacho.</t>
  </si>
  <si>
    <t>Anual</t>
  </si>
  <si>
    <t xml:space="preserve">No hay avance porque la actividad esta programada para realizarse anualmente </t>
  </si>
  <si>
    <t>NO TIENE MAPA ELABORADO  EN EL PERIODO ENERO A AGOSTO DE 2022</t>
  </si>
  <si>
    <t xml:space="preserve">Acciones legales (sanciones disciplinarias, demandas y demás acciones jurídicas) y/o hallazgos de los entes de control </t>
  </si>
  <si>
    <t xml:space="preserve">Incumplimiento a la oportunidad de respuesta de los PQRS clasificados como Derechos de Petición a la Entidad. </t>
  </si>
  <si>
    <t>Falta de seguimiento a los tiempos de respuestas de las PQRS - Derechos de Petición formuladas a la entidad</t>
  </si>
  <si>
    <t xml:space="preserve">Posibilidad de perdida económica y reputacional por acciones legales (sanciones disciplinarias, demandas y demás acciones jurídicas) y/o hallazgos de los entes de control debido al incumplimiento a la oportunidad de respuesta de los PQRS clasificados como Derechos de Petición a la Entidad. </t>
  </si>
  <si>
    <t>Seguimiento a la gestión de mejoramiento de la reducción de las PQRS al interior de los Procesos</t>
  </si>
  <si>
    <t>El Profesional Universitario(a) de la Dirección de Atención al Ciudadano quincenalmente  verifica que las respuestas emitidas por las diferentes unidades administrativas de las PQRS sean respondidas dentro delos términos establecidos por la ley y se genera un informe que se exporta de la plataforma PISAMI, donde se puede visualizar el estado de las respuestas de las PQRS de cada unidad administrativa. En caso de encontrar PQRS a las cuales no se les dio respuesta dentro de los términos establecidos por la ley, se remite un informe de lo ocurrido a la oficina de control disciplinario y se proyectan informes de seguimiento con los respectivos memorandos.</t>
  </si>
  <si>
    <t>Realizar informes de seguimiento por unidad administrativa, referente a las respuestas y el estado de seguimiento de las PQRS</t>
  </si>
  <si>
    <t>Director de Atención al Ciudadano</t>
  </si>
  <si>
    <t>Se enviaron en el periodo los siguientes informes a las Dependencias mediante circulares: 000002 del 12 de enero, 000006 del 27 de enero, 000008 del 11 de febrero y 000010 del 24 de febrero.
Se enviaron en el periodo los siguientes informes a las Dependencias mediante circulares: 000012 del 11 de marzo, 000015 del 28 de marzo, 000016 del 05 de abril y 000018 del 27 de abril.
Se enviaron en el periodo los siguientes informes a las Dependencias mediante circulares: 000020 del 10 de mayo, 000028 del 25 de mayo, 000031 del 09 de junio y 000034 del 30 de junio. 
Las circulares de este periodo  000038 del 13 de julio, 000041 del 27 de julio, 000044 del 10 de agosto y 000049 del 26 de agosto.</t>
  </si>
  <si>
    <t>Mediante Resolucion No. 008 del 26 de Junio  de 2020 se encuentra conformado  el comité de seguimiento al mapa de  riesgos  del proceso de gestión del servicio y atencón al ciudadano de la dirección de atención al ciudadano de la Secretaria General .</t>
  </si>
  <si>
    <r>
      <t xml:space="preserve">Durante el periodo evaluado se realizaron oportunamente 4 monitoreos:
</t>
    </r>
    <r>
      <rPr>
        <b/>
        <sz val="12"/>
        <rFont val="Arial Narrow"/>
        <family val="2"/>
      </rPr>
      <t>Primer monitoreo:</t>
    </r>
    <r>
      <rPr>
        <sz val="12"/>
        <rFont val="Arial Narrow"/>
        <family val="2"/>
      </rPr>
      <t xml:space="preserve">  Enero  a Febrero de 2022 , se realizó el 12 de enero de 2022, tal como registra el acta de comité técnico No. 1  y  el log del reporte de monitoreo al mapa de riesgos del proceso  gestión de evaluación y seguimiento  se envió a  la Dirección de Fortalecimiento el 15 de febrero de 2022 a través del correo intitucional de servicio y atencón al ciudadano de la dirección de atención al ciudadano de la secretaria general .                              </t>
    </r>
    <r>
      <rPr>
        <b/>
        <sz val="12"/>
        <rFont val="Arial Narrow"/>
        <family val="2"/>
      </rPr>
      <t xml:space="preserve"> 
Segundo Monitoreo:</t>
    </r>
    <r>
      <rPr>
        <sz val="12"/>
        <rFont val="Arial Narrow"/>
        <family val="2"/>
      </rPr>
      <t xml:space="preserve">  Marzo a Abril de 2022, se realizó el 8 de marzo de 2022, tal como lo registra el acta de comité técnico No. 2  y el log del reporte de monitoreo al mapa de riesgos del proceso  gestión de evaluación y seguimiento  se envió a  la Dirección de Fortalecimiento el 10 de marzo de 2022 a través del correo intitucional de servicio y atencón al ciudadano de la dirección de atención al ciudadano de la secretaria general.                                                                                                        </t>
    </r>
    <r>
      <rPr>
        <b/>
        <sz val="12"/>
        <rFont val="Arial Narrow"/>
        <family val="2"/>
      </rPr>
      <t xml:space="preserve">   
Tercer  Monitoreo</t>
    </r>
    <r>
      <rPr>
        <sz val="12"/>
        <rFont val="Arial Narrow"/>
        <family val="2"/>
      </rPr>
      <t xml:space="preserve">:  Mayo a Junio  de 2022, Se realizó el  2 de mayo  de 2022, tal como lo registra el acta de comité técnico No. 3  y el log del reporte de monitoreo al mapa de riesgos del proceso  gestión de evaluación y seguimiento  se envió a  la Dirección de Fortalecimiento el 4 de mayo de 2022 a través del correo intitucional de servicio y atencón al ciudadano de la dirección de atención al ciudadano de la secretaria general.                                                       
</t>
    </r>
    <r>
      <rPr>
        <b/>
        <sz val="12"/>
        <rFont val="Arial Narrow"/>
        <family val="2"/>
      </rPr>
      <t>Cuarto   Monitoreo</t>
    </r>
    <r>
      <rPr>
        <sz val="12"/>
        <rFont val="Arial Narrow"/>
        <family val="2"/>
      </rPr>
      <t xml:space="preserve">:  Julio  a  Agosto  de 2022, se realizó el 2 de septiembre  de 2022, tal como lo registra el acta de comité técnico No.4 y el log del reporte de monitoreo al mapa de riesgos del proceso  gestión de evaluación y seguimiento  se envió a  la Dirección de Fortalecimiento el 9 de septiembre de 2022 a través del correo intitucional de servicio y atencón al ciudadano de la dirección de atención al ciudadano de la secretaria general.                                             </t>
    </r>
  </si>
  <si>
    <t xml:space="preserve">El riesgo se materializo durante el periodo evaluado de Enero a Agosto del 2022. donde se ha realizado todas las actividades relacionadas en este numeral; reportando a la dirección de fortalecimiento institucional y control disciplinario. Se ha realizado plan de mejora para las oportunidades de respuesta de PQRS y se ha actualizado el mapa de riesgo y se incluyo el segimiento  a la oportunidad de respuesta a los reclamos. </t>
  </si>
  <si>
    <t xml:space="preserve">El control diseñado para atacar la causa del riesgo y prevenir su materialización, se encuentra documentado en el  procedmiento de PQRS y en la caracterización del proceso gestión del servicio atención del ciudadano </t>
  </si>
  <si>
    <t>El control esta bien diseñado pero se aplica parcialmente por las unidades administrativas responsables del tramite de la respuesta oportuna al peticionario lo que hace que el riesgo se materialice.</t>
  </si>
  <si>
    <t>Errores en la clasificación del tipo de petición - Derechos de Petición</t>
  </si>
  <si>
    <t>EL Profesional Universitaro(a) de la Dirección de Atención al Ciudadano y lider de cada unidad administrativa diariamente verifica y revisa aleatoreamente que la clasificación del tipo de petición sea la correcta a través de la consulta en la página web (modulo de radicación de peticiones, quejas y reclamos - clasificación de PQR y descripción de los mismos), el procedimiento del proceso y trámite interno del Derecho de petición de la Alcaldía. En caso de encontrar tipos de peticiones mal clasificadas, se procede a realizar el cambio en la plataforma PISAMI y se envia correo electrónico informativo.</t>
  </si>
  <si>
    <t>Realizar informes consolidados de seguimiento a las ventanillas</t>
  </si>
  <si>
    <t xml:space="preserve">Informe seguimiento a la ventanilla del 03 al 08 de enero enviado el 12 de enero, Informe seguimiento a la ventanilla del 11 al 15 de enero enviado el 18 de enero, Informe seguimiento a la ventanilla del 17 al 22 de enero enviado el 01 de febrero, Informe seguimiento a la ventanilla del 24 al 28 de enero enviado el 02 de febrero, Informe seguimiento a la ventanilla del 31 de enero al 04 de febrero enviado el 09 de febrero, Informe seguimiento a la ventanilla del 07 al 11 de febrero enviado el 16 de febrero, Informe seguimiento a la ventanilla del 14 al 18 de febrero enviado el 22 de febrero, Informe seguimiento a la ventanilla del 21 al 25 de febrero enviado el 02 de marzo e Informe seguimiento a la ventanilla del 28 de febrero al 04 de marzo enviado el 08 de marzo.
Informe seguimiento a la ventanilla del 28 de febrero al 04 de marzo enviado el 08 de marzo, informe del 07 al 11 de marzo enviado el 15 de marzo, informe del 14 al 18 de marzo enviado el 23 de marzo, informe del 22 al 25 de marzo enviado el 31 de marzo, informe del 28 al 01 de abril enviado el 05 de abril, informe del 04 al 08 de abril enviado el 20 de abril, informe del 18 al 22 de abril enviado el 28 de abril e informe del 25 al 29 de abril enviado el 03 de mayo.
Informe seguimiento a la ventanilla del 01 al 06 de mayo enviado el 11 de mayo, Informe seguimiento a la ventanilla del 09 al 13 de mayo enviado el 19 de mayo, Informe seguimiento a la ventanilla del 16 al 20 de mayo enviado el 25 de mayo, Informe seguimiento a la ventanilla del 23 al 27 de mayo enviado el 01 de junio, Informe seguimiento a la ventanilla del 31 de mayo al 03 de junio enviado el 07 de junio, Informe seguimiento a la ventanilla del 06 al 10 de junio enviado el 15 de junio, Informe seguimiento a la ventanilla del 13 al 17 de junio enviado el 23 de junio, Informe seguimiento a la ventanilla del 21 al 23 de junio enviado el 30 de junio e Informe seguimiento a la ventanilla del 28 de junio al 01 de julio enviado el 06 de julio.
Informe seguimiento a la ventanilla del  05 de julio al 08 de julio enviado el 13 de julio, Informe seguimiento a la ventanilla del 11 de julio al 15 de julio enviado el 19 de julio, Informe seguimiento a la ventanilla del 18 de julio al 22 de julio enviado el 26 de julio, Informe seguimiento a la ventanilla del 25 de julio al 29 de julio enviado el 05 de agosto, Informe seguimiento a la ventanilla del 01 de agosto al 05 de agosto enviado el 09 de agosto, Informe seguimiento a la ventanilla del 08 de agosto al 12 de agosto enviado el 24 de agosto, Informe seguimiento a la ventanilla del 16 de agosto al 19 de agosto enviado el 26 de agosto, Informe seguimiento a la ventanilla del 22 de agosto al 26 de agosto e Informe seguimiento a la ventanilla del 29 de agosto al 02 de septiembre.
</t>
  </si>
  <si>
    <t>Errores en el direccionamiento del tipo de petición - Derechos de Petición</t>
  </si>
  <si>
    <t>El Profesional Universitaro(a) de la Dirección de Atención al Ciudadano y lider de cada unidad administrativa diariamente verifica y revisa aleatoreamente que la correspondencia haya sido remitida a la unidad administrativa competente a través de la plataforma PISAMI, donde se realiza la exportación de las peticiones radicadas y se verifica el grado de clasificación, de acuerdo a lo establecido en la resolución del trámite interno del Derecho de Petición de la Alcaldía y normatividad vigente. En caso de encontrar peticiones mal direccionadas, se procede a realizar el cambio en la Plataforma PISAMI y se envia correo electrónico informativo.</t>
  </si>
  <si>
    <t>Falta de seguimiento a los tiempos de respuestas de los Reclamos - Derechos de Petición formulados a la entidad</t>
  </si>
  <si>
    <t>El Director de Atención al Ciudadano trimestralmente verifica que las respuestas emitidas por las diferentes unidades administrativas de los Reclamos sean respondidas dentro de los términos establecidos por la ley y genera un informe que se exporta de la plataforma PISAMI, donde se puede visualizar el estado de las respuestas a los Reclamos de cada unidad administrativa perteneciente a los procesos misionales. En caso de encontrar Reclamos a los cuales no se les dio respuesta dentro de los términos establecidos por la ley, se remite un informe de lo ocurrido a las Dependencias y se expone en el Comité de Coordinación de Control Interno para que cada Dependencia implemente las acciones correspondientes, se procede a realizar informes de seguimiento con el respectivo seguimiento al indicador.</t>
  </si>
  <si>
    <t xml:space="preserve"> Reportar en el Comité de Coordinación de Control Interno mediante informe el estado de respuestas de los Reclamos con el fin de que cada Dependencia implemente las acciones de mejora correspondientes.</t>
  </si>
  <si>
    <t>Informe oportunidad de respuesta a los derechos de petición RECLAMOS, con corte al 31 de marzo de 2022 enviado el 01 de abril a los correos institucionales de los Procesos Misionales.
Socialización en Comité de Coordinación de Control Interno el día 03 de mayo del informe estado de respuestas de los Reclamos.
Socialización en Comité de Coordinación de Control Interno el día 27 de julio del informe estado de respuestas de los Reclamos.</t>
  </si>
  <si>
    <t xml:space="preserve"> Insatisfacción de los  ciudadanos frente a los servicios y trámites que presta la Entidad. </t>
  </si>
  <si>
    <t>Orientación inadecuada en la prestación de los servicios y trámites que presta la Entidad</t>
  </si>
  <si>
    <t>Falta de socialización de los mecanismos de comunicación para con los ciudadanos</t>
  </si>
  <si>
    <t>Posibilidad de perdida reputacional por insatisfacción de los ciudadanos frente a los servicios y trámites que presta la Entidad debido a la orientación inadecuada en la prestación de los servicios y tramites de la Entidad.</t>
  </si>
  <si>
    <t>Seguimiento a la orientación en la prestación de los servicios y trámites que presta la Entidad.</t>
  </si>
  <si>
    <t xml:space="preserve">     Entre 200 y 1000 SMLMV</t>
  </si>
  <si>
    <t>El Director (a) de Atención al Ciudadano y su equipo de trabajo cuatrimestralmente verifica y revisa las actividades del componente Atención al Ciudadano del Plan Anticorrupción y Atención al Ciudadano relacionadas con los mecanismos de comunicación para con los ciudadanos a través de las redes sociales de la Alcaldía. En caso de no encontrar implementados los mecanismos de comunicación entre la Entidad y los Ciudadanos, se procede a enviar memorando o correo electrónico a la Secretaría de las TICS o Comunicaciones, según sea el caso. Esta actividad se reporta en el avance del Informe del Plan Anticorrupción y de Atención al Ciudadano.</t>
  </si>
  <si>
    <t>Socializar y difundir información de los canales de atención, trámites, servicios y correos electrónicos de las Dependencias a los ciudadanos.</t>
  </si>
  <si>
    <t>Banners y piezas gráficas publicados en la página de la Alcaldía:
1. Pieza gráfica "trámites y servicios en línea"  Febrero 28 de 2022
2. Pieza gráfica "horarios de funcionamiento de la ventanilla de la Dirección de Atención al Ciudadano" Febrero 28, Marzo 3 de 2022
3.Pieza gráfica "encuesta virtual de trámites y servicios en línea" - Febrero 28, Marzo  4 de 2022
4.Pieza gráfica “seguimiento y radicación de PQRS” – Marzo  31 de 2022
5.Pieza gráfica “Línea directa y canal antifraude” – Abril  07 de 2022
6.Pieza gráfica “Encuesta de satisfacción trámites y servicios en línea” – Abril 29 de 2022
7.Pieza gráfica “Horarios de atención – ventanilla Dirección de Atención al Ciudadano” – Abril 29 de 2022
8.Pieza gráfica “Trámites y servicios en línea” – 29 de abril de 2022
9. Pieza gráfica "Radicación de PQRSD” y Pieza gráfica "Línea antifraude" - Mes de Mayo
10. Banner "Portafolio de servicios" - Mes de Junio                       
11.Cuña publicitaria "Información trámites y servicios" - Mes de Mayo y Junio
12.Realización de Pieza gráficas “Caracterización del ciudadano”, Pieza gráfica “Horarios de atención de los CAMS, radicación por correo electrónico, chat en línea y línea de denuncias", Piezas gráficas “Horarios de atención a los ciudadanos”  y Pieza gráfica “Portafolio de servicios” - Mes de Julio</t>
  </si>
  <si>
    <r>
      <t xml:space="preserve">Durante el periodo evaluado se realizaron oportunamente 4 monitoreos:
</t>
    </r>
    <r>
      <rPr>
        <b/>
        <sz val="12"/>
        <rFont val="Arial Narrow"/>
        <family val="2"/>
      </rPr>
      <t>Primer monitoreo:</t>
    </r>
    <r>
      <rPr>
        <sz val="12"/>
        <rFont val="Arial Narrow"/>
        <family val="2"/>
      </rPr>
      <t xml:space="preserve">  Enero  a Febrero de 2022 , se realizó el 12 de enero de 2022, tal como registra el acta de comité técnico No. 1  y  el log del reporte de monitoreo al mapa de riesgos del proceso  gestión de evaluación y seguimiento  se envió a  la Dirección de Fortalecimiento el 15 de febrero de 2022 a través del correo intitucional de servicio y atencón al ciudadano de la dirección de atención al ciudadano de la secretaria general .                               
</t>
    </r>
    <r>
      <rPr>
        <b/>
        <sz val="12"/>
        <rFont val="Arial Narrow"/>
        <family val="2"/>
      </rPr>
      <t>Segundo Monitoreo:</t>
    </r>
    <r>
      <rPr>
        <sz val="12"/>
        <rFont val="Arial Narrow"/>
        <family val="2"/>
      </rPr>
      <t xml:space="preserve">  Marzo a Abril de 2022, se realizó el 8 de marzo de 2022, tal como lo registra el acta de comité técnico No. 2  y el log del reporte de monitoreo al mapa de riesgos del proceso  gestión de evaluación y seguimiento  se envió a  la Dirección de Fortalecimiento el 10 de marzo de 2022 a través del correo intitucional de servicio y atencón al ciudadano de la dirección de atención al ciudadano de la secretaria general.                                                                                                           
</t>
    </r>
    <r>
      <rPr>
        <b/>
        <sz val="12"/>
        <rFont val="Arial Narrow"/>
        <family val="2"/>
      </rPr>
      <t xml:space="preserve">Tercer  Monitoreo: </t>
    </r>
    <r>
      <rPr>
        <sz val="12"/>
        <rFont val="Arial Narrow"/>
        <family val="2"/>
      </rPr>
      <t xml:space="preserve"> Mayo a Junio  de 2022, Se realizó el  2 de mayo  de 2022, tal como lo registra el acta de comité técnico No. 3  y el log del reporte de monitoreo al mapa de riesgos del proceso  gestión de evaluación y seguimiento  se envió a  la Dirección de Fortalecimiento el 4 de mayo de 2022 a través del correo intitucional de servicio y atencón al ciudadano de la dirección de atención al ciudadano de la secretaria general.                                                       
</t>
    </r>
    <r>
      <rPr>
        <b/>
        <sz val="12"/>
        <rFont val="Arial Narrow"/>
        <family val="2"/>
      </rPr>
      <t xml:space="preserve">Cuarto   Monitoreo: </t>
    </r>
    <r>
      <rPr>
        <sz val="12"/>
        <rFont val="Arial Narrow"/>
        <family val="2"/>
      </rPr>
      <t xml:space="preserve"> Julio  a  Agosto  de 2022, se realizó el 2 de septiembre  de 2022, tal como lo registra el acta de comité técnico No.4 y el log del reporte de monitoreo al mapa de riesgos del proceso  gestión de evaluación y seguimiento  se envió a  la Dirección de Fortalecimiento el 9 de septiembre de 2022 a través del correo intitucional de servicio y atencón al ciudadano de la dirección de atención al ciudadano de la secretaria general.                                             </t>
    </r>
  </si>
  <si>
    <t>El riesgo se materializo durante el periodo evaluado de Enero a Agosto del 2022. donde se ha realizado todas las actividades relacionadas en este numeral.  Se ha reportado a la dirección de fortalecimiento institucional. Se ha realizado planes de mejoras para mejorar la satisfacción del ciudadano y se ha actualziado el mapa de riesgo.</t>
  </si>
  <si>
    <t xml:space="preserve">El control diseñado para atacar la causa del riesgo y prevenir su materialización, se encuentra documentado en el  procedmiento de medición de la percepción del ciudadano y en la caracterización del proceso gestión del servicio atención del ciudadano </t>
  </si>
  <si>
    <t xml:space="preserve">Baja competencia del personal frente al manejo de las PQRS, orientación y atención al ciudadano </t>
  </si>
  <si>
    <t>El Director (a) de Atención al Ciudadano y Director(a) de Talento Humano cuatrimestralmente verifica y revisa las actividades del componente Atención al Ciudadano del Plan Anticorrupción y Atención al Ciudadano relacionadas con la capacitación al personal que atiende en ventanillas y da respuesta a las PQRS - Derechos de Petición a través de capacitaciones programadas dentro del PIC. En caso de no darsen las capacitaciones se procede a gestionar con otras entidades. Esta actividad se reporta en el avance del Informe del Plan Anticorrupción y de Atención al Ciudadano.</t>
  </si>
  <si>
    <t>Socializar el procedimiento de peticiones, quejas y reclamos con los servidores públicos.</t>
  </si>
  <si>
    <t>Circular número 000005 del 19 de enero de 2022 (citación para el miércoles, 26 de enero de 2022) - acta 01 socialización del procedimiento de PQRS.
Circular número 000014 del 16 de marzo (citación para el miércoles, 23 de marzo de 2022) - acta 02  se realiza socialización de PQRS, controles, derecho de petición y terminos de respuesta.
Circular número 000032 del 14 de junio de 2022 (citación para el jueves, 23 de junio de 2022) - acta 03 se realiza socialización de PQRS, controles, derecho de petición y terminos de respuesta.
Circular número 000048 del 22 de agosto (citación para el martes, 23 de agosto a las 8:00 am) como evidencias de dicha actividad se dejan el acta 03 y acta 04 se realiza socialización de PQRS, controles, derecho de petición y terminos de respuesta.</t>
  </si>
  <si>
    <t xml:space="preserve">NO PRESENTARON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</si>
</sst>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m/yyyy"/>
    <numFmt numFmtId="166" formatCode="#,##0.00;[Red]#,##0.00"/>
  </numFmts>
  <fonts count="64" x14ac:knownFonts="1">
    <font>
      <sz val="11"/>
      <color theme="1"/>
      <name val="Calibri"/>
      <family val="2"/>
      <scheme val="minor"/>
    </font>
    <font>
      <b/>
      <sz val="11"/>
      <color theme="1"/>
      <name val="Calibri"/>
      <family val="2"/>
      <scheme val="minor"/>
    </font>
    <font>
      <u/>
      <sz val="11"/>
      <color theme="10"/>
      <name val="Calibri"/>
      <family val="2"/>
      <scheme val="minor"/>
    </font>
    <font>
      <b/>
      <sz val="12"/>
      <color theme="1"/>
      <name val="Arial"/>
      <family val="2"/>
    </font>
    <font>
      <sz val="12"/>
      <color theme="1"/>
      <name val="Arial"/>
      <family val="2"/>
    </font>
    <font>
      <sz val="9"/>
      <color indexed="81"/>
      <name val="Tahoma"/>
      <family val="2"/>
    </font>
    <font>
      <sz val="12"/>
      <name val="Arial"/>
      <family val="2"/>
    </font>
    <font>
      <b/>
      <sz val="12"/>
      <name val="Arial"/>
      <family val="2"/>
    </font>
    <font>
      <sz val="11"/>
      <color theme="1"/>
      <name val="Calibri"/>
      <family val="2"/>
      <scheme val="minor"/>
    </font>
    <font>
      <b/>
      <sz val="12"/>
      <color rgb="FFFF0000"/>
      <name val="Arial"/>
      <family val="2"/>
    </font>
    <font>
      <b/>
      <sz val="9"/>
      <color indexed="81"/>
      <name val="Tahoma"/>
      <family val="2"/>
    </font>
    <font>
      <sz val="11"/>
      <color rgb="FF9C0006"/>
      <name val="Calibri"/>
      <family val="2"/>
      <scheme val="minor"/>
    </font>
    <font>
      <sz val="12"/>
      <color theme="1"/>
      <name val="Arial Narrow"/>
      <family val="2"/>
    </font>
    <font>
      <b/>
      <sz val="12"/>
      <color theme="1"/>
      <name val="Arial Narrow"/>
      <family val="2"/>
    </font>
    <font>
      <sz val="11"/>
      <color theme="1"/>
      <name val="Arial Narrow"/>
      <family val="2"/>
    </font>
    <font>
      <b/>
      <sz val="12"/>
      <color theme="9" tint="-0.249977111117893"/>
      <name val="Arial"/>
      <family val="2"/>
    </font>
    <font>
      <sz val="12"/>
      <color indexed="81"/>
      <name val="Arial"/>
      <family val="2"/>
    </font>
    <font>
      <b/>
      <sz val="12"/>
      <color rgb="FF00B0F0"/>
      <name val="Arial"/>
      <family val="2"/>
    </font>
    <font>
      <u/>
      <sz val="12"/>
      <color theme="1"/>
      <name val="Arial"/>
      <family val="2"/>
    </font>
    <font>
      <u/>
      <sz val="12"/>
      <name val="Arial"/>
      <family val="2"/>
    </font>
    <font>
      <sz val="16"/>
      <color indexed="81"/>
      <name val="Arial Narrow"/>
      <family val="2"/>
    </font>
    <font>
      <b/>
      <sz val="18"/>
      <color theme="1"/>
      <name val="Arial"/>
      <family val="2"/>
    </font>
    <font>
      <b/>
      <sz val="14"/>
      <color theme="1"/>
      <name val="Arial"/>
      <family val="2"/>
    </font>
    <font>
      <sz val="12"/>
      <color rgb="FF222222"/>
      <name val="Arial"/>
      <family val="2"/>
    </font>
    <font>
      <b/>
      <sz val="10"/>
      <color theme="1"/>
      <name val="Arial"/>
      <family val="2"/>
    </font>
    <font>
      <b/>
      <sz val="10"/>
      <name val="Arial"/>
      <family val="2"/>
    </font>
    <font>
      <b/>
      <sz val="10"/>
      <color rgb="FFFF0000"/>
      <name val="Arial"/>
      <family val="2"/>
    </font>
    <font>
      <sz val="12"/>
      <color rgb="FFFF0000"/>
      <name val="Arial"/>
      <family val="2"/>
    </font>
    <font>
      <sz val="11"/>
      <color rgb="FFFF0000"/>
      <name val="Calibri"/>
      <family val="2"/>
      <scheme val="minor"/>
    </font>
    <font>
      <b/>
      <sz val="11"/>
      <color theme="1"/>
      <name val="Arial"/>
      <family val="2"/>
    </font>
    <font>
      <sz val="16"/>
      <color theme="1"/>
      <name val="Arial"/>
      <family val="2"/>
    </font>
    <font>
      <b/>
      <sz val="12"/>
      <name val="Arial Narrow"/>
      <family val="2"/>
    </font>
    <font>
      <sz val="11"/>
      <name val="Calibri"/>
      <family val="2"/>
      <scheme val="minor"/>
    </font>
    <font>
      <sz val="11"/>
      <color rgb="FFFF0000"/>
      <name val="Arial Narrow"/>
      <family val="2"/>
    </font>
    <font>
      <sz val="11"/>
      <name val="Arial Narrow"/>
      <family val="2"/>
    </font>
    <font>
      <b/>
      <sz val="11"/>
      <color theme="9" tint="-0.249977111117893"/>
      <name val="Arial Narrow"/>
      <family val="2"/>
    </font>
    <font>
      <b/>
      <sz val="11"/>
      <color theme="1"/>
      <name val="Arial Narrow"/>
      <family val="2"/>
    </font>
    <font>
      <sz val="10"/>
      <name val="Arial Narrow"/>
      <family val="2"/>
    </font>
    <font>
      <sz val="12"/>
      <name val="Arial Narrow"/>
      <family val="2"/>
    </font>
    <font>
      <sz val="12"/>
      <color theme="5"/>
      <name val="Arial"/>
      <family val="2"/>
    </font>
    <font>
      <sz val="10"/>
      <color theme="1"/>
      <name val="Arial Narrow"/>
      <family val="2"/>
    </font>
    <font>
      <sz val="11"/>
      <color theme="1"/>
      <name val="Arial"/>
      <family val="2"/>
    </font>
    <font>
      <sz val="12"/>
      <color theme="1"/>
      <name val="Calibri"/>
      <family val="2"/>
      <scheme val="minor"/>
    </font>
    <font>
      <sz val="10"/>
      <color indexed="81"/>
      <name val="Arial Narrow"/>
      <family val="2"/>
    </font>
    <font>
      <sz val="10"/>
      <color indexed="81"/>
      <name val="Tahoma"/>
      <family val="2"/>
    </font>
    <font>
      <sz val="12"/>
      <color indexed="8"/>
      <name val="Arial"/>
      <family val="2"/>
    </font>
    <font>
      <b/>
      <sz val="12"/>
      <color indexed="8"/>
      <name val="Arial"/>
      <family val="2"/>
    </font>
    <font>
      <b/>
      <sz val="16"/>
      <color indexed="81"/>
      <name val="Arial"/>
      <family val="2"/>
    </font>
    <font>
      <sz val="16"/>
      <color indexed="81"/>
      <name val="Arial"/>
      <family val="2"/>
    </font>
    <font>
      <b/>
      <sz val="11"/>
      <name val="Arial Narrow"/>
      <family val="2"/>
    </font>
    <font>
      <sz val="12"/>
      <name val="Calibri"/>
      <family val="2"/>
    </font>
    <font>
      <sz val="12"/>
      <name val="Calibri"/>
      <family val="2"/>
      <scheme val="minor"/>
    </font>
    <font>
      <sz val="12"/>
      <color rgb="FFFF0000"/>
      <name val="Arial Narrow"/>
      <family val="2"/>
    </font>
    <font>
      <b/>
      <sz val="10"/>
      <color theme="1"/>
      <name val="Arial Narrow"/>
      <family val="2"/>
    </font>
    <font>
      <sz val="14"/>
      <color theme="1"/>
      <name val="Calibri"/>
      <family val="2"/>
      <scheme val="minor"/>
    </font>
    <font>
      <b/>
      <sz val="10"/>
      <color rgb="FFFF0000"/>
      <name val="Arial Narrow"/>
      <family val="2"/>
    </font>
    <font>
      <b/>
      <sz val="11"/>
      <color rgb="FFFF0000"/>
      <name val="Calibri"/>
      <family val="2"/>
      <scheme val="minor"/>
    </font>
    <font>
      <b/>
      <sz val="10"/>
      <color theme="9" tint="-0.249977111117893"/>
      <name val="Arial Narrow"/>
      <family val="2"/>
    </font>
    <font>
      <sz val="10"/>
      <color theme="1"/>
      <name val="Arial"/>
      <family val="2"/>
    </font>
    <font>
      <sz val="18"/>
      <color theme="1"/>
      <name val="Arial"/>
      <family val="2"/>
    </font>
    <font>
      <sz val="11"/>
      <color rgb="FF0070C0"/>
      <name val="Arial Narrow"/>
      <family val="2"/>
    </font>
    <font>
      <sz val="9"/>
      <color indexed="81"/>
      <name val="Tahoma"/>
      <charset val="1"/>
    </font>
    <font>
      <sz val="11"/>
      <color theme="1"/>
      <name val="Arial Black"/>
      <family val="2"/>
    </font>
    <font>
      <sz val="24"/>
      <color theme="1"/>
      <name val="Arial Black"/>
      <family val="2"/>
    </font>
  </fonts>
  <fills count="2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00B050"/>
        <bgColor indexed="64"/>
      </patternFill>
    </fill>
    <fill>
      <patternFill patternType="solid">
        <fgColor rgb="FFFFC7CE"/>
      </patternFill>
    </fill>
    <fill>
      <patternFill patternType="solid">
        <fgColor theme="5" tint="0.79998168889431442"/>
        <bgColor indexed="65"/>
      </patternFill>
    </fill>
    <fill>
      <patternFill patternType="solid">
        <fgColor rgb="FF92D05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2D050"/>
        <bgColor rgb="FFFBD4B4"/>
      </patternFill>
    </fill>
    <fill>
      <patternFill patternType="solid">
        <fgColor theme="0"/>
        <bgColor theme="0"/>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style="thin">
        <color auto="1"/>
      </right>
      <top style="medium">
        <color auto="1"/>
      </top>
      <bottom/>
      <diagonal/>
    </border>
    <border>
      <left style="thin">
        <color indexed="64"/>
      </left>
      <right/>
      <top style="thin">
        <color indexed="64"/>
      </top>
      <bottom style="thin">
        <color indexed="64"/>
      </bottom>
      <diagonal/>
    </border>
    <border>
      <left style="medium">
        <color auto="1"/>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auto="1"/>
      </left>
      <right/>
      <top style="medium">
        <color indexed="64"/>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style="thin">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77111117893"/>
      </right>
      <top style="thin">
        <color indexed="64"/>
      </top>
      <bottom/>
      <diagonal/>
    </border>
    <border>
      <left style="dashed">
        <color theme="9" tint="-0.249977111117893"/>
      </left>
      <right style="dashed">
        <color theme="9" tint="-0.249977111117893"/>
      </right>
      <top style="thin">
        <color indexed="64"/>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4659260841701"/>
      </right>
      <top style="thin">
        <color indexed="64"/>
      </top>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top style="dashed">
        <color theme="9" tint="-0.24994659260841701"/>
      </top>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style="dashed">
        <color theme="9" tint="-0.249977111117893"/>
      </left>
      <right/>
      <top style="dashed">
        <color theme="9" tint="-0.24994659260841701"/>
      </top>
      <bottom/>
      <diagonal/>
    </border>
    <border>
      <left/>
      <right/>
      <top style="thin">
        <color indexed="64"/>
      </top>
      <bottom/>
      <diagonal/>
    </border>
    <border>
      <left/>
      <right style="dashed">
        <color theme="9" tint="-0.24994659260841701"/>
      </right>
      <top style="dashed">
        <color theme="9" tint="-0.24994659260841701"/>
      </top>
      <bottom/>
      <diagonal/>
    </border>
    <border>
      <left style="dashed">
        <color theme="9" tint="-0.24994659260841701"/>
      </left>
      <right style="dashed">
        <color theme="9" tint="-0.249977111117893"/>
      </right>
      <top style="dashed">
        <color theme="9" tint="-0.24994659260841701"/>
      </top>
      <bottom/>
      <diagonal/>
    </border>
    <border>
      <left style="dashed">
        <color theme="9" tint="-0.249977111117893"/>
      </left>
      <right style="dashed">
        <color theme="9" tint="-0.24994659260841701"/>
      </right>
      <top style="dashed">
        <color theme="9" tint="-0.24994659260841701"/>
      </top>
      <bottom/>
      <diagonal/>
    </border>
    <border>
      <left style="dashed">
        <color theme="9" tint="-0.24994659260841701"/>
      </left>
      <right/>
      <top/>
      <bottom/>
      <diagonal/>
    </border>
    <border>
      <left style="dashed">
        <color theme="9" tint="-0.249977111117893"/>
      </left>
      <right style="dashed">
        <color theme="9" tint="-0.249977111117893"/>
      </right>
      <top/>
      <bottom/>
      <diagonal/>
    </border>
    <border>
      <left style="dashed">
        <color theme="9" tint="-0.249977111117893"/>
      </left>
      <right/>
      <top/>
      <bottom/>
      <diagonal/>
    </border>
    <border>
      <left/>
      <right style="dashed">
        <color theme="9" tint="-0.24994659260841701"/>
      </right>
      <top/>
      <bottom/>
      <diagonal/>
    </border>
    <border>
      <left style="dashed">
        <color theme="9" tint="-0.24994659260841701"/>
      </left>
      <right style="dashed">
        <color theme="9" tint="-0.249977111117893"/>
      </right>
      <top/>
      <bottom/>
      <diagonal/>
    </border>
    <border>
      <left style="dashed">
        <color theme="9" tint="-0.249977111117893"/>
      </left>
      <right style="dashed">
        <color theme="9" tint="-0.24994659260841701"/>
      </right>
      <top/>
      <bottom/>
      <diagonal/>
    </border>
    <border>
      <left style="dashed">
        <color theme="9" tint="-0.24994659260841701"/>
      </left>
      <right/>
      <top/>
      <bottom style="dashed">
        <color theme="9" tint="-0.24994659260841701"/>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bottom style="dashed">
        <color theme="9" tint="-0.24994659260841701"/>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thin">
        <color indexed="64"/>
      </right>
      <top style="dashed">
        <color theme="9" tint="-0.24994659260841701"/>
      </top>
      <bottom/>
      <diagonal/>
    </border>
    <border>
      <left style="dashed">
        <color theme="9" tint="-0.24994659260841701"/>
      </left>
      <right style="thin">
        <color indexed="64"/>
      </right>
      <top/>
      <bottom/>
      <diagonal/>
    </border>
    <border>
      <left style="dashed">
        <color theme="9" tint="-0.24994659260841701"/>
      </left>
      <right style="thin">
        <color indexed="64"/>
      </right>
      <top/>
      <bottom style="dashed">
        <color theme="9" tint="-0.24994659260841701"/>
      </bottom>
      <diagonal/>
    </border>
    <border>
      <left style="thin">
        <color indexed="64"/>
      </left>
      <right style="thin">
        <color indexed="64"/>
      </right>
      <top style="dashed">
        <color theme="9" tint="-0.249977111117893"/>
      </top>
      <bottom/>
      <diagonal/>
    </border>
    <border>
      <left/>
      <right/>
      <top style="thin">
        <color indexed="64"/>
      </top>
      <bottom style="thin">
        <color indexed="64"/>
      </bottom>
      <diagonal/>
    </border>
    <border>
      <left style="dashed">
        <color theme="9" tint="-0.24994659260841701"/>
      </left>
      <right style="thin">
        <color indexed="64"/>
      </right>
      <top style="thin">
        <color indexed="64"/>
      </top>
      <bottom/>
      <diagonal/>
    </border>
    <border>
      <left style="dashed">
        <color theme="9" tint="-0.24994659260841701"/>
      </left>
      <right style="thin">
        <color indexed="64"/>
      </right>
      <top/>
      <bottom style="thin">
        <color indexed="64"/>
      </bottom>
      <diagonal/>
    </border>
    <border>
      <left style="thin">
        <color theme="9" tint="-0.249977111117893"/>
      </left>
      <right style="thin">
        <color theme="9" tint="-0.249977111117893"/>
      </right>
      <top style="thin">
        <color theme="9" tint="-0.249977111117893"/>
      </top>
      <bottom style="dashed">
        <color theme="9" tint="-0.24994659260841701"/>
      </bottom>
      <diagonal/>
    </border>
    <border>
      <left style="dashed">
        <color theme="9" tint="-0.24994659260841701"/>
      </left>
      <right style="dashed">
        <color theme="9" tint="-0.24994659260841701"/>
      </right>
      <top/>
      <bottom style="thin">
        <color indexed="64"/>
      </bottom>
      <diagonal/>
    </border>
    <border>
      <left style="dashed">
        <color theme="9" tint="-0.24994659260841701"/>
      </left>
      <right style="dashed">
        <color theme="9" tint="-0.249977111117893"/>
      </right>
      <top/>
      <bottom style="dashed">
        <color theme="9" tint="-0.249977111117893"/>
      </bottom>
      <diagonal/>
    </border>
    <border>
      <left style="dashed">
        <color theme="9" tint="-0.24994659260841701"/>
      </left>
      <right style="dashed">
        <color theme="9" tint="-0.249977111117893"/>
      </right>
      <top style="dashed">
        <color theme="9" tint="-0.249977111117893"/>
      </top>
      <bottom/>
      <diagonal/>
    </border>
    <border>
      <left style="thin">
        <color indexed="64"/>
      </left>
      <right/>
      <top style="thin">
        <color indexed="64"/>
      </top>
      <bottom style="dashed">
        <color theme="9" tint="-0.24994659260841701"/>
      </bottom>
      <diagonal/>
    </border>
    <border>
      <left/>
      <right/>
      <top style="thin">
        <color indexed="64"/>
      </top>
      <bottom style="dashed">
        <color theme="9" tint="-0.24994659260841701"/>
      </bottom>
      <diagonal/>
    </border>
    <border>
      <left style="thin">
        <color indexed="64"/>
      </left>
      <right/>
      <top style="dashed">
        <color theme="9" tint="-0.24994659260841701"/>
      </top>
      <bottom style="thin">
        <color indexed="64"/>
      </bottom>
      <diagonal/>
    </border>
    <border>
      <left/>
      <right/>
      <top style="dashed">
        <color theme="9" tint="-0.24994659260841701"/>
      </top>
      <bottom style="thin">
        <color indexed="64"/>
      </bottom>
      <diagonal/>
    </border>
    <border>
      <left/>
      <right style="dashed">
        <color theme="9" tint="-0.249977111117893"/>
      </right>
      <top style="dashed">
        <color theme="9" tint="-0.249977111117893"/>
      </top>
      <bottom style="dashed">
        <color theme="9" tint="-0.249977111117893"/>
      </bottom>
      <diagonal/>
    </border>
    <border>
      <left style="dashed">
        <color theme="9" tint="-0.249977111117893"/>
      </left>
      <right style="dashed">
        <color theme="9" tint="-0.24994659260841701"/>
      </right>
      <top style="dashed">
        <color theme="9" tint="-0.249977111117893"/>
      </top>
      <bottom/>
      <diagonal/>
    </border>
    <border>
      <left style="dashed">
        <color theme="9" tint="-0.24994659260841701"/>
      </left>
      <right style="dashed">
        <color theme="9" tint="-0.24994659260841701"/>
      </right>
      <top style="dashed">
        <color theme="9" tint="-0.249977111117893"/>
      </top>
      <bottom/>
      <diagonal/>
    </border>
    <border>
      <left style="dashed">
        <color theme="9" tint="-0.249977111117893"/>
      </left>
      <right style="dashed">
        <color theme="9" tint="-0.24994659260841701"/>
      </right>
      <top/>
      <bottom style="dashed">
        <color theme="9" tint="-0.249977111117893"/>
      </bottom>
      <diagonal/>
    </border>
    <border>
      <left style="dashed">
        <color theme="9" tint="-0.24994659260841701"/>
      </left>
      <right style="dashed">
        <color theme="9" tint="-0.24994659260841701"/>
      </right>
      <top/>
      <bottom style="dashed">
        <color theme="9" tint="-0.249977111117893"/>
      </bottom>
      <diagonal/>
    </border>
    <border>
      <left style="dashed">
        <color theme="9"/>
      </left>
      <right/>
      <top/>
      <bottom/>
      <diagonal/>
    </border>
    <border>
      <left style="dashed">
        <color rgb="FFFF9900"/>
      </left>
      <right style="dashed">
        <color rgb="FFFF9900"/>
      </right>
      <top/>
      <bottom style="dashed">
        <color rgb="FFFF9900"/>
      </bottom>
      <diagonal/>
    </border>
    <border>
      <left style="dashed">
        <color rgb="FFFF9900"/>
      </left>
      <right style="dashed">
        <color rgb="FFFF9900"/>
      </right>
      <top style="dashed">
        <color rgb="FFFF9900"/>
      </top>
      <bottom style="dashed">
        <color rgb="FFFF9900"/>
      </bottom>
      <diagonal/>
    </border>
    <border>
      <left style="dashed">
        <color rgb="FFFF9900"/>
      </left>
      <right style="dashed">
        <color rgb="FFFF9900"/>
      </right>
      <top style="thin">
        <color indexed="64"/>
      </top>
      <bottom/>
      <diagonal/>
    </border>
    <border>
      <left style="dashed">
        <color rgb="FFFF9900"/>
      </left>
      <right style="dashed">
        <color rgb="FFFF9900"/>
      </right>
      <top/>
      <bottom/>
      <diagonal/>
    </border>
    <border>
      <left style="dashed">
        <color theme="9"/>
      </left>
      <right/>
      <top/>
      <bottom style="dashed">
        <color theme="9"/>
      </bottom>
      <diagonal/>
    </border>
    <border>
      <left style="dashed">
        <color theme="9"/>
      </left>
      <right style="dashed">
        <color theme="9"/>
      </right>
      <top style="dashed">
        <color theme="9"/>
      </top>
      <bottom style="dashed">
        <color theme="9"/>
      </bottom>
      <diagonal/>
    </border>
    <border>
      <left/>
      <right style="dashed">
        <color rgb="FFFF9900"/>
      </right>
      <top style="dashed">
        <color rgb="FFFF9900"/>
      </top>
      <bottom style="dashed">
        <color rgb="FFFF99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indexed="64"/>
      </left>
      <right/>
      <top style="thin">
        <color indexed="64"/>
      </top>
      <bottom/>
      <diagonal/>
    </border>
    <border>
      <left/>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bottom style="thin">
        <color rgb="FF000000"/>
      </bottom>
      <diagonal/>
    </border>
    <border>
      <left style="dotted">
        <color rgb="FFE36C09"/>
      </left>
      <right style="dotted">
        <color rgb="FFE36C09"/>
      </right>
      <top style="dotted">
        <color rgb="FFE36C09"/>
      </top>
      <bottom/>
      <diagonal/>
    </border>
    <border>
      <left style="dotted">
        <color rgb="FFE36C09"/>
      </left>
      <right/>
      <top style="dotted">
        <color rgb="FFE36C09"/>
      </top>
      <bottom/>
      <diagonal/>
    </border>
    <border>
      <left style="dotted">
        <color rgb="FFE36C09"/>
      </left>
      <right style="dotted">
        <color rgb="FFE36C09"/>
      </right>
      <top style="dotted">
        <color rgb="FFE36C09"/>
      </top>
      <bottom style="dotted">
        <color rgb="FFE36C09"/>
      </bottom>
      <diagonal/>
    </border>
    <border>
      <left style="dashed">
        <color theme="9"/>
      </left>
      <right style="dashed">
        <color theme="9"/>
      </right>
      <top/>
      <bottom style="dashed">
        <color theme="9"/>
      </bottom>
      <diagonal/>
    </border>
    <border>
      <left style="dashed">
        <color theme="9"/>
      </left>
      <right style="dashed">
        <color theme="9"/>
      </right>
      <top style="thin">
        <color indexed="64"/>
      </top>
      <bottom/>
      <diagonal/>
    </border>
    <border>
      <left style="dotted">
        <color rgb="FFE36C09"/>
      </left>
      <right style="dotted">
        <color rgb="FFE36C09"/>
      </right>
      <top/>
      <bottom/>
      <diagonal/>
    </border>
    <border>
      <left style="dotted">
        <color rgb="FFE36C09"/>
      </left>
      <right/>
      <top/>
      <bottom/>
      <diagonal/>
    </border>
    <border>
      <left style="dashed">
        <color theme="9"/>
      </left>
      <right style="dashed">
        <color theme="9"/>
      </right>
      <top/>
      <bottom/>
      <diagonal/>
    </border>
    <border>
      <left style="dashed">
        <color theme="9"/>
      </left>
      <right style="dashed">
        <color theme="9"/>
      </right>
      <top style="dashed">
        <color theme="9"/>
      </top>
      <bottom/>
      <diagonal/>
    </border>
    <border>
      <left style="dashed">
        <color theme="9"/>
      </left>
      <right style="dashed">
        <color theme="9"/>
      </right>
      <top/>
      <bottom style="dashed">
        <color theme="9" tint="-0.24994659260841701"/>
      </bottom>
      <diagonal/>
    </border>
    <border>
      <left style="dashed">
        <color rgb="FFFF9900"/>
      </left>
      <right style="dashed">
        <color rgb="FFFF9900"/>
      </right>
      <top style="dashed">
        <color rgb="FFFF9900"/>
      </top>
      <bottom/>
      <diagonal/>
    </border>
    <border>
      <left/>
      <right style="dashed">
        <color theme="9"/>
      </right>
      <top/>
      <bottom style="dashed">
        <color theme="9"/>
      </bottom>
      <diagonal/>
    </border>
    <border>
      <left/>
      <right style="dashed">
        <color theme="9"/>
      </right>
      <top style="dashed">
        <color theme="9"/>
      </top>
      <bottom style="dashed">
        <color theme="9"/>
      </bottom>
      <diagonal/>
    </border>
    <border>
      <left/>
      <right style="dashed">
        <color theme="9"/>
      </right>
      <top style="dashed">
        <color theme="9"/>
      </top>
      <bottom/>
      <diagonal/>
    </border>
    <border>
      <left/>
      <right style="thin">
        <color auto="1"/>
      </right>
      <top style="medium">
        <color indexed="64"/>
      </top>
      <bottom/>
      <diagonal/>
    </border>
    <border>
      <left style="thin">
        <color indexed="64"/>
      </left>
      <right style="dashed">
        <color theme="9" tint="-0.24994659260841701"/>
      </right>
      <top style="thin">
        <color indexed="64"/>
      </top>
      <bottom/>
      <diagonal/>
    </border>
    <border>
      <left style="thin">
        <color indexed="64"/>
      </left>
      <right style="dashed">
        <color theme="9" tint="-0.24994659260841701"/>
      </right>
      <top/>
      <bottom style="dashed">
        <color theme="9" tint="-0.24994659260841701"/>
      </bottom>
      <diagonal/>
    </border>
    <border>
      <left/>
      <right style="thin">
        <color indexed="64"/>
      </right>
      <top style="dashed">
        <color theme="9" tint="-0.24994659260841701"/>
      </top>
      <bottom/>
      <diagonal/>
    </border>
    <border>
      <left style="thin">
        <color indexed="64"/>
      </left>
      <right/>
      <top style="dashed">
        <color theme="9" tint="-0.24994659260841701"/>
      </top>
      <bottom/>
      <diagonal/>
    </border>
    <border>
      <left/>
      <right/>
      <top style="dashed">
        <color theme="9" tint="-0.24994659260841701"/>
      </top>
      <bottom/>
      <diagonal/>
    </border>
    <border>
      <left style="thin">
        <color indexed="64"/>
      </left>
      <right style="thin">
        <color indexed="64"/>
      </right>
      <top style="dashed">
        <color theme="9" tint="-0.24994659260841701"/>
      </top>
      <bottom/>
      <diagonal/>
    </border>
    <border>
      <left/>
      <right/>
      <top/>
      <bottom style="dotted">
        <color theme="9" tint="-0.249977111117893"/>
      </bottom>
      <diagonal/>
    </border>
    <border>
      <left style="dotted">
        <color theme="9" tint="-0.249977111117893"/>
      </left>
      <right style="dotted">
        <color theme="9" tint="-0.249977111117893"/>
      </right>
      <top style="dotted">
        <color theme="9" tint="-0.249977111117893"/>
      </top>
      <bottom style="dotted">
        <color theme="9" tint="-0.249977111117893"/>
      </bottom>
      <diagonal/>
    </border>
    <border>
      <left style="dotted">
        <color theme="9" tint="-0.249977111117893"/>
      </left>
      <right/>
      <top style="dotted">
        <color theme="9" tint="-0.249977111117893"/>
      </top>
      <bottom style="dotted">
        <color theme="9" tint="-0.249977111117893"/>
      </bottom>
      <diagonal/>
    </border>
    <border>
      <left style="dotted">
        <color theme="9" tint="-0.249977111117893"/>
      </left>
      <right style="dotted">
        <color theme="9" tint="-0.249977111117893"/>
      </right>
      <top style="dotted">
        <color theme="9" tint="-0.249977111117893"/>
      </top>
      <bottom/>
      <diagonal/>
    </border>
    <border>
      <left style="dotted">
        <color theme="9" tint="-0.249977111117893"/>
      </left>
      <right style="dotted">
        <color theme="9" tint="-0.249977111117893"/>
      </right>
      <top/>
      <bottom style="dotted">
        <color theme="9" tint="-0.249977111117893"/>
      </bottom>
      <diagonal/>
    </border>
    <border>
      <left/>
      <right/>
      <top style="dotted">
        <color theme="9" tint="-0.249977111117893"/>
      </top>
      <bottom style="dotted">
        <color theme="9" tint="-0.249977111117893"/>
      </bottom>
      <diagonal/>
    </border>
    <border>
      <left/>
      <right style="dotted">
        <color theme="9" tint="-0.249977111117893"/>
      </right>
      <top style="dotted">
        <color theme="9" tint="-0.249977111117893"/>
      </top>
      <bottom style="dotted">
        <color theme="9" tint="-0.249977111117893"/>
      </bottom>
      <diagonal/>
    </border>
    <border>
      <left style="dotted">
        <color theme="9" tint="-0.249977111117893"/>
      </left>
      <right style="thin">
        <color indexed="64"/>
      </right>
      <top style="dotted">
        <color theme="9" tint="-0.249977111117893"/>
      </top>
      <bottom/>
      <diagonal/>
    </border>
    <border>
      <left style="dotted">
        <color theme="9" tint="-0.249977111117893"/>
      </left>
      <right style="thin">
        <color indexed="64"/>
      </right>
      <top/>
      <bottom style="dotted">
        <color theme="9" tint="-0.249977111117893"/>
      </bottom>
      <diagonal/>
    </border>
    <border>
      <left style="dotted">
        <color theme="9" tint="-0.249977111117893"/>
      </left>
      <right style="dotted">
        <color theme="9" tint="-0.249977111117893"/>
      </right>
      <top/>
      <bottom/>
      <diagonal/>
    </border>
    <border>
      <left style="dotted">
        <color theme="9" tint="-0.249977111117893"/>
      </left>
      <right style="thin">
        <color indexed="64"/>
      </right>
      <top/>
      <bottom/>
      <diagonal/>
    </border>
    <border>
      <left style="dashed">
        <color theme="9" tint="-0.24994659260841701"/>
      </left>
      <right style="dashed">
        <color rgb="FFFF9900"/>
      </right>
      <top style="dashed">
        <color theme="9" tint="-0.24994659260841701"/>
      </top>
      <bottom/>
      <diagonal/>
    </border>
    <border>
      <left style="dashed">
        <color theme="9" tint="-0.24994659260841701"/>
      </left>
      <right style="dashed">
        <color rgb="FFFF9900"/>
      </right>
      <top/>
      <bottom style="dashed">
        <color theme="9" tint="-0.24994659260841701"/>
      </bottom>
      <diagonal/>
    </border>
    <border>
      <left style="dashed">
        <color theme="9" tint="-0.24994659260841701"/>
      </left>
      <right style="dashed">
        <color theme="9"/>
      </right>
      <top style="dashed">
        <color theme="9"/>
      </top>
      <bottom/>
      <diagonal/>
    </border>
    <border>
      <left style="dashed">
        <color theme="9" tint="-0.24994659260841701"/>
      </left>
      <right style="dashed">
        <color theme="9"/>
      </right>
      <top/>
      <bottom style="dashed">
        <color theme="9" tint="-0.24994659260841701"/>
      </bottom>
      <diagonal/>
    </border>
  </borders>
  <cellStyleXfs count="9">
    <xf numFmtId="0" fontId="0" fillId="0" borderId="0"/>
    <xf numFmtId="0" fontId="2" fillId="0" borderId="0" applyNumberFormat="0" applyFill="0" applyBorder="0" applyAlignment="0" applyProtection="0"/>
    <xf numFmtId="9" fontId="8" fillId="0" borderId="0" applyFont="0" applyFill="0" applyBorder="0" applyAlignment="0" applyProtection="0"/>
    <xf numFmtId="0" fontId="11" fillId="5" borderId="0" applyNumberFormat="0" applyBorder="0" applyAlignment="0" applyProtection="0"/>
    <xf numFmtId="0" fontId="8" fillId="6" borderId="0" applyNumberFormat="0" applyBorder="0" applyAlignment="0" applyProtection="0"/>
    <xf numFmtId="0" fontId="8" fillId="0" borderId="0"/>
    <xf numFmtId="0" fontId="11" fillId="5" borderId="0" applyNumberFormat="0" applyBorder="0" applyAlignment="0" applyProtection="0"/>
    <xf numFmtId="0" fontId="8" fillId="6" borderId="0" applyNumberFormat="0" applyBorder="0" applyAlignment="0" applyProtection="0"/>
    <xf numFmtId="9" fontId="8" fillId="0" borderId="0" applyFont="0" applyFill="0" applyBorder="0" applyAlignment="0" applyProtection="0"/>
  </cellStyleXfs>
  <cellXfs count="1920">
    <xf numFmtId="0" fontId="0" fillId="0" borderId="0" xfId="0"/>
    <xf numFmtId="0" fontId="1" fillId="0" borderId="1" xfId="0" applyFont="1" applyBorder="1" applyAlignment="1">
      <alignment horizontal="center"/>
    </xf>
    <xf numFmtId="0" fontId="0" fillId="0" borderId="1" xfId="0" applyBorder="1" applyAlignment="1">
      <alignment horizontal="center"/>
    </xf>
    <xf numFmtId="0" fontId="2" fillId="0" borderId="1" xfId="1" applyBorder="1"/>
    <xf numFmtId="0" fontId="2" fillId="0" borderId="1" xfId="1" applyBorder="1" applyAlignment="1"/>
    <xf numFmtId="0" fontId="2" fillId="0" borderId="1" xfId="1" applyBorder="1" applyAlignment="1">
      <alignment horizontal="left"/>
    </xf>
    <xf numFmtId="0" fontId="0" fillId="0" borderId="1" xfId="0" applyFill="1" applyBorder="1" applyAlignment="1">
      <alignment horizontal="center"/>
    </xf>
    <xf numFmtId="0" fontId="2" fillId="0" borderId="1" xfId="1" applyFill="1" applyBorder="1"/>
    <xf numFmtId="0" fontId="0" fillId="0" borderId="0" xfId="0"/>
    <xf numFmtId="0" fontId="4" fillId="0" borderId="0" xfId="0" applyFont="1"/>
    <xf numFmtId="0" fontId="4" fillId="0" borderId="0" xfId="0" applyFont="1" applyAlignment="1">
      <alignment horizontal="center" vertical="center"/>
    </xf>
    <xf numFmtId="0" fontId="4" fillId="0" borderId="1" xfId="0" applyFont="1" applyBorder="1" applyAlignment="1">
      <alignment horizontal="center" vertical="center"/>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textRotation="90"/>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top" wrapText="1"/>
      <protection locked="0"/>
    </xf>
    <xf numFmtId="0" fontId="4" fillId="0" borderId="26" xfId="0" applyFont="1" applyBorder="1" applyAlignment="1" applyProtection="1">
      <alignment horizontal="center" vertical="top" wrapText="1"/>
      <protection locked="0"/>
    </xf>
    <xf numFmtId="0" fontId="6" fillId="0" borderId="27" xfId="0" applyFont="1" applyBorder="1" applyAlignment="1" applyProtection="1">
      <alignment horizontal="center" vertical="top" wrapText="1"/>
      <protection locked="0"/>
    </xf>
    <xf numFmtId="0" fontId="4" fillId="0" borderId="28" xfId="0" applyFont="1" applyBorder="1" applyAlignment="1" applyProtection="1">
      <alignment horizontal="center" vertical="top" wrapText="1"/>
      <protection locked="0"/>
    </xf>
    <xf numFmtId="0" fontId="4" fillId="0" borderId="29" xfId="0" applyFont="1" applyBorder="1" applyAlignment="1" applyProtection="1">
      <alignment horizontal="center" vertical="top"/>
      <protection locked="0"/>
    </xf>
    <xf numFmtId="0" fontId="3" fillId="0" borderId="20" xfId="0" applyFont="1" applyFill="1" applyBorder="1" applyAlignment="1" applyProtection="1">
      <alignment horizontal="center" vertical="top" wrapText="1"/>
      <protection hidden="1"/>
    </xf>
    <xf numFmtId="9" fontId="4" fillId="0" borderId="29" xfId="0" applyNumberFormat="1" applyFont="1" applyBorder="1" applyAlignment="1" applyProtection="1">
      <alignment horizontal="center" vertical="top" wrapText="1"/>
      <protection hidden="1"/>
    </xf>
    <xf numFmtId="9" fontId="12" fillId="0" borderId="29" xfId="0" applyNumberFormat="1" applyFont="1" applyBorder="1" applyAlignment="1" applyProtection="1">
      <alignment horizontal="left" vertical="top" wrapText="1"/>
      <protection locked="0"/>
    </xf>
    <xf numFmtId="0" fontId="13" fillId="0" borderId="29" xfId="0" applyFont="1" applyBorder="1" applyAlignment="1" applyProtection="1">
      <alignment horizontal="center" vertical="top" wrapText="1"/>
      <protection hidden="1"/>
    </xf>
    <xf numFmtId="9" fontId="12" fillId="0" borderId="29" xfId="0" applyNumberFormat="1" applyFont="1" applyBorder="1" applyAlignment="1" applyProtection="1">
      <alignment horizontal="center" vertical="top" wrapText="1"/>
      <protection hidden="1"/>
    </xf>
    <xf numFmtId="0" fontId="13" fillId="0" borderId="29" xfId="0" applyFont="1" applyBorder="1" applyAlignment="1" applyProtection="1">
      <alignment horizontal="center" vertical="top"/>
      <protection hidden="1"/>
    </xf>
    <xf numFmtId="0" fontId="4" fillId="0" borderId="20" xfId="0" applyFont="1" applyBorder="1" applyAlignment="1" applyProtection="1">
      <alignment horizontal="center" vertical="center"/>
    </xf>
    <xf numFmtId="0" fontId="4" fillId="3" borderId="20" xfId="0" applyFont="1" applyFill="1" applyBorder="1" applyAlignment="1" applyProtection="1">
      <alignment horizontal="left" vertical="top" wrapText="1"/>
      <protection locked="0"/>
    </xf>
    <xf numFmtId="0" fontId="4" fillId="0" borderId="20" xfId="0" applyFont="1" applyBorder="1" applyAlignment="1" applyProtection="1">
      <alignment horizontal="center" vertical="top"/>
      <protection hidden="1"/>
    </xf>
    <xf numFmtId="0" fontId="12" fillId="0" borderId="19" xfId="0" applyFont="1" applyBorder="1" applyAlignment="1" applyProtection="1">
      <alignment horizontal="center" vertical="top" textRotation="90"/>
      <protection locked="0"/>
    </xf>
    <xf numFmtId="0" fontId="12" fillId="0" borderId="23" xfId="0" applyFont="1" applyBorder="1" applyAlignment="1" applyProtection="1">
      <alignment horizontal="center" vertical="top" textRotation="90"/>
      <protection locked="0"/>
    </xf>
    <xf numFmtId="9" fontId="12" fillId="0" borderId="23" xfId="0" applyNumberFormat="1" applyFont="1" applyBorder="1" applyAlignment="1" applyProtection="1">
      <alignment horizontal="center" vertical="top"/>
      <protection hidden="1"/>
    </xf>
    <xf numFmtId="164" fontId="14" fillId="0" borderId="23" xfId="2" applyNumberFormat="1" applyFont="1" applyBorder="1" applyAlignment="1">
      <alignment horizontal="center" vertical="top"/>
    </xf>
    <xf numFmtId="0" fontId="13" fillId="0" borderId="23" xfId="0" applyFont="1" applyFill="1" applyBorder="1" applyAlignment="1" applyProtection="1">
      <alignment horizontal="center" vertical="top" textRotation="90" wrapText="1"/>
      <protection hidden="1"/>
    </xf>
    <xf numFmtId="9" fontId="12" fillId="0" borderId="29" xfId="0" applyNumberFormat="1" applyFont="1" applyBorder="1" applyAlignment="1" applyProtection="1">
      <alignment horizontal="center" vertical="top"/>
      <protection hidden="1"/>
    </xf>
    <xf numFmtId="0" fontId="13" fillId="0" borderId="23" xfId="0" applyFont="1" applyBorder="1" applyAlignment="1" applyProtection="1">
      <alignment horizontal="center" vertical="top" textRotation="90" wrapText="1"/>
      <protection hidden="1"/>
    </xf>
    <xf numFmtId="0" fontId="13" fillId="0" borderId="23" xfId="0" applyFont="1" applyBorder="1" applyAlignment="1" applyProtection="1">
      <alignment horizontal="center" vertical="top" textRotation="90"/>
      <protection hidden="1"/>
    </xf>
    <xf numFmtId="0" fontId="4" fillId="0" borderId="20" xfId="0" applyFont="1" applyFill="1" applyBorder="1" applyAlignment="1" applyProtection="1">
      <alignment horizontal="center" vertical="top" textRotation="90"/>
      <protection locked="0"/>
    </xf>
    <xf numFmtId="0" fontId="4" fillId="0" borderId="20" xfId="0" applyFont="1" applyBorder="1" applyAlignment="1" applyProtection="1">
      <alignment horizontal="center" vertical="top" wrapText="1"/>
      <protection locked="0"/>
    </xf>
    <xf numFmtId="14" fontId="4" fillId="0" borderId="20" xfId="0" applyNumberFormat="1" applyFont="1" applyBorder="1" applyAlignment="1" applyProtection="1">
      <alignment horizontal="center" vertical="top" wrapText="1"/>
      <protection locked="0"/>
    </xf>
    <xf numFmtId="14" fontId="4" fillId="0" borderId="30" xfId="0" applyNumberFormat="1" applyFont="1" applyBorder="1" applyAlignment="1" applyProtection="1">
      <alignment horizontal="center" vertical="top" wrapText="1"/>
      <protection locked="0"/>
    </xf>
    <xf numFmtId="14" fontId="4" fillId="0" borderId="20" xfId="0" applyNumberFormat="1" applyFont="1" applyBorder="1" applyAlignment="1" applyProtection="1">
      <alignment horizontal="left" vertical="top" wrapText="1"/>
      <protection locked="0"/>
    </xf>
    <xf numFmtId="14" fontId="4" fillId="0" borderId="30" xfId="0" applyNumberFormat="1" applyFont="1" applyBorder="1" applyAlignment="1" applyProtection="1">
      <alignment horizontal="left" vertical="top" wrapText="1"/>
      <protection locked="0"/>
    </xf>
    <xf numFmtId="14" fontId="4" fillId="0" borderId="30" xfId="0" applyNumberFormat="1" applyFont="1" applyFill="1" applyBorder="1" applyAlignment="1" applyProtection="1">
      <alignment horizontal="left" vertical="top" wrapText="1"/>
      <protection locked="0"/>
    </xf>
    <xf numFmtId="14" fontId="6" fillId="0" borderId="30" xfId="0" applyNumberFormat="1" applyFont="1" applyBorder="1" applyAlignment="1" applyProtection="1">
      <alignment horizontal="center" vertical="top" wrapText="1"/>
      <protection locked="0"/>
    </xf>
    <xf numFmtId="0" fontId="4" fillId="0" borderId="29" xfId="0" applyFont="1" applyBorder="1" applyAlignment="1" applyProtection="1">
      <alignment horizontal="center" vertical="top" wrapText="1"/>
      <protection locked="0"/>
    </xf>
    <xf numFmtId="0" fontId="4" fillId="0" borderId="31" xfId="0" applyFont="1" applyBorder="1" applyAlignment="1" applyProtection="1">
      <alignment horizontal="center" vertical="top" wrapText="1"/>
      <protection locked="0"/>
    </xf>
    <xf numFmtId="0" fontId="4" fillId="0" borderId="23" xfId="0" applyFont="1" applyBorder="1" applyAlignment="1" applyProtection="1">
      <alignment horizontal="justify" vertical="top" wrapText="1"/>
      <protection locked="0"/>
    </xf>
    <xf numFmtId="0" fontId="4" fillId="0" borderId="20" xfId="0" applyFont="1" applyBorder="1" applyAlignment="1" applyProtection="1">
      <alignment vertical="top"/>
      <protection hidden="1"/>
    </xf>
    <xf numFmtId="0" fontId="4" fillId="0" borderId="20" xfId="0" applyFont="1" applyBorder="1" applyAlignment="1" applyProtection="1">
      <alignment vertical="top" textRotation="90"/>
      <protection locked="0"/>
    </xf>
    <xf numFmtId="9" fontId="4" fillId="0" borderId="20" xfId="0" applyNumberFormat="1" applyFont="1" applyBorder="1" applyAlignment="1" applyProtection="1">
      <alignment vertical="top"/>
      <protection hidden="1"/>
    </xf>
    <xf numFmtId="164" fontId="4" fillId="0" borderId="23" xfId="2" applyNumberFormat="1" applyFont="1" applyBorder="1" applyAlignment="1">
      <alignment horizontal="center" vertical="top"/>
    </xf>
    <xf numFmtId="0" fontId="3" fillId="0" borderId="23" xfId="0" applyFont="1" applyFill="1" applyBorder="1" applyAlignment="1" applyProtection="1">
      <alignment horizontal="center" vertical="top" textRotation="90" wrapText="1"/>
      <protection hidden="1"/>
    </xf>
    <xf numFmtId="9" fontId="4" fillId="0" borderId="29" xfId="0" applyNumberFormat="1" applyFont="1" applyBorder="1" applyAlignment="1" applyProtection="1">
      <alignment horizontal="center" vertical="top"/>
      <protection hidden="1"/>
    </xf>
    <xf numFmtId="0" fontId="4" fillId="0" borderId="23" xfId="0" applyFont="1" applyBorder="1" applyAlignment="1" applyProtection="1">
      <alignment horizontal="center" vertical="top" wrapText="1"/>
      <protection locked="0"/>
    </xf>
    <xf numFmtId="0" fontId="4" fillId="0" borderId="23" xfId="0" applyFont="1" applyBorder="1" applyAlignment="1" applyProtection="1">
      <alignment horizontal="center" vertical="top"/>
      <protection locked="0"/>
    </xf>
    <xf numFmtId="14" fontId="4" fillId="0" borderId="23" xfId="0" applyNumberFormat="1" applyFont="1" applyBorder="1" applyAlignment="1" applyProtection="1">
      <alignment horizontal="center" vertical="top"/>
      <protection locked="0"/>
    </xf>
    <xf numFmtId="0" fontId="6" fillId="0" borderId="23" xfId="0" applyFont="1" applyBorder="1" applyAlignment="1" applyProtection="1">
      <alignment horizontal="left" vertical="top" wrapText="1"/>
      <protection locked="0"/>
    </xf>
    <xf numFmtId="0" fontId="4" fillId="0" borderId="23" xfId="0" applyFont="1" applyBorder="1" applyAlignment="1" applyProtection="1">
      <alignment horizontal="justify" vertical="top"/>
      <protection locked="0"/>
    </xf>
    <xf numFmtId="0" fontId="6" fillId="3" borderId="23" xfId="0" applyFont="1" applyFill="1" applyBorder="1" applyAlignment="1" applyProtection="1">
      <alignment horizontal="justify" vertical="top" wrapText="1"/>
      <protection locked="0"/>
    </xf>
    <xf numFmtId="0" fontId="4" fillId="3" borderId="23" xfId="0" applyFont="1" applyFill="1" applyBorder="1" applyAlignment="1" applyProtection="1">
      <alignment horizontal="justify" vertical="top"/>
      <protection locked="0"/>
    </xf>
    <xf numFmtId="0" fontId="4" fillId="0" borderId="23" xfId="0" applyFont="1" applyBorder="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4" fillId="0" borderId="0" xfId="0" applyFont="1" applyFill="1"/>
    <xf numFmtId="0" fontId="14" fillId="0" borderId="0" xfId="0" applyFont="1"/>
    <xf numFmtId="0" fontId="3" fillId="0" borderId="0" xfId="0" applyFont="1" applyFill="1" applyBorder="1" applyAlignment="1" applyProtection="1">
      <alignment horizontal="center" vertical="top" wrapText="1"/>
      <protection hidden="1"/>
    </xf>
    <xf numFmtId="0" fontId="3" fillId="8" borderId="1" xfId="0" applyFont="1" applyFill="1" applyBorder="1" applyAlignment="1">
      <alignment horizontal="center" vertical="center" textRotation="90"/>
    </xf>
    <xf numFmtId="0" fontId="3" fillId="0" borderId="0" xfId="0" applyFont="1" applyAlignment="1"/>
    <xf numFmtId="0" fontId="3" fillId="0" borderId="14" xfId="0" applyFont="1" applyBorder="1" applyAlignment="1"/>
    <xf numFmtId="0" fontId="4" fillId="0" borderId="19" xfId="0" applyFont="1" applyBorder="1" applyAlignment="1">
      <alignment horizontal="center" vertical="center"/>
    </xf>
    <xf numFmtId="0" fontId="4" fillId="3" borderId="1" xfId="0" applyFont="1" applyFill="1" applyBorder="1" applyAlignment="1">
      <alignment horizontal="justify" vertical="top" wrapText="1"/>
    </xf>
    <xf numFmtId="0" fontId="6" fillId="3" borderId="1" xfId="0" applyFont="1" applyFill="1" applyBorder="1" applyAlignment="1" applyProtection="1">
      <alignment vertical="top" wrapText="1"/>
      <protection locked="0"/>
    </xf>
    <xf numFmtId="0" fontId="6" fillId="3" borderId="1" xfId="0" applyFont="1" applyFill="1" applyBorder="1" applyAlignment="1">
      <alignment vertical="top" wrapText="1"/>
    </xf>
    <xf numFmtId="0" fontId="6" fillId="3" borderId="1" xfId="0" applyFont="1" applyFill="1" applyBorder="1" applyAlignment="1" applyProtection="1">
      <alignment horizontal="center" vertical="top"/>
    </xf>
    <xf numFmtId="0" fontId="6" fillId="3" borderId="1" xfId="0" applyFont="1" applyFill="1" applyBorder="1" applyAlignment="1">
      <alignment horizontal="left" vertical="top" wrapText="1"/>
    </xf>
    <xf numFmtId="0" fontId="6" fillId="3" borderId="1" xfId="0" applyFont="1" applyFill="1" applyBorder="1" applyAlignment="1" applyProtection="1">
      <alignment horizontal="center" vertical="top"/>
      <protection hidden="1"/>
    </xf>
    <xf numFmtId="0" fontId="6" fillId="3" borderId="1" xfId="0" applyFont="1" applyFill="1" applyBorder="1" applyAlignment="1" applyProtection="1">
      <alignment horizontal="center" vertical="top" textRotation="90"/>
      <protection locked="0"/>
    </xf>
    <xf numFmtId="9" fontId="6" fillId="3" borderId="1" xfId="0" applyNumberFormat="1" applyFont="1" applyFill="1" applyBorder="1" applyAlignment="1" applyProtection="1">
      <alignment horizontal="center" vertical="top"/>
      <protection hidden="1"/>
    </xf>
    <xf numFmtId="164" fontId="6" fillId="3" borderId="1" xfId="2" applyNumberFormat="1" applyFont="1" applyFill="1" applyBorder="1" applyAlignment="1">
      <alignment horizontal="center" vertical="top"/>
    </xf>
    <xf numFmtId="0" fontId="7" fillId="3" borderId="1" xfId="0" applyFont="1" applyFill="1" applyBorder="1" applyAlignment="1" applyProtection="1">
      <alignment horizontal="center" vertical="top" textRotation="90" wrapText="1"/>
      <protection hidden="1"/>
    </xf>
    <xf numFmtId="0" fontId="7" fillId="3" borderId="1" xfId="0" applyFont="1" applyFill="1" applyBorder="1" applyAlignment="1" applyProtection="1">
      <alignment horizontal="center" vertical="top" textRotation="90"/>
      <protection hidden="1"/>
    </xf>
    <xf numFmtId="0" fontId="6" fillId="3" borderId="1" xfId="0" applyFont="1" applyFill="1" applyBorder="1" applyAlignment="1" applyProtection="1">
      <alignment vertical="center" wrapText="1"/>
      <protection locked="0"/>
    </xf>
    <xf numFmtId="0" fontId="6" fillId="3" borderId="1" xfId="0" applyFont="1" applyFill="1" applyBorder="1" applyAlignment="1" applyProtection="1">
      <alignment horizontal="center" vertical="top" wrapText="1"/>
      <protection locked="0"/>
    </xf>
    <xf numFmtId="14" fontId="6" fillId="3" borderId="1" xfId="0" applyNumberFormat="1" applyFont="1" applyFill="1" applyBorder="1" applyAlignment="1" applyProtection="1">
      <alignment horizontal="justify" vertical="top" wrapText="1"/>
      <protection locked="0"/>
    </xf>
    <xf numFmtId="14" fontId="6" fillId="3" borderId="1" xfId="0" applyNumberFormat="1" applyFont="1" applyFill="1" applyBorder="1" applyAlignment="1" applyProtection="1">
      <alignment vertical="top" wrapText="1"/>
      <protection locked="0"/>
    </xf>
    <xf numFmtId="14" fontId="6" fillId="3" borderId="1" xfId="0" applyNumberFormat="1" applyFont="1" applyFill="1" applyBorder="1" applyAlignment="1" applyProtection="1">
      <alignment horizontal="center" vertical="top" wrapText="1"/>
      <protection locked="0"/>
    </xf>
    <xf numFmtId="0" fontId="6" fillId="3" borderId="1" xfId="0" applyNumberFormat="1" applyFont="1" applyFill="1" applyBorder="1" applyAlignment="1" applyProtection="1">
      <alignment horizontal="justify" vertical="top" wrapText="1"/>
      <protection locked="0"/>
    </xf>
    <xf numFmtId="0" fontId="6" fillId="3" borderId="1" xfId="0" applyFont="1" applyFill="1" applyBorder="1" applyAlignment="1" applyProtection="1">
      <alignment horizontal="center" vertical="top"/>
      <protection locked="0"/>
    </xf>
    <xf numFmtId="0" fontId="6" fillId="3" borderId="1" xfId="0" applyFont="1" applyFill="1" applyBorder="1" applyAlignment="1">
      <alignment vertical="center"/>
    </xf>
    <xf numFmtId="0" fontId="6" fillId="3" borderId="1" xfId="0" applyFont="1" applyFill="1" applyBorder="1" applyAlignment="1">
      <alignment horizontal="justify" vertical="top" wrapText="1"/>
    </xf>
    <xf numFmtId="0" fontId="6" fillId="3" borderId="1" xfId="0" applyFont="1" applyFill="1" applyBorder="1" applyAlignment="1" applyProtection="1">
      <alignment horizontal="left" vertical="top" wrapText="1"/>
      <protection locked="0"/>
    </xf>
    <xf numFmtId="0" fontId="6" fillId="3" borderId="1" xfId="0" applyFont="1" applyFill="1" applyBorder="1" applyAlignment="1" applyProtection="1">
      <alignment horizontal="justify" vertical="top"/>
      <protection hidden="1"/>
    </xf>
    <xf numFmtId="0" fontId="6" fillId="3" borderId="1" xfId="0" applyFont="1" applyFill="1" applyBorder="1" applyAlignment="1">
      <alignment horizontal="center" vertical="top" wrapText="1"/>
    </xf>
    <xf numFmtId="0" fontId="6" fillId="3" borderId="1" xfId="0" applyFont="1" applyFill="1" applyBorder="1"/>
    <xf numFmtId="14" fontId="6" fillId="3" borderId="1" xfId="0" applyNumberFormat="1" applyFont="1" applyFill="1" applyBorder="1" applyAlignment="1" applyProtection="1">
      <alignment horizontal="center" vertical="top"/>
      <protection locked="0"/>
    </xf>
    <xf numFmtId="0" fontId="6" fillId="3" borderId="1" xfId="0" applyFont="1" applyFill="1" applyBorder="1" applyAlignment="1">
      <alignment horizontal="justify" vertical="top"/>
    </xf>
    <xf numFmtId="0" fontId="6" fillId="3" borderId="31" xfId="0" applyFont="1" applyFill="1" applyBorder="1" applyAlignment="1" applyProtection="1">
      <alignment horizontal="center" vertical="center" wrapText="1"/>
      <protection locked="0"/>
    </xf>
    <xf numFmtId="9" fontId="6" fillId="3" borderId="1" xfId="0" applyNumberFormat="1" applyFont="1" applyFill="1" applyBorder="1" applyAlignment="1" applyProtection="1">
      <alignment vertical="top" wrapText="1"/>
      <protection hidden="1"/>
    </xf>
    <xf numFmtId="0" fontId="6" fillId="3" borderId="1" xfId="0" applyFont="1" applyFill="1" applyBorder="1" applyAlignment="1" applyProtection="1">
      <alignment horizontal="justify" vertical="top" wrapText="1"/>
      <protection locked="0"/>
    </xf>
    <xf numFmtId="0" fontId="6" fillId="3" borderId="1" xfId="0" applyFont="1" applyFill="1" applyBorder="1" applyAlignment="1">
      <alignment vertical="center" wrapText="1"/>
    </xf>
    <xf numFmtId="9" fontId="6" fillId="3" borderId="23" xfId="0" applyNumberFormat="1" applyFont="1" applyFill="1" applyBorder="1" applyAlignment="1" applyProtection="1">
      <alignment horizontal="center" vertical="top"/>
      <protection hidden="1"/>
    </xf>
    <xf numFmtId="0" fontId="6" fillId="3" borderId="1" xfId="0" applyFont="1" applyFill="1" applyBorder="1" applyAlignment="1">
      <alignment wrapText="1"/>
    </xf>
    <xf numFmtId="0" fontId="6" fillId="3" borderId="1" xfId="0" applyFont="1" applyFill="1" applyBorder="1" applyAlignment="1" applyProtection="1">
      <alignment horizontal="justify" vertical="top"/>
      <protection locked="0"/>
    </xf>
    <xf numFmtId="0" fontId="4" fillId="3" borderId="1" xfId="0" applyFont="1" applyFill="1" applyBorder="1" applyAlignment="1">
      <alignment horizontal="center" vertical="center"/>
    </xf>
    <xf numFmtId="0" fontId="4" fillId="3" borderId="1" xfId="0" applyFont="1" applyFill="1" applyBorder="1"/>
    <xf numFmtId="0" fontId="3" fillId="3" borderId="1" xfId="0" applyFont="1" applyFill="1" applyBorder="1" applyAlignment="1">
      <alignment horizontal="left" vertical="center"/>
    </xf>
    <xf numFmtId="0" fontId="14" fillId="0" borderId="0" xfId="0" applyFont="1" applyAlignment="1">
      <alignment horizontal="center" vertical="center"/>
    </xf>
    <xf numFmtId="0" fontId="14" fillId="0" borderId="0" xfId="0" applyFont="1" applyAlignment="1">
      <alignment horizontal="center"/>
    </xf>
    <xf numFmtId="0" fontId="4" fillId="3" borderId="1" xfId="0" applyFont="1" applyFill="1" applyBorder="1" applyAlignment="1" applyProtection="1">
      <alignment horizontal="justify" vertical="center" wrapText="1"/>
      <protection locked="0"/>
    </xf>
    <xf numFmtId="0" fontId="4" fillId="3" borderId="1" xfId="0" applyFont="1" applyFill="1" applyBorder="1" applyAlignment="1" applyProtection="1">
      <alignment horizontal="center" vertical="top"/>
    </xf>
    <xf numFmtId="0" fontId="23" fillId="3" borderId="1" xfId="0" applyFont="1" applyFill="1" applyBorder="1" applyAlignment="1">
      <alignment horizontal="left" vertical="top" wrapText="1"/>
    </xf>
    <xf numFmtId="0" fontId="4" fillId="3" borderId="1" xfId="0" applyFont="1" applyFill="1" applyBorder="1" applyAlignment="1" applyProtection="1">
      <alignment horizontal="center" vertical="top"/>
      <protection hidden="1"/>
    </xf>
    <xf numFmtId="0" fontId="4" fillId="3" borderId="1" xfId="0" applyFont="1" applyFill="1" applyBorder="1" applyAlignment="1" applyProtection="1">
      <alignment horizontal="center" vertical="top" textRotation="90"/>
      <protection locked="0"/>
    </xf>
    <xf numFmtId="9" fontId="4" fillId="3" borderId="1" xfId="0" applyNumberFormat="1" applyFont="1" applyFill="1" applyBorder="1" applyAlignment="1" applyProtection="1">
      <alignment horizontal="center" vertical="top"/>
      <protection hidden="1"/>
    </xf>
    <xf numFmtId="164" fontId="4" fillId="3" borderId="1" xfId="2" applyNumberFormat="1" applyFont="1" applyFill="1" applyBorder="1" applyAlignment="1">
      <alignment horizontal="center" vertical="top"/>
    </xf>
    <xf numFmtId="0" fontId="3" fillId="3" borderId="1" xfId="0" applyFont="1" applyFill="1" applyBorder="1" applyAlignment="1" applyProtection="1">
      <alignment horizontal="center" vertical="top" textRotation="90" wrapText="1"/>
      <protection hidden="1"/>
    </xf>
    <xf numFmtId="0" fontId="3" fillId="3" borderId="1" xfId="0" applyFont="1" applyFill="1" applyBorder="1" applyAlignment="1" applyProtection="1">
      <alignment horizontal="center" vertical="top" textRotation="90"/>
      <protection hidden="1"/>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center" vertical="top" wrapText="1"/>
      <protection locked="0"/>
    </xf>
    <xf numFmtId="14" fontId="4" fillId="3" borderId="1" xfId="0" applyNumberFormat="1" applyFont="1" applyFill="1" applyBorder="1" applyAlignment="1" applyProtection="1">
      <alignment horizontal="justify" vertical="top" wrapText="1"/>
      <protection locked="0"/>
    </xf>
    <xf numFmtId="17" fontId="4" fillId="3" borderId="1" xfId="0" applyNumberFormat="1" applyFont="1" applyFill="1" applyBorder="1" applyAlignment="1" applyProtection="1">
      <alignment vertical="top" wrapText="1"/>
      <protection locked="0"/>
    </xf>
    <xf numFmtId="0" fontId="4" fillId="3" borderId="1" xfId="0" applyFont="1" applyFill="1" applyBorder="1" applyAlignment="1" applyProtection="1">
      <alignment horizontal="justify" vertical="top" wrapText="1"/>
      <protection locked="0"/>
    </xf>
    <xf numFmtId="0" fontId="4" fillId="3" borderId="1" xfId="0" applyFont="1" applyFill="1" applyBorder="1" applyAlignment="1" applyProtection="1">
      <alignment horizontal="center" vertical="top"/>
      <protection locked="0"/>
    </xf>
    <xf numFmtId="0" fontId="6" fillId="3" borderId="1" xfId="0" applyFont="1" applyFill="1" applyBorder="1" applyAlignment="1">
      <alignment horizontal="center" vertical="center" wrapText="1"/>
    </xf>
    <xf numFmtId="0" fontId="4" fillId="3" borderId="2"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center" vertical="top" wrapText="1"/>
      <protection locked="0"/>
    </xf>
    <xf numFmtId="0" fontId="6" fillId="0" borderId="1" xfId="0" applyFont="1" applyBorder="1" applyAlignment="1">
      <alignment horizontal="justify" vertical="top" wrapText="1"/>
    </xf>
    <xf numFmtId="14" fontId="4" fillId="3" borderId="1" xfId="0" applyNumberFormat="1" applyFont="1" applyFill="1" applyBorder="1" applyAlignment="1" applyProtection="1">
      <alignment horizontal="center" vertical="top" wrapText="1"/>
      <protection locked="0"/>
    </xf>
    <xf numFmtId="14" fontId="4" fillId="3" borderId="1" xfId="0" applyNumberFormat="1" applyFont="1" applyFill="1" applyBorder="1" applyAlignment="1" applyProtection="1">
      <alignment horizontal="center" vertical="top"/>
      <protection locked="0"/>
    </xf>
    <xf numFmtId="0" fontId="4" fillId="3" borderId="1" xfId="0" applyFont="1" applyFill="1" applyBorder="1" applyAlignment="1">
      <alignment vertical="top" wrapText="1"/>
    </xf>
    <xf numFmtId="0" fontId="4" fillId="3" borderId="1" xfId="0" applyFont="1" applyFill="1" applyBorder="1" applyAlignment="1" applyProtection="1">
      <alignment horizontal="justify" vertical="top"/>
      <protection locked="0"/>
    </xf>
    <xf numFmtId="0" fontId="6" fillId="3" borderId="2" xfId="0" applyFont="1" applyFill="1" applyBorder="1" applyAlignment="1" applyProtection="1">
      <alignment horizontal="justify" vertical="center" wrapText="1"/>
      <protection locked="0"/>
    </xf>
    <xf numFmtId="0" fontId="4" fillId="0" borderId="1" xfId="0" applyFont="1" applyBorder="1"/>
    <xf numFmtId="9" fontId="6" fillId="3" borderId="1" xfId="0" applyNumberFormat="1" applyFont="1" applyFill="1" applyBorder="1" applyAlignment="1" applyProtection="1">
      <alignment horizontal="center" vertical="top" wrapText="1"/>
      <protection locked="0"/>
    </xf>
    <xf numFmtId="1" fontId="6" fillId="3" borderId="1" xfId="0" applyNumberFormat="1" applyFont="1" applyFill="1" applyBorder="1" applyAlignment="1">
      <alignment horizontal="center" vertical="center"/>
    </xf>
    <xf numFmtId="1" fontId="6" fillId="3" borderId="1" xfId="0" applyNumberFormat="1"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6" fillId="3" borderId="23" xfId="0" applyFont="1" applyFill="1" applyBorder="1" applyAlignment="1" applyProtection="1">
      <alignment horizontal="center" vertical="top"/>
      <protection locked="0"/>
    </xf>
    <xf numFmtId="0" fontId="6" fillId="3" borderId="1" xfId="0" applyFont="1" applyFill="1" applyBorder="1" applyAlignment="1" applyProtection="1">
      <alignment horizontal="center" vertical="center"/>
    </xf>
    <xf numFmtId="9" fontId="6" fillId="3" borderId="1" xfId="0" applyNumberFormat="1" applyFont="1" applyFill="1" applyBorder="1" applyAlignment="1" applyProtection="1">
      <alignment horizontal="center" vertical="top" wrapText="1"/>
      <protection hidden="1"/>
    </xf>
    <xf numFmtId="0" fontId="6" fillId="3" borderId="23" xfId="0" applyFont="1" applyFill="1" applyBorder="1" applyAlignment="1" applyProtection="1">
      <alignment horizontal="center" vertical="top" wrapText="1"/>
      <protection locked="0"/>
    </xf>
    <xf numFmtId="14" fontId="6" fillId="3" borderId="23" xfId="0" applyNumberFormat="1" applyFont="1" applyFill="1" applyBorder="1" applyAlignment="1" applyProtection="1">
      <alignment horizontal="center" vertical="top"/>
      <protection locked="0"/>
    </xf>
    <xf numFmtId="0" fontId="4" fillId="0" borderId="1" xfId="0" applyFont="1" applyBorder="1" applyAlignment="1">
      <alignment horizontal="justify" vertical="top"/>
    </xf>
    <xf numFmtId="0" fontId="24" fillId="10" borderId="1" xfId="0" applyFont="1" applyFill="1" applyBorder="1" applyAlignment="1">
      <alignment horizontal="center" vertical="center" textRotation="90"/>
    </xf>
    <xf numFmtId="0" fontId="4" fillId="3" borderId="1" xfId="0" applyFont="1" applyFill="1" applyBorder="1" applyAlignment="1" applyProtection="1">
      <alignment vertical="top" wrapText="1"/>
      <protection locked="0"/>
    </xf>
    <xf numFmtId="14" fontId="4" fillId="3" borderId="1" xfId="0" applyNumberFormat="1" applyFont="1" applyFill="1" applyBorder="1" applyAlignment="1" applyProtection="1">
      <alignment vertical="top" wrapText="1"/>
      <protection locked="0"/>
    </xf>
    <xf numFmtId="0" fontId="4" fillId="3" borderId="1" xfId="0" applyNumberFormat="1" applyFont="1" applyFill="1" applyBorder="1" applyAlignment="1" applyProtection="1">
      <alignment horizontal="justify" vertical="top" wrapText="1"/>
      <protection locked="0"/>
    </xf>
    <xf numFmtId="0" fontId="4" fillId="3" borderId="1" xfId="0" applyFont="1" applyFill="1" applyBorder="1" applyAlignment="1">
      <alignment vertical="center"/>
    </xf>
    <xf numFmtId="0" fontId="27" fillId="3" borderId="1" xfId="0" applyFont="1" applyFill="1" applyBorder="1" applyAlignment="1" applyProtection="1">
      <alignment vertical="top" wrapText="1"/>
      <protection locked="0"/>
    </xf>
    <xf numFmtId="0" fontId="4" fillId="0" borderId="1" xfId="0" applyFont="1" applyBorder="1" applyAlignment="1">
      <alignment horizontal="justify" vertical="top"/>
    </xf>
    <xf numFmtId="0" fontId="4" fillId="0" borderId="1" xfId="0" applyFont="1" applyBorder="1" applyAlignment="1">
      <alignment horizontal="justify" vertical="top" wrapText="1"/>
    </xf>
    <xf numFmtId="0" fontId="4" fillId="2" borderId="1" xfId="0" applyFont="1" applyFill="1" applyBorder="1" applyAlignment="1">
      <alignment horizontal="center" vertical="center"/>
    </xf>
    <xf numFmtId="0" fontId="4" fillId="2" borderId="1" xfId="0" applyFont="1" applyFill="1" applyBorder="1"/>
    <xf numFmtId="0" fontId="3" fillId="8" borderId="1" xfId="0" applyFont="1" applyFill="1" applyBorder="1" applyAlignment="1">
      <alignment horizontal="center" vertical="center" textRotation="90"/>
    </xf>
    <xf numFmtId="0" fontId="3" fillId="8" borderId="2" xfId="0" applyFont="1" applyFill="1" applyBorder="1" applyAlignment="1">
      <alignment horizontal="center" vertical="center" textRotation="90"/>
    </xf>
    <xf numFmtId="0" fontId="3" fillId="3" borderId="1" xfId="0" applyFont="1" applyFill="1" applyBorder="1" applyAlignment="1">
      <alignment vertical="top" wrapText="1"/>
    </xf>
    <xf numFmtId="0" fontId="4" fillId="0" borderId="1" xfId="0" applyFont="1" applyBorder="1" applyAlignment="1" applyProtection="1">
      <alignment horizontal="center" vertical="top"/>
    </xf>
    <xf numFmtId="0" fontId="4" fillId="0" borderId="1" xfId="0" applyFont="1" applyBorder="1" applyAlignment="1" applyProtection="1">
      <alignment horizontal="justify" vertical="top" wrapText="1"/>
      <protection locked="0"/>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textRotation="90"/>
      <protection locked="0"/>
    </xf>
    <xf numFmtId="9" fontId="4" fillId="0" borderId="1" xfId="0" applyNumberFormat="1" applyFont="1" applyBorder="1" applyAlignment="1" applyProtection="1">
      <alignment horizontal="center" vertical="top"/>
      <protection hidden="1"/>
    </xf>
    <xf numFmtId="164" fontId="4" fillId="0" borderId="1" xfId="2" applyNumberFormat="1" applyFont="1" applyBorder="1" applyAlignment="1">
      <alignment horizontal="center" vertical="top"/>
    </xf>
    <xf numFmtId="0" fontId="3" fillId="0" borderId="1" xfId="0" applyFont="1" applyFill="1" applyBorder="1" applyAlignment="1" applyProtection="1">
      <alignment horizontal="center" vertical="top" textRotation="90" wrapText="1"/>
      <protection hidden="1"/>
    </xf>
    <xf numFmtId="0" fontId="3" fillId="0" borderId="1" xfId="0" applyFont="1" applyBorder="1" applyAlignment="1" applyProtection="1">
      <alignment horizontal="center" vertical="top" textRotation="90"/>
      <protection hidden="1"/>
    </xf>
    <xf numFmtId="14" fontId="4" fillId="0" borderId="23" xfId="0" applyNumberFormat="1" applyFont="1" applyBorder="1" applyAlignment="1" applyProtection="1">
      <alignment horizontal="center" vertical="center" wrapText="1"/>
      <protection locked="0"/>
    </xf>
    <xf numFmtId="0" fontId="4" fillId="0" borderId="1" xfId="0" applyFont="1" applyBorder="1" applyAlignment="1" applyProtection="1">
      <alignment horizontal="center" vertical="top"/>
      <protection locked="0"/>
    </xf>
    <xf numFmtId="0" fontId="3" fillId="3" borderId="1" xfId="0" applyFont="1" applyFill="1" applyBorder="1" applyAlignment="1">
      <alignment vertical="center" wrapText="1"/>
    </xf>
    <xf numFmtId="9" fontId="4" fillId="0" borderId="1" xfId="0" applyNumberFormat="1" applyFont="1" applyFill="1" applyBorder="1" applyAlignment="1" applyProtection="1">
      <alignment horizontal="center" vertical="top"/>
      <protection hidden="1"/>
    </xf>
    <xf numFmtId="14" fontId="4" fillId="0" borderId="23"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top" wrapText="1"/>
      <protection locked="0"/>
    </xf>
    <xf numFmtId="0" fontId="3" fillId="3" borderId="0" xfId="0" applyFont="1" applyFill="1" applyBorder="1" applyAlignment="1">
      <alignment vertical="top" wrapText="1"/>
    </xf>
    <xf numFmtId="0" fontId="6" fillId="0" borderId="0" xfId="0" applyFont="1" applyBorder="1" applyAlignment="1" applyProtection="1">
      <alignment horizontal="justify" vertical="top" wrapText="1"/>
      <protection locked="0"/>
    </xf>
    <xf numFmtId="0" fontId="6" fillId="0" borderId="0" xfId="0" applyFont="1" applyBorder="1" applyAlignment="1" applyProtection="1">
      <alignment horizontal="center" vertical="top" wrapText="1"/>
      <protection locked="0"/>
    </xf>
    <xf numFmtId="0" fontId="4" fillId="0" borderId="0" xfId="0" applyFont="1" applyBorder="1" applyAlignment="1" applyProtection="1">
      <alignment horizontal="center" vertical="top"/>
      <protection locked="0"/>
    </xf>
    <xf numFmtId="9" fontId="4" fillId="0" borderId="0" xfId="0" applyNumberFormat="1" applyFont="1" applyBorder="1" applyAlignment="1" applyProtection="1">
      <alignment horizontal="center" vertical="top" wrapText="1"/>
      <protection hidden="1"/>
    </xf>
    <xf numFmtId="9" fontId="4" fillId="0" borderId="0" xfId="0" applyNumberFormat="1" applyFont="1" applyBorder="1" applyAlignment="1" applyProtection="1">
      <alignment horizontal="center" vertical="top" wrapText="1"/>
      <protection locked="0"/>
    </xf>
    <xf numFmtId="0" fontId="3" fillId="0" borderId="0" xfId="0" applyFont="1" applyBorder="1" applyAlignment="1" applyProtection="1">
      <alignment horizontal="center" vertical="top"/>
      <protection hidden="1"/>
    </xf>
    <xf numFmtId="0" fontId="4" fillId="0" borderId="0" xfId="0" applyFont="1" applyBorder="1" applyAlignment="1" applyProtection="1">
      <alignment horizontal="center" vertical="top"/>
    </xf>
    <xf numFmtId="0" fontId="4" fillId="0" borderId="0" xfId="0" applyFont="1" applyBorder="1" applyAlignment="1" applyProtection="1">
      <alignment horizontal="justify" vertical="top" wrapText="1"/>
      <protection locked="0"/>
    </xf>
    <xf numFmtId="0" fontId="4" fillId="0" borderId="0" xfId="0" applyFont="1" applyBorder="1" applyAlignment="1" applyProtection="1">
      <alignment horizontal="center" vertical="top"/>
      <protection hidden="1"/>
    </xf>
    <xf numFmtId="0" fontId="4" fillId="0" borderId="0" xfId="0" applyFont="1" applyBorder="1" applyAlignment="1" applyProtection="1">
      <alignment horizontal="center" vertical="top" textRotation="90"/>
      <protection locked="0"/>
    </xf>
    <xf numFmtId="9" fontId="4" fillId="0" borderId="0" xfId="0" applyNumberFormat="1" applyFont="1" applyBorder="1" applyAlignment="1" applyProtection="1">
      <alignment horizontal="center" vertical="top"/>
      <protection hidden="1"/>
    </xf>
    <xf numFmtId="164" fontId="4" fillId="0" borderId="0" xfId="2" applyNumberFormat="1" applyFont="1" applyBorder="1" applyAlignment="1">
      <alignment horizontal="center" vertical="top"/>
    </xf>
    <xf numFmtId="0" fontId="3" fillId="0" borderId="0" xfId="0" applyFont="1" applyFill="1" applyBorder="1" applyAlignment="1" applyProtection="1">
      <alignment horizontal="center" vertical="top" textRotation="90" wrapText="1"/>
      <protection hidden="1"/>
    </xf>
    <xf numFmtId="0" fontId="3" fillId="0" borderId="0" xfId="0" applyFont="1" applyBorder="1" applyAlignment="1" applyProtection="1">
      <alignment horizontal="center" vertical="top" textRotation="90"/>
      <protection hidden="1"/>
    </xf>
    <xf numFmtId="14" fontId="4" fillId="0" borderId="0" xfId="0" applyNumberFormat="1" applyFont="1" applyBorder="1" applyAlignment="1" applyProtection="1">
      <alignment horizontal="justify" vertical="top" wrapText="1"/>
      <protection locked="0"/>
    </xf>
    <xf numFmtId="14" fontId="4" fillId="0" borderId="0" xfId="0" applyNumberFormat="1" applyFont="1" applyFill="1" applyBorder="1" applyAlignment="1">
      <alignment horizontal="center" vertical="center"/>
    </xf>
    <xf numFmtId="0" fontId="4" fillId="3" borderId="0" xfId="0" applyFont="1" applyFill="1" applyBorder="1" applyAlignment="1">
      <alignment horizontal="center" vertical="top" wrapText="1"/>
    </xf>
    <xf numFmtId="0" fontId="4" fillId="3" borderId="0" xfId="0" applyFont="1" applyFill="1" applyBorder="1" applyAlignment="1">
      <alignment horizontal="justify" vertical="top" wrapText="1"/>
    </xf>
    <xf numFmtId="0" fontId="4" fillId="3" borderId="0" xfId="0" applyFont="1" applyFill="1" applyBorder="1" applyAlignment="1">
      <alignment vertical="center"/>
    </xf>
    <xf numFmtId="1" fontId="4" fillId="3" borderId="0" xfId="0" applyNumberFormat="1" applyFont="1" applyFill="1" applyBorder="1" applyAlignment="1">
      <alignment horizontal="center" vertical="center"/>
    </xf>
    <xf numFmtId="1" fontId="4" fillId="3" borderId="0" xfId="0" applyNumberFormat="1" applyFont="1" applyFill="1" applyBorder="1" applyAlignment="1">
      <alignment horizontal="center" vertical="center" wrapText="1"/>
    </xf>
    <xf numFmtId="2" fontId="4" fillId="3"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0" xfId="0" applyFont="1" applyFill="1" applyBorder="1" applyAlignment="1">
      <alignment vertical="center" wrapText="1"/>
    </xf>
    <xf numFmtId="0" fontId="4" fillId="0" borderId="1" xfId="0" applyFont="1" applyBorder="1" applyAlignment="1" applyProtection="1">
      <alignment horizontal="center" vertical="top" wrapText="1"/>
      <protection locked="0"/>
    </xf>
    <xf numFmtId="0" fontId="6" fillId="0" borderId="1" xfId="0" applyFont="1" applyBorder="1" applyAlignment="1" applyProtection="1">
      <alignment horizontal="justify" vertical="top" wrapText="1"/>
      <protection locked="0"/>
    </xf>
    <xf numFmtId="0" fontId="6" fillId="0" borderId="1" xfId="0" applyFont="1" applyBorder="1" applyAlignment="1" applyProtection="1">
      <alignment horizontal="center" vertical="top" wrapText="1"/>
      <protection locked="0"/>
    </xf>
    <xf numFmtId="0" fontId="29" fillId="3" borderId="1" xfId="0" applyFont="1" applyFill="1" applyBorder="1" applyAlignment="1">
      <alignment vertical="top" wrapText="1"/>
    </xf>
    <xf numFmtId="0" fontId="14" fillId="0" borderId="1" xfId="0" applyFont="1" applyBorder="1" applyAlignment="1" applyProtection="1">
      <alignment horizontal="center" vertical="top"/>
    </xf>
    <xf numFmtId="0" fontId="14" fillId="0" borderId="1" xfId="0" applyFont="1" applyBorder="1" applyAlignment="1" applyProtection="1">
      <alignment horizontal="justify" vertical="top" wrapText="1"/>
      <protection locked="0"/>
    </xf>
    <xf numFmtId="0" fontId="14" fillId="0" borderId="1" xfId="0" applyFont="1" applyBorder="1" applyAlignment="1" applyProtection="1">
      <alignment horizontal="center" vertical="top"/>
      <protection hidden="1"/>
    </xf>
    <xf numFmtId="0" fontId="12" fillId="0" borderId="1" xfId="0" applyFont="1" applyBorder="1" applyAlignment="1" applyProtection="1">
      <alignment horizontal="center" vertical="top" textRotation="90"/>
      <protection locked="0"/>
    </xf>
    <xf numFmtId="9" fontId="12" fillId="0" borderId="1" xfId="0" applyNumberFormat="1" applyFont="1" applyBorder="1" applyAlignment="1" applyProtection="1">
      <alignment horizontal="center" vertical="top"/>
      <protection hidden="1"/>
    </xf>
    <xf numFmtId="164" fontId="14" fillId="0" borderId="1" xfId="2" applyNumberFormat="1" applyFont="1" applyBorder="1" applyAlignment="1">
      <alignment horizontal="center" vertical="top"/>
    </xf>
    <xf numFmtId="0" fontId="13" fillId="0" borderId="1" xfId="0" applyFont="1" applyFill="1" applyBorder="1" applyAlignment="1" applyProtection="1">
      <alignment horizontal="center" vertical="top" textRotation="90" wrapText="1"/>
      <protection hidden="1"/>
    </xf>
    <xf numFmtId="0" fontId="13" fillId="0" borderId="1" xfId="0" applyFont="1" applyBorder="1" applyAlignment="1" applyProtection="1">
      <alignment horizontal="center" vertical="top" textRotation="90"/>
      <protection hidden="1"/>
    </xf>
    <xf numFmtId="0" fontId="12" fillId="0" borderId="1" xfId="0" applyFont="1" applyBorder="1" applyAlignment="1" applyProtection="1">
      <alignment horizontal="center" vertical="top" wrapText="1"/>
      <protection locked="0"/>
    </xf>
    <xf numFmtId="0" fontId="14" fillId="0" borderId="1" xfId="0" applyFont="1" applyBorder="1" applyAlignment="1" applyProtection="1">
      <alignment horizontal="center" vertical="top" wrapText="1"/>
      <protection locked="0"/>
    </xf>
    <xf numFmtId="14" fontId="14" fillId="0" borderId="1" xfId="0" applyNumberFormat="1" applyFont="1" applyBorder="1" applyAlignment="1" applyProtection="1">
      <alignment horizontal="justify" vertical="top" wrapText="1"/>
      <protection locked="0"/>
    </xf>
    <xf numFmtId="0" fontId="12" fillId="0" borderId="1" xfId="0" applyFont="1" applyBorder="1" applyAlignment="1" applyProtection="1">
      <alignment horizontal="justify" vertical="top" wrapText="1"/>
      <protection locked="0"/>
    </xf>
    <xf numFmtId="0" fontId="12" fillId="0" borderId="1" xfId="0" applyFont="1" applyBorder="1" applyAlignment="1" applyProtection="1">
      <alignment horizontal="center" vertical="top"/>
      <protection locked="0"/>
    </xf>
    <xf numFmtId="0" fontId="14" fillId="3" borderId="1" xfId="0" applyFont="1" applyFill="1" applyBorder="1" applyAlignment="1">
      <alignment vertical="center"/>
    </xf>
    <xf numFmtId="0" fontId="14" fillId="3" borderId="1" xfId="0" applyFont="1" applyFill="1" applyBorder="1" applyAlignment="1">
      <alignment horizontal="justify" vertical="top" wrapText="1"/>
    </xf>
    <xf numFmtId="0" fontId="29" fillId="3" borderId="1" xfId="0" applyFont="1" applyFill="1" applyBorder="1" applyAlignment="1">
      <alignment vertical="center" wrapText="1"/>
    </xf>
    <xf numFmtId="9" fontId="12" fillId="0" borderId="1" xfId="0" applyNumberFormat="1" applyFont="1" applyFill="1" applyBorder="1" applyAlignment="1" applyProtection="1">
      <alignment horizontal="center" vertical="top"/>
      <protection hidden="1"/>
    </xf>
    <xf numFmtId="0" fontId="14" fillId="0" borderId="1" xfId="0" applyFont="1" applyBorder="1" applyAlignment="1" applyProtection="1">
      <alignment horizontal="center" vertical="top"/>
      <protection locked="0"/>
    </xf>
    <xf numFmtId="14" fontId="14" fillId="0" borderId="1" xfId="0" applyNumberFormat="1" applyFont="1" applyBorder="1" applyAlignment="1" applyProtection="1">
      <alignment horizontal="center" vertical="top"/>
      <protection locked="0"/>
    </xf>
    <xf numFmtId="0" fontId="14" fillId="0" borderId="1" xfId="0" applyFont="1" applyBorder="1" applyAlignment="1" applyProtection="1">
      <alignment horizontal="left" vertical="top" wrapText="1"/>
      <protection locked="0"/>
    </xf>
    <xf numFmtId="0" fontId="14" fillId="3" borderId="1" xfId="0" applyFont="1" applyFill="1" applyBorder="1" applyAlignment="1">
      <alignment vertical="top" wrapText="1"/>
    </xf>
    <xf numFmtId="0" fontId="14" fillId="3" borderId="1" xfId="0" applyFont="1" applyFill="1" applyBorder="1" applyAlignment="1">
      <alignment horizontal="center" vertical="center" wrapText="1"/>
    </xf>
    <xf numFmtId="0" fontId="14" fillId="3" borderId="1" xfId="0" applyFont="1" applyFill="1" applyBorder="1"/>
    <xf numFmtId="0" fontId="14" fillId="0" borderId="1" xfId="0" applyFont="1" applyBorder="1" applyAlignment="1" applyProtection="1">
      <alignment horizontal="center" vertical="center"/>
    </xf>
    <xf numFmtId="0" fontId="13" fillId="0" borderId="1" xfId="0" applyFont="1" applyFill="1" applyBorder="1" applyAlignment="1" applyProtection="1">
      <alignment horizontal="center" vertical="top" wrapText="1"/>
      <protection hidden="1"/>
    </xf>
    <xf numFmtId="9" fontId="12" fillId="0" borderId="1" xfId="0" applyNumberFormat="1" applyFont="1" applyBorder="1" applyAlignment="1" applyProtection="1">
      <alignment horizontal="center" vertical="top" wrapText="1"/>
      <protection hidden="1"/>
    </xf>
    <xf numFmtId="9" fontId="12" fillId="0" borderId="1" xfId="0" applyNumberFormat="1" applyFont="1" applyBorder="1" applyAlignment="1" applyProtection="1">
      <alignment horizontal="center" vertical="top" wrapText="1"/>
      <protection locked="0"/>
    </xf>
    <xf numFmtId="0" fontId="13" fillId="0" borderId="1" xfId="0" applyFont="1" applyBorder="1" applyAlignment="1" applyProtection="1">
      <alignment horizontal="center" vertical="top"/>
      <protection hidden="1"/>
    </xf>
    <xf numFmtId="14" fontId="14" fillId="0" borderId="1" xfId="0" applyNumberFormat="1" applyFont="1" applyFill="1" applyBorder="1" applyAlignment="1">
      <alignment horizontal="center" vertical="center"/>
    </xf>
    <xf numFmtId="0" fontId="30" fillId="3" borderId="1" xfId="0" applyFont="1" applyFill="1" applyBorder="1" applyAlignment="1">
      <alignment horizontal="center" vertical="center" wrapText="1"/>
    </xf>
    <xf numFmtId="1" fontId="30" fillId="3" borderId="1" xfId="0" applyNumberFormat="1" applyFont="1" applyFill="1" applyBorder="1" applyAlignment="1">
      <alignment horizontal="center" vertical="center"/>
    </xf>
    <xf numFmtId="1" fontId="30" fillId="3" borderId="1" xfId="0" applyNumberFormat="1" applyFont="1" applyFill="1" applyBorder="1" applyAlignment="1">
      <alignment horizontal="center" vertical="center" wrapText="1"/>
    </xf>
    <xf numFmtId="2" fontId="30" fillId="3" borderId="1" xfId="0" applyNumberFormat="1" applyFont="1" applyFill="1" applyBorder="1" applyAlignment="1">
      <alignment horizontal="center" vertical="center" wrapText="1"/>
    </xf>
    <xf numFmtId="0" fontId="14" fillId="3" borderId="1" xfId="0" applyFont="1" applyFill="1" applyBorder="1" applyAlignment="1">
      <alignment vertical="center" wrapText="1"/>
    </xf>
    <xf numFmtId="0" fontId="14" fillId="0" borderId="0" xfId="0" applyFont="1" applyBorder="1" applyAlignment="1" applyProtection="1">
      <alignment horizontal="center" vertical="center"/>
    </xf>
    <xf numFmtId="0" fontId="29" fillId="3" borderId="0" xfId="0" applyFont="1" applyFill="1" applyBorder="1" applyAlignment="1">
      <alignment vertical="top" wrapText="1"/>
    </xf>
    <xf numFmtId="0" fontId="12" fillId="0" borderId="0" xfId="0" applyFont="1" applyBorder="1" applyAlignment="1" applyProtection="1">
      <alignment horizontal="center" vertical="top" wrapText="1"/>
      <protection locked="0"/>
    </xf>
    <xf numFmtId="0" fontId="12" fillId="0" borderId="0" xfId="0" applyFont="1" applyBorder="1" applyAlignment="1" applyProtection="1">
      <alignment horizontal="center" vertical="top"/>
      <protection locked="0"/>
    </xf>
    <xf numFmtId="0" fontId="13" fillId="0" borderId="0" xfId="0" applyFont="1" applyFill="1" applyBorder="1" applyAlignment="1" applyProtection="1">
      <alignment horizontal="center" vertical="top" wrapText="1"/>
      <protection hidden="1"/>
    </xf>
    <xf numFmtId="9" fontId="12" fillId="0" borderId="0" xfId="0" applyNumberFormat="1" applyFont="1" applyBorder="1" applyAlignment="1" applyProtection="1">
      <alignment horizontal="center" vertical="top" wrapText="1"/>
      <protection hidden="1"/>
    </xf>
    <xf numFmtId="9" fontId="12" fillId="0" borderId="0" xfId="0" applyNumberFormat="1" applyFont="1" applyBorder="1" applyAlignment="1" applyProtection="1">
      <alignment horizontal="center" vertical="top" wrapText="1"/>
      <protection locked="0"/>
    </xf>
    <xf numFmtId="0" fontId="13" fillId="0" borderId="0" xfId="0" applyFont="1" applyBorder="1" applyAlignment="1" applyProtection="1">
      <alignment horizontal="center" vertical="top"/>
      <protection hidden="1"/>
    </xf>
    <xf numFmtId="0" fontId="14" fillId="0" borderId="0" xfId="0" applyFont="1" applyBorder="1" applyAlignment="1" applyProtection="1">
      <alignment horizontal="center" vertical="top"/>
    </xf>
    <xf numFmtId="0" fontId="14" fillId="0" borderId="0" xfId="0" applyFont="1" applyBorder="1" applyAlignment="1" applyProtection="1">
      <alignment horizontal="justify" vertical="top" wrapText="1"/>
      <protection locked="0"/>
    </xf>
    <xf numFmtId="0" fontId="14" fillId="0" borderId="0" xfId="0" applyFont="1" applyBorder="1" applyAlignment="1" applyProtection="1">
      <alignment horizontal="center" vertical="top"/>
      <protection hidden="1"/>
    </xf>
    <xf numFmtId="0" fontId="12" fillId="0" borderId="0" xfId="0" applyFont="1" applyBorder="1" applyAlignment="1" applyProtection="1">
      <alignment horizontal="center" vertical="top" textRotation="90"/>
      <protection locked="0"/>
    </xf>
    <xf numFmtId="9" fontId="12" fillId="0" borderId="0" xfId="0" applyNumberFormat="1" applyFont="1" applyBorder="1" applyAlignment="1" applyProtection="1">
      <alignment horizontal="center" vertical="top"/>
      <protection hidden="1"/>
    </xf>
    <xf numFmtId="164" fontId="14" fillId="0" borderId="0" xfId="2" applyNumberFormat="1" applyFont="1" applyBorder="1" applyAlignment="1">
      <alignment horizontal="center" vertical="top"/>
    </xf>
    <xf numFmtId="0" fontId="13" fillId="0" borderId="0" xfId="0" applyFont="1" applyFill="1" applyBorder="1" applyAlignment="1" applyProtection="1">
      <alignment horizontal="center" vertical="top" textRotation="90" wrapText="1"/>
      <protection hidden="1"/>
    </xf>
    <xf numFmtId="0" fontId="13" fillId="0" borderId="0" xfId="0" applyFont="1" applyBorder="1" applyAlignment="1" applyProtection="1">
      <alignment horizontal="center" vertical="top" textRotation="90"/>
      <protection hidden="1"/>
    </xf>
    <xf numFmtId="0" fontId="14" fillId="0" borderId="0" xfId="0" applyFont="1" applyBorder="1" applyAlignment="1" applyProtection="1">
      <alignment horizontal="center" vertical="top" wrapText="1"/>
      <protection locked="0"/>
    </xf>
    <xf numFmtId="14" fontId="14" fillId="0" borderId="0" xfId="0" applyNumberFormat="1" applyFont="1" applyBorder="1" applyAlignment="1" applyProtection="1">
      <alignment horizontal="justify" vertical="top" wrapText="1"/>
      <protection locked="0"/>
    </xf>
    <xf numFmtId="14" fontId="14" fillId="0" borderId="0" xfId="0" applyNumberFormat="1" applyFont="1" applyFill="1" applyBorder="1" applyAlignment="1">
      <alignment horizontal="center" vertical="center"/>
    </xf>
    <xf numFmtId="0" fontId="12" fillId="0" borderId="0" xfId="0" applyFont="1" applyBorder="1" applyAlignment="1" applyProtection="1">
      <alignment horizontal="justify" vertical="top" wrapText="1"/>
      <protection locked="0"/>
    </xf>
    <xf numFmtId="0" fontId="14" fillId="3" borderId="0" xfId="0" applyFont="1" applyFill="1" applyBorder="1" applyAlignment="1">
      <alignment horizontal="center" vertical="top" wrapText="1"/>
    </xf>
    <xf numFmtId="0" fontId="14" fillId="3" borderId="0" xfId="0" applyFont="1" applyFill="1" applyBorder="1" applyAlignment="1">
      <alignment horizontal="justify" vertical="top" wrapText="1"/>
    </xf>
    <xf numFmtId="0" fontId="14" fillId="3" borderId="0" xfId="0" applyFont="1" applyFill="1" applyBorder="1" applyAlignment="1">
      <alignment vertical="center"/>
    </xf>
    <xf numFmtId="0" fontId="30" fillId="3" borderId="0" xfId="0" applyFont="1" applyFill="1" applyBorder="1" applyAlignment="1">
      <alignment horizontal="center" vertical="top" wrapText="1"/>
    </xf>
    <xf numFmtId="1" fontId="30" fillId="3" borderId="0" xfId="0" applyNumberFormat="1" applyFont="1" applyFill="1" applyBorder="1" applyAlignment="1">
      <alignment horizontal="center" vertical="center"/>
    </xf>
    <xf numFmtId="1" fontId="30" fillId="3" borderId="0" xfId="0" applyNumberFormat="1" applyFont="1" applyFill="1" applyBorder="1" applyAlignment="1">
      <alignment horizontal="center" vertical="center" wrapText="1"/>
    </xf>
    <xf numFmtId="2" fontId="30" fillId="3" borderId="0" xfId="0" applyNumberFormat="1"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vertical="center" wrapText="1"/>
    </xf>
    <xf numFmtId="2" fontId="30" fillId="0" borderId="1" xfId="0" applyNumberFormat="1" applyFont="1" applyBorder="1" applyAlignment="1">
      <alignment horizontal="center" vertical="center" wrapText="1"/>
    </xf>
    <xf numFmtId="0" fontId="12" fillId="0" borderId="23" xfId="0" applyFont="1" applyBorder="1" applyAlignment="1" applyProtection="1">
      <alignment horizontal="center" vertical="top" wrapText="1"/>
      <protection locked="0"/>
    </xf>
    <xf numFmtId="14" fontId="12" fillId="0" borderId="23" xfId="0" applyNumberFormat="1" applyFont="1" applyBorder="1" applyAlignment="1" applyProtection="1">
      <alignment horizontal="center" vertical="top"/>
      <protection locked="0"/>
    </xf>
    <xf numFmtId="9" fontId="12" fillId="0" borderId="29" xfId="0" applyNumberFormat="1" applyFont="1" applyFill="1" applyBorder="1" applyAlignment="1" applyProtection="1">
      <alignment horizontal="center" vertical="top"/>
      <protection hidden="1"/>
    </xf>
    <xf numFmtId="0" fontId="14" fillId="0" borderId="23" xfId="0" applyFont="1" applyBorder="1" applyAlignment="1" applyProtection="1">
      <alignment horizontal="center" vertical="top" wrapText="1"/>
      <protection locked="0"/>
    </xf>
    <xf numFmtId="0" fontId="29" fillId="3" borderId="1" xfId="0" applyFont="1" applyFill="1" applyBorder="1" applyAlignment="1">
      <alignment horizontal="left" vertical="top" wrapText="1"/>
    </xf>
    <xf numFmtId="0" fontId="6" fillId="0" borderId="1" xfId="0" applyFont="1" applyBorder="1" applyAlignment="1" applyProtection="1">
      <alignment vertical="top" wrapText="1"/>
      <protection locked="0"/>
    </xf>
    <xf numFmtId="0" fontId="14" fillId="0" borderId="19" xfId="0" applyFont="1" applyBorder="1" applyAlignment="1">
      <alignment horizontal="center" vertical="center"/>
    </xf>
    <xf numFmtId="0" fontId="36" fillId="0" borderId="0" xfId="0" applyFont="1" applyAlignment="1">
      <alignment horizontal="left" vertical="center"/>
    </xf>
    <xf numFmtId="0" fontId="12" fillId="3" borderId="31" xfId="0" applyFont="1" applyFill="1" applyBorder="1" applyAlignment="1">
      <alignment horizontal="center" vertical="center" wrapText="1"/>
    </xf>
    <xf numFmtId="0" fontId="14" fillId="0" borderId="23" xfId="0" applyFont="1" applyBorder="1" applyAlignment="1" applyProtection="1">
      <alignment horizontal="justify" vertical="top" wrapText="1"/>
      <protection locked="0"/>
    </xf>
    <xf numFmtId="0" fontId="4" fillId="0" borderId="60" xfId="0" applyFont="1" applyBorder="1" applyAlignment="1">
      <alignment horizontal="justify" vertical="top"/>
    </xf>
    <xf numFmtId="0" fontId="14" fillId="11" borderId="1" xfId="0" applyFont="1" applyFill="1" applyBorder="1" applyAlignment="1">
      <alignment horizontal="justify" vertical="top" wrapText="1"/>
    </xf>
    <xf numFmtId="0" fontId="12" fillId="0" borderId="31" xfId="0" applyFont="1" applyBorder="1" applyAlignment="1" applyProtection="1">
      <alignment horizontal="center" vertical="top" wrapText="1"/>
      <protection locked="0"/>
    </xf>
    <xf numFmtId="0" fontId="14" fillId="0" borderId="23" xfId="0" applyFont="1" applyBorder="1" applyAlignment="1" applyProtection="1">
      <alignment horizontal="justify" vertical="top"/>
      <protection locked="0"/>
    </xf>
    <xf numFmtId="0" fontId="14" fillId="0" borderId="31" xfId="0" applyFont="1" applyBorder="1" applyAlignment="1" applyProtection="1">
      <alignment horizontal="center" vertical="top" wrapText="1"/>
      <protection locked="0"/>
    </xf>
    <xf numFmtId="0" fontId="37" fillId="0" borderId="23" xfId="0" applyFont="1" applyBorder="1" applyAlignment="1" applyProtection="1">
      <alignment horizontal="justify" vertical="top" wrapText="1"/>
      <protection locked="0"/>
    </xf>
    <xf numFmtId="0" fontId="14" fillId="0" borderId="23" xfId="0" applyFont="1" applyBorder="1" applyAlignment="1" applyProtection="1">
      <alignment horizontal="center" vertical="top"/>
      <protection locked="0"/>
    </xf>
    <xf numFmtId="14" fontId="14" fillId="0" borderId="23" xfId="0" applyNumberFormat="1" applyFont="1" applyBorder="1" applyAlignment="1" applyProtection="1">
      <alignment horizontal="center" vertical="top"/>
      <protection locked="0"/>
    </xf>
    <xf numFmtId="14" fontId="14" fillId="0" borderId="0" xfId="0" applyNumberFormat="1" applyFont="1"/>
    <xf numFmtId="0" fontId="14" fillId="0" borderId="19" xfId="0" applyFont="1" applyBorder="1" applyAlignment="1" applyProtection="1">
      <alignment horizontal="center" vertical="top"/>
    </xf>
    <xf numFmtId="0" fontId="14" fillId="0" borderId="19" xfId="0" applyFont="1" applyBorder="1" applyAlignment="1" applyProtection="1">
      <alignment horizontal="justify" vertical="top" wrapText="1"/>
      <protection locked="0"/>
    </xf>
    <xf numFmtId="0" fontId="14" fillId="0" borderId="19" xfId="0" applyFont="1" applyBorder="1" applyAlignment="1" applyProtection="1">
      <alignment horizontal="center" vertical="top"/>
      <protection hidden="1"/>
    </xf>
    <xf numFmtId="9" fontId="12" fillId="0" borderId="19" xfId="0" applyNumberFormat="1" applyFont="1" applyBorder="1" applyAlignment="1" applyProtection="1">
      <alignment horizontal="center" vertical="top"/>
      <protection hidden="1"/>
    </xf>
    <xf numFmtId="164" fontId="14" fillId="0" borderId="19" xfId="2" applyNumberFormat="1" applyFont="1" applyBorder="1" applyAlignment="1">
      <alignment horizontal="center" vertical="top"/>
    </xf>
    <xf numFmtId="0" fontId="13" fillId="0" borderId="19" xfId="0" applyFont="1" applyFill="1" applyBorder="1" applyAlignment="1" applyProtection="1">
      <alignment horizontal="center" vertical="top" textRotation="90" wrapText="1"/>
      <protection hidden="1"/>
    </xf>
    <xf numFmtId="9" fontId="12" fillId="0" borderId="24" xfId="0" applyNumberFormat="1" applyFont="1" applyBorder="1" applyAlignment="1" applyProtection="1">
      <alignment horizontal="center" vertical="top"/>
      <protection hidden="1"/>
    </xf>
    <xf numFmtId="0" fontId="13" fillId="0" borderId="19" xfId="0" applyFont="1" applyBorder="1" applyAlignment="1" applyProtection="1">
      <alignment horizontal="center" vertical="top" textRotation="90"/>
      <protection hidden="1"/>
    </xf>
    <xf numFmtId="0" fontId="12" fillId="0" borderId="19" xfId="0" applyFont="1" applyBorder="1" applyAlignment="1" applyProtection="1">
      <alignment horizontal="left" vertical="top" wrapText="1"/>
      <protection locked="0"/>
    </xf>
    <xf numFmtId="0" fontId="12" fillId="0" borderId="1" xfId="0" applyFont="1" applyBorder="1" applyAlignment="1" applyProtection="1">
      <alignment horizontal="center" vertical="center" wrapText="1"/>
      <protection locked="0"/>
    </xf>
    <xf numFmtId="14" fontId="12" fillId="0" borderId="1" xfId="0" applyNumberFormat="1" applyFont="1" applyBorder="1" applyAlignment="1" applyProtection="1">
      <alignment horizontal="center" vertical="center" wrapText="1"/>
      <protection locked="0"/>
    </xf>
    <xf numFmtId="14" fontId="38" fillId="3" borderId="1" xfId="0" applyNumberFormat="1" applyFont="1" applyFill="1" applyBorder="1" applyAlignment="1" applyProtection="1">
      <alignment horizontal="center" vertical="center"/>
      <protection locked="0"/>
    </xf>
    <xf numFmtId="0" fontId="4" fillId="0" borderId="50" xfId="0" applyFont="1" applyBorder="1" applyAlignment="1" applyProtection="1">
      <alignment horizontal="center" vertical="top"/>
      <protection locked="0"/>
    </xf>
    <xf numFmtId="0" fontId="14" fillId="0" borderId="23" xfId="0" applyFont="1" applyBorder="1" applyAlignment="1" applyProtection="1">
      <alignment horizontal="center" vertical="top"/>
    </xf>
    <xf numFmtId="0" fontId="40" fillId="0" borderId="23" xfId="0" applyFont="1" applyBorder="1" applyAlignment="1" applyProtection="1">
      <alignment horizontal="justify" vertical="top" wrapText="1"/>
      <protection locked="0"/>
    </xf>
    <xf numFmtId="0" fontId="14" fillId="0" borderId="23" xfId="0" applyFont="1" applyBorder="1" applyAlignment="1" applyProtection="1">
      <alignment horizontal="center" vertical="top"/>
      <protection hidden="1"/>
    </xf>
    <xf numFmtId="0" fontId="14" fillId="0" borderId="23" xfId="0" applyFont="1" applyBorder="1" applyAlignment="1" applyProtection="1">
      <alignment horizontal="left" vertical="top" wrapText="1"/>
      <protection locked="0"/>
    </xf>
    <xf numFmtId="0" fontId="14" fillId="0" borderId="1" xfId="0" applyFont="1" applyBorder="1" applyAlignment="1" applyProtection="1">
      <alignment horizontal="center" vertical="center" wrapText="1"/>
      <protection locked="0"/>
    </xf>
    <xf numFmtId="14" fontId="38" fillId="0" borderId="1" xfId="0" applyNumberFormat="1" applyFont="1" applyBorder="1" applyAlignment="1" applyProtection="1">
      <alignment horizontal="center" vertical="center"/>
      <protection locked="0"/>
    </xf>
    <xf numFmtId="0" fontId="4" fillId="0" borderId="23" xfId="0" applyFont="1" applyBorder="1" applyAlignment="1" applyProtection="1">
      <alignment horizontal="left" vertical="top" wrapText="1"/>
      <protection locked="0"/>
    </xf>
    <xf numFmtId="0" fontId="12" fillId="0" borderId="19" xfId="0" applyFont="1" applyBorder="1" applyAlignment="1" applyProtection="1">
      <alignment horizontal="center" vertical="top" textRotation="90"/>
      <protection locked="0"/>
    </xf>
    <xf numFmtId="9" fontId="12" fillId="0" borderId="29" xfId="0" applyNumberFormat="1" applyFont="1" applyBorder="1" applyAlignment="1" applyProtection="1">
      <alignment horizontal="center" vertical="top"/>
      <protection hidden="1"/>
    </xf>
    <xf numFmtId="9" fontId="12" fillId="0" borderId="24" xfId="0" applyNumberFormat="1" applyFont="1" applyBorder="1" applyAlignment="1" applyProtection="1">
      <alignment horizontal="center" vertical="top"/>
      <protection hidden="1"/>
    </xf>
    <xf numFmtId="0" fontId="14" fillId="0" borderId="19" xfId="0" applyFont="1" applyBorder="1" applyAlignment="1" applyProtection="1">
      <alignment horizontal="center" vertical="top"/>
    </xf>
    <xf numFmtId="0" fontId="14" fillId="0" borderId="19" xfId="0" applyFont="1" applyBorder="1" applyAlignment="1" applyProtection="1">
      <alignment horizontal="center" vertical="top"/>
      <protection hidden="1"/>
    </xf>
    <xf numFmtId="9" fontId="12" fillId="0" borderId="19" xfId="0" applyNumberFormat="1" applyFont="1" applyBorder="1" applyAlignment="1" applyProtection="1">
      <alignment horizontal="center" vertical="top"/>
      <protection hidden="1"/>
    </xf>
    <xf numFmtId="0" fontId="13" fillId="0" borderId="19" xfId="0" applyFont="1" applyFill="1" applyBorder="1" applyAlignment="1" applyProtection="1">
      <alignment horizontal="center" vertical="top" textRotation="90" wrapText="1"/>
      <protection hidden="1"/>
    </xf>
    <xf numFmtId="0" fontId="13" fillId="0" borderId="19" xfId="0" applyFont="1" applyBorder="1" applyAlignment="1" applyProtection="1">
      <alignment horizontal="center" vertical="top" textRotation="90"/>
      <protection hidden="1"/>
    </xf>
    <xf numFmtId="0" fontId="14" fillId="0" borderId="23" xfId="0" applyFont="1" applyBorder="1" applyAlignment="1">
      <alignment horizontal="center" vertical="center"/>
    </xf>
    <xf numFmtId="0" fontId="41" fillId="3" borderId="44" xfId="0" applyFont="1" applyFill="1" applyBorder="1" applyAlignment="1">
      <alignment horizontal="left" vertical="center" wrapText="1"/>
    </xf>
    <xf numFmtId="0" fontId="14" fillId="0" borderId="29" xfId="0" applyFont="1" applyBorder="1" applyAlignment="1" applyProtection="1">
      <alignment horizontal="center" vertical="center" wrapText="1"/>
      <protection locked="0"/>
    </xf>
    <xf numFmtId="0" fontId="14" fillId="3" borderId="1" xfId="0" applyFont="1" applyFill="1" applyBorder="1" applyAlignment="1">
      <alignment horizontal="center" vertical="center"/>
    </xf>
    <xf numFmtId="1" fontId="30" fillId="0" borderId="1" xfId="0" applyNumberFormat="1" applyFont="1" applyBorder="1" applyAlignment="1">
      <alignment vertical="center"/>
    </xf>
    <xf numFmtId="1" fontId="30" fillId="0" borderId="1" xfId="0" applyNumberFormat="1" applyFont="1" applyBorder="1" applyAlignment="1">
      <alignment vertical="center" wrapText="1"/>
    </xf>
    <xf numFmtId="0" fontId="0" fillId="0" borderId="3" xfId="0" applyBorder="1" applyAlignment="1">
      <alignment vertical="top"/>
    </xf>
    <xf numFmtId="0" fontId="3" fillId="8" borderId="0" xfId="0" applyFont="1" applyFill="1" applyBorder="1" applyAlignment="1">
      <alignment horizontal="center" vertical="center" wrapText="1"/>
    </xf>
    <xf numFmtId="14" fontId="14" fillId="0" borderId="0" xfId="0" applyNumberFormat="1" applyFont="1" applyBorder="1" applyAlignment="1" applyProtection="1">
      <alignment horizontal="center" vertical="top" wrapText="1"/>
      <protection locked="0"/>
    </xf>
    <xf numFmtId="0" fontId="12" fillId="0" borderId="29" xfId="0" applyFont="1" applyBorder="1" applyAlignment="1" applyProtection="1">
      <alignment vertical="top" wrapText="1"/>
      <protection locked="0"/>
    </xf>
    <xf numFmtId="0" fontId="34" fillId="3" borderId="1" xfId="0" applyFont="1" applyFill="1" applyBorder="1" applyAlignment="1" applyProtection="1">
      <alignment horizontal="center" vertical="top" wrapText="1"/>
      <protection locked="0"/>
    </xf>
    <xf numFmtId="0" fontId="12" fillId="0" borderId="24" xfId="0" applyFont="1" applyBorder="1" applyAlignment="1" applyProtection="1">
      <alignment vertical="top" wrapText="1"/>
      <protection locked="0"/>
    </xf>
    <xf numFmtId="9" fontId="12" fillId="0" borderId="29" xfId="0" applyNumberFormat="1" applyFont="1" applyFill="1" applyBorder="1" applyAlignment="1" applyProtection="1">
      <alignment horizontal="center" vertical="top"/>
      <protection hidden="1"/>
    </xf>
    <xf numFmtId="0" fontId="12" fillId="3" borderId="31" xfId="0" applyFont="1" applyFill="1" applyBorder="1" applyAlignment="1">
      <alignment horizontal="left" vertical="top" wrapText="1"/>
    </xf>
    <xf numFmtId="0" fontId="12" fillId="0" borderId="23" xfId="0" applyFont="1" applyBorder="1" applyAlignment="1" applyProtection="1">
      <alignment horizontal="justify" vertical="top" wrapText="1"/>
      <protection locked="0"/>
    </xf>
    <xf numFmtId="0" fontId="12" fillId="0" borderId="24" xfId="0" applyFont="1" applyBorder="1" applyAlignment="1" applyProtection="1">
      <alignment horizontal="center" vertical="top" textRotation="90"/>
      <protection locked="0"/>
    </xf>
    <xf numFmtId="0" fontId="12" fillId="0" borderId="23" xfId="0" applyFont="1" applyBorder="1" applyAlignment="1" applyProtection="1">
      <alignment horizontal="center" vertical="center" wrapText="1"/>
      <protection locked="0"/>
    </xf>
    <xf numFmtId="14" fontId="12" fillId="0" borderId="23" xfId="0" applyNumberFormat="1" applyFont="1" applyBorder="1" applyAlignment="1" applyProtection="1">
      <alignment horizontal="center" vertical="center" wrapText="1"/>
      <protection locked="0"/>
    </xf>
    <xf numFmtId="0" fontId="38" fillId="0" borderId="19" xfId="0" applyFont="1" applyBorder="1" applyAlignment="1" applyProtection="1">
      <alignment horizontal="left" vertical="top" wrapText="1"/>
      <protection locked="0"/>
    </xf>
    <xf numFmtId="0" fontId="12" fillId="0" borderId="43" xfId="0" applyFont="1" applyBorder="1" applyAlignment="1" applyProtection="1">
      <alignment horizontal="center" vertical="top"/>
      <protection locked="0"/>
    </xf>
    <xf numFmtId="0" fontId="38" fillId="0" borderId="23" xfId="0" applyFont="1" applyBorder="1" applyAlignment="1" applyProtection="1">
      <alignment horizontal="left" vertical="top" wrapText="1"/>
      <protection locked="0"/>
    </xf>
    <xf numFmtId="0" fontId="12" fillId="0" borderId="50" xfId="0" applyFont="1" applyBorder="1" applyAlignment="1" applyProtection="1">
      <alignment horizontal="center" vertical="top"/>
      <protection locked="0"/>
    </xf>
    <xf numFmtId="0" fontId="12" fillId="0" borderId="31" xfId="0" applyFont="1" applyBorder="1" applyAlignment="1" applyProtection="1">
      <alignment horizontal="left" vertical="top" wrapText="1"/>
      <protection locked="0"/>
    </xf>
    <xf numFmtId="0" fontId="12" fillId="0" borderId="29" xfId="0" applyFont="1" applyBorder="1" applyAlignment="1" applyProtection="1">
      <alignment horizontal="center" vertical="top" textRotation="90"/>
      <protection locked="0"/>
    </xf>
    <xf numFmtId="0" fontId="38" fillId="0" borderId="29" xfId="0" applyFont="1" applyBorder="1" applyAlignment="1" applyProtection="1">
      <alignment horizontal="left" vertical="top" wrapText="1"/>
      <protection locked="0"/>
    </xf>
    <xf numFmtId="0" fontId="12" fillId="0" borderId="30" xfId="0" applyFont="1" applyBorder="1" applyAlignment="1" applyProtection="1">
      <alignment horizontal="center" vertical="top"/>
      <protection locked="0"/>
    </xf>
    <xf numFmtId="0" fontId="14" fillId="0" borderId="68" xfId="0" applyFont="1" applyBorder="1" applyAlignment="1" applyProtection="1">
      <alignment horizontal="left" vertical="top" wrapText="1"/>
      <protection locked="0"/>
    </xf>
    <xf numFmtId="0" fontId="14" fillId="0" borderId="23" xfId="0" applyFont="1" applyBorder="1" applyAlignment="1" applyProtection="1">
      <alignment horizontal="center" vertical="center" wrapText="1"/>
      <protection locked="0"/>
    </xf>
    <xf numFmtId="0" fontId="42" fillId="0" borderId="0" xfId="0" applyFont="1" applyAlignment="1">
      <alignment vertical="top" wrapText="1"/>
    </xf>
    <xf numFmtId="0" fontId="14" fillId="0" borderId="19" xfId="0" applyFont="1" applyBorder="1" applyAlignment="1" applyProtection="1">
      <alignment vertical="center"/>
    </xf>
    <xf numFmtId="0" fontId="4" fillId="0" borderId="19" xfId="0" applyFont="1" applyBorder="1" applyAlignment="1" applyProtection="1">
      <alignment vertical="top" wrapText="1"/>
      <protection locked="0"/>
    </xf>
    <xf numFmtId="0" fontId="12" fillId="0" borderId="19" xfId="0" applyFont="1" applyBorder="1" applyAlignment="1" applyProtection="1">
      <alignment vertical="top" wrapText="1"/>
      <protection locked="0"/>
    </xf>
    <xf numFmtId="0" fontId="12" fillId="0" borderId="48" xfId="0" applyFont="1" applyBorder="1" applyAlignment="1" applyProtection="1">
      <alignment vertical="top" wrapText="1"/>
      <protection locked="0"/>
    </xf>
    <xf numFmtId="0" fontId="38" fillId="0" borderId="38" xfId="0" applyFont="1" applyBorder="1" applyAlignment="1" applyProtection="1">
      <alignment vertical="top" wrapText="1"/>
      <protection locked="0"/>
    </xf>
    <xf numFmtId="0" fontId="38" fillId="0" borderId="44" xfId="0" applyFont="1" applyBorder="1" applyAlignment="1" applyProtection="1">
      <alignment vertical="top" wrapText="1"/>
      <protection locked="0"/>
    </xf>
    <xf numFmtId="0" fontId="12" fillId="0" borderId="40" xfId="0" applyFont="1" applyBorder="1" applyAlignment="1" applyProtection="1">
      <alignment vertical="top" wrapText="1"/>
      <protection locked="0"/>
    </xf>
    <xf numFmtId="0" fontId="38" fillId="0" borderId="24" xfId="0" applyFont="1" applyBorder="1" applyAlignment="1" applyProtection="1">
      <alignment vertical="top"/>
      <protection locked="0"/>
    </xf>
    <xf numFmtId="0" fontId="13" fillId="0" borderId="24" xfId="0" applyFont="1" applyFill="1" applyBorder="1" applyAlignment="1" applyProtection="1">
      <alignment vertical="top" wrapText="1"/>
      <protection hidden="1"/>
    </xf>
    <xf numFmtId="9" fontId="12" fillId="0" borderId="24" xfId="0" applyNumberFormat="1" applyFont="1" applyBorder="1" applyAlignment="1" applyProtection="1">
      <alignment vertical="top" wrapText="1"/>
      <protection hidden="1"/>
    </xf>
    <xf numFmtId="9" fontId="12" fillId="0" borderId="24" xfId="0" applyNumberFormat="1" applyFont="1" applyBorder="1" applyAlignment="1" applyProtection="1">
      <alignment vertical="top" wrapText="1"/>
      <protection locked="0"/>
    </xf>
    <xf numFmtId="0" fontId="13" fillId="0" borderId="24" xfId="0" applyFont="1" applyBorder="1" applyAlignment="1" applyProtection="1">
      <alignment vertical="top"/>
      <protection hidden="1"/>
    </xf>
    <xf numFmtId="0" fontId="0" fillId="0" borderId="24" xfId="0" applyBorder="1" applyAlignment="1">
      <alignment vertical="top" wrapText="1"/>
    </xf>
    <xf numFmtId="0" fontId="12" fillId="0" borderId="23" xfId="0" applyFont="1" applyBorder="1" applyAlignment="1" applyProtection="1">
      <alignment horizontal="center" vertical="top"/>
      <protection locked="0"/>
    </xf>
    <xf numFmtId="0" fontId="14" fillId="0" borderId="29" xfId="0" applyFont="1" applyBorder="1" applyAlignment="1" applyProtection="1">
      <alignment horizontal="center" vertical="top" wrapText="1"/>
      <protection locked="0"/>
    </xf>
    <xf numFmtId="0" fontId="34" fillId="0" borderId="29" xfId="0" applyFont="1" applyBorder="1" applyAlignment="1" applyProtection="1">
      <alignment horizontal="center" vertical="top" wrapText="1"/>
      <protection locked="0"/>
    </xf>
    <xf numFmtId="0" fontId="14" fillId="0" borderId="19" xfId="0" applyFont="1" applyBorder="1" applyAlignment="1" applyProtection="1">
      <alignment horizontal="center" vertical="top" wrapText="1"/>
      <protection locked="0"/>
    </xf>
    <xf numFmtId="0" fontId="14" fillId="0" borderId="19" xfId="0" applyFont="1" applyBorder="1" applyAlignment="1" applyProtection="1">
      <alignment horizontal="center" vertical="top"/>
      <protection locked="0"/>
    </xf>
    <xf numFmtId="0" fontId="14" fillId="0" borderId="24" xfId="0" applyFont="1" applyBorder="1" applyAlignment="1" applyProtection="1">
      <alignment horizontal="center" vertical="top" wrapText="1"/>
      <protection locked="0"/>
    </xf>
    <xf numFmtId="0" fontId="34" fillId="0" borderId="24" xfId="0" applyFont="1" applyBorder="1" applyAlignment="1" applyProtection="1">
      <alignment horizontal="center" vertical="top" wrapText="1"/>
      <protection locked="0"/>
    </xf>
    <xf numFmtId="0" fontId="34" fillId="0" borderId="19" xfId="0" applyFont="1" applyBorder="1" applyAlignment="1" applyProtection="1">
      <alignment horizontal="center" vertical="top" wrapText="1"/>
      <protection locked="0"/>
    </xf>
    <xf numFmtId="0" fontId="12" fillId="3" borderId="68" xfId="0" applyFont="1" applyFill="1" applyBorder="1" applyAlignment="1">
      <alignment horizontal="left" vertical="top" wrapText="1"/>
    </xf>
    <xf numFmtId="14" fontId="12" fillId="0" borderId="23" xfId="0" applyNumberFormat="1" applyFont="1" applyBorder="1" applyAlignment="1" applyProtection="1">
      <alignment horizontal="center" vertical="top" wrapText="1"/>
      <protection locked="0"/>
    </xf>
    <xf numFmtId="14" fontId="38" fillId="0" borderId="23" xfId="0" quotePrefix="1" applyNumberFormat="1" applyFont="1" applyBorder="1" applyAlignment="1" applyProtection="1">
      <alignment horizontal="justify" vertical="top" wrapText="1"/>
      <protection locked="0"/>
    </xf>
    <xf numFmtId="0" fontId="14" fillId="3" borderId="74" xfId="0" applyFont="1" applyFill="1" applyBorder="1" applyAlignment="1">
      <alignment vertical="center"/>
    </xf>
    <xf numFmtId="0" fontId="38" fillId="3" borderId="75" xfId="0" applyFont="1" applyFill="1" applyBorder="1" applyAlignment="1">
      <alignment vertical="top" wrapText="1"/>
    </xf>
    <xf numFmtId="0" fontId="38" fillId="3" borderId="74" xfId="0" applyFont="1" applyFill="1" applyBorder="1" applyAlignment="1">
      <alignment vertical="top" wrapText="1"/>
    </xf>
    <xf numFmtId="0" fontId="12" fillId="3" borderId="68" xfId="0" applyFont="1" applyFill="1" applyBorder="1" applyAlignment="1">
      <alignment vertical="top" wrapText="1"/>
    </xf>
    <xf numFmtId="14" fontId="14" fillId="0" borderId="23" xfId="0" applyNumberFormat="1" applyFont="1" applyBorder="1" applyAlignment="1" applyProtection="1">
      <alignment horizontal="center" vertical="top" wrapText="1"/>
      <protection locked="0"/>
    </xf>
    <xf numFmtId="0" fontId="38" fillId="0" borderId="23" xfId="0" applyFont="1" applyBorder="1" applyAlignment="1" applyProtection="1">
      <alignment horizontal="justify" vertical="top" wrapText="1"/>
      <protection locked="0"/>
    </xf>
    <xf numFmtId="0" fontId="12" fillId="0" borderId="68" xfId="0" applyFont="1" applyBorder="1" applyAlignment="1" applyProtection="1">
      <alignment horizontal="left" vertical="top" wrapText="1"/>
      <protection locked="0"/>
    </xf>
    <xf numFmtId="0" fontId="12" fillId="0" borderId="23" xfId="0" applyFont="1" applyBorder="1" applyAlignment="1" applyProtection="1">
      <alignment horizontal="left" vertical="top" wrapText="1"/>
      <protection locked="0"/>
    </xf>
    <xf numFmtId="14" fontId="38" fillId="0" borderId="23" xfId="0" applyNumberFormat="1" applyFont="1" applyBorder="1" applyAlignment="1" applyProtection="1">
      <alignment horizontal="justify" vertical="top" wrapText="1"/>
      <protection locked="0"/>
    </xf>
    <xf numFmtId="0" fontId="4" fillId="0" borderId="48" xfId="0" applyFont="1" applyBorder="1" applyAlignment="1" applyProtection="1">
      <alignment vertical="top" wrapText="1"/>
      <protection locked="0"/>
    </xf>
    <xf numFmtId="0" fontId="38" fillId="0" borderId="31" xfId="0" applyFont="1" applyBorder="1" applyAlignment="1" applyProtection="1">
      <alignment vertical="top" wrapText="1"/>
      <protection locked="0"/>
    </xf>
    <xf numFmtId="0" fontId="12" fillId="0" borderId="47" xfId="0" applyFont="1" applyBorder="1" applyAlignment="1" applyProtection="1">
      <alignment vertical="top" wrapText="1"/>
      <protection locked="0"/>
    </xf>
    <xf numFmtId="0" fontId="12" fillId="0" borderId="19" xfId="0" applyFont="1" applyBorder="1" applyAlignment="1" applyProtection="1">
      <alignment vertical="top"/>
      <protection locked="0"/>
    </xf>
    <xf numFmtId="0" fontId="13" fillId="0" borderId="19" xfId="0" applyFont="1" applyFill="1" applyBorder="1" applyAlignment="1" applyProtection="1">
      <alignment vertical="top" wrapText="1"/>
      <protection hidden="1"/>
    </xf>
    <xf numFmtId="9" fontId="12" fillId="0" borderId="19" xfId="0" applyNumberFormat="1" applyFont="1" applyBorder="1" applyAlignment="1" applyProtection="1">
      <alignment vertical="top" wrapText="1"/>
      <protection hidden="1"/>
    </xf>
    <xf numFmtId="9" fontId="12" fillId="0" borderId="19" xfId="0" applyNumberFormat="1" applyFont="1" applyBorder="1" applyAlignment="1" applyProtection="1">
      <alignment vertical="top" wrapText="1"/>
      <protection locked="0"/>
    </xf>
    <xf numFmtId="0" fontId="13" fillId="0" borderId="19" xfId="0" applyFont="1" applyBorder="1" applyAlignment="1" applyProtection="1">
      <alignment vertical="top"/>
      <protection hidden="1"/>
    </xf>
    <xf numFmtId="0" fontId="0" fillId="0" borderId="19" xfId="0" applyBorder="1" applyAlignment="1">
      <alignment vertical="top" wrapText="1"/>
    </xf>
    <xf numFmtId="0" fontId="0" fillId="0" borderId="79" xfId="0" applyBorder="1" applyAlignment="1">
      <alignment vertical="top"/>
    </xf>
    <xf numFmtId="0" fontId="0" fillId="0" borderId="80" xfId="0" applyBorder="1" applyAlignment="1">
      <alignment vertical="top" wrapText="1"/>
    </xf>
    <xf numFmtId="0" fontId="0" fillId="0" borderId="75" xfId="0" applyBorder="1" applyAlignment="1">
      <alignment vertical="top" wrapText="1"/>
    </xf>
    <xf numFmtId="0" fontId="14" fillId="3" borderId="75" xfId="0" applyFont="1" applyFill="1" applyBorder="1" applyAlignment="1">
      <alignment vertical="center"/>
    </xf>
    <xf numFmtId="0" fontId="14" fillId="3" borderId="75" xfId="0" applyFont="1" applyFill="1" applyBorder="1"/>
    <xf numFmtId="0" fontId="30" fillId="0" borderId="75" xfId="0" applyFont="1" applyBorder="1" applyAlignment="1">
      <alignment vertical="top" wrapText="1"/>
    </xf>
    <xf numFmtId="0" fontId="14" fillId="3" borderId="75" xfId="0" applyFont="1" applyFill="1" applyBorder="1" applyAlignment="1">
      <alignment horizontal="justify" vertical="top" wrapText="1"/>
    </xf>
    <xf numFmtId="1" fontId="30" fillId="0" borderId="75" xfId="0" applyNumberFormat="1" applyFont="1" applyBorder="1" applyAlignment="1">
      <alignment vertical="center"/>
    </xf>
    <xf numFmtId="1" fontId="30" fillId="0" borderId="75" xfId="0" applyNumberFormat="1" applyFont="1" applyBorder="1" applyAlignment="1">
      <alignment vertical="center" wrapText="1"/>
    </xf>
    <xf numFmtId="2" fontId="30" fillId="0" borderId="75" xfId="0" applyNumberFormat="1" applyFont="1" applyBorder="1" applyAlignment="1">
      <alignment vertical="center" wrapText="1"/>
    </xf>
    <xf numFmtId="0" fontId="0" fillId="0" borderId="75" xfId="0" applyBorder="1" applyAlignment="1">
      <alignment vertical="top"/>
    </xf>
    <xf numFmtId="0" fontId="14" fillId="3" borderId="0" xfId="0" applyFont="1" applyFill="1"/>
    <xf numFmtId="0" fontId="3" fillId="15" borderId="1" xfId="0" applyFont="1" applyFill="1" applyBorder="1" applyAlignment="1">
      <alignment horizontal="center" vertical="center" wrapText="1"/>
    </xf>
    <xf numFmtId="0" fontId="3" fillId="15" borderId="1" xfId="0" applyFont="1" applyFill="1" applyBorder="1" applyAlignment="1">
      <alignment horizontal="left" vertical="top" wrapText="1"/>
    </xf>
    <xf numFmtId="0" fontId="4" fillId="0" borderId="83" xfId="0" applyFont="1" applyBorder="1" applyAlignment="1">
      <alignment horizontal="left" vertical="top" wrapText="1"/>
    </xf>
    <xf numFmtId="0" fontId="4" fillId="0" borderId="1" xfId="0" applyFont="1" applyBorder="1" applyAlignment="1">
      <alignment vertical="center"/>
    </xf>
    <xf numFmtId="0" fontId="0" fillId="0" borderId="84" xfId="0" applyBorder="1" applyAlignment="1">
      <alignment horizontal="center" vertical="center"/>
    </xf>
    <xf numFmtId="0" fontId="4" fillId="0" borderId="85" xfId="0" applyFont="1" applyBorder="1" applyAlignment="1">
      <alignment vertical="top"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84" xfId="0" applyFont="1" applyBorder="1" applyAlignment="1">
      <alignment horizontal="left" vertical="top" wrapText="1"/>
    </xf>
    <xf numFmtId="0" fontId="4" fillId="0" borderId="83" xfId="0" applyFont="1" applyBorder="1" applyAlignment="1">
      <alignment vertical="top" wrapText="1"/>
    </xf>
    <xf numFmtId="0" fontId="6" fillId="0" borderId="1" xfId="0" applyFont="1" applyBorder="1" applyAlignment="1">
      <alignment vertical="top" wrapText="1"/>
    </xf>
    <xf numFmtId="0" fontId="6" fillId="0" borderId="5" xfId="0" applyFont="1" applyBorder="1" applyAlignment="1">
      <alignment vertical="top" wrapText="1"/>
    </xf>
    <xf numFmtId="0" fontId="4" fillId="0" borderId="84" xfId="0" applyFont="1" applyBorder="1" applyAlignment="1">
      <alignment vertical="top" wrapText="1"/>
    </xf>
    <xf numFmtId="0" fontId="4" fillId="0" borderId="1" xfId="0" applyFont="1" applyBorder="1" applyAlignment="1">
      <alignment vertical="top" wrapText="1"/>
    </xf>
    <xf numFmtId="0" fontId="0" fillId="0" borderId="82" xfId="0" applyBorder="1" applyAlignment="1">
      <alignment horizontal="center" vertical="center"/>
    </xf>
    <xf numFmtId="0" fontId="4" fillId="0" borderId="1" xfId="0" applyFont="1" applyBorder="1" applyAlignment="1">
      <alignment horizontal="center" vertical="center" wrapText="1"/>
    </xf>
    <xf numFmtId="0" fontId="4" fillId="0" borderId="82" xfId="0" applyFont="1" applyBorder="1" applyAlignment="1">
      <alignment vertical="top" wrapText="1"/>
    </xf>
    <xf numFmtId="0" fontId="4" fillId="0" borderId="85" xfId="0" applyFont="1" applyBorder="1" applyAlignment="1">
      <alignment horizontal="left" vertical="top" wrapText="1"/>
    </xf>
    <xf numFmtId="0" fontId="4" fillId="0" borderId="95" xfId="0" applyFont="1" applyBorder="1" applyAlignment="1">
      <alignment horizontal="left" vertical="top" wrapText="1"/>
    </xf>
    <xf numFmtId="0" fontId="4" fillId="0" borderId="90" xfId="0" applyFont="1" applyBorder="1" applyAlignment="1">
      <alignment horizontal="center" vertical="top"/>
    </xf>
    <xf numFmtId="0" fontId="4" fillId="0" borderId="97" xfId="0" applyFont="1" applyBorder="1" applyAlignment="1">
      <alignment horizontal="left" vertical="top" wrapText="1"/>
    </xf>
    <xf numFmtId="0" fontId="4" fillId="0" borderId="1" xfId="0" applyFont="1" applyBorder="1" applyAlignment="1">
      <alignment horizontal="left" vertical="top"/>
    </xf>
    <xf numFmtId="0" fontId="4" fillId="0" borderId="82" xfId="0" applyFont="1" applyBorder="1" applyAlignment="1">
      <alignment horizontal="left" vertical="top" wrapText="1"/>
    </xf>
    <xf numFmtId="0" fontId="12" fillId="0" borderId="106" xfId="0" applyFont="1" applyBorder="1" applyAlignment="1">
      <alignment horizontal="center" vertical="center" wrapText="1"/>
    </xf>
    <xf numFmtId="0" fontId="12" fillId="0" borderId="106" xfId="0" applyFont="1" applyBorder="1" applyAlignment="1">
      <alignment horizontal="left" vertical="top" wrapText="1"/>
    </xf>
    <xf numFmtId="165" fontId="12" fillId="0" borderId="106" xfId="0" applyNumberFormat="1" applyFont="1" applyBorder="1" applyAlignment="1">
      <alignment horizontal="center" vertical="top"/>
    </xf>
    <xf numFmtId="0" fontId="38" fillId="0" borderId="106" xfId="0" applyFont="1" applyBorder="1" applyAlignment="1">
      <alignment horizontal="left" vertical="top" wrapText="1"/>
    </xf>
    <xf numFmtId="0" fontId="12" fillId="3" borderId="107" xfId="0" applyFont="1" applyFill="1" applyBorder="1" applyAlignment="1">
      <alignment vertical="center"/>
    </xf>
    <xf numFmtId="0" fontId="38" fillId="3" borderId="79" xfId="0" applyFont="1" applyFill="1" applyBorder="1" applyAlignment="1">
      <alignment vertical="top" wrapText="1"/>
    </xf>
    <xf numFmtId="0" fontId="12" fillId="3" borderId="107" xfId="0" applyFont="1" applyFill="1" applyBorder="1" applyAlignment="1">
      <alignment horizontal="justify" vertical="top" wrapText="1"/>
    </xf>
    <xf numFmtId="165" fontId="12" fillId="0" borderId="106" xfId="0" applyNumberFormat="1" applyFont="1" applyBorder="1" applyAlignment="1">
      <alignment horizontal="center" vertical="center" wrapText="1"/>
    </xf>
    <xf numFmtId="0" fontId="12" fillId="3" borderId="79" xfId="0" applyFont="1" applyFill="1" applyBorder="1" applyAlignment="1">
      <alignment vertical="center"/>
    </xf>
    <xf numFmtId="0" fontId="12" fillId="3" borderId="79" xfId="0" applyFont="1" applyFill="1" applyBorder="1" applyAlignment="1">
      <alignment horizontal="justify" vertical="top" wrapText="1"/>
    </xf>
    <xf numFmtId="164" fontId="40" fillId="0" borderId="106" xfId="0" applyNumberFormat="1" applyFont="1" applyBorder="1" applyAlignment="1">
      <alignment horizontal="center" vertical="top"/>
    </xf>
    <xf numFmtId="0" fontId="12" fillId="3" borderId="112" xfId="0" applyFont="1" applyFill="1" applyBorder="1" applyAlignment="1">
      <alignment vertical="center"/>
    </xf>
    <xf numFmtId="0" fontId="12" fillId="3" borderId="112" xfId="0" applyFont="1" applyFill="1" applyBorder="1" applyAlignment="1">
      <alignment horizontal="justify" vertical="top" wrapText="1"/>
    </xf>
    <xf numFmtId="165" fontId="12" fillId="0" borderId="106" xfId="0" applyNumberFormat="1" applyFont="1" applyBorder="1" applyAlignment="1">
      <alignment horizontal="center" vertical="center"/>
    </xf>
    <xf numFmtId="0" fontId="38" fillId="3" borderId="112" xfId="0" applyFont="1" applyFill="1" applyBorder="1" applyAlignment="1">
      <alignment vertical="top" wrapText="1"/>
    </xf>
    <xf numFmtId="0" fontId="14" fillId="0" borderId="31" xfId="0" applyFont="1" applyBorder="1" applyAlignment="1" applyProtection="1">
      <alignment horizontal="left" vertical="top" wrapText="1"/>
      <protection locked="0"/>
    </xf>
    <xf numFmtId="0" fontId="33" fillId="0" borderId="23" xfId="0" applyFont="1" applyBorder="1" applyAlignment="1" applyProtection="1">
      <alignment horizontal="left" vertical="top" wrapText="1"/>
      <protection locked="0"/>
    </xf>
    <xf numFmtId="0" fontId="14" fillId="3" borderId="23" xfId="0" applyFont="1" applyFill="1" applyBorder="1" applyAlignment="1">
      <alignment vertical="center"/>
    </xf>
    <xf numFmtId="0" fontId="33" fillId="3" borderId="23" xfId="0" applyFont="1" applyFill="1" applyBorder="1" applyAlignment="1">
      <alignment horizontal="justify" vertical="top" wrapText="1"/>
    </xf>
    <xf numFmtId="0" fontId="14" fillId="3" borderId="23" xfId="0" applyFont="1" applyFill="1" applyBorder="1" applyAlignment="1">
      <alignment horizontal="justify" vertical="top" wrapText="1"/>
    </xf>
    <xf numFmtId="0" fontId="0" fillId="0" borderId="0" xfId="0" applyAlignment="1">
      <alignment vertical="top" wrapText="1"/>
    </xf>
    <xf numFmtId="0" fontId="33" fillId="3" borderId="23" xfId="0" applyFont="1" applyFill="1" applyBorder="1" applyAlignment="1">
      <alignment vertical="top" wrapText="1"/>
    </xf>
    <xf numFmtId="0" fontId="28" fillId="0" borderId="23" xfId="0" applyFont="1" applyBorder="1" applyAlignment="1">
      <alignment vertical="top"/>
    </xf>
    <xf numFmtId="0" fontId="0" fillId="0" borderId="23" xfId="0" applyBorder="1" applyAlignment="1">
      <alignment vertical="top" wrapText="1"/>
    </xf>
    <xf numFmtId="0" fontId="14" fillId="3" borderId="23" xfId="0" applyFont="1" applyFill="1" applyBorder="1"/>
    <xf numFmtId="0" fontId="38" fillId="3" borderId="107" xfId="0" applyFont="1" applyFill="1" applyBorder="1" applyAlignment="1">
      <alignment horizontal="justify" vertical="top" wrapText="1"/>
    </xf>
    <xf numFmtId="0" fontId="12" fillId="3" borderId="23" xfId="0" applyFont="1" applyFill="1" applyBorder="1" applyAlignment="1">
      <alignment vertical="center"/>
    </xf>
    <xf numFmtId="0" fontId="38" fillId="3" borderId="23" xfId="0" applyFont="1" applyFill="1" applyBorder="1" applyAlignment="1">
      <alignment horizontal="justify" vertical="top" wrapText="1"/>
    </xf>
    <xf numFmtId="0" fontId="12" fillId="3" borderId="23" xfId="0" applyFont="1" applyFill="1" applyBorder="1" applyAlignment="1">
      <alignment horizontal="justify" vertical="top" wrapText="1"/>
    </xf>
    <xf numFmtId="0" fontId="28" fillId="0" borderId="19" xfId="0" applyFont="1" applyBorder="1" applyAlignment="1">
      <alignment vertical="top"/>
    </xf>
    <xf numFmtId="0" fontId="30" fillId="0" borderId="23" xfId="0" applyFont="1" applyBorder="1" applyAlignment="1">
      <alignment vertical="top" wrapText="1"/>
    </xf>
    <xf numFmtId="1" fontId="30" fillId="0" borderId="23" xfId="0" applyNumberFormat="1" applyFont="1" applyBorder="1" applyAlignment="1">
      <alignment vertical="center"/>
    </xf>
    <xf numFmtId="1" fontId="30" fillId="0" borderId="23" xfId="0" applyNumberFormat="1" applyFont="1" applyBorder="1" applyAlignment="1">
      <alignment vertical="center" wrapText="1"/>
    </xf>
    <xf numFmtId="0" fontId="12" fillId="3" borderId="23" xfId="0" applyFont="1" applyFill="1" applyBorder="1" applyAlignment="1">
      <alignment vertical="center" wrapText="1"/>
    </xf>
    <xf numFmtId="0" fontId="0" fillId="0" borderId="23" xfId="0" applyBorder="1" applyAlignment="1">
      <alignment vertical="top"/>
    </xf>
    <xf numFmtId="0" fontId="3" fillId="8" borderId="1" xfId="0" applyFont="1" applyFill="1" applyBorder="1" applyAlignment="1">
      <alignment horizontal="center" vertical="center" textRotation="90"/>
    </xf>
    <xf numFmtId="0" fontId="14" fillId="0" borderId="29" xfId="0" applyFont="1" applyBorder="1" applyAlignment="1" applyProtection="1">
      <alignment horizontal="center" vertical="top" wrapText="1"/>
      <protection locked="0"/>
    </xf>
    <xf numFmtId="0" fontId="14" fillId="0" borderId="24" xfId="0" applyFont="1" applyBorder="1" applyAlignment="1" applyProtection="1">
      <alignment horizontal="center" vertical="top" wrapText="1"/>
      <protection locked="0"/>
    </xf>
    <xf numFmtId="0" fontId="14" fillId="0" borderId="19" xfId="0" applyFont="1" applyBorder="1" applyAlignment="1" applyProtection="1">
      <alignment horizontal="center" vertical="top" wrapText="1"/>
      <protection locked="0"/>
    </xf>
    <xf numFmtId="0" fontId="13" fillId="0" borderId="19" xfId="0" applyFont="1" applyFill="1" applyBorder="1" applyAlignment="1" applyProtection="1">
      <alignment horizontal="center" vertical="top" textRotation="90" wrapText="1"/>
      <protection hidden="1"/>
    </xf>
    <xf numFmtId="9" fontId="12" fillId="0" borderId="29" xfId="0" applyNumberFormat="1" applyFont="1" applyBorder="1" applyAlignment="1" applyProtection="1">
      <alignment horizontal="center" vertical="top"/>
      <protection hidden="1"/>
    </xf>
    <xf numFmtId="9" fontId="12" fillId="0" borderId="19" xfId="0" applyNumberFormat="1" applyFont="1" applyBorder="1" applyAlignment="1" applyProtection="1">
      <alignment horizontal="center" vertical="top"/>
      <protection hidden="1"/>
    </xf>
    <xf numFmtId="0" fontId="14" fillId="0" borderId="19" xfId="0" applyFont="1" applyBorder="1" applyAlignment="1" applyProtection="1">
      <alignment horizontal="center" vertical="top"/>
    </xf>
    <xf numFmtId="0" fontId="14" fillId="0" borderId="19" xfId="0" applyFont="1" applyBorder="1" applyAlignment="1" applyProtection="1">
      <alignment horizontal="center" vertical="top"/>
      <protection hidden="1"/>
    </xf>
    <xf numFmtId="0" fontId="12" fillId="0" borderId="29" xfId="0" applyFont="1" applyBorder="1" applyAlignment="1" applyProtection="1">
      <alignment horizontal="center" vertical="top" textRotation="90"/>
      <protection locked="0"/>
    </xf>
    <xf numFmtId="0" fontId="12" fillId="0" borderId="19" xfId="0" applyFont="1" applyBorder="1" applyAlignment="1" applyProtection="1">
      <alignment horizontal="center" vertical="top" textRotation="90"/>
      <protection locked="0"/>
    </xf>
    <xf numFmtId="9" fontId="12" fillId="0" borderId="29" xfId="0" applyNumberFormat="1" applyFont="1" applyFill="1" applyBorder="1" applyAlignment="1" applyProtection="1">
      <alignment horizontal="center" vertical="top"/>
      <protection hidden="1"/>
    </xf>
    <xf numFmtId="0" fontId="13" fillId="0" borderId="19" xfId="0" applyFont="1" applyBorder="1" applyAlignment="1" applyProtection="1">
      <alignment horizontal="center" vertical="top" textRotation="90"/>
      <protection hidden="1"/>
    </xf>
    <xf numFmtId="0" fontId="12" fillId="0" borderId="24" xfId="0" applyFont="1" applyBorder="1" applyAlignment="1" applyProtection="1">
      <alignment horizontal="center" vertical="top" textRotation="90"/>
      <protection locked="0"/>
    </xf>
    <xf numFmtId="9" fontId="12" fillId="0" borderId="24" xfId="0" applyNumberFormat="1" applyFont="1" applyBorder="1" applyAlignment="1" applyProtection="1">
      <alignment horizontal="center" vertical="top"/>
      <protection hidden="1"/>
    </xf>
    <xf numFmtId="0" fontId="14" fillId="0" borderId="19" xfId="0" applyFont="1" applyBorder="1" applyAlignment="1" applyProtection="1">
      <alignment horizontal="center" vertical="top"/>
      <protection locked="0"/>
    </xf>
    <xf numFmtId="0" fontId="12" fillId="0" borderId="19" xfId="0" applyFont="1" applyBorder="1" applyAlignment="1" applyProtection="1">
      <alignment horizontal="center" vertical="top" wrapText="1"/>
      <protection locked="0"/>
    </xf>
    <xf numFmtId="0" fontId="34" fillId="0" borderId="29" xfId="0" applyFont="1" applyBorder="1" applyAlignment="1" applyProtection="1">
      <alignment horizontal="center" vertical="top" wrapText="1"/>
      <protection locked="0"/>
    </xf>
    <xf numFmtId="0" fontId="34" fillId="0" borderId="24" xfId="0" applyFont="1" applyBorder="1" applyAlignment="1" applyProtection="1">
      <alignment horizontal="center" vertical="top" wrapText="1"/>
      <protection locked="0"/>
    </xf>
    <xf numFmtId="0" fontId="34" fillId="0" borderId="19" xfId="0" applyFont="1" applyBorder="1" applyAlignment="1" applyProtection="1">
      <alignment horizontal="center" vertical="top" wrapText="1"/>
      <protection locked="0"/>
    </xf>
    <xf numFmtId="0" fontId="53" fillId="7" borderId="1" xfId="5" applyFont="1" applyFill="1" applyBorder="1" applyAlignment="1">
      <alignment horizontal="center" vertical="center"/>
    </xf>
    <xf numFmtId="0" fontId="53" fillId="7" borderId="1" xfId="5" applyFont="1" applyFill="1" applyBorder="1" applyAlignment="1">
      <alignment horizontal="center" vertical="center" textRotation="90"/>
    </xf>
    <xf numFmtId="0" fontId="40" fillId="0" borderId="1" xfId="5" applyFont="1" applyBorder="1" applyAlignment="1" applyProtection="1">
      <alignment horizontal="center" vertical="center" wrapText="1"/>
      <protection locked="0"/>
    </xf>
    <xf numFmtId="0" fontId="40" fillId="0" borderId="1" xfId="5" applyFont="1" applyBorder="1" applyAlignment="1" applyProtection="1">
      <alignment horizontal="center" vertical="center"/>
    </xf>
    <xf numFmtId="0" fontId="40" fillId="0" borderId="1" xfId="5" applyFont="1" applyBorder="1" applyAlignment="1" applyProtection="1">
      <alignment horizontal="justify" vertical="center" wrapText="1"/>
      <protection locked="0"/>
    </xf>
    <xf numFmtId="0" fontId="40" fillId="0" borderId="1" xfId="5" applyFont="1" applyBorder="1" applyAlignment="1" applyProtection="1">
      <alignment horizontal="center" vertical="center"/>
      <protection hidden="1"/>
    </xf>
    <xf numFmtId="0" fontId="40" fillId="0" borderId="1" xfId="5" applyFont="1" applyBorder="1" applyAlignment="1" applyProtection="1">
      <alignment horizontal="center" vertical="center" textRotation="90"/>
      <protection locked="0"/>
    </xf>
    <xf numFmtId="9" fontId="40" fillId="0" borderId="1" xfId="5" applyNumberFormat="1" applyFont="1" applyBorder="1" applyAlignment="1" applyProtection="1">
      <alignment horizontal="center" vertical="center"/>
      <protection hidden="1"/>
    </xf>
    <xf numFmtId="164" fontId="40" fillId="16" borderId="1" xfId="8" applyNumberFormat="1" applyFont="1" applyFill="1" applyBorder="1" applyAlignment="1">
      <alignment horizontal="center" vertical="center"/>
    </xf>
    <xf numFmtId="0" fontId="53" fillId="0" borderId="1" xfId="5" applyFont="1" applyFill="1" applyBorder="1" applyAlignment="1" applyProtection="1">
      <alignment horizontal="center" vertical="center" textRotation="90" wrapText="1"/>
      <protection hidden="1"/>
    </xf>
    <xf numFmtId="0" fontId="53" fillId="0" borderId="1" xfId="5" applyFont="1" applyBorder="1" applyAlignment="1" applyProtection="1">
      <alignment horizontal="center" vertical="center" textRotation="90"/>
      <protection hidden="1"/>
    </xf>
    <xf numFmtId="0" fontId="12" fillId="3" borderId="1" xfId="5" applyFont="1" applyFill="1" applyBorder="1" applyAlignment="1">
      <alignment vertical="center"/>
    </xf>
    <xf numFmtId="0" fontId="40" fillId="3" borderId="1" xfId="5" applyFont="1" applyFill="1" applyBorder="1" applyAlignment="1">
      <alignment horizontal="justify" vertical="top" wrapText="1"/>
    </xf>
    <xf numFmtId="0" fontId="40" fillId="3" borderId="1" xfId="5" applyFont="1" applyFill="1" applyBorder="1" applyAlignment="1" applyProtection="1">
      <alignment horizontal="center" vertical="center" wrapText="1"/>
      <protection locked="0"/>
    </xf>
    <xf numFmtId="9" fontId="40" fillId="0" borderId="1" xfId="5" applyNumberFormat="1" applyFont="1" applyFill="1" applyBorder="1" applyAlignment="1" applyProtection="1">
      <alignment horizontal="center" vertical="center"/>
      <protection hidden="1"/>
    </xf>
    <xf numFmtId="0" fontId="12" fillId="3" borderId="1" xfId="5" applyFont="1" applyFill="1" applyBorder="1" applyAlignment="1">
      <alignment horizontal="justify" vertical="top" wrapText="1"/>
    </xf>
    <xf numFmtId="0" fontId="40" fillId="0" borderId="1" xfId="5" applyFont="1" applyBorder="1" applyAlignment="1" applyProtection="1">
      <alignment horizontal="justify" vertical="center"/>
      <protection locked="0"/>
    </xf>
    <xf numFmtId="0" fontId="12" fillId="3" borderId="1" xfId="5" applyFont="1" applyFill="1" applyBorder="1" applyAlignment="1">
      <alignment vertical="top" wrapText="1"/>
    </xf>
    <xf numFmtId="164" fontId="40" fillId="17" borderId="1" xfId="8" applyNumberFormat="1" applyFont="1" applyFill="1" applyBorder="1" applyAlignment="1">
      <alignment horizontal="center" vertical="top"/>
    </xf>
    <xf numFmtId="0" fontId="53" fillId="0" borderId="1" xfId="5" applyFont="1" applyFill="1" applyBorder="1" applyAlignment="1" applyProtection="1">
      <alignment horizontal="center" vertical="top" textRotation="90" wrapText="1"/>
      <protection hidden="1"/>
    </xf>
    <xf numFmtId="9" fontId="40" fillId="0" borderId="1" xfId="5" applyNumberFormat="1" applyFont="1" applyBorder="1" applyAlignment="1" applyProtection="1">
      <alignment horizontal="center" vertical="top"/>
      <protection hidden="1"/>
    </xf>
    <xf numFmtId="0" fontId="53" fillId="0" borderId="1" xfId="5" applyFont="1" applyBorder="1" applyAlignment="1" applyProtection="1">
      <alignment horizontal="center" vertical="top" textRotation="90"/>
      <protection hidden="1"/>
    </xf>
    <xf numFmtId="0" fontId="14" fillId="0" borderId="1" xfId="5" applyFont="1" applyBorder="1" applyAlignment="1" applyProtection="1">
      <alignment horizontal="justify" vertical="center" wrapText="1"/>
      <protection locked="0"/>
    </xf>
    <xf numFmtId="9" fontId="40" fillId="0" borderId="1" xfId="5" applyNumberFormat="1" applyFont="1" applyFill="1" applyBorder="1" applyAlignment="1" applyProtection="1">
      <alignment horizontal="center" vertical="top"/>
      <protection hidden="1"/>
    </xf>
    <xf numFmtId="0" fontId="40" fillId="0" borderId="1" xfId="5" applyFont="1" applyBorder="1" applyAlignment="1" applyProtection="1">
      <alignment horizontal="center" vertical="top"/>
    </xf>
    <xf numFmtId="0" fontId="40" fillId="0" borderId="1" xfId="5" applyFont="1" applyBorder="1" applyAlignment="1" applyProtection="1">
      <alignment horizontal="center" vertical="top"/>
      <protection hidden="1"/>
    </xf>
    <xf numFmtId="0" fontId="40" fillId="0" borderId="1" xfId="5" applyFont="1" applyBorder="1" applyAlignment="1" applyProtection="1">
      <alignment horizontal="center" textRotation="90"/>
      <protection locked="0"/>
    </xf>
    <xf numFmtId="164" fontId="40" fillId="0" borderId="1" xfId="8" applyNumberFormat="1" applyFont="1" applyBorder="1" applyAlignment="1">
      <alignment horizontal="center" vertical="top"/>
    </xf>
    <xf numFmtId="0" fontId="40" fillId="0" borderId="1" xfId="5" applyFont="1" applyBorder="1" applyAlignment="1" applyProtection="1">
      <alignment horizontal="justify" vertical="top" wrapText="1"/>
      <protection locked="0"/>
    </xf>
    <xf numFmtId="0" fontId="40" fillId="0" borderId="1" xfId="5" applyFont="1" applyBorder="1" applyAlignment="1" applyProtection="1">
      <alignment horizontal="center" vertical="center"/>
      <protection locked="0"/>
    </xf>
    <xf numFmtId="14" fontId="40" fillId="0" borderId="1" xfId="5" applyNumberFormat="1" applyFont="1" applyBorder="1" applyAlignment="1" applyProtection="1">
      <alignment horizontal="center" vertical="center"/>
      <protection locked="0"/>
    </xf>
    <xf numFmtId="0" fontId="40" fillId="3" borderId="2" xfId="5" applyFont="1" applyFill="1" applyBorder="1" applyAlignment="1">
      <alignment horizontal="justify" vertical="top"/>
    </xf>
    <xf numFmtId="0" fontId="40" fillId="3" borderId="1" xfId="5" applyFont="1" applyFill="1" applyBorder="1" applyAlignment="1">
      <alignment vertical="top" wrapText="1"/>
    </xf>
    <xf numFmtId="0" fontId="40" fillId="11" borderId="1" xfId="5" applyFont="1" applyFill="1" applyBorder="1" applyAlignment="1" applyProtection="1">
      <alignment horizontal="justify" vertical="center" wrapText="1"/>
      <protection locked="0"/>
    </xf>
    <xf numFmtId="14" fontId="40" fillId="0" borderId="1" xfId="5" applyNumberFormat="1" applyFont="1" applyBorder="1" applyAlignment="1" applyProtection="1">
      <alignment horizontal="center" vertical="center" wrapText="1"/>
      <protection locked="0"/>
    </xf>
    <xf numFmtId="0" fontId="8" fillId="0" borderId="1" xfId="5" applyBorder="1" applyAlignment="1">
      <alignment horizontal="justify" vertical="top" wrapText="1"/>
    </xf>
    <xf numFmtId="0" fontId="8" fillId="3" borderId="1" xfId="5" applyFill="1" applyBorder="1" applyAlignment="1">
      <alignment horizontal="center" vertical="top" wrapText="1"/>
    </xf>
    <xf numFmtId="0" fontId="40" fillId="0" borderId="1" xfId="5" applyFont="1" applyBorder="1" applyAlignment="1" applyProtection="1">
      <alignment horizontal="center" vertical="top" textRotation="90"/>
      <protection locked="0"/>
    </xf>
    <xf numFmtId="0" fontId="40" fillId="0" borderId="1" xfId="5" applyFont="1" applyBorder="1" applyAlignment="1" applyProtection="1">
      <alignment horizontal="center" vertical="top" wrapText="1"/>
      <protection locked="0"/>
    </xf>
    <xf numFmtId="0" fontId="40" fillId="3" borderId="1" xfId="5" applyFont="1" applyFill="1" applyBorder="1" applyAlignment="1">
      <alignment horizontal="justify" vertical="top"/>
    </xf>
    <xf numFmtId="0" fontId="40" fillId="0" borderId="44" xfId="5" applyFont="1" applyBorder="1" applyAlignment="1" applyProtection="1">
      <alignment horizontal="center" vertical="top" wrapText="1"/>
      <protection locked="0"/>
    </xf>
    <xf numFmtId="0" fontId="37" fillId="0" borderId="44" xfId="5" applyFont="1" applyBorder="1" applyAlignment="1" applyProtection="1">
      <alignment horizontal="center" vertical="top" wrapText="1"/>
      <protection locked="0"/>
    </xf>
    <xf numFmtId="0" fontId="40" fillId="0" borderId="19" xfId="5" applyFont="1" applyBorder="1" applyAlignment="1" applyProtection="1">
      <alignment horizontal="center" vertical="top"/>
    </xf>
    <xf numFmtId="0" fontId="40" fillId="0" borderId="19" xfId="5" applyFont="1" applyBorder="1" applyAlignment="1" applyProtection="1">
      <alignment horizontal="justify" vertical="top" wrapText="1"/>
      <protection locked="0"/>
    </xf>
    <xf numFmtId="0" fontId="40" fillId="0" borderId="19" xfId="5" applyFont="1" applyBorder="1" applyAlignment="1" applyProtection="1">
      <alignment horizontal="center" vertical="top"/>
      <protection hidden="1"/>
    </xf>
    <xf numFmtId="0" fontId="40" fillId="0" borderId="19" xfId="5" applyFont="1" applyBorder="1" applyAlignment="1" applyProtection="1">
      <alignment horizontal="center" vertical="top" textRotation="90"/>
      <protection locked="0"/>
    </xf>
    <xf numFmtId="9" fontId="40" fillId="0" borderId="19" xfId="5" applyNumberFormat="1" applyFont="1" applyBorder="1" applyAlignment="1" applyProtection="1">
      <alignment horizontal="center" vertical="top"/>
      <protection hidden="1"/>
    </xf>
    <xf numFmtId="164" fontId="40" fillId="0" borderId="19" xfId="8" applyNumberFormat="1" applyFont="1" applyBorder="1" applyAlignment="1">
      <alignment horizontal="center" vertical="top"/>
    </xf>
    <xf numFmtId="0" fontId="53" fillId="0" borderId="19" xfId="5" applyFont="1" applyFill="1" applyBorder="1" applyAlignment="1" applyProtection="1">
      <alignment horizontal="center" vertical="top" textRotation="90" wrapText="1"/>
      <protection hidden="1"/>
    </xf>
    <xf numFmtId="9" fontId="40" fillId="0" borderId="24" xfId="5" applyNumberFormat="1" applyFont="1" applyBorder="1" applyAlignment="1" applyProtection="1">
      <alignment horizontal="center" vertical="top"/>
      <protection hidden="1"/>
    </xf>
    <xf numFmtId="0" fontId="53" fillId="0" borderId="19" xfId="5" applyFont="1" applyBorder="1" applyAlignment="1" applyProtection="1">
      <alignment horizontal="center" vertical="top" textRotation="90"/>
      <protection hidden="1"/>
    </xf>
    <xf numFmtId="0" fontId="40" fillId="0" borderId="24" xfId="5" applyFont="1" applyBorder="1" applyAlignment="1" applyProtection="1">
      <alignment horizontal="center" vertical="top" textRotation="90"/>
      <protection locked="0"/>
    </xf>
    <xf numFmtId="0" fontId="40" fillId="0" borderId="19" xfId="5" applyFont="1" applyBorder="1" applyAlignment="1" applyProtection="1">
      <alignment horizontal="center" vertical="top" wrapText="1"/>
      <protection locked="0"/>
    </xf>
    <xf numFmtId="0" fontId="40" fillId="0" borderId="19" xfId="5" applyFont="1" applyBorder="1" applyAlignment="1" applyProtection="1">
      <alignment horizontal="center" vertical="top"/>
      <protection locked="0"/>
    </xf>
    <xf numFmtId="14" fontId="40" fillId="0" borderId="19" xfId="5" applyNumberFormat="1" applyFont="1" applyBorder="1" applyAlignment="1" applyProtection="1">
      <alignment horizontal="center" vertical="top"/>
      <protection locked="0"/>
    </xf>
    <xf numFmtId="0" fontId="40" fillId="3" borderId="0" xfId="5" applyFont="1" applyFill="1"/>
    <xf numFmtId="0" fontId="40" fillId="0" borderId="31" xfId="5" applyFont="1" applyBorder="1" applyAlignment="1" applyProtection="1">
      <alignment horizontal="center" vertical="top" wrapText="1"/>
      <protection locked="0"/>
    </xf>
    <xf numFmtId="0" fontId="37" fillId="0" borderId="31" xfId="5" applyFont="1" applyBorder="1" applyAlignment="1" applyProtection="1">
      <alignment horizontal="center" vertical="top" wrapText="1"/>
      <protection locked="0"/>
    </xf>
    <xf numFmtId="0" fontId="40" fillId="0" borderId="23" xfId="5" applyFont="1" applyBorder="1" applyAlignment="1" applyProtection="1">
      <alignment horizontal="center" vertical="top"/>
    </xf>
    <xf numFmtId="0" fontId="40" fillId="0" borderId="23" xfId="5" applyFont="1" applyBorder="1" applyAlignment="1" applyProtection="1">
      <alignment horizontal="justify" vertical="top" wrapText="1"/>
      <protection locked="0"/>
    </xf>
    <xf numFmtId="0" fontId="40" fillId="0" borderId="23" xfId="5" applyFont="1" applyBorder="1" applyAlignment="1" applyProtection="1">
      <alignment horizontal="center" vertical="top"/>
      <protection hidden="1"/>
    </xf>
    <xf numFmtId="0" fontId="40" fillId="0" borderId="23" xfId="5" applyFont="1" applyBorder="1" applyAlignment="1" applyProtection="1">
      <alignment horizontal="center" vertical="top" textRotation="90"/>
      <protection locked="0"/>
    </xf>
    <xf numFmtId="9" fontId="40" fillId="0" borderId="23" xfId="5" applyNumberFormat="1" applyFont="1" applyBorder="1" applyAlignment="1" applyProtection="1">
      <alignment horizontal="center" vertical="top"/>
      <protection hidden="1"/>
    </xf>
    <xf numFmtId="164" fontId="40" fillId="0" borderId="23" xfId="8" applyNumberFormat="1" applyFont="1" applyBorder="1" applyAlignment="1">
      <alignment horizontal="center" vertical="top"/>
    </xf>
    <xf numFmtId="0" fontId="53" fillId="0" borderId="23" xfId="5" applyFont="1" applyFill="1" applyBorder="1" applyAlignment="1" applyProtection="1">
      <alignment horizontal="center" vertical="top" textRotation="90" wrapText="1"/>
      <protection hidden="1"/>
    </xf>
    <xf numFmtId="9" fontId="40" fillId="0" borderId="29" xfId="5" applyNumberFormat="1" applyFont="1" applyBorder="1" applyAlignment="1" applyProtection="1">
      <alignment horizontal="center" vertical="top"/>
      <protection hidden="1"/>
    </xf>
    <xf numFmtId="9" fontId="40" fillId="0" borderId="29" xfId="5" applyNumberFormat="1" applyFont="1" applyFill="1" applyBorder="1" applyAlignment="1" applyProtection="1">
      <alignment horizontal="center" vertical="top"/>
      <protection hidden="1"/>
    </xf>
    <xf numFmtId="0" fontId="53" fillId="0" borderId="23" xfId="5" applyFont="1" applyBorder="1" applyAlignment="1" applyProtection="1">
      <alignment horizontal="center" vertical="top" textRotation="90"/>
      <protection hidden="1"/>
    </xf>
    <xf numFmtId="0" fontId="40" fillId="0" borderId="29" xfId="5" applyFont="1" applyBorder="1" applyAlignment="1" applyProtection="1">
      <alignment horizontal="center" vertical="top" textRotation="90"/>
      <protection locked="0"/>
    </xf>
    <xf numFmtId="0" fontId="40" fillId="0" borderId="23" xfId="5" applyFont="1" applyBorder="1" applyAlignment="1" applyProtection="1">
      <alignment horizontal="center" vertical="top" wrapText="1"/>
      <protection locked="0"/>
    </xf>
    <xf numFmtId="0" fontId="40" fillId="0" borderId="23" xfId="5" applyFont="1" applyBorder="1" applyAlignment="1" applyProtection="1">
      <alignment horizontal="center" vertical="top"/>
      <protection locked="0"/>
    </xf>
    <xf numFmtId="14" fontId="40" fillId="0" borderId="23" xfId="5" applyNumberFormat="1" applyFont="1" applyBorder="1" applyAlignment="1" applyProtection="1">
      <alignment horizontal="center" vertical="top"/>
      <protection locked="0"/>
    </xf>
    <xf numFmtId="0" fontId="40" fillId="0" borderId="23" xfId="5" applyFont="1" applyBorder="1" applyAlignment="1" applyProtection="1">
      <alignment horizontal="justify" vertical="top"/>
      <protection locked="0"/>
    </xf>
    <xf numFmtId="0" fontId="40" fillId="0" borderId="24" xfId="5" applyFont="1" applyBorder="1" applyAlignment="1" applyProtection="1">
      <alignment horizontal="center" vertical="top" wrapText="1"/>
      <protection locked="0"/>
    </xf>
    <xf numFmtId="0" fontId="37" fillId="0" borderId="24" xfId="5" applyFont="1" applyBorder="1" applyAlignment="1" applyProtection="1">
      <alignment horizontal="center" vertical="top" wrapText="1"/>
      <protection locked="0"/>
    </xf>
    <xf numFmtId="0" fontId="37" fillId="0" borderId="19" xfId="5" applyFont="1" applyBorder="1" applyAlignment="1" applyProtection="1">
      <alignment horizontal="center" vertical="top" wrapText="1"/>
      <protection locked="0"/>
    </xf>
    <xf numFmtId="0" fontId="40" fillId="0" borderId="29" xfId="5" applyFont="1" applyBorder="1" applyAlignment="1" applyProtection="1">
      <alignment horizontal="center" vertical="top" wrapText="1"/>
      <protection locked="0"/>
    </xf>
    <xf numFmtId="0" fontId="37" fillId="0" borderId="29" xfId="5" applyFont="1" applyBorder="1" applyAlignment="1" applyProtection="1">
      <alignment horizontal="center" vertical="top" wrapText="1"/>
      <protection locked="0"/>
    </xf>
    <xf numFmtId="0" fontId="40" fillId="0" borderId="0" xfId="5" applyFont="1"/>
    <xf numFmtId="0" fontId="40" fillId="0" borderId="23" xfId="5" applyFont="1" applyBorder="1" applyAlignment="1">
      <alignment horizontal="center" vertical="center"/>
    </xf>
    <xf numFmtId="0" fontId="40" fillId="0" borderId="0" xfId="5" applyFont="1" applyAlignment="1">
      <alignment horizontal="center" vertical="center"/>
    </xf>
    <xf numFmtId="0" fontId="40" fillId="0" borderId="0" xfId="5" applyFont="1" applyAlignment="1">
      <alignment horizontal="center"/>
    </xf>
    <xf numFmtId="0" fontId="53" fillId="0" borderId="0" xfId="5" applyFont="1" applyAlignment="1">
      <alignment horizontal="left" vertical="center"/>
    </xf>
    <xf numFmtId="0" fontId="3" fillId="8" borderId="24" xfId="5" applyFont="1" applyFill="1" applyBorder="1" applyAlignment="1">
      <alignment horizontal="center" vertical="center"/>
    </xf>
    <xf numFmtId="0" fontId="3" fillId="8" borderId="23" xfId="5" applyFont="1" applyFill="1" applyBorder="1" applyAlignment="1">
      <alignment horizontal="center" vertical="center" textRotation="90"/>
    </xf>
    <xf numFmtId="0" fontId="14" fillId="0" borderId="52" xfId="5" applyFont="1" applyBorder="1" applyAlignment="1" applyProtection="1">
      <alignment horizontal="center" vertical="top"/>
    </xf>
    <xf numFmtId="0" fontId="14" fillId="0" borderId="23" xfId="5" applyFont="1" applyBorder="1" applyAlignment="1" applyProtection="1">
      <alignment horizontal="justify" vertical="top" wrapText="1"/>
      <protection locked="0"/>
    </xf>
    <xf numFmtId="0" fontId="14" fillId="0" borderId="23" xfId="5" applyFont="1" applyBorder="1" applyAlignment="1" applyProtection="1">
      <alignment horizontal="center" vertical="top"/>
      <protection hidden="1"/>
    </xf>
    <xf numFmtId="0" fontId="12" fillId="0" borderId="23" xfId="5" applyFont="1" applyBorder="1" applyAlignment="1" applyProtection="1">
      <alignment horizontal="center" vertical="top" textRotation="90"/>
      <protection locked="0"/>
    </xf>
    <xf numFmtId="9" fontId="12" fillId="0" borderId="23" xfId="5" applyNumberFormat="1" applyFont="1" applyBorder="1" applyAlignment="1" applyProtection="1">
      <alignment horizontal="center" vertical="top"/>
      <protection hidden="1"/>
    </xf>
    <xf numFmtId="164" fontId="14" fillId="0" borderId="23" xfId="8" applyNumberFormat="1" applyFont="1" applyBorder="1" applyAlignment="1">
      <alignment horizontal="center" vertical="top"/>
    </xf>
    <xf numFmtId="0" fontId="13" fillId="0" borderId="23" xfId="5" applyFont="1" applyFill="1" applyBorder="1" applyAlignment="1" applyProtection="1">
      <alignment horizontal="center" vertical="top" textRotation="90" wrapText="1"/>
      <protection hidden="1"/>
    </xf>
    <xf numFmtId="9" fontId="12" fillId="0" borderId="29" xfId="5" applyNumberFormat="1" applyFont="1" applyBorder="1" applyAlignment="1" applyProtection="1">
      <alignment horizontal="center" vertical="top"/>
      <protection hidden="1"/>
    </xf>
    <xf numFmtId="0" fontId="13" fillId="0" borderId="23" xfId="5" applyFont="1" applyBorder="1" applyAlignment="1" applyProtection="1">
      <alignment horizontal="center" vertical="top" textRotation="90"/>
      <protection hidden="1"/>
    </xf>
    <xf numFmtId="0" fontId="12" fillId="0" borderId="29" xfId="5" applyFont="1" applyBorder="1" applyAlignment="1" applyProtection="1">
      <alignment horizontal="center" vertical="top" textRotation="90"/>
      <protection locked="0"/>
    </xf>
    <xf numFmtId="0" fontId="14" fillId="0" borderId="23" xfId="5" applyFont="1" applyBorder="1" applyAlignment="1" applyProtection="1">
      <alignment horizontal="center" vertical="top"/>
      <protection locked="0"/>
    </xf>
    <xf numFmtId="14" fontId="14" fillId="0" borderId="23" xfId="5" applyNumberFormat="1" applyFont="1" applyBorder="1" applyAlignment="1" applyProtection="1">
      <alignment horizontal="justify" vertical="top" wrapText="1"/>
      <protection locked="0"/>
    </xf>
    <xf numFmtId="0" fontId="12" fillId="0" borderId="23" xfId="5" applyFont="1" applyBorder="1" applyAlignment="1" applyProtection="1">
      <alignment horizontal="justify" vertical="top" wrapText="1"/>
      <protection locked="0"/>
    </xf>
    <xf numFmtId="0" fontId="12" fillId="0" borderId="50" xfId="5" applyFont="1" applyBorder="1" applyAlignment="1" applyProtection="1">
      <alignment horizontal="center" vertical="top"/>
      <protection locked="0"/>
    </xf>
    <xf numFmtId="0" fontId="14" fillId="3" borderId="1" xfId="5" applyFont="1" applyFill="1" applyBorder="1" applyAlignment="1">
      <alignment horizontal="justify" vertical="top" wrapText="1"/>
    </xf>
    <xf numFmtId="0" fontId="4" fillId="3" borderId="1" xfId="5" applyFont="1" applyFill="1" applyBorder="1" applyAlignment="1">
      <alignment horizontal="center" vertical="center"/>
    </xf>
    <xf numFmtId="0" fontId="30" fillId="3" borderId="1" xfId="5" applyFont="1" applyFill="1" applyBorder="1" applyAlignment="1">
      <alignment horizontal="justify" vertical="top" wrapText="1"/>
    </xf>
    <xf numFmtId="1" fontId="30" fillId="3" borderId="1" xfId="5" applyNumberFormat="1" applyFont="1" applyFill="1" applyBorder="1" applyAlignment="1">
      <alignment horizontal="justify" vertical="top" wrapText="1"/>
    </xf>
    <xf numFmtId="2" fontId="30" fillId="3" borderId="2" xfId="5" applyNumberFormat="1" applyFont="1" applyFill="1" applyBorder="1" applyAlignment="1">
      <alignment horizontal="justify" vertical="top" wrapText="1"/>
    </xf>
    <xf numFmtId="0" fontId="4" fillId="3" borderId="2" xfId="5" applyFont="1" applyFill="1" applyBorder="1" applyAlignment="1">
      <alignment horizontal="justify" vertical="top" wrapText="1"/>
    </xf>
    <xf numFmtId="9" fontId="12" fillId="0" borderId="29" xfId="5" applyNumberFormat="1" applyFont="1" applyFill="1" applyBorder="1" applyAlignment="1" applyProtection="1">
      <alignment horizontal="center" vertical="top"/>
      <protection hidden="1"/>
    </xf>
    <xf numFmtId="0" fontId="14" fillId="0" borderId="23" xfId="5" applyFont="1" applyBorder="1" applyAlignment="1" applyProtection="1">
      <alignment horizontal="center" vertical="top" wrapText="1"/>
      <protection locked="0"/>
    </xf>
    <xf numFmtId="14" fontId="14" fillId="0" borderId="23" xfId="5" applyNumberFormat="1" applyFont="1" applyBorder="1" applyAlignment="1" applyProtection="1">
      <alignment horizontal="center" vertical="top"/>
      <protection locked="0"/>
    </xf>
    <xf numFmtId="0" fontId="14" fillId="3" borderId="1" xfId="5" applyFont="1" applyFill="1" applyBorder="1" applyAlignment="1">
      <alignment vertical="center"/>
    </xf>
    <xf numFmtId="0" fontId="14" fillId="3" borderId="1" xfId="5" applyFont="1" applyFill="1" applyBorder="1"/>
    <xf numFmtId="0" fontId="30" fillId="0" borderId="1" xfId="5" applyFont="1" applyBorder="1" applyAlignment="1">
      <alignment horizontal="justify" vertical="top" wrapText="1"/>
    </xf>
    <xf numFmtId="1" fontId="30" fillId="0" borderId="1" xfId="5" applyNumberFormat="1" applyFont="1" applyBorder="1" applyAlignment="1">
      <alignment horizontal="center" vertical="center"/>
    </xf>
    <xf numFmtId="1" fontId="30" fillId="0" borderId="1" xfId="5" applyNumberFormat="1" applyFont="1" applyBorder="1" applyAlignment="1">
      <alignment horizontal="center" vertical="center" wrapText="1"/>
    </xf>
    <xf numFmtId="2" fontId="30" fillId="0" borderId="1" xfId="5" applyNumberFormat="1" applyFont="1" applyBorder="1" applyAlignment="1">
      <alignment horizontal="center" vertical="center" wrapText="1"/>
    </xf>
    <xf numFmtId="0" fontId="14" fillId="3" borderId="1" xfId="5" applyFont="1" applyFill="1" applyBorder="1" applyAlignment="1">
      <alignment horizontal="center" vertical="center" wrapText="1"/>
    </xf>
    <xf numFmtId="0" fontId="8" fillId="0" borderId="1" xfId="5" applyBorder="1" applyAlignment="1">
      <alignment horizontal="justify" vertical="top"/>
    </xf>
    <xf numFmtId="0" fontId="14" fillId="3" borderId="1" xfId="5" applyFont="1" applyFill="1" applyBorder="1" applyAlignment="1">
      <alignment vertical="center" wrapText="1"/>
    </xf>
    <xf numFmtId="0" fontId="14" fillId="0" borderId="23" xfId="5" applyFont="1" applyBorder="1" applyAlignment="1" applyProtection="1">
      <alignment horizontal="justify" vertical="top"/>
      <protection locked="0"/>
    </xf>
    <xf numFmtId="2" fontId="30" fillId="0" borderId="3" xfId="5" applyNumberFormat="1" applyFont="1" applyBorder="1" applyAlignment="1">
      <alignment horizontal="center" vertical="center" wrapText="1"/>
    </xf>
    <xf numFmtId="0" fontId="8" fillId="0" borderId="3" xfId="5" applyBorder="1" applyAlignment="1">
      <alignment horizontal="justify" vertical="top"/>
    </xf>
    <xf numFmtId="2" fontId="30" fillId="0" borderId="5" xfId="5" applyNumberFormat="1" applyFont="1" applyBorder="1" applyAlignment="1">
      <alignment horizontal="center" vertical="center" wrapText="1"/>
    </xf>
    <xf numFmtId="0" fontId="8" fillId="0" borderId="5" xfId="5" applyBorder="1" applyAlignment="1">
      <alignment horizontal="justify" vertical="top"/>
    </xf>
    <xf numFmtId="0" fontId="14" fillId="0" borderId="7" xfId="5" applyFont="1" applyBorder="1" applyAlignment="1" applyProtection="1">
      <alignment horizontal="justify" vertical="top" wrapText="1"/>
      <protection locked="0"/>
    </xf>
    <xf numFmtId="0" fontId="14" fillId="0" borderId="23" xfId="5" applyFont="1" applyBorder="1" applyAlignment="1" applyProtection="1">
      <alignment horizontal="center" vertical="top"/>
    </xf>
    <xf numFmtId="0" fontId="58" fillId="0" borderId="23" xfId="5" applyFont="1" applyBorder="1" applyAlignment="1" applyProtection="1">
      <alignment horizontal="justify" vertical="top" wrapText="1"/>
      <protection locked="0"/>
    </xf>
    <xf numFmtId="0" fontId="12" fillId="3" borderId="1" xfId="5" applyFont="1" applyFill="1" applyBorder="1" applyAlignment="1">
      <alignment horizontal="center" vertical="center"/>
    </xf>
    <xf numFmtId="0" fontId="14" fillId="3" borderId="1" xfId="5" applyFont="1" applyFill="1" applyBorder="1" applyAlignment="1">
      <alignment horizontal="center" vertical="center"/>
    </xf>
    <xf numFmtId="0" fontId="58" fillId="0" borderId="0" xfId="5" applyFont="1" applyAlignment="1">
      <alignment horizontal="justify" vertical="top" wrapText="1"/>
    </xf>
    <xf numFmtId="14" fontId="14" fillId="3" borderId="23" xfId="5" applyNumberFormat="1" applyFont="1" applyFill="1" applyBorder="1" applyAlignment="1" applyProtection="1">
      <alignment horizontal="justify" vertical="top" wrapText="1"/>
      <protection locked="0"/>
    </xf>
    <xf numFmtId="0" fontId="14" fillId="0" borderId="31" xfId="5" applyFont="1" applyBorder="1" applyAlignment="1" applyProtection="1">
      <alignment horizontal="center" vertical="top" wrapText="1"/>
      <protection locked="0"/>
    </xf>
    <xf numFmtId="0" fontId="34" fillId="0" borderId="31" xfId="5" applyFont="1" applyBorder="1" applyAlignment="1" applyProtection="1">
      <alignment horizontal="center" vertical="top" wrapText="1"/>
      <protection locked="0"/>
    </xf>
    <xf numFmtId="14" fontId="14" fillId="0" borderId="23" xfId="5" applyNumberFormat="1" applyFont="1" applyBorder="1" applyAlignment="1" applyProtection="1">
      <alignment horizontal="center" vertical="top" wrapText="1"/>
      <protection locked="0"/>
    </xf>
    <xf numFmtId="0" fontId="59" fillId="0" borderId="1" xfId="5" applyFont="1" applyBorder="1" applyAlignment="1">
      <alignment horizontal="center" vertical="top" wrapText="1"/>
    </xf>
    <xf numFmtId="0" fontId="8" fillId="0" borderId="3" xfId="5" applyBorder="1" applyAlignment="1">
      <alignment horizontal="justify" vertical="top" wrapText="1"/>
    </xf>
    <xf numFmtId="2" fontId="8" fillId="0" borderId="1" xfId="5" applyNumberFormat="1" applyBorder="1" applyAlignment="1">
      <alignment horizontal="justify" vertical="top" wrapText="1"/>
    </xf>
    <xf numFmtId="0" fontId="8" fillId="0" borderId="5" xfId="5" applyBorder="1" applyAlignment="1">
      <alignment horizontal="justify" vertical="top" wrapText="1"/>
    </xf>
    <xf numFmtId="0" fontId="14" fillId="0" borderId="23" xfId="5" applyFont="1" applyBorder="1" applyAlignment="1">
      <alignment horizontal="center" vertical="center"/>
    </xf>
    <xf numFmtId="0" fontId="14" fillId="0" borderId="0" xfId="5" applyFont="1"/>
    <xf numFmtId="0" fontId="14" fillId="0" borderId="0" xfId="5" applyFont="1" applyAlignment="1">
      <alignment horizontal="center" vertical="center"/>
    </xf>
    <xf numFmtId="0" fontId="14" fillId="0" borderId="0" xfId="5" applyFont="1" applyAlignment="1">
      <alignment horizontal="center"/>
    </xf>
    <xf numFmtId="0" fontId="36" fillId="0" borderId="0" xfId="5" applyFont="1" applyAlignment="1">
      <alignment horizontal="left" vertical="center"/>
    </xf>
    <xf numFmtId="0" fontId="29" fillId="3" borderId="44" xfId="0" applyFont="1" applyFill="1" applyBorder="1" applyAlignment="1">
      <alignment vertical="top" wrapText="1"/>
    </xf>
    <xf numFmtId="0" fontId="12" fillId="0" borderId="121" xfId="5" applyFont="1" applyBorder="1" applyAlignment="1" applyProtection="1">
      <alignment horizontal="justify" vertical="top" wrapText="1"/>
      <protection locked="0"/>
    </xf>
    <xf numFmtId="0" fontId="12" fillId="0" borderId="52" xfId="5" applyFont="1" applyBorder="1" applyAlignment="1" applyProtection="1">
      <alignment horizontal="center" vertical="top"/>
    </xf>
    <xf numFmtId="9" fontId="12" fillId="0" borderId="29" xfId="5" applyNumberFormat="1" applyFont="1" applyBorder="1" applyAlignment="1" applyProtection="1">
      <alignment vertical="top" wrapText="1"/>
      <protection hidden="1"/>
    </xf>
    <xf numFmtId="0" fontId="14" fillId="18" borderId="126" xfId="0" applyFont="1" applyFill="1" applyBorder="1" applyAlignment="1">
      <alignment horizontal="center" vertical="center" textRotation="90"/>
    </xf>
    <xf numFmtId="0" fontId="14" fillId="0" borderId="126" xfId="0" applyFont="1" applyBorder="1" applyAlignment="1">
      <alignment horizontal="center" vertical="center"/>
    </xf>
    <xf numFmtId="0" fontId="14" fillId="0" borderId="126" xfId="0" applyFont="1" applyBorder="1" applyAlignment="1">
      <alignment horizontal="center" vertical="center" wrapText="1"/>
    </xf>
    <xf numFmtId="0" fontId="14" fillId="0" borderId="126" xfId="0" applyFont="1" applyBorder="1" applyAlignment="1">
      <alignment horizontal="center" vertical="center" textRotation="90"/>
    </xf>
    <xf numFmtId="9" fontId="14" fillId="0" borderId="126" xfId="0" applyNumberFormat="1" applyFont="1" applyBorder="1" applyAlignment="1">
      <alignment horizontal="center" vertical="center"/>
    </xf>
    <xf numFmtId="164" fontId="14" fillId="0" borderId="126" xfId="0" applyNumberFormat="1" applyFont="1" applyBorder="1" applyAlignment="1">
      <alignment horizontal="center" vertical="center"/>
    </xf>
    <xf numFmtId="0" fontId="14" fillId="0" borderId="126" xfId="0" applyFont="1" applyBorder="1" applyAlignment="1">
      <alignment horizontal="center" vertical="center" textRotation="90" wrapText="1"/>
    </xf>
    <xf numFmtId="0" fontId="0" fillId="0" borderId="1" xfId="0" applyFont="1" applyBorder="1" applyAlignment="1"/>
    <xf numFmtId="0" fontId="8" fillId="0" borderId="1" xfId="0" applyFont="1" applyBorder="1" applyAlignment="1">
      <alignment horizontal="justify" vertical="top" wrapText="1"/>
    </xf>
    <xf numFmtId="0" fontId="8" fillId="0" borderId="1" xfId="0" applyFont="1" applyBorder="1" applyAlignment="1">
      <alignment horizontal="justify" vertical="top"/>
    </xf>
    <xf numFmtId="0" fontId="14" fillId="19" borderId="126" xfId="0" applyFont="1" applyFill="1" applyBorder="1" applyAlignment="1">
      <alignment horizontal="center" vertical="center" wrapText="1"/>
    </xf>
    <xf numFmtId="0" fontId="14" fillId="0" borderId="127" xfId="0" applyFont="1" applyBorder="1" applyAlignment="1">
      <alignment horizontal="center" vertical="center" wrapText="1"/>
    </xf>
    <xf numFmtId="0" fontId="4" fillId="0" borderId="2" xfId="0" applyFont="1" applyBorder="1" applyAlignment="1">
      <alignment horizontal="justify" vertical="top"/>
    </xf>
    <xf numFmtId="0" fontId="0" fillId="0" borderId="1" xfId="0" applyFont="1" applyBorder="1" applyAlignment="1">
      <alignment vertical="center" wrapText="1"/>
    </xf>
    <xf numFmtId="165" fontId="14" fillId="0" borderId="126" xfId="0" applyNumberFormat="1" applyFont="1" applyBorder="1" applyAlignment="1">
      <alignment horizontal="center" vertical="center"/>
    </xf>
    <xf numFmtId="165" fontId="14" fillId="0" borderId="127" xfId="0" applyNumberFormat="1" applyFont="1" applyBorder="1" applyAlignment="1">
      <alignment horizontal="center" vertical="center"/>
    </xf>
    <xf numFmtId="14" fontId="0" fillId="0" borderId="5" xfId="0" applyNumberFormat="1" applyFont="1" applyBorder="1" applyAlignment="1">
      <alignment horizontal="justify" vertical="top"/>
    </xf>
    <xf numFmtId="0" fontId="0" fillId="0" borderId="1" xfId="0" applyFont="1" applyBorder="1" applyAlignment="1">
      <alignment horizontal="center" vertical="center"/>
    </xf>
    <xf numFmtId="0" fontId="12" fillId="3" borderId="31" xfId="0" applyFont="1" applyFill="1" applyBorder="1" applyAlignment="1">
      <alignment vertical="center" wrapText="1"/>
    </xf>
    <xf numFmtId="14" fontId="12" fillId="0" borderId="23" xfId="0" applyNumberFormat="1" applyFont="1" applyBorder="1" applyAlignment="1" applyProtection="1">
      <alignment horizontal="center" vertical="center"/>
      <protection locked="0"/>
    </xf>
    <xf numFmtId="0" fontId="12" fillId="3" borderId="31" xfId="0" applyFont="1" applyFill="1" applyBorder="1" applyAlignment="1">
      <alignment horizontal="left" vertical="center" wrapText="1"/>
    </xf>
    <xf numFmtId="0" fontId="12" fillId="0" borderId="23" xfId="0" applyFont="1" applyBorder="1" applyAlignment="1" applyProtection="1">
      <alignment horizontal="justify" vertical="top"/>
      <protection locked="0"/>
    </xf>
    <xf numFmtId="14" fontId="14" fillId="0" borderId="23" xfId="0" applyNumberFormat="1" applyFont="1" applyBorder="1" applyAlignment="1" applyProtection="1">
      <alignment horizontal="center" vertical="center"/>
      <protection locked="0"/>
    </xf>
    <xf numFmtId="0" fontId="7" fillId="4" borderId="1" xfId="6" applyFont="1" applyFill="1" applyBorder="1" applyAlignment="1">
      <alignment horizontal="center" vertical="center"/>
    </xf>
    <xf numFmtId="0" fontId="3" fillId="4" borderId="1" xfId="5" applyFont="1" applyFill="1" applyBorder="1" applyAlignment="1">
      <alignment horizontal="center" vertical="center"/>
    </xf>
    <xf numFmtId="0" fontId="7" fillId="4" borderId="15" xfId="6" applyFont="1" applyFill="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 xfId="5" applyFont="1" applyBorder="1" applyAlignment="1">
      <alignment horizontal="center" vertical="center"/>
    </xf>
    <xf numFmtId="0" fontId="53" fillId="7" borderId="1" xfId="5" applyFont="1" applyFill="1" applyBorder="1" applyAlignment="1">
      <alignment horizontal="center" vertical="center" textRotation="90"/>
    </xf>
    <xf numFmtId="0" fontId="53" fillId="7" borderId="1" xfId="5" applyFont="1" applyFill="1" applyBorder="1" applyAlignment="1">
      <alignment horizontal="center" vertical="center"/>
    </xf>
    <xf numFmtId="0" fontId="53" fillId="7" borderId="1" xfId="5" applyFont="1" applyFill="1" applyBorder="1" applyAlignment="1">
      <alignment horizontal="center" vertical="center" wrapText="1"/>
    </xf>
    <xf numFmtId="0" fontId="8" fillId="7" borderId="1" xfId="5" applyFill="1" applyBorder="1" applyAlignment="1">
      <alignment horizontal="center" vertical="center"/>
    </xf>
    <xf numFmtId="0" fontId="3" fillId="4" borderId="1" xfId="5" applyFont="1" applyFill="1" applyBorder="1" applyAlignment="1">
      <alignment horizontal="center" vertical="center" wrapText="1"/>
    </xf>
    <xf numFmtId="0" fontId="8" fillId="0" borderId="1" xfId="5" applyBorder="1" applyAlignment="1">
      <alignment horizontal="center" vertical="center" wrapText="1"/>
    </xf>
    <xf numFmtId="0" fontId="53" fillId="7" borderId="1" xfId="5" applyFont="1" applyFill="1" applyBorder="1" applyAlignment="1">
      <alignment horizontal="center" vertical="center" textRotation="90" wrapText="1"/>
    </xf>
    <xf numFmtId="0" fontId="7" fillId="9" borderId="3" xfId="7" applyFont="1" applyFill="1" applyBorder="1" applyAlignment="1">
      <alignment horizontal="center" vertical="center" wrapText="1"/>
    </xf>
    <xf numFmtId="0" fontId="7" fillId="9" borderId="22" xfId="7" applyFont="1" applyFill="1" applyBorder="1" applyAlignment="1">
      <alignment horizontal="center" vertical="center" wrapText="1"/>
    </xf>
    <xf numFmtId="0" fontId="40" fillId="0" borderId="1" xfId="5" applyFont="1" applyBorder="1" applyAlignment="1" applyProtection="1">
      <alignment horizontal="center" vertical="center"/>
    </xf>
    <xf numFmtId="0" fontId="40" fillId="0" borderId="1" xfId="5" applyFont="1" applyBorder="1" applyAlignment="1" applyProtection="1">
      <alignment horizontal="center" vertical="center" wrapText="1"/>
      <protection locked="0"/>
    </xf>
    <xf numFmtId="0" fontId="37" fillId="0" borderId="1" xfId="5" applyFont="1" applyBorder="1" applyAlignment="1" applyProtection="1">
      <alignment horizontal="justify" vertical="top" wrapText="1"/>
      <protection locked="0"/>
    </xf>
    <xf numFmtId="0" fontId="3" fillId="9" borderId="6" xfId="7" applyFont="1" applyFill="1" applyBorder="1" applyAlignment="1">
      <alignment horizontal="center" vertical="center" wrapText="1"/>
    </xf>
    <xf numFmtId="0" fontId="3" fillId="9" borderId="3" xfId="7" applyFont="1" applyFill="1" applyBorder="1" applyAlignment="1">
      <alignment horizontal="center" vertical="center" wrapText="1"/>
    </xf>
    <xf numFmtId="0" fontId="3" fillId="9" borderId="6" xfId="7" applyFont="1" applyFill="1" applyBorder="1" applyAlignment="1">
      <alignment horizontal="justify" vertical="top" wrapText="1"/>
    </xf>
    <xf numFmtId="0" fontId="3" fillId="9" borderId="3" xfId="7" applyFont="1" applyFill="1" applyBorder="1" applyAlignment="1">
      <alignment horizontal="justify" vertical="top" wrapText="1"/>
    </xf>
    <xf numFmtId="0" fontId="3" fillId="9" borderId="21" xfId="7" applyFont="1" applyFill="1" applyBorder="1" applyAlignment="1">
      <alignment horizontal="center" vertical="center" wrapText="1"/>
    </xf>
    <xf numFmtId="0" fontId="3" fillId="9" borderId="22" xfId="7" applyFont="1" applyFill="1" applyBorder="1" applyAlignment="1">
      <alignment horizontal="center" vertical="center" wrapText="1"/>
    </xf>
    <xf numFmtId="0" fontId="7" fillId="9" borderId="8" xfId="7" applyFont="1" applyFill="1" applyBorder="1" applyAlignment="1">
      <alignment horizontal="center" vertical="center" wrapText="1"/>
    </xf>
    <xf numFmtId="0" fontId="3" fillId="9" borderId="1" xfId="7" applyFont="1" applyFill="1" applyBorder="1" applyAlignment="1">
      <alignment horizontal="justify" vertical="top" wrapText="1"/>
    </xf>
    <xf numFmtId="0" fontId="3" fillId="9" borderId="118" xfId="7" applyFont="1" applyFill="1" applyBorder="1" applyAlignment="1">
      <alignment horizontal="center" vertical="center" wrapText="1"/>
    </xf>
    <xf numFmtId="0" fontId="3" fillId="9" borderId="11" xfId="7" applyFont="1" applyFill="1" applyBorder="1" applyAlignment="1">
      <alignment horizontal="center" vertical="center" wrapText="1"/>
    </xf>
    <xf numFmtId="0" fontId="3" fillId="9" borderId="1" xfId="5" applyFont="1" applyFill="1" applyBorder="1" applyAlignment="1">
      <alignment horizontal="center" vertical="center" wrapText="1"/>
    </xf>
    <xf numFmtId="0" fontId="3" fillId="0" borderId="1" xfId="5" applyFont="1" applyBorder="1" applyAlignment="1">
      <alignment horizontal="center" vertical="center" wrapText="1"/>
    </xf>
    <xf numFmtId="0" fontId="3" fillId="9" borderId="1" xfId="7" applyFont="1" applyFill="1" applyBorder="1" applyAlignment="1">
      <alignment horizontal="center" vertical="center" wrapText="1"/>
    </xf>
    <xf numFmtId="0" fontId="3" fillId="9" borderId="1" xfId="7" applyFont="1" applyFill="1" applyBorder="1" applyAlignment="1">
      <alignment horizontal="left" vertical="top" wrapText="1"/>
    </xf>
    <xf numFmtId="0" fontId="37" fillId="0" borderId="1" xfId="5" applyFont="1" applyBorder="1" applyAlignment="1" applyProtection="1">
      <alignment horizontal="center" vertical="center" wrapText="1"/>
      <protection locked="0"/>
    </xf>
    <xf numFmtId="0" fontId="40" fillId="0" borderId="1" xfId="5" applyFont="1" applyBorder="1" applyAlignment="1" applyProtection="1">
      <alignment horizontal="justify" vertical="top" wrapText="1"/>
      <protection locked="0"/>
    </xf>
    <xf numFmtId="0" fontId="53" fillId="0" borderId="1" xfId="5" applyFont="1" applyFill="1" applyBorder="1" applyAlignment="1" applyProtection="1">
      <alignment horizontal="center" vertical="center" wrapText="1"/>
      <protection hidden="1"/>
    </xf>
    <xf numFmtId="9" fontId="40" fillId="0" borderId="1" xfId="5" applyNumberFormat="1" applyFont="1" applyBorder="1" applyAlignment="1" applyProtection="1">
      <alignment horizontal="center" vertical="center" wrapText="1"/>
      <protection hidden="1"/>
    </xf>
    <xf numFmtId="9" fontId="40" fillId="0" borderId="1" xfId="5" applyNumberFormat="1" applyFont="1" applyBorder="1" applyAlignment="1" applyProtection="1">
      <alignment horizontal="center" vertical="center" wrapText="1"/>
      <protection locked="0"/>
    </xf>
    <xf numFmtId="0" fontId="22" fillId="9" borderId="1" xfId="5" applyFont="1" applyFill="1" applyBorder="1" applyAlignment="1">
      <alignment horizontal="justify" vertical="top" wrapText="1"/>
    </xf>
    <xf numFmtId="0" fontId="54" fillId="0" borderId="1" xfId="5" applyFont="1" applyBorder="1" applyAlignment="1">
      <alignment horizontal="justify" vertical="top" wrapText="1"/>
    </xf>
    <xf numFmtId="0" fontId="40" fillId="3" borderId="2" xfId="5" applyFont="1" applyFill="1" applyBorder="1" applyAlignment="1">
      <alignment horizontal="justify" vertical="top" wrapText="1"/>
    </xf>
    <xf numFmtId="0" fontId="8" fillId="0" borderId="3" xfId="5" applyBorder="1" applyAlignment="1">
      <alignment horizontal="justify" vertical="top" wrapText="1"/>
    </xf>
    <xf numFmtId="0" fontId="8" fillId="0" borderId="5" xfId="5" applyBorder="1" applyAlignment="1">
      <alignment horizontal="justify" vertical="top" wrapText="1"/>
    </xf>
    <xf numFmtId="14" fontId="40" fillId="0" borderId="1" xfId="5" applyNumberFormat="1" applyFont="1" applyBorder="1" applyAlignment="1" applyProtection="1">
      <alignment horizontal="justify" vertical="top" wrapText="1"/>
      <protection locked="0"/>
    </xf>
    <xf numFmtId="14" fontId="55" fillId="0" borderId="2" xfId="5" applyNumberFormat="1" applyFont="1" applyBorder="1" applyAlignment="1" applyProtection="1">
      <alignment horizontal="justify" vertical="top" wrapText="1"/>
      <protection locked="0"/>
    </xf>
    <xf numFmtId="0" fontId="56" fillId="0" borderId="3" xfId="5" applyFont="1" applyBorder="1" applyAlignment="1">
      <alignment horizontal="justify" vertical="top" wrapText="1"/>
    </xf>
    <xf numFmtId="0" fontId="56" fillId="0" borderId="5" xfId="5" applyFont="1" applyBorder="1" applyAlignment="1">
      <alignment horizontal="justify" vertical="top" wrapText="1"/>
    </xf>
    <xf numFmtId="14" fontId="40" fillId="0" borderId="2" xfId="5" applyNumberFormat="1" applyFont="1" applyBorder="1" applyAlignment="1" applyProtection="1">
      <alignment horizontal="center" vertical="top" wrapText="1"/>
      <protection locked="0"/>
    </xf>
    <xf numFmtId="0" fontId="8" fillId="0" borderId="3" xfId="5" applyBorder="1" applyAlignment="1">
      <alignment horizontal="center" vertical="top" wrapText="1"/>
    </xf>
    <xf numFmtId="0" fontId="8" fillId="0" borderId="5" xfId="5" applyBorder="1" applyAlignment="1">
      <alignment horizontal="center" vertical="top" wrapText="1"/>
    </xf>
    <xf numFmtId="0" fontId="40" fillId="0" borderId="2" xfId="5" applyFont="1" applyBorder="1" applyAlignment="1" applyProtection="1">
      <alignment horizontal="justify" vertical="top" wrapText="1"/>
      <protection locked="0"/>
    </xf>
    <xf numFmtId="0" fontId="40" fillId="3" borderId="2" xfId="5" applyFont="1" applyFill="1" applyBorder="1" applyAlignment="1">
      <alignment horizontal="justify" vertical="top"/>
    </xf>
    <xf numFmtId="0" fontId="8" fillId="0" borderId="3" xfId="5" applyBorder="1" applyAlignment="1">
      <alignment horizontal="justify" vertical="top"/>
    </xf>
    <xf numFmtId="0" fontId="8" fillId="0" borderId="5" xfId="5" applyBorder="1" applyAlignment="1">
      <alignment horizontal="justify" vertical="top"/>
    </xf>
    <xf numFmtId="9" fontId="40" fillId="0" borderId="1" xfId="5" applyNumberFormat="1" applyFont="1" applyBorder="1" applyAlignment="1" applyProtection="1">
      <alignment horizontal="center" vertical="top" wrapText="1"/>
      <protection hidden="1"/>
    </xf>
    <xf numFmtId="0" fontId="53" fillId="0" borderId="1" xfId="5" applyFont="1" applyBorder="1" applyAlignment="1" applyProtection="1">
      <alignment horizontal="center" vertical="center"/>
      <protection hidden="1"/>
    </xf>
    <xf numFmtId="0" fontId="40" fillId="0" borderId="1" xfId="5" applyFont="1" applyBorder="1" applyAlignment="1" applyProtection="1">
      <alignment horizontal="center" vertical="center" textRotation="90"/>
      <protection locked="0"/>
    </xf>
    <xf numFmtId="0" fontId="14" fillId="3" borderId="2" xfId="5" applyFont="1" applyFill="1" applyBorder="1" applyAlignment="1">
      <alignment horizontal="justify" vertical="top" wrapText="1"/>
    </xf>
    <xf numFmtId="0" fontId="40" fillId="3" borderId="1" xfId="5" applyFont="1" applyFill="1" applyBorder="1" applyAlignment="1" applyProtection="1">
      <alignment horizontal="center" vertical="center" wrapText="1"/>
      <protection locked="0"/>
    </xf>
    <xf numFmtId="0" fontId="40" fillId="0" borderId="1" xfId="5" applyFont="1" applyBorder="1" applyAlignment="1" applyProtection="1">
      <alignment horizontal="center" vertical="center"/>
      <protection locked="0"/>
    </xf>
    <xf numFmtId="0" fontId="8" fillId="0" borderId="3" xfId="5" applyBorder="1" applyAlignment="1"/>
    <xf numFmtId="0" fontId="8" fillId="0" borderId="5" xfId="5" applyBorder="1" applyAlignment="1"/>
    <xf numFmtId="0" fontId="7" fillId="3" borderId="3" xfId="7" applyFont="1" applyFill="1" applyBorder="1" applyAlignment="1">
      <alignment horizontal="justify" vertical="top" wrapText="1"/>
    </xf>
    <xf numFmtId="0" fontId="8" fillId="3" borderId="3" xfId="5" applyFill="1" applyBorder="1" applyAlignment="1">
      <alignment horizontal="justify" vertical="top" wrapText="1"/>
    </xf>
    <xf numFmtId="0" fontId="8" fillId="3" borderId="5" xfId="5" applyFill="1" applyBorder="1" applyAlignment="1">
      <alignment horizontal="justify" vertical="top" wrapText="1"/>
    </xf>
    <xf numFmtId="0" fontId="4" fillId="3" borderId="2" xfId="5" applyFont="1" applyFill="1" applyBorder="1" applyAlignment="1">
      <alignment horizontal="justify" vertical="top" wrapText="1"/>
    </xf>
    <xf numFmtId="0" fontId="4" fillId="0" borderId="3" xfId="5" applyFont="1" applyBorder="1" applyAlignment="1">
      <alignment horizontal="justify" vertical="top" wrapText="1"/>
    </xf>
    <xf numFmtId="0" fontId="8" fillId="0" borderId="3" xfId="5" applyFont="1" applyBorder="1" applyAlignment="1">
      <alignment horizontal="justify" vertical="top" wrapText="1"/>
    </xf>
    <xf numFmtId="0" fontId="8" fillId="0" borderId="5" xfId="5" applyFont="1" applyBorder="1" applyAlignment="1">
      <alignment horizontal="justify" vertical="top" wrapText="1"/>
    </xf>
    <xf numFmtId="14" fontId="40" fillId="0" borderId="1" xfId="5" applyNumberFormat="1" applyFont="1" applyBorder="1" applyAlignment="1" applyProtection="1">
      <alignment horizontal="center" vertical="center" wrapText="1"/>
      <protection locked="0"/>
    </xf>
    <xf numFmtId="14" fontId="40" fillId="0" borderId="2" xfId="5" applyNumberFormat="1" applyFont="1" applyBorder="1" applyAlignment="1" applyProtection="1">
      <alignment horizontal="center" vertical="top"/>
      <protection locked="0"/>
    </xf>
    <xf numFmtId="0" fontId="8" fillId="0" borderId="3" xfId="5" applyBorder="1" applyAlignment="1">
      <alignment horizontal="center" vertical="top"/>
    </xf>
    <xf numFmtId="0" fontId="8" fillId="0" borderId="5" xfId="5" applyBorder="1" applyAlignment="1">
      <alignment horizontal="center" vertical="top"/>
    </xf>
    <xf numFmtId="0" fontId="14" fillId="3" borderId="2" xfId="5" applyFont="1" applyFill="1" applyBorder="1" applyAlignment="1">
      <alignment horizontal="justify" vertical="top"/>
    </xf>
    <xf numFmtId="0" fontId="40" fillId="0" borderId="1" xfId="5" applyFont="1" applyBorder="1" applyAlignment="1">
      <alignment horizontal="justify" vertical="center" wrapText="1"/>
    </xf>
    <xf numFmtId="0" fontId="40" fillId="0" borderId="24" xfId="5" applyFont="1" applyBorder="1" applyAlignment="1" applyProtection="1">
      <alignment horizontal="center" vertical="center"/>
    </xf>
    <xf numFmtId="0" fontId="40" fillId="0" borderId="19" xfId="5" applyFont="1" applyBorder="1" applyAlignment="1" applyProtection="1">
      <alignment horizontal="center" vertical="center"/>
    </xf>
    <xf numFmtId="0" fontId="40" fillId="0" borderId="24" xfId="5" applyFont="1" applyBorder="1" applyAlignment="1" applyProtection="1">
      <alignment horizontal="center" vertical="top" wrapText="1"/>
      <protection locked="0"/>
    </xf>
    <xf numFmtId="0" fontId="40" fillId="0" borderId="19" xfId="5" applyFont="1" applyBorder="1" applyAlignment="1" applyProtection="1">
      <alignment horizontal="center" vertical="top" wrapText="1"/>
      <protection locked="0"/>
    </xf>
    <xf numFmtId="0" fontId="40" fillId="0" borderId="37" xfId="5" applyFont="1" applyBorder="1" applyAlignment="1" applyProtection="1">
      <alignment horizontal="center" vertical="top" wrapText="1"/>
      <protection locked="0"/>
    </xf>
    <xf numFmtId="0" fontId="40" fillId="0" borderId="43" xfId="5" applyFont="1" applyBorder="1" applyAlignment="1" applyProtection="1">
      <alignment horizontal="center" vertical="top" wrapText="1"/>
      <protection locked="0"/>
    </xf>
    <xf numFmtId="0" fontId="37" fillId="3" borderId="44" xfId="5" applyFont="1" applyFill="1" applyBorder="1" applyAlignment="1" applyProtection="1">
      <alignment horizontal="center" vertical="top" wrapText="1"/>
      <protection locked="0"/>
    </xf>
    <xf numFmtId="0" fontId="37" fillId="3" borderId="31" xfId="5" applyFont="1" applyFill="1" applyBorder="1" applyAlignment="1" applyProtection="1">
      <alignment horizontal="center" vertical="top" wrapText="1"/>
      <protection locked="0"/>
    </xf>
    <xf numFmtId="0" fontId="40" fillId="0" borderId="40" xfId="5" applyFont="1" applyBorder="1" applyAlignment="1" applyProtection="1">
      <alignment horizontal="center" vertical="top" wrapText="1"/>
      <protection locked="0"/>
    </xf>
    <xf numFmtId="0" fontId="40" fillId="0" borderId="47" xfId="5" applyFont="1" applyBorder="1" applyAlignment="1" applyProtection="1">
      <alignment horizontal="center" vertical="top" wrapText="1"/>
      <protection locked="0"/>
    </xf>
    <xf numFmtId="0" fontId="40" fillId="0" borderId="24" xfId="5" applyFont="1" applyBorder="1" applyAlignment="1" applyProtection="1">
      <alignment horizontal="center" vertical="top"/>
      <protection locked="0"/>
    </xf>
    <xf numFmtId="0" fontId="40" fillId="0" borderId="19" xfId="5" applyFont="1" applyBorder="1" applyAlignment="1" applyProtection="1">
      <alignment horizontal="center" vertical="top"/>
      <protection locked="0"/>
    </xf>
    <xf numFmtId="0" fontId="53" fillId="0" borderId="24" xfId="5" applyFont="1" applyFill="1" applyBorder="1" applyAlignment="1" applyProtection="1">
      <alignment horizontal="center" vertical="top" wrapText="1"/>
      <protection hidden="1"/>
    </xf>
    <xf numFmtId="0" fontId="53" fillId="0" borderId="19" xfId="5" applyFont="1" applyFill="1" applyBorder="1" applyAlignment="1" applyProtection="1">
      <alignment horizontal="center" vertical="top" wrapText="1"/>
      <protection hidden="1"/>
    </xf>
    <xf numFmtId="9" fontId="40" fillId="0" borderId="24" xfId="5" applyNumberFormat="1" applyFont="1" applyBorder="1" applyAlignment="1" applyProtection="1">
      <alignment horizontal="center" vertical="top" wrapText="1"/>
      <protection hidden="1"/>
    </xf>
    <xf numFmtId="9" fontId="40" fillId="0" borderId="19" xfId="5" applyNumberFormat="1" applyFont="1" applyBorder="1" applyAlignment="1" applyProtection="1">
      <alignment horizontal="center" vertical="top" wrapText="1"/>
      <protection hidden="1"/>
    </xf>
    <xf numFmtId="0" fontId="4" fillId="3" borderId="1" xfId="5" applyFont="1" applyFill="1" applyBorder="1" applyAlignment="1">
      <alignment horizontal="justify" vertical="top" wrapText="1"/>
    </xf>
    <xf numFmtId="0" fontId="8" fillId="0" borderId="1" xfId="5" applyBorder="1" applyAlignment="1">
      <alignment horizontal="justify" vertical="top" wrapText="1"/>
    </xf>
    <xf numFmtId="0" fontId="53" fillId="0" borderId="1" xfId="5" applyFont="1" applyFill="1" applyBorder="1" applyAlignment="1" applyProtection="1">
      <alignment horizontal="center" vertical="top" wrapText="1"/>
      <protection hidden="1"/>
    </xf>
    <xf numFmtId="0" fontId="53" fillId="0" borderId="1" xfId="5" applyFont="1" applyBorder="1" applyAlignment="1" applyProtection="1">
      <alignment horizontal="center" vertical="top"/>
      <protection hidden="1"/>
    </xf>
    <xf numFmtId="14" fontId="40" fillId="0" borderId="2" xfId="5" applyNumberFormat="1" applyFont="1" applyBorder="1" applyAlignment="1" applyProtection="1">
      <alignment horizontal="justify" vertical="top"/>
      <protection locked="0"/>
    </xf>
    <xf numFmtId="9" fontId="40" fillId="0" borderId="24" xfId="5" applyNumberFormat="1" applyFont="1" applyBorder="1" applyAlignment="1" applyProtection="1">
      <alignment horizontal="center" vertical="top" wrapText="1"/>
      <protection locked="0"/>
    </xf>
    <xf numFmtId="9" fontId="40" fillId="0" borderId="19" xfId="5" applyNumberFormat="1" applyFont="1" applyBorder="1" applyAlignment="1" applyProtection="1">
      <alignment horizontal="center" vertical="top" wrapText="1"/>
      <protection locked="0"/>
    </xf>
    <xf numFmtId="0" fontId="53" fillId="0" borderId="24" xfId="5" applyFont="1" applyBorder="1" applyAlignment="1" applyProtection="1">
      <alignment horizontal="center" vertical="top"/>
      <protection hidden="1"/>
    </xf>
    <xf numFmtId="0" fontId="53" fillId="0" borderId="19" xfId="5" applyFont="1" applyBorder="1" applyAlignment="1" applyProtection="1">
      <alignment horizontal="center" vertical="top"/>
      <protection hidden="1"/>
    </xf>
    <xf numFmtId="0" fontId="40" fillId="0" borderId="29" xfId="5" applyFont="1" applyBorder="1" applyAlignment="1" applyProtection="1">
      <alignment horizontal="center" vertical="center"/>
    </xf>
    <xf numFmtId="0" fontId="40" fillId="0" borderId="29" xfId="5" applyFont="1" applyBorder="1" applyAlignment="1" applyProtection="1">
      <alignment horizontal="center" vertical="top" wrapText="1"/>
      <protection locked="0"/>
    </xf>
    <xf numFmtId="0" fontId="40" fillId="0" borderId="30" xfId="5" applyFont="1" applyBorder="1" applyAlignment="1" applyProtection="1">
      <alignment horizontal="center" vertical="top" wrapText="1"/>
      <protection locked="0"/>
    </xf>
    <xf numFmtId="0" fontId="37" fillId="0" borderId="31" xfId="5" applyFont="1" applyBorder="1" applyAlignment="1" applyProtection="1">
      <alignment horizontal="center" vertical="top" wrapText="1"/>
      <protection locked="0"/>
    </xf>
    <xf numFmtId="0" fontId="53" fillId="0" borderId="29" xfId="5" applyFont="1" applyFill="1" applyBorder="1" applyAlignment="1" applyProtection="1">
      <alignment horizontal="center" vertical="top" wrapText="1"/>
      <protection hidden="1"/>
    </xf>
    <xf numFmtId="9" fontId="40" fillId="0" borderId="29" xfId="5" applyNumberFormat="1" applyFont="1" applyBorder="1" applyAlignment="1" applyProtection="1">
      <alignment horizontal="center" vertical="top" wrapText="1"/>
      <protection hidden="1"/>
    </xf>
    <xf numFmtId="0" fontId="53" fillId="0" borderId="29" xfId="5" applyFont="1" applyBorder="1" applyAlignment="1" applyProtection="1">
      <alignment horizontal="center" vertical="top"/>
      <protection hidden="1"/>
    </xf>
    <xf numFmtId="0" fontId="37" fillId="0" borderId="24" xfId="5" applyFont="1" applyBorder="1" applyAlignment="1" applyProtection="1">
      <alignment horizontal="center" vertical="top" wrapText="1"/>
      <protection locked="0"/>
    </xf>
    <xf numFmtId="0" fontId="37" fillId="0" borderId="19" xfId="5" applyFont="1" applyBorder="1" applyAlignment="1" applyProtection="1">
      <alignment horizontal="center" vertical="top" wrapText="1"/>
      <protection locked="0"/>
    </xf>
    <xf numFmtId="0" fontId="40" fillId="0" borderId="29" xfId="5" applyFont="1" applyBorder="1" applyAlignment="1" applyProtection="1">
      <alignment horizontal="center" vertical="top"/>
      <protection locked="0"/>
    </xf>
    <xf numFmtId="0" fontId="40" fillId="0" borderId="34" xfId="5" applyFont="1" applyBorder="1" applyAlignment="1" applyProtection="1">
      <alignment horizontal="center" vertical="top" wrapText="1"/>
      <protection locked="0"/>
    </xf>
    <xf numFmtId="9" fontId="40" fillId="0" borderId="29" xfId="5" applyNumberFormat="1" applyFont="1" applyBorder="1" applyAlignment="1" applyProtection="1">
      <alignment horizontal="center" vertical="top" wrapText="1"/>
      <protection locked="0"/>
    </xf>
    <xf numFmtId="0" fontId="37" fillId="0" borderId="29" xfId="5" applyFont="1" applyBorder="1" applyAlignment="1" applyProtection="1">
      <alignment horizontal="center" vertical="top" wrapText="1"/>
      <protection locked="0"/>
    </xf>
    <xf numFmtId="0" fontId="40" fillId="0" borderId="50" xfId="5" applyFont="1" applyBorder="1" applyAlignment="1">
      <alignment horizontal="left" vertical="center" wrapText="1"/>
    </xf>
    <xf numFmtId="0" fontId="40" fillId="0" borderId="51" xfId="5" applyFont="1" applyBorder="1" applyAlignment="1">
      <alignment horizontal="left" vertical="center" wrapText="1"/>
    </xf>
    <xf numFmtId="0" fontId="40" fillId="0" borderId="52" xfId="5" applyFont="1" applyBorder="1" applyAlignment="1">
      <alignment horizontal="left" vertical="center" wrapText="1"/>
    </xf>
    <xf numFmtId="0" fontId="7" fillId="4" borderId="94" xfId="3" applyFont="1" applyFill="1" applyBorder="1" applyAlignment="1">
      <alignment horizontal="center" vertical="center"/>
    </xf>
    <xf numFmtId="0" fontId="7" fillId="4" borderId="33" xfId="3" applyFont="1" applyFill="1" applyBorder="1" applyAlignment="1">
      <alignment horizontal="center" vertical="center"/>
    </xf>
    <xf numFmtId="0" fontId="7" fillId="4" borderId="86" xfId="3" applyFont="1" applyFill="1" applyBorder="1" applyAlignment="1">
      <alignment horizontal="center" vertical="center"/>
    </xf>
    <xf numFmtId="0" fontId="7" fillId="4" borderId="13" xfId="3" applyFont="1" applyFill="1" applyBorder="1" applyAlignment="1">
      <alignment horizontal="center" vertical="center"/>
    </xf>
    <xf numFmtId="0" fontId="7" fillId="4" borderId="14" xfId="3" applyFont="1" applyFill="1" applyBorder="1" applyAlignment="1">
      <alignment horizontal="center" vertical="center"/>
    </xf>
    <xf numFmtId="0" fontId="7" fillId="4" borderId="12" xfId="3" applyFont="1" applyFill="1" applyBorder="1" applyAlignment="1">
      <alignment horizontal="center" vertical="center"/>
    </xf>
    <xf numFmtId="0" fontId="7" fillId="4" borderId="18" xfId="3" applyFont="1" applyFill="1" applyBorder="1" applyAlignment="1">
      <alignment horizontal="center" vertical="center"/>
    </xf>
    <xf numFmtId="0" fontId="7" fillId="4" borderId="15" xfId="3" applyFont="1" applyFill="1" applyBorder="1" applyAlignment="1">
      <alignment horizontal="center" vertical="center"/>
    </xf>
    <xf numFmtId="0" fontId="7" fillId="4" borderId="118" xfId="3" applyFont="1" applyFill="1" applyBorder="1" applyAlignment="1">
      <alignment horizontal="center" vertical="center"/>
    </xf>
    <xf numFmtId="0" fontId="14" fillId="18" borderId="128" xfId="0" applyFont="1" applyFill="1" applyBorder="1" applyAlignment="1">
      <alignment horizontal="center" vertical="center" textRotation="90"/>
    </xf>
    <xf numFmtId="0" fontId="14" fillId="18" borderId="129" xfId="0" applyFont="1" applyFill="1" applyBorder="1" applyAlignment="1">
      <alignment horizontal="center" vertical="center" textRotation="90"/>
    </xf>
    <xf numFmtId="0" fontId="14" fillId="18" borderId="128" xfId="0" applyFont="1" applyFill="1" applyBorder="1" applyAlignment="1">
      <alignment horizontal="center" vertical="center"/>
    </xf>
    <xf numFmtId="0" fontId="14" fillId="18" borderId="129" xfId="0" applyFont="1" applyFill="1" applyBorder="1" applyAlignment="1">
      <alignment horizontal="center" vertical="center"/>
    </xf>
    <xf numFmtId="0" fontId="14" fillId="18" borderId="128" xfId="0" applyFont="1" applyFill="1" applyBorder="1" applyAlignment="1">
      <alignment horizontal="center" vertical="center" wrapText="1"/>
    </xf>
    <xf numFmtId="0" fontId="14" fillId="18" borderId="129" xfId="0" applyFont="1" applyFill="1" applyBorder="1" applyAlignment="1">
      <alignment horizontal="center" vertical="center" wrapText="1"/>
    </xf>
    <xf numFmtId="0" fontId="14" fillId="7" borderId="0" xfId="0" applyFont="1" applyFill="1" applyBorder="1" applyAlignment="1">
      <alignment horizontal="center" vertical="center"/>
    </xf>
    <xf numFmtId="0" fontId="14" fillId="7" borderId="125" xfId="0" applyFont="1" applyFill="1" applyBorder="1" applyAlignment="1">
      <alignment horizontal="center" vertical="center"/>
    </xf>
    <xf numFmtId="0" fontId="3" fillId="4" borderId="0" xfId="0" applyFont="1" applyFill="1" applyAlignment="1">
      <alignment horizontal="center" vertical="center" wrapText="1"/>
    </xf>
    <xf numFmtId="0" fontId="3" fillId="4" borderId="11"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14" fillId="18" borderId="128" xfId="0" applyFont="1" applyFill="1" applyBorder="1" applyAlignment="1">
      <alignment horizontal="center" vertical="center" textRotation="90" wrapText="1"/>
    </xf>
    <xf numFmtId="0" fontId="14" fillId="18" borderId="129" xfId="0" applyFont="1" applyFill="1" applyBorder="1" applyAlignment="1">
      <alignment horizontal="center" vertical="center" textRotation="90" wrapText="1"/>
    </xf>
    <xf numFmtId="0" fontId="14" fillId="18" borderId="132" xfId="0" applyFont="1" applyFill="1" applyBorder="1" applyAlignment="1">
      <alignment horizontal="center" vertical="center" wrapText="1"/>
    </xf>
    <xf numFmtId="0" fontId="14" fillId="18" borderId="133" xfId="0" applyFont="1" applyFill="1" applyBorder="1" applyAlignment="1">
      <alignment horizontal="center" vertical="center" wrapText="1"/>
    </xf>
    <xf numFmtId="0" fontId="14" fillId="18" borderId="127" xfId="0" applyFont="1" applyFill="1" applyBorder="1" applyAlignment="1">
      <alignment horizontal="center" vertical="center" wrapText="1"/>
    </xf>
    <xf numFmtId="0" fontId="14" fillId="18" borderId="130" xfId="0" applyFont="1" applyFill="1" applyBorder="1" applyAlignment="1">
      <alignment horizontal="center" vertical="center" wrapText="1"/>
    </xf>
    <xf numFmtId="0" fontId="14" fillId="18" borderId="131" xfId="0" applyFont="1" applyFill="1" applyBorder="1" applyAlignment="1">
      <alignment horizontal="center" vertical="center" wrapText="1"/>
    </xf>
    <xf numFmtId="0" fontId="3" fillId="9" borderId="2" xfId="4" applyFont="1" applyFill="1" applyBorder="1" applyAlignment="1">
      <alignment horizontal="justify" vertical="top" wrapText="1"/>
    </xf>
    <xf numFmtId="0" fontId="3" fillId="9" borderId="5" xfId="4" applyFont="1" applyFill="1" applyBorder="1" applyAlignment="1">
      <alignment horizontal="justify" vertical="top" wrapText="1"/>
    </xf>
    <xf numFmtId="0" fontId="3" fillId="9" borderId="2" xfId="4" applyFont="1" applyFill="1" applyBorder="1" applyAlignment="1">
      <alignment horizontal="center" vertical="center" wrapText="1"/>
    </xf>
    <xf numFmtId="0" fontId="3" fillId="9" borderId="5" xfId="4"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7" fillId="9" borderId="2" xfId="4" applyFont="1" applyFill="1" applyBorder="1" applyAlignment="1">
      <alignment horizontal="center" vertical="center" wrapText="1"/>
    </xf>
    <xf numFmtId="0" fontId="7" fillId="9" borderId="5" xfId="4" applyFont="1" applyFill="1" applyBorder="1" applyAlignment="1">
      <alignment horizontal="center" vertical="center" wrapText="1"/>
    </xf>
    <xf numFmtId="0" fontId="14" fillId="19" borderId="128" xfId="0" applyFont="1" applyFill="1" applyBorder="1" applyAlignment="1">
      <alignment horizontal="center" vertical="center" wrapText="1"/>
    </xf>
    <xf numFmtId="0" fontId="14" fillId="19" borderId="134" xfId="0" applyFont="1" applyFill="1" applyBorder="1" applyAlignment="1">
      <alignment horizontal="center" vertical="center" wrapText="1"/>
    </xf>
    <xf numFmtId="0" fontId="14" fillId="19" borderId="129" xfId="0" applyFont="1" applyFill="1" applyBorder="1" applyAlignment="1">
      <alignment horizontal="center" vertical="center" wrapText="1"/>
    </xf>
    <xf numFmtId="0" fontId="14" fillId="0" borderId="128" xfId="0" applyFont="1" applyBorder="1" applyAlignment="1">
      <alignment horizontal="center" vertical="center" wrapText="1"/>
    </xf>
    <xf numFmtId="0" fontId="14" fillId="0" borderId="134" xfId="0" applyFont="1" applyBorder="1" applyAlignment="1">
      <alignment horizontal="center" vertical="center" wrapText="1"/>
    </xf>
    <xf numFmtId="0" fontId="14" fillId="0" borderId="129" xfId="0" applyFont="1" applyBorder="1" applyAlignment="1">
      <alignment horizontal="center" vertical="center" wrapText="1"/>
    </xf>
    <xf numFmtId="0" fontId="14" fillId="0" borderId="128" xfId="0" applyFont="1" applyBorder="1" applyAlignment="1">
      <alignment horizontal="center" vertical="center"/>
    </xf>
    <xf numFmtId="0" fontId="14" fillId="0" borderId="134" xfId="0" applyFont="1" applyBorder="1" applyAlignment="1">
      <alignment horizontal="center" vertical="center"/>
    </xf>
    <xf numFmtId="0" fontId="14" fillId="0" borderId="129" xfId="0" applyFont="1" applyBorder="1" applyAlignment="1">
      <alignment horizontal="center" vertical="center"/>
    </xf>
    <xf numFmtId="9" fontId="14" fillId="0" borderId="128" xfId="0" applyNumberFormat="1" applyFont="1" applyBorder="1" applyAlignment="1">
      <alignment horizontal="center" vertical="center" wrapText="1"/>
    </xf>
    <xf numFmtId="9" fontId="14" fillId="0" borderId="134" xfId="0" applyNumberFormat="1" applyFont="1" applyBorder="1" applyAlignment="1">
      <alignment horizontal="center" vertical="center" wrapText="1"/>
    </xf>
    <xf numFmtId="9" fontId="14" fillId="0" borderId="129" xfId="0" applyNumberFormat="1" applyFont="1" applyBorder="1" applyAlignment="1">
      <alignment horizontal="center" vertical="center" wrapText="1"/>
    </xf>
    <xf numFmtId="0" fontId="14" fillId="3" borderId="128" xfId="0" applyFont="1" applyFill="1" applyBorder="1" applyAlignment="1">
      <alignment horizontal="center" vertical="center" wrapText="1"/>
    </xf>
    <xf numFmtId="0" fontId="14" fillId="3" borderId="134" xfId="0" applyFont="1" applyFill="1" applyBorder="1" applyAlignment="1">
      <alignment horizontal="center" vertical="center" wrapText="1"/>
    </xf>
    <xf numFmtId="0" fontId="14" fillId="3" borderId="129" xfId="0" applyFont="1" applyFill="1" applyBorder="1" applyAlignment="1">
      <alignment horizontal="center" vertical="center" wrapText="1"/>
    </xf>
    <xf numFmtId="0" fontId="0" fillId="0" borderId="2" xfId="0" applyFont="1" applyBorder="1" applyAlignment="1">
      <alignment horizontal="justify" vertical="top"/>
    </xf>
    <xf numFmtId="0" fontId="0" fillId="0" borderId="5" xfId="0" applyFont="1" applyBorder="1" applyAlignment="1">
      <alignment horizontal="justify" vertical="top"/>
    </xf>
    <xf numFmtId="0" fontId="0" fillId="0" borderId="2" xfId="0" applyFont="1" applyBorder="1" applyAlignment="1">
      <alignment horizontal="justify" vertical="top" wrapText="1"/>
    </xf>
    <xf numFmtId="0" fontId="0" fillId="0" borderId="5" xfId="0" applyFont="1" applyBorder="1" applyAlignment="1">
      <alignment horizontal="justify" vertical="top" wrapText="1"/>
    </xf>
    <xf numFmtId="165" fontId="14" fillId="0" borderId="128" xfId="0" applyNumberFormat="1" applyFont="1" applyBorder="1" applyAlignment="1">
      <alignment horizontal="center" vertical="center" wrapText="1"/>
    </xf>
    <xf numFmtId="165" fontId="14" fillId="0" borderId="134" xfId="0" applyNumberFormat="1" applyFont="1" applyBorder="1" applyAlignment="1">
      <alignment horizontal="center" vertical="center" wrapText="1"/>
    </xf>
    <xf numFmtId="165" fontId="14" fillId="0" borderId="129" xfId="0" applyNumberFormat="1" applyFont="1" applyBorder="1" applyAlignment="1">
      <alignment horizontal="center" vertical="center" wrapText="1"/>
    </xf>
    <xf numFmtId="165" fontId="14" fillId="0" borderId="132" xfId="0" applyNumberFormat="1" applyFont="1" applyBorder="1" applyAlignment="1">
      <alignment horizontal="center" vertical="center" wrapText="1"/>
    </xf>
    <xf numFmtId="165" fontId="14" fillId="0" borderId="135" xfId="0" applyNumberFormat="1" applyFont="1" applyBorder="1" applyAlignment="1">
      <alignment horizontal="center" vertical="center" wrapText="1"/>
    </xf>
    <xf numFmtId="165" fontId="14" fillId="0" borderId="133" xfId="0" applyNumberFormat="1" applyFont="1" applyBorder="1" applyAlignment="1">
      <alignment horizontal="center" vertical="center" wrapText="1"/>
    </xf>
    <xf numFmtId="14" fontId="4" fillId="0" borderId="2" xfId="0" applyNumberFormat="1" applyFont="1" applyBorder="1" applyAlignment="1">
      <alignment horizontal="justify" vertical="top" wrapText="1"/>
    </xf>
    <xf numFmtId="14" fontId="4" fillId="0" borderId="3" xfId="0" applyNumberFormat="1" applyFont="1" applyBorder="1" applyAlignment="1">
      <alignment horizontal="justify" vertical="top" wrapText="1"/>
    </xf>
    <xf numFmtId="14" fontId="4" fillId="0" borderId="5" xfId="0" applyNumberFormat="1" applyFont="1" applyBorder="1" applyAlignment="1">
      <alignment horizontal="justify" vertical="top"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4" fillId="0" borderId="128" xfId="0" applyFont="1" applyBorder="1" applyAlignment="1">
      <alignment horizontal="center" vertical="center" textRotation="90"/>
    </xf>
    <xf numFmtId="0" fontId="14" fillId="0" borderId="134" xfId="0" applyFont="1" applyBorder="1" applyAlignment="1">
      <alignment horizontal="center" vertical="center" textRotation="90"/>
    </xf>
    <xf numFmtId="0" fontId="14" fillId="0" borderId="129" xfId="0" applyFont="1" applyBorder="1" applyAlignment="1">
      <alignment horizontal="center" vertical="center" textRotation="90"/>
    </xf>
    <xf numFmtId="0" fontId="14" fillId="3" borderId="2" xfId="0" applyFont="1" applyFill="1" applyBorder="1" applyAlignment="1">
      <alignment horizontal="justify" vertical="top" wrapText="1"/>
    </xf>
    <xf numFmtId="0" fontId="14" fillId="3" borderId="3" xfId="0" applyFont="1" applyFill="1" applyBorder="1" applyAlignment="1">
      <alignment horizontal="justify" vertical="top" wrapText="1"/>
    </xf>
    <xf numFmtId="0" fontId="14" fillId="3" borderId="5" xfId="0" applyFont="1" applyFill="1" applyBorder="1" applyAlignment="1">
      <alignment horizontal="justify" vertical="top" wrapText="1"/>
    </xf>
    <xf numFmtId="0" fontId="60" fillId="19" borderId="128" xfId="0" applyFont="1" applyFill="1" applyBorder="1" applyAlignment="1">
      <alignment horizontal="center" vertical="center" wrapText="1"/>
    </xf>
    <xf numFmtId="0" fontId="60" fillId="19" borderId="129" xfId="0" applyFont="1" applyFill="1" applyBorder="1" applyAlignment="1">
      <alignment horizontal="center" vertical="center" wrapText="1"/>
    </xf>
    <xf numFmtId="0" fontId="0" fillId="0" borderId="3" xfId="0" applyFont="1" applyBorder="1" applyAlignment="1">
      <alignment horizontal="justify" vertical="top" wrapText="1"/>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5" xfId="0" applyFont="1" applyBorder="1" applyAlignment="1">
      <alignment horizontal="justify" vertical="top" wrapText="1"/>
    </xf>
    <xf numFmtId="0" fontId="8" fillId="0" borderId="2" xfId="0" applyFont="1" applyBorder="1" applyAlignment="1">
      <alignment horizontal="justify" vertical="top" wrapText="1"/>
    </xf>
    <xf numFmtId="0" fontId="8" fillId="0" borderId="3" xfId="0" applyFont="1" applyBorder="1" applyAlignment="1">
      <alignment horizontal="justify" vertical="top" wrapText="1"/>
    </xf>
    <xf numFmtId="0" fontId="8" fillId="0" borderId="5" xfId="0" applyFont="1" applyBorder="1" applyAlignment="1">
      <alignment horizontal="justify" vertical="top" wrapText="1"/>
    </xf>
    <xf numFmtId="0" fontId="4" fillId="3" borderId="2" xfId="0" applyFont="1" applyFill="1" applyBorder="1" applyAlignment="1">
      <alignment horizontal="justify" vertical="top" wrapText="1"/>
    </xf>
    <xf numFmtId="0" fontId="4" fillId="3" borderId="3" xfId="0" applyFont="1" applyFill="1" applyBorder="1" applyAlignment="1">
      <alignment horizontal="justify" vertical="top" wrapText="1"/>
    </xf>
    <xf numFmtId="0" fontId="4" fillId="3" borderId="5" xfId="0" applyFont="1" applyFill="1" applyBorder="1" applyAlignment="1">
      <alignment horizontal="justify" vertical="top" wrapText="1"/>
    </xf>
    <xf numFmtId="0" fontId="8" fillId="3" borderId="2" xfId="0" applyFont="1" applyFill="1" applyBorder="1" applyAlignment="1">
      <alignment horizontal="justify" vertical="top" wrapText="1"/>
    </xf>
    <xf numFmtId="0" fontId="8" fillId="3" borderId="3" xfId="0" applyFont="1" applyFill="1" applyBorder="1" applyAlignment="1">
      <alignment horizontal="justify" vertical="top" wrapText="1"/>
    </xf>
    <xf numFmtId="0" fontId="8" fillId="3" borderId="5" xfId="0" applyFont="1" applyFill="1" applyBorder="1" applyAlignment="1">
      <alignment horizontal="justify" vertical="top" wrapText="1"/>
    </xf>
    <xf numFmtId="0" fontId="0" fillId="0" borderId="3" xfId="0" applyFont="1" applyBorder="1" applyAlignment="1">
      <alignment horizontal="justify" vertical="top"/>
    </xf>
    <xf numFmtId="0" fontId="14" fillId="0" borderId="128" xfId="0" applyFont="1" applyBorder="1" applyAlignment="1">
      <alignment horizontal="center" vertical="center" textRotation="90" wrapText="1"/>
    </xf>
    <xf numFmtId="0" fontId="14" fillId="0" borderId="129" xfId="0" applyFont="1" applyBorder="1" applyAlignment="1">
      <alignment horizontal="center" vertical="center" textRotation="90" wrapText="1"/>
    </xf>
    <xf numFmtId="9" fontId="14" fillId="0" borderId="128" xfId="0" applyNumberFormat="1" applyFont="1" applyBorder="1" applyAlignment="1">
      <alignment horizontal="center" vertical="center"/>
    </xf>
    <xf numFmtId="9" fontId="14" fillId="0" borderId="129" xfId="0" applyNumberFormat="1" applyFont="1" applyBorder="1" applyAlignment="1">
      <alignment horizontal="center" vertical="center"/>
    </xf>
    <xf numFmtId="164" fontId="14" fillId="0" borderId="128" xfId="0" applyNumberFormat="1" applyFont="1" applyBorder="1" applyAlignment="1">
      <alignment horizontal="center" vertical="center"/>
    </xf>
    <xf numFmtId="164" fontId="14" fillId="0" borderId="129" xfId="0" applyNumberFormat="1" applyFont="1" applyBorder="1" applyAlignment="1">
      <alignment horizontal="center" vertical="center"/>
    </xf>
    <xf numFmtId="2" fontId="4" fillId="3" borderId="2" xfId="0" applyNumberFormat="1" applyFont="1" applyFill="1" applyBorder="1" applyAlignment="1">
      <alignment horizontal="justify" vertical="top" wrapText="1"/>
    </xf>
    <xf numFmtId="2" fontId="4" fillId="3" borderId="5" xfId="0" applyNumberFormat="1" applyFont="1" applyFill="1" applyBorder="1" applyAlignment="1">
      <alignment horizontal="justify" vertical="top" wrapText="1"/>
    </xf>
    <xf numFmtId="2" fontId="14" fillId="3" borderId="2" xfId="0" applyNumberFormat="1" applyFont="1" applyFill="1" applyBorder="1" applyAlignment="1">
      <alignment horizontal="justify" vertical="top" wrapText="1"/>
    </xf>
    <xf numFmtId="2" fontId="14" fillId="3" borderId="5" xfId="0" applyNumberFormat="1" applyFont="1" applyFill="1" applyBorder="1" applyAlignment="1">
      <alignment horizontal="justify" vertical="top" wrapText="1"/>
    </xf>
    <xf numFmtId="166" fontId="0" fillId="0" borderId="2" xfId="0" applyNumberFormat="1" applyFont="1" applyBorder="1" applyAlignment="1">
      <alignment horizontal="center" vertical="top" wrapText="1"/>
    </xf>
    <xf numFmtId="166" fontId="0" fillId="0" borderId="5" xfId="0" applyNumberFormat="1" applyFont="1" applyBorder="1" applyAlignment="1">
      <alignment horizontal="center" vertical="top" wrapText="1"/>
    </xf>
    <xf numFmtId="0" fontId="36" fillId="0" borderId="29" xfId="0" applyFont="1" applyFill="1" applyBorder="1" applyAlignment="1" applyProtection="1">
      <alignment horizontal="center" vertical="top" wrapText="1"/>
      <protection hidden="1"/>
    </xf>
    <xf numFmtId="0" fontId="36" fillId="0" borderId="24" xfId="0" applyFont="1" applyFill="1" applyBorder="1" applyAlignment="1" applyProtection="1">
      <alignment horizontal="center" vertical="top" wrapText="1"/>
      <protection hidden="1"/>
    </xf>
    <xf numFmtId="0" fontId="36" fillId="0" borderId="19" xfId="0" applyFont="1" applyFill="1" applyBorder="1" applyAlignment="1" applyProtection="1">
      <alignment horizontal="center" vertical="top" wrapText="1"/>
      <protection hidden="1"/>
    </xf>
    <xf numFmtId="9" fontId="14" fillId="0" borderId="29" xfId="0" applyNumberFormat="1" applyFont="1" applyBorder="1" applyAlignment="1" applyProtection="1">
      <alignment horizontal="center" vertical="top" wrapText="1"/>
      <protection hidden="1"/>
    </xf>
    <xf numFmtId="9" fontId="14" fillId="0" borderId="24" xfId="0" applyNumberFormat="1" applyFont="1" applyBorder="1" applyAlignment="1" applyProtection="1">
      <alignment horizontal="center" vertical="top" wrapText="1"/>
      <protection hidden="1"/>
    </xf>
    <xf numFmtId="9" fontId="14" fillId="0" borderId="19" xfId="0" applyNumberFormat="1" applyFont="1" applyBorder="1" applyAlignment="1" applyProtection="1">
      <alignment horizontal="center" vertical="top" wrapText="1"/>
      <protection hidden="1"/>
    </xf>
    <xf numFmtId="0" fontId="36" fillId="0" borderId="29" xfId="0" applyFont="1" applyBorder="1" applyAlignment="1" applyProtection="1">
      <alignment horizontal="center" vertical="top"/>
      <protection hidden="1"/>
    </xf>
    <xf numFmtId="0" fontId="36" fillId="0" borderId="24" xfId="0" applyFont="1" applyBorder="1" applyAlignment="1" applyProtection="1">
      <alignment horizontal="center" vertical="top"/>
      <protection hidden="1"/>
    </xf>
    <xf numFmtId="0" fontId="36" fillId="0" borderId="19" xfId="0" applyFont="1" applyBorder="1" applyAlignment="1" applyProtection="1">
      <alignment horizontal="center" vertical="top"/>
      <protection hidden="1"/>
    </xf>
    <xf numFmtId="0" fontId="14" fillId="0" borderId="50" xfId="0" applyFont="1" applyBorder="1" applyAlignment="1">
      <alignment horizontal="lef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14" fillId="0" borderId="29" xfId="0" applyFont="1" applyBorder="1" applyAlignment="1" applyProtection="1">
      <alignment horizontal="center" vertical="top" wrapText="1"/>
      <protection locked="0"/>
    </xf>
    <xf numFmtId="0" fontId="14" fillId="0" borderId="24" xfId="0" applyFont="1" applyBorder="1" applyAlignment="1" applyProtection="1">
      <alignment horizontal="center" vertical="top" wrapText="1"/>
      <protection locked="0"/>
    </xf>
    <xf numFmtId="0" fontId="14" fillId="0" borderId="19" xfId="0" applyFont="1" applyBorder="1" applyAlignment="1" applyProtection="1">
      <alignment horizontal="center" vertical="top" wrapText="1"/>
      <protection locked="0"/>
    </xf>
    <xf numFmtId="0" fontId="14" fillId="0" borderId="29" xfId="0" applyFont="1" applyBorder="1" applyAlignment="1" applyProtection="1">
      <alignment horizontal="center" vertical="top"/>
      <protection locked="0"/>
    </xf>
    <xf numFmtId="0" fontId="14" fillId="0" borderId="24" xfId="0" applyFont="1" applyBorder="1" applyAlignment="1" applyProtection="1">
      <alignment horizontal="center" vertical="top"/>
      <protection locked="0"/>
    </xf>
    <xf numFmtId="0" fontId="14" fillId="0" borderId="19" xfId="0" applyFont="1" applyBorder="1" applyAlignment="1" applyProtection="1">
      <alignment horizontal="center" vertical="top"/>
      <protection locked="0"/>
    </xf>
    <xf numFmtId="9" fontId="14" fillId="0" borderId="29" xfId="0" applyNumberFormat="1" applyFont="1" applyBorder="1" applyAlignment="1" applyProtection="1">
      <alignment horizontal="center" vertical="top" wrapText="1"/>
      <protection locked="0"/>
    </xf>
    <xf numFmtId="9" fontId="14" fillId="0" borderId="24" xfId="0" applyNumberFormat="1" applyFont="1" applyBorder="1" applyAlignment="1" applyProtection="1">
      <alignment horizontal="center" vertical="top" wrapText="1"/>
      <protection locked="0"/>
    </xf>
    <xf numFmtId="9" fontId="14" fillId="0" borderId="19" xfId="0" applyNumberFormat="1" applyFont="1" applyBorder="1" applyAlignment="1" applyProtection="1">
      <alignment horizontal="center" vertical="top" wrapText="1"/>
      <protection locked="0"/>
    </xf>
    <xf numFmtId="1" fontId="30" fillId="3" borderId="29" xfId="0" applyNumberFormat="1" applyFont="1" applyFill="1" applyBorder="1" applyAlignment="1">
      <alignment horizontal="center" vertical="center" wrapText="1"/>
    </xf>
    <xf numFmtId="1" fontId="30" fillId="3" borderId="19" xfId="0" applyNumberFormat="1"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4" fillId="3" borderId="29" xfId="0" applyFont="1" applyFill="1" applyBorder="1" applyAlignment="1">
      <alignment horizontal="center" vertical="top" wrapText="1"/>
    </xf>
    <xf numFmtId="0" fontId="4" fillId="3" borderId="19" xfId="0" applyFont="1" applyFill="1" applyBorder="1" applyAlignment="1">
      <alignment horizontal="center" vertical="top" wrapText="1"/>
    </xf>
    <xf numFmtId="0" fontId="14" fillId="0" borderId="29" xfId="0" applyFont="1" applyBorder="1" applyAlignment="1" applyProtection="1">
      <alignment horizontal="center" vertical="center"/>
    </xf>
    <xf numFmtId="0" fontId="14" fillId="0" borderId="24" xfId="0" applyFont="1" applyBorder="1" applyAlignment="1" applyProtection="1">
      <alignment horizontal="center" vertical="center"/>
    </xf>
    <xf numFmtId="0" fontId="14" fillId="0" borderId="19" xfId="0" applyFont="1" applyBorder="1" applyAlignment="1" applyProtection="1">
      <alignment horizontal="center" vertical="center"/>
    </xf>
    <xf numFmtId="0" fontId="34" fillId="0" borderId="29" xfId="0" applyFont="1" applyBorder="1" applyAlignment="1" applyProtection="1">
      <alignment horizontal="center" vertical="top" wrapText="1"/>
      <protection locked="0"/>
    </xf>
    <xf numFmtId="0" fontId="34" fillId="0" borderId="24" xfId="0" applyFont="1" applyBorder="1" applyAlignment="1" applyProtection="1">
      <alignment horizontal="center" vertical="top" wrapText="1"/>
      <protection locked="0"/>
    </xf>
    <xf numFmtId="0" fontId="34" fillId="0" borderId="19" xfId="0" applyFont="1" applyBorder="1" applyAlignment="1" applyProtection="1">
      <alignment horizontal="center" vertical="top" wrapText="1"/>
      <protection locked="0"/>
    </xf>
    <xf numFmtId="0" fontId="38" fillId="3" borderId="29" xfId="0" applyFont="1" applyFill="1" applyBorder="1" applyAlignment="1">
      <alignment horizontal="left" vertical="top" wrapText="1"/>
    </xf>
    <xf numFmtId="0" fontId="38" fillId="3" borderId="19" xfId="0" applyFont="1" applyFill="1" applyBorder="1" applyAlignment="1">
      <alignment horizontal="left" vertical="top" wrapText="1"/>
    </xf>
    <xf numFmtId="0" fontId="38" fillId="3" borderId="23" xfId="0" applyFont="1" applyFill="1" applyBorder="1" applyAlignment="1">
      <alignment horizontal="left" vertical="top" wrapText="1"/>
    </xf>
    <xf numFmtId="0" fontId="38" fillId="3" borderId="138" xfId="0" applyFont="1" applyFill="1" applyBorder="1" applyAlignment="1">
      <alignment horizontal="left" vertical="top" wrapText="1"/>
    </xf>
    <xf numFmtId="0" fontId="38" fillId="3" borderId="139" xfId="0" applyFont="1" applyFill="1" applyBorder="1" applyAlignment="1">
      <alignment horizontal="left" vertical="top" wrapText="1"/>
    </xf>
    <xf numFmtId="0" fontId="30" fillId="3" borderId="29" xfId="0" applyFont="1" applyFill="1" applyBorder="1" applyAlignment="1">
      <alignment horizontal="left" vertical="top" wrapText="1"/>
    </xf>
    <xf numFmtId="0" fontId="30" fillId="3" borderId="19" xfId="0" applyFont="1" applyFill="1" applyBorder="1" applyAlignment="1">
      <alignment horizontal="left" vertical="top" wrapText="1"/>
    </xf>
    <xf numFmtId="0" fontId="12" fillId="3" borderId="29" xfId="0" applyFont="1" applyFill="1" applyBorder="1" applyAlignment="1">
      <alignment horizontal="center" vertical="top" wrapText="1"/>
    </xf>
    <xf numFmtId="0" fontId="12" fillId="3" borderId="19" xfId="0" applyFont="1" applyFill="1" applyBorder="1" applyAlignment="1">
      <alignment horizontal="center" vertical="top" wrapText="1"/>
    </xf>
    <xf numFmtId="1" fontId="30" fillId="3" borderId="29" xfId="0" applyNumberFormat="1" applyFont="1" applyFill="1" applyBorder="1" applyAlignment="1">
      <alignment horizontal="center" vertical="center"/>
    </xf>
    <xf numFmtId="1" fontId="30" fillId="3" borderId="19" xfId="0" applyNumberFormat="1" applyFont="1" applyFill="1" applyBorder="1" applyAlignment="1">
      <alignment horizontal="center" vertical="center"/>
    </xf>
    <xf numFmtId="0" fontId="13" fillId="0" borderId="29" xfId="0" applyFont="1" applyFill="1" applyBorder="1" applyAlignment="1" applyProtection="1">
      <alignment horizontal="center" vertical="top" wrapText="1"/>
      <protection hidden="1"/>
    </xf>
    <xf numFmtId="0" fontId="13" fillId="0" borderId="19" xfId="0" applyFont="1" applyFill="1" applyBorder="1" applyAlignment="1" applyProtection="1">
      <alignment horizontal="center" vertical="top" wrapText="1"/>
      <protection hidden="1"/>
    </xf>
    <xf numFmtId="9" fontId="12" fillId="0" borderId="29" xfId="0" applyNumberFormat="1" applyFont="1" applyBorder="1" applyAlignment="1" applyProtection="1">
      <alignment horizontal="center" vertical="top" wrapText="1"/>
      <protection hidden="1"/>
    </xf>
    <xf numFmtId="9" fontId="12" fillId="0" borderId="19" xfId="0" applyNumberFormat="1" applyFont="1" applyBorder="1" applyAlignment="1" applyProtection="1">
      <alignment horizontal="center" vertical="top" wrapText="1"/>
      <protection hidden="1"/>
    </xf>
    <xf numFmtId="0" fontId="13" fillId="0" borderId="29" xfId="0" applyFont="1" applyBorder="1" applyAlignment="1" applyProtection="1">
      <alignment horizontal="center" vertical="top"/>
      <protection hidden="1"/>
    </xf>
    <xf numFmtId="0" fontId="13" fillId="0" borderId="19" xfId="0" applyFont="1" applyBorder="1" applyAlignment="1" applyProtection="1">
      <alignment horizontal="center" vertical="top"/>
      <protection hidden="1"/>
    </xf>
    <xf numFmtId="14" fontId="38" fillId="0" borderId="29" xfId="0" applyNumberFormat="1" applyFont="1" applyBorder="1" applyAlignment="1" applyProtection="1">
      <alignment horizontal="center" vertical="top" wrapText="1"/>
      <protection locked="0"/>
    </xf>
    <xf numFmtId="14" fontId="38" fillId="0" borderId="19" xfId="0" applyNumberFormat="1" applyFont="1" applyBorder="1" applyAlignment="1" applyProtection="1">
      <alignment horizontal="center" vertical="top" wrapText="1"/>
      <protection locked="0"/>
    </xf>
    <xf numFmtId="0" fontId="12" fillId="3" borderId="52" xfId="0" applyFont="1" applyFill="1" applyBorder="1" applyAlignment="1">
      <alignment horizontal="left" vertical="top" wrapText="1"/>
    </xf>
    <xf numFmtId="0" fontId="12" fillId="3" borderId="23" xfId="0" applyFont="1" applyFill="1" applyBorder="1" applyAlignment="1">
      <alignment vertical="top" wrapText="1"/>
    </xf>
    <xf numFmtId="0" fontId="12" fillId="0" borderId="69" xfId="0" applyFont="1" applyBorder="1" applyAlignment="1" applyProtection="1">
      <alignment horizontal="center" vertical="top" wrapText="1"/>
      <protection locked="0"/>
    </xf>
    <xf numFmtId="0" fontId="12" fillId="0" borderId="71" xfId="0" applyFont="1" applyBorder="1" applyAlignment="1" applyProtection="1">
      <alignment horizontal="center" vertical="top" wrapText="1"/>
      <protection locked="0"/>
    </xf>
    <xf numFmtId="0" fontId="38" fillId="0" borderId="70" xfId="0" applyFont="1" applyBorder="1" applyAlignment="1" applyProtection="1">
      <alignment horizontal="center" vertical="top"/>
      <protection locked="0"/>
    </xf>
    <xf numFmtId="0" fontId="38" fillId="0" borderId="72" xfId="0" applyFont="1" applyBorder="1" applyAlignment="1" applyProtection="1">
      <alignment horizontal="center" vertical="top"/>
      <protection locked="0"/>
    </xf>
    <xf numFmtId="0" fontId="13" fillId="0" borderId="70" xfId="0" applyFont="1" applyFill="1" applyBorder="1" applyAlignment="1" applyProtection="1">
      <alignment horizontal="center" vertical="top" wrapText="1"/>
      <protection hidden="1"/>
    </xf>
    <xf numFmtId="0" fontId="13" fillId="0" borderId="72" xfId="0" applyFont="1" applyFill="1" applyBorder="1" applyAlignment="1" applyProtection="1">
      <alignment horizontal="center" vertical="top" wrapText="1"/>
      <protection hidden="1"/>
    </xf>
    <xf numFmtId="9" fontId="12" fillId="0" borderId="63" xfId="0" applyNumberFormat="1" applyFont="1" applyBorder="1" applyAlignment="1" applyProtection="1">
      <alignment horizontal="center" vertical="top" wrapText="1"/>
      <protection hidden="1"/>
    </xf>
    <xf numFmtId="9" fontId="12" fillId="0" borderId="62" xfId="0" applyNumberFormat="1" applyFont="1" applyBorder="1" applyAlignment="1" applyProtection="1">
      <alignment horizontal="center" vertical="top" wrapText="1"/>
      <protection hidden="1"/>
    </xf>
    <xf numFmtId="9" fontId="12" fillId="0" borderId="27" xfId="0" applyNumberFormat="1" applyFont="1" applyBorder="1" applyAlignment="1" applyProtection="1">
      <alignment horizontal="center" vertical="top" wrapText="1"/>
      <protection locked="0"/>
    </xf>
    <xf numFmtId="9" fontId="12" fillId="0" borderId="44" xfId="0" applyNumberFormat="1" applyFont="1" applyBorder="1" applyAlignment="1" applyProtection="1">
      <alignment horizontal="center" vertical="top" wrapText="1"/>
      <protection locked="0"/>
    </xf>
    <xf numFmtId="9" fontId="12" fillId="0" borderId="34" xfId="0" applyNumberFormat="1" applyFont="1" applyBorder="1" applyAlignment="1" applyProtection="1">
      <alignment horizontal="center" vertical="top" wrapText="1"/>
      <protection hidden="1"/>
    </xf>
    <xf numFmtId="9" fontId="12" fillId="0" borderId="40" xfId="0" applyNumberFormat="1" applyFont="1" applyBorder="1" applyAlignment="1" applyProtection="1">
      <alignment horizontal="center" vertical="top" wrapText="1"/>
      <protection hidden="1"/>
    </xf>
    <xf numFmtId="9" fontId="12" fillId="0" borderId="24" xfId="0" applyNumberFormat="1" applyFont="1" applyBorder="1" applyAlignment="1" applyProtection="1">
      <alignment horizontal="center" vertical="top" wrapText="1"/>
      <protection hidden="1"/>
    </xf>
    <xf numFmtId="0" fontId="4" fillId="0" borderId="29" xfId="0" applyFont="1" applyBorder="1" applyAlignment="1" applyProtection="1">
      <alignment horizontal="center" vertical="top" wrapText="1"/>
      <protection locked="0"/>
    </xf>
    <xf numFmtId="0" fontId="4" fillId="0" borderId="19" xfId="0" applyFont="1" applyBorder="1" applyAlignment="1" applyProtection="1">
      <alignment horizontal="center" vertical="top" wrapText="1"/>
      <protection locked="0"/>
    </xf>
    <xf numFmtId="0" fontId="12" fillId="0" borderId="29" xfId="0" applyFont="1" applyBorder="1" applyAlignment="1" applyProtection="1">
      <alignment horizontal="center" vertical="top" wrapText="1"/>
      <protection locked="0"/>
    </xf>
    <xf numFmtId="0" fontId="12" fillId="0" borderId="19" xfId="0" applyFont="1" applyBorder="1" applyAlignment="1" applyProtection="1">
      <alignment horizontal="center" vertical="top" wrapText="1"/>
      <protection locked="0"/>
    </xf>
    <xf numFmtId="0" fontId="38" fillId="0" borderId="27" xfId="0" applyFont="1" applyBorder="1" applyAlignment="1" applyProtection="1">
      <alignment horizontal="center" vertical="top" wrapText="1"/>
      <protection locked="0"/>
    </xf>
    <xf numFmtId="0" fontId="38" fillId="0" borderId="44" xfId="0" applyFont="1" applyBorder="1" applyAlignment="1" applyProtection="1">
      <alignment horizontal="center" vertical="top" wrapText="1"/>
      <protection locked="0"/>
    </xf>
    <xf numFmtId="0" fontId="38" fillId="0" borderId="29" xfId="0" applyFont="1" applyBorder="1" applyAlignment="1" applyProtection="1">
      <alignment horizontal="left" vertical="top" wrapText="1"/>
      <protection locked="0"/>
    </xf>
    <xf numFmtId="0" fontId="38" fillId="0" borderId="19" xfId="0" applyFont="1" applyBorder="1" applyAlignment="1" applyProtection="1">
      <alignment horizontal="left" vertical="top" wrapText="1"/>
      <protection locked="0"/>
    </xf>
    <xf numFmtId="0" fontId="12" fillId="0" borderId="136" xfId="0" applyFont="1" applyBorder="1" applyAlignment="1" applyProtection="1">
      <alignment horizontal="center" vertical="top"/>
      <protection locked="0"/>
    </xf>
    <xf numFmtId="0" fontId="12" fillId="0" borderId="137" xfId="0" applyFont="1" applyBorder="1" applyAlignment="1" applyProtection="1">
      <alignment horizontal="center" vertical="top"/>
      <protection locked="0"/>
    </xf>
    <xf numFmtId="0" fontId="12" fillId="3" borderId="112" xfId="0" applyFont="1" applyFill="1" applyBorder="1" applyAlignment="1">
      <alignment horizontal="center" vertical="center"/>
    </xf>
    <xf numFmtId="0" fontId="12" fillId="3" borderId="107" xfId="0" applyFont="1" applyFill="1" applyBorder="1" applyAlignment="1">
      <alignment horizontal="center" vertical="center"/>
    </xf>
    <xf numFmtId="1" fontId="30" fillId="3" borderId="107" xfId="0" applyNumberFormat="1" applyFont="1" applyFill="1" applyBorder="1" applyAlignment="1">
      <alignment horizontal="center" vertical="center"/>
    </xf>
    <xf numFmtId="1" fontId="30" fillId="0" borderId="79" xfId="0" applyNumberFormat="1" applyFont="1" applyBorder="1" applyAlignment="1">
      <alignment horizontal="center" vertical="center"/>
    </xf>
    <xf numFmtId="1" fontId="30" fillId="0" borderId="112" xfId="0" applyNumberFormat="1" applyFont="1" applyBorder="1" applyAlignment="1">
      <alignment horizontal="center" vertical="center"/>
    </xf>
    <xf numFmtId="1" fontId="30" fillId="3" borderId="107" xfId="0" applyNumberFormat="1" applyFont="1" applyFill="1" applyBorder="1" applyAlignment="1">
      <alignment horizontal="center" vertical="center" wrapText="1"/>
    </xf>
    <xf numFmtId="1" fontId="30" fillId="0" borderId="79" xfId="0" applyNumberFormat="1" applyFont="1" applyBorder="1" applyAlignment="1">
      <alignment horizontal="center" vertical="center" wrapText="1"/>
    </xf>
    <xf numFmtId="1" fontId="30" fillId="0" borderId="112" xfId="0" applyNumberFormat="1" applyFont="1" applyBorder="1" applyAlignment="1">
      <alignment horizontal="center" vertical="center" wrapText="1"/>
    </xf>
    <xf numFmtId="0" fontId="12" fillId="3" borderId="107" xfId="0" applyFont="1" applyFill="1" applyBorder="1" applyAlignment="1">
      <alignment horizontal="center" vertical="center" wrapText="1"/>
    </xf>
    <xf numFmtId="0" fontId="12" fillId="3" borderId="79" xfId="0" applyFont="1" applyFill="1" applyBorder="1" applyAlignment="1">
      <alignment horizontal="center" vertical="center" wrapText="1"/>
    </xf>
    <xf numFmtId="0" fontId="12" fillId="3" borderId="112" xfId="0" applyFont="1" applyFill="1" applyBorder="1" applyAlignment="1">
      <alignment horizontal="center" vertical="center" wrapText="1"/>
    </xf>
    <xf numFmtId="0" fontId="4" fillId="3" borderId="107" xfId="0" applyFont="1" applyFill="1" applyBorder="1" applyAlignment="1">
      <alignment horizontal="justify" vertical="top" wrapText="1"/>
    </xf>
    <xf numFmtId="0" fontId="0" fillId="0" borderId="79" xfId="0" applyBorder="1" applyAlignment="1">
      <alignment horizontal="justify" vertical="top"/>
    </xf>
    <xf numFmtId="0" fontId="0" fillId="0" borderId="112" xfId="0" applyBorder="1" applyAlignment="1">
      <alignment horizontal="justify" vertical="top"/>
    </xf>
    <xf numFmtId="0" fontId="12" fillId="3" borderId="107" xfId="0" applyFont="1" applyFill="1" applyBorder="1" applyAlignment="1">
      <alignment horizontal="left" vertical="top" wrapText="1"/>
    </xf>
    <xf numFmtId="0" fontId="42" fillId="0" borderId="79" xfId="0" applyFont="1" applyBorder="1" applyAlignment="1">
      <alignment horizontal="left" vertical="top" wrapText="1"/>
    </xf>
    <xf numFmtId="0" fontId="42" fillId="0" borderId="112" xfId="0" applyFont="1" applyBorder="1" applyAlignment="1">
      <alignment horizontal="left" vertical="top" wrapText="1"/>
    </xf>
    <xf numFmtId="0" fontId="38" fillId="3" borderId="107" xfId="0" applyFont="1" applyFill="1" applyBorder="1" applyAlignment="1">
      <alignment horizontal="justify" vertical="top" wrapText="1"/>
    </xf>
    <xf numFmtId="0" fontId="51" fillId="0" borderId="79" xfId="0" applyFont="1" applyBorder="1" applyAlignment="1">
      <alignment horizontal="justify" vertical="top" wrapText="1"/>
    </xf>
    <xf numFmtId="0" fontId="51" fillId="0" borderId="112" xfId="0" applyFont="1" applyBorder="1" applyAlignment="1">
      <alignment horizontal="justify" vertical="top" wrapText="1"/>
    </xf>
    <xf numFmtId="0" fontId="38" fillId="3" borderId="108" xfId="0" applyFont="1" applyFill="1" applyBorder="1" applyAlignment="1">
      <alignment horizontal="left" vertical="top" wrapText="1"/>
    </xf>
    <xf numFmtId="0" fontId="38" fillId="3" borderId="111" xfId="0" applyFont="1" applyFill="1" applyBorder="1" applyAlignment="1">
      <alignment horizontal="left" vertical="top" wrapText="1"/>
    </xf>
    <xf numFmtId="0" fontId="38" fillId="3" borderId="107" xfId="0" applyFont="1" applyFill="1" applyBorder="1" applyAlignment="1">
      <alignment horizontal="left" vertical="top" wrapText="1"/>
    </xf>
    <xf numFmtId="0" fontId="30" fillId="3" borderId="107" xfId="0" applyFont="1" applyFill="1" applyBorder="1" applyAlignment="1">
      <alignment horizontal="center" vertical="top" wrapText="1"/>
    </xf>
    <xf numFmtId="0" fontId="30" fillId="0" borderId="79" xfId="0" applyFont="1" applyBorder="1" applyAlignment="1">
      <alignment horizontal="center" vertical="top" wrapText="1"/>
    </xf>
    <xf numFmtId="0" fontId="30" fillId="0" borderId="112" xfId="0" applyFont="1" applyBorder="1" applyAlignment="1">
      <alignment horizontal="center" vertical="top" wrapText="1"/>
    </xf>
    <xf numFmtId="0" fontId="12" fillId="3" borderId="108" xfId="0" applyFont="1" applyFill="1" applyBorder="1" applyAlignment="1">
      <alignment horizontal="center" vertical="top" wrapText="1"/>
    </xf>
    <xf numFmtId="0" fontId="12" fillId="3" borderId="111" xfId="0" applyFont="1" applyFill="1" applyBorder="1" applyAlignment="1">
      <alignment horizontal="center" vertical="top" wrapText="1"/>
    </xf>
    <xf numFmtId="0" fontId="12" fillId="3" borderId="113" xfId="0" applyFont="1" applyFill="1" applyBorder="1" applyAlignment="1">
      <alignment horizontal="center" vertical="top" wrapText="1"/>
    </xf>
    <xf numFmtId="0" fontId="38" fillId="3" borderId="112" xfId="0" applyFont="1" applyFill="1" applyBorder="1" applyAlignment="1">
      <alignment horizontal="left" vertical="top" wrapText="1"/>
    </xf>
    <xf numFmtId="0" fontId="13" fillId="0" borderId="24" xfId="0" applyFont="1" applyFill="1" applyBorder="1" applyAlignment="1" applyProtection="1">
      <alignment horizontal="center" vertical="top" wrapText="1"/>
      <protection hidden="1"/>
    </xf>
    <xf numFmtId="0" fontId="13" fillId="0" borderId="24" xfId="0" applyFont="1" applyBorder="1" applyAlignment="1" applyProtection="1">
      <alignment horizontal="center" vertical="top"/>
      <protection hidden="1"/>
    </xf>
    <xf numFmtId="14" fontId="38" fillId="0" borderId="24" xfId="0" applyNumberFormat="1" applyFont="1" applyBorder="1" applyAlignment="1" applyProtection="1">
      <alignment horizontal="center" vertical="top" wrapText="1"/>
      <protection locked="0"/>
    </xf>
    <xf numFmtId="0" fontId="32" fillId="0" borderId="24" xfId="0" applyFont="1" applyBorder="1" applyAlignment="1">
      <alignment horizontal="center" vertical="top" wrapText="1"/>
    </xf>
    <xf numFmtId="0" fontId="38" fillId="3" borderId="114" xfId="0" applyFont="1" applyFill="1" applyBorder="1" applyAlignment="1">
      <alignment horizontal="left" vertical="top" wrapText="1"/>
    </xf>
    <xf numFmtId="0" fontId="38" fillId="3" borderId="77" xfId="0" applyFont="1" applyFill="1" applyBorder="1" applyAlignment="1">
      <alignment horizontal="left" vertical="top" wrapText="1"/>
    </xf>
    <xf numFmtId="0" fontId="38" fillId="3" borderId="74" xfId="0" applyFont="1" applyFill="1" applyBorder="1" applyAlignment="1">
      <alignment horizontal="left" vertical="top" wrapText="1"/>
    </xf>
    <xf numFmtId="0" fontId="12" fillId="3" borderId="115" xfId="0" applyFont="1" applyFill="1" applyBorder="1" applyAlignment="1">
      <alignment horizontal="justify" vertical="top" wrapText="1"/>
    </xf>
    <xf numFmtId="0" fontId="42" fillId="0" borderId="116" xfId="0" applyFont="1" applyBorder="1" applyAlignment="1">
      <alignment horizontal="justify" vertical="top" wrapText="1"/>
    </xf>
    <xf numFmtId="0" fontId="42" fillId="0" borderId="117" xfId="0" applyFont="1" applyBorder="1" applyAlignment="1">
      <alignment horizontal="justify" vertical="top" wrapText="1"/>
    </xf>
    <xf numFmtId="0" fontId="12" fillId="0" borderId="29"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12" fillId="0" borderId="19" xfId="0" applyFont="1" applyBorder="1" applyAlignment="1" applyProtection="1">
      <alignment horizontal="center" vertical="center" wrapText="1"/>
      <protection locked="0"/>
    </xf>
    <xf numFmtId="14" fontId="12" fillId="0" borderId="29" xfId="0" applyNumberFormat="1" applyFont="1" applyBorder="1" applyAlignment="1" applyProtection="1">
      <alignment horizontal="center" vertical="center"/>
      <protection locked="0"/>
    </xf>
    <xf numFmtId="14" fontId="12" fillId="0" borderId="19" xfId="0" applyNumberFormat="1" applyFont="1" applyBorder="1" applyAlignment="1" applyProtection="1">
      <alignment horizontal="center" vertical="center"/>
      <protection locked="0"/>
    </xf>
    <xf numFmtId="0" fontId="12" fillId="0" borderId="34" xfId="0" applyFont="1" applyBorder="1" applyAlignment="1" applyProtection="1">
      <alignment horizontal="center" vertical="top" wrapText="1"/>
      <protection locked="0"/>
    </xf>
    <xf numFmtId="0" fontId="12" fillId="0" borderId="40" xfId="0" applyFont="1" applyBorder="1" applyAlignment="1" applyProtection="1">
      <alignment horizontal="center" vertical="top" wrapText="1"/>
      <protection locked="0"/>
    </xf>
    <xf numFmtId="0" fontId="38" fillId="0" borderId="29" xfId="0" applyFont="1" applyBorder="1" applyAlignment="1" applyProtection="1">
      <alignment horizontal="center" vertical="top"/>
      <protection locked="0"/>
    </xf>
    <xf numFmtId="0" fontId="38" fillId="0" borderId="24" xfId="0" applyFont="1" applyBorder="1" applyAlignment="1" applyProtection="1">
      <alignment horizontal="center" vertical="top"/>
      <protection locked="0"/>
    </xf>
    <xf numFmtId="9" fontId="12" fillId="0" borderId="29" xfId="0" applyNumberFormat="1" applyFont="1" applyBorder="1" applyAlignment="1" applyProtection="1">
      <alignment horizontal="center" vertical="top" wrapText="1"/>
      <protection locked="0"/>
    </xf>
    <xf numFmtId="9" fontId="12" fillId="0" borderId="24" xfId="0" applyNumberFormat="1" applyFont="1" applyBorder="1" applyAlignment="1" applyProtection="1">
      <alignment horizontal="center" vertical="top" wrapText="1"/>
      <protection locked="0"/>
    </xf>
    <xf numFmtId="0" fontId="4" fillId="0" borderId="24" xfId="0" applyFont="1" applyBorder="1" applyAlignment="1" applyProtection="1">
      <alignment horizontal="center" vertical="top" wrapText="1"/>
      <protection locked="0"/>
    </xf>
    <xf numFmtId="0" fontId="12" fillId="0" borderId="24" xfId="0" applyFont="1" applyBorder="1" applyAlignment="1" applyProtection="1">
      <alignment horizontal="center" vertical="top" wrapText="1"/>
      <protection locked="0"/>
    </xf>
    <xf numFmtId="0" fontId="12" fillId="0" borderId="30" xfId="0" applyFont="1" applyBorder="1" applyAlignment="1" applyProtection="1">
      <alignment horizontal="center" vertical="top" wrapText="1"/>
      <protection locked="0"/>
    </xf>
    <xf numFmtId="0" fontId="12" fillId="0" borderId="37" xfId="0" applyFont="1" applyBorder="1" applyAlignment="1" applyProtection="1">
      <alignment horizontal="center" vertical="top" wrapText="1"/>
      <protection locked="0"/>
    </xf>
    <xf numFmtId="0" fontId="38" fillId="0" borderId="38" xfId="0" applyFont="1" applyBorder="1" applyAlignment="1" applyProtection="1">
      <alignment horizontal="center" vertical="top" wrapText="1"/>
      <protection locked="0"/>
    </xf>
    <xf numFmtId="0" fontId="38" fillId="0" borderId="31" xfId="0" applyFont="1" applyBorder="1" applyAlignment="1" applyProtection="1">
      <alignment horizontal="center" vertical="top" wrapText="1"/>
      <protection locked="0"/>
    </xf>
    <xf numFmtId="0" fontId="7" fillId="9" borderId="1" xfId="4" applyFont="1" applyFill="1" applyBorder="1" applyAlignment="1">
      <alignment horizontal="center" vertical="center" wrapText="1"/>
    </xf>
    <xf numFmtId="0" fontId="3" fillId="9" borderId="1" xfId="4" applyFont="1" applyFill="1" applyBorder="1" applyAlignment="1">
      <alignment horizontal="center" vertical="center" wrapText="1"/>
    </xf>
    <xf numFmtId="0" fontId="3" fillId="9" borderId="1" xfId="4" applyFont="1" applyFill="1" applyBorder="1" applyAlignment="1">
      <alignment horizontal="justify" vertical="top" wrapText="1"/>
    </xf>
    <xf numFmtId="0" fontId="21" fillId="9" borderId="64" xfId="0" applyFont="1" applyFill="1" applyBorder="1" applyAlignment="1">
      <alignment horizontal="center" vertical="center" wrapText="1"/>
    </xf>
    <xf numFmtId="0" fontId="21" fillId="9" borderId="66"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9" borderId="65" xfId="0" applyFont="1" applyFill="1" applyBorder="1" applyAlignment="1">
      <alignment horizontal="center" vertical="center" wrapText="1"/>
    </xf>
    <xf numFmtId="0" fontId="3" fillId="9" borderId="67" xfId="0" applyFont="1" applyFill="1" applyBorder="1" applyAlignment="1">
      <alignment horizontal="center" vertical="center" wrapText="1"/>
    </xf>
    <xf numFmtId="0" fontId="3" fillId="8" borderId="1" xfId="0" applyFont="1" applyFill="1" applyBorder="1" applyAlignment="1">
      <alignment horizontal="center" vertical="center" textRotation="90"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7" fillId="4" borderId="1" xfId="3"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8" borderId="1" xfId="0" applyFont="1" applyFill="1" applyBorder="1" applyAlignment="1">
      <alignment horizontal="center" vertical="center" textRotation="90"/>
    </xf>
    <xf numFmtId="0" fontId="3" fillId="8" borderId="2" xfId="0" applyFont="1" applyFill="1" applyBorder="1" applyAlignment="1">
      <alignment horizontal="center" vertical="center" textRotation="90"/>
    </xf>
    <xf numFmtId="0" fontId="3" fillId="8" borderId="2" xfId="0" applyFont="1" applyFill="1" applyBorder="1" applyAlignment="1">
      <alignment horizontal="center" vertical="center"/>
    </xf>
    <xf numFmtId="0" fontId="3" fillId="8"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7" borderId="1" xfId="0" applyFont="1" applyFill="1" applyBorder="1" applyAlignment="1">
      <alignment horizontal="center" vertical="center"/>
    </xf>
    <xf numFmtId="0" fontId="3" fillId="7" borderId="1" xfId="0" applyFont="1" applyFill="1" applyBorder="1" applyAlignment="1"/>
    <xf numFmtId="0" fontId="3" fillId="7" borderId="1" xfId="0" applyFont="1" applyFill="1" applyBorder="1" applyAlignment="1">
      <alignment horizontal="center"/>
    </xf>
    <xf numFmtId="0" fontId="3" fillId="7" borderId="4" xfId="0" applyFont="1" applyFill="1" applyBorder="1" applyAlignment="1">
      <alignment horizontal="center"/>
    </xf>
    <xf numFmtId="0" fontId="3" fillId="7" borderId="0" xfId="0" applyFont="1" applyFill="1" applyBorder="1" applyAlignment="1">
      <alignment horizontal="center"/>
    </xf>
    <xf numFmtId="0" fontId="3" fillId="0" borderId="0" xfId="0" applyFont="1" applyAlignment="1"/>
    <xf numFmtId="0" fontId="3" fillId="7" borderId="13" xfId="0" applyFont="1" applyFill="1" applyBorder="1" applyAlignment="1">
      <alignment horizontal="center"/>
    </xf>
    <xf numFmtId="0" fontId="3" fillId="7" borderId="14" xfId="0" applyFont="1" applyFill="1" applyBorder="1" applyAlignment="1">
      <alignment horizontal="center"/>
    </xf>
    <xf numFmtId="0" fontId="3" fillId="0" borderId="14" xfId="0" applyFont="1" applyBorder="1" applyAlignment="1"/>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wrapText="1"/>
    </xf>
    <xf numFmtId="0" fontId="3" fillId="8" borderId="2" xfId="0" applyFont="1" applyFill="1" applyBorder="1" applyAlignment="1">
      <alignment horizontal="center" vertical="center" textRotation="90" wrapText="1"/>
    </xf>
    <xf numFmtId="0" fontId="3" fillId="9" borderId="3" xfId="4" applyFont="1" applyFill="1" applyBorder="1" applyAlignment="1">
      <alignment horizontal="justify" vertical="top" wrapText="1"/>
    </xf>
    <xf numFmtId="0" fontId="3" fillId="9" borderId="4" xfId="4" applyFont="1" applyFill="1" applyBorder="1" applyAlignment="1">
      <alignment horizontal="justify" vertical="top" wrapText="1"/>
    </xf>
    <xf numFmtId="0" fontId="3" fillId="9" borderId="22" xfId="4" applyFont="1" applyFill="1" applyBorder="1" applyAlignment="1">
      <alignment horizontal="justify" vertical="top" wrapText="1"/>
    </xf>
    <xf numFmtId="0" fontId="3" fillId="9" borderId="10" xfId="4" applyFont="1" applyFill="1" applyBorder="1" applyAlignment="1">
      <alignment horizontal="center" vertical="center" wrapText="1"/>
    </xf>
    <xf numFmtId="0" fontId="3" fillId="9" borderId="8" xfId="4" applyFont="1" applyFill="1" applyBorder="1" applyAlignment="1">
      <alignment horizontal="center" vertical="center" wrapText="1"/>
    </xf>
    <xf numFmtId="0" fontId="3" fillId="9" borderId="6" xfId="4" applyFont="1" applyFill="1" applyBorder="1" applyAlignment="1">
      <alignment horizontal="center" vertical="center" wrapText="1"/>
    </xf>
    <xf numFmtId="0" fontId="3" fillId="9" borderId="3" xfId="4" applyFont="1" applyFill="1" applyBorder="1" applyAlignment="1">
      <alignment horizontal="center" vertical="center" wrapText="1"/>
    </xf>
    <xf numFmtId="0" fontId="21" fillId="9" borderId="19" xfId="0" applyFont="1" applyFill="1" applyBorder="1" applyAlignment="1">
      <alignment horizontal="center" vertical="center" wrapText="1"/>
    </xf>
    <xf numFmtId="0" fontId="21" fillId="9" borderId="29" xfId="0" applyFont="1" applyFill="1" applyBorder="1" applyAlignment="1">
      <alignment horizontal="center" vertical="center" wrapText="1"/>
    </xf>
    <xf numFmtId="0" fontId="3" fillId="9" borderId="20"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9" borderId="1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7" fillId="9" borderId="3" xfId="4" applyFont="1" applyFill="1" applyBorder="1" applyAlignment="1">
      <alignment horizontal="center" vertical="center" wrapText="1"/>
    </xf>
    <xf numFmtId="0" fontId="7" fillId="9" borderId="22" xfId="4" applyFont="1" applyFill="1" applyBorder="1" applyAlignment="1">
      <alignment horizontal="center" vertical="center" wrapText="1"/>
    </xf>
    <xf numFmtId="0" fontId="3" fillId="9" borderId="21" xfId="4" applyFont="1" applyFill="1" applyBorder="1" applyAlignment="1">
      <alignment horizontal="center" vertical="center" wrapText="1"/>
    </xf>
    <xf numFmtId="0" fontId="3" fillId="9" borderId="22" xfId="4" applyFont="1" applyFill="1" applyBorder="1" applyAlignment="1">
      <alignment horizontal="center" vertical="center" wrapText="1"/>
    </xf>
    <xf numFmtId="0" fontId="7" fillId="9" borderId="8" xfId="4" applyFont="1" applyFill="1" applyBorder="1" applyAlignment="1">
      <alignment horizontal="center" vertical="center" wrapText="1"/>
    </xf>
    <xf numFmtId="0" fontId="12" fillId="0" borderId="1" xfId="0" applyFont="1" applyBorder="1" applyAlignment="1" applyProtection="1">
      <alignment horizontal="center" vertical="top" wrapText="1"/>
      <protection locked="0"/>
    </xf>
    <xf numFmtId="0" fontId="12" fillId="0" borderId="1" xfId="0" applyFont="1" applyBorder="1" applyAlignment="1" applyProtection="1">
      <alignment horizontal="center" vertical="top"/>
      <protection locked="0"/>
    </xf>
    <xf numFmtId="0" fontId="13" fillId="0" borderId="1" xfId="0" applyFont="1" applyFill="1" applyBorder="1" applyAlignment="1" applyProtection="1">
      <alignment horizontal="center" vertical="top" wrapText="1"/>
      <protection hidden="1"/>
    </xf>
    <xf numFmtId="9" fontId="12" fillId="0" borderId="1" xfId="0" applyNumberFormat="1" applyFont="1" applyBorder="1" applyAlignment="1" applyProtection="1">
      <alignment horizontal="center" vertical="top" wrapText="1"/>
      <protection hidden="1"/>
    </xf>
    <xf numFmtId="9" fontId="12" fillId="0" borderId="1" xfId="0" applyNumberFormat="1" applyFont="1" applyBorder="1" applyAlignment="1" applyProtection="1">
      <alignment horizontal="center" vertical="top" wrapText="1"/>
      <protection locked="0"/>
    </xf>
    <xf numFmtId="0" fontId="14" fillId="0" borderId="1" xfId="0" applyFont="1" applyBorder="1" applyAlignment="1" applyProtection="1">
      <alignment horizontal="center" vertical="center"/>
    </xf>
    <xf numFmtId="0" fontId="4" fillId="0" borderId="1" xfId="0" applyFont="1" applyBorder="1" applyAlignment="1" applyProtection="1">
      <alignment horizontal="center" vertical="top" wrapText="1"/>
      <protection locked="0"/>
    </xf>
    <xf numFmtId="0" fontId="6" fillId="0" borderId="1" xfId="0" applyFont="1" applyBorder="1" applyAlignment="1" applyProtection="1">
      <alignment horizontal="justify" vertical="top" wrapText="1"/>
      <protection locked="0"/>
    </xf>
    <xf numFmtId="0" fontId="6" fillId="0" borderId="1" xfId="0" applyFont="1" applyBorder="1" applyAlignment="1" applyProtection="1">
      <alignment horizontal="center" vertical="top" wrapText="1"/>
      <protection locked="0"/>
    </xf>
    <xf numFmtId="1" fontId="30" fillId="3" borderId="2" xfId="0" applyNumberFormat="1" applyFont="1" applyFill="1" applyBorder="1" applyAlignment="1">
      <alignment horizontal="center" vertical="center" wrapText="1"/>
    </xf>
    <xf numFmtId="1" fontId="30" fillId="3" borderId="3" xfId="0" applyNumberFormat="1" applyFont="1" applyFill="1" applyBorder="1" applyAlignment="1">
      <alignment horizontal="center" vertical="center" wrapText="1"/>
    </xf>
    <xf numFmtId="1" fontId="30" fillId="3" borderId="5" xfId="0" applyNumberFormat="1" applyFont="1" applyFill="1" applyBorder="1" applyAlignment="1">
      <alignment horizontal="center" vertical="center" wrapText="1"/>
    </xf>
    <xf numFmtId="2" fontId="30" fillId="3" borderId="2" xfId="0" applyNumberFormat="1" applyFont="1" applyFill="1" applyBorder="1" applyAlignment="1">
      <alignment horizontal="center" vertical="center" wrapText="1"/>
    </xf>
    <xf numFmtId="2" fontId="30" fillId="3" borderId="3" xfId="0" applyNumberFormat="1" applyFont="1" applyFill="1" applyBorder="1" applyAlignment="1">
      <alignment horizontal="center" vertical="center" wrapText="1"/>
    </xf>
    <xf numFmtId="2" fontId="30" fillId="3" borderId="5"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4" fillId="3" borderId="1" xfId="0" applyFont="1" applyFill="1" applyBorder="1" applyAlignment="1">
      <alignment horizontal="justify" vertical="top" wrapText="1"/>
    </xf>
    <xf numFmtId="0" fontId="0" fillId="0" borderId="1" xfId="0" applyBorder="1" applyAlignment="1">
      <alignment horizontal="justify" vertical="top"/>
    </xf>
    <xf numFmtId="0" fontId="4" fillId="0" borderId="2" xfId="0" applyFont="1" applyBorder="1" applyAlignment="1" applyProtection="1">
      <alignment horizontal="center" vertical="top" wrapText="1"/>
      <protection locked="0"/>
    </xf>
    <xf numFmtId="0" fontId="4" fillId="0" borderId="3" xfId="0" applyFont="1" applyBorder="1" applyAlignment="1" applyProtection="1">
      <alignment horizontal="center" vertical="top" wrapText="1"/>
      <protection locked="0"/>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14" fillId="3" borderId="2"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1" xfId="0" applyFont="1" applyFill="1" applyBorder="1" applyAlignment="1">
      <alignment horizontal="justify" vertical="top" wrapText="1"/>
    </xf>
    <xf numFmtId="0" fontId="0" fillId="0" borderId="1" xfId="0" applyBorder="1" applyAlignment="1">
      <alignment horizontal="justify" vertical="top"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5" xfId="0" applyFont="1" applyFill="1" applyBorder="1" applyAlignment="1">
      <alignment horizontal="center" vertical="center" wrapText="1"/>
    </xf>
    <xf numFmtId="1" fontId="30" fillId="3" borderId="2" xfId="0" applyNumberFormat="1" applyFont="1" applyFill="1" applyBorder="1" applyAlignment="1">
      <alignment horizontal="center" vertical="center"/>
    </xf>
    <xf numFmtId="1" fontId="30" fillId="3" borderId="3" xfId="0" applyNumberFormat="1" applyFont="1" applyFill="1" applyBorder="1" applyAlignment="1">
      <alignment horizontal="center" vertical="center"/>
    </xf>
    <xf numFmtId="1" fontId="30" fillId="3" borderId="5" xfId="0" applyNumberFormat="1" applyFont="1" applyFill="1" applyBorder="1" applyAlignment="1">
      <alignment horizontal="center" vertical="center"/>
    </xf>
    <xf numFmtId="0" fontId="13" fillId="0" borderId="1" xfId="0" applyFont="1" applyBorder="1" applyAlignment="1" applyProtection="1">
      <alignment horizontal="center" vertical="top"/>
      <protection hidden="1"/>
    </xf>
    <xf numFmtId="14" fontId="12" fillId="0" borderId="2" xfId="0" applyNumberFormat="1" applyFont="1" applyFill="1" applyBorder="1" applyAlignment="1" applyProtection="1">
      <alignment horizontal="center" vertical="center" wrapText="1"/>
      <protection locked="0"/>
    </xf>
    <xf numFmtId="14" fontId="12" fillId="0" borderId="3" xfId="0" applyNumberFormat="1" applyFont="1" applyFill="1" applyBorder="1" applyAlignment="1" applyProtection="1">
      <alignment horizontal="center" vertical="center" wrapText="1"/>
      <protection locked="0"/>
    </xf>
    <xf numFmtId="14" fontId="12" fillId="0" borderId="5" xfId="0" applyNumberFormat="1" applyFont="1" applyFill="1" applyBorder="1" applyAlignment="1" applyProtection="1">
      <alignment horizontal="center" vertical="center" wrapText="1"/>
      <protection locked="0"/>
    </xf>
    <xf numFmtId="0" fontId="14" fillId="3" borderId="2" xfId="0" applyFont="1" applyFill="1" applyBorder="1" applyAlignment="1">
      <alignment horizontal="center" vertical="top" wrapText="1"/>
    </xf>
    <xf numFmtId="0" fontId="14" fillId="3" borderId="3" xfId="0" applyFont="1" applyFill="1" applyBorder="1" applyAlignment="1">
      <alignment horizontal="center" vertical="top" wrapText="1"/>
    </xf>
    <xf numFmtId="0" fontId="14" fillId="0" borderId="1" xfId="0" applyFont="1" applyFill="1" applyBorder="1" applyAlignment="1">
      <alignment horizontal="justify" vertical="top" wrapText="1"/>
    </xf>
    <xf numFmtId="0" fontId="0" fillId="0" borderId="1" xfId="0" applyFill="1" applyBorder="1" applyAlignment="1">
      <alignment horizontal="justify" vertical="top" wrapText="1"/>
    </xf>
    <xf numFmtId="0" fontId="13" fillId="0" borderId="2"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9" fontId="12" fillId="0" borderId="2" xfId="0" applyNumberFormat="1" applyFont="1" applyBorder="1" applyAlignment="1" applyProtection="1">
      <alignment horizontal="center" vertical="top" wrapText="1"/>
      <protection hidden="1"/>
    </xf>
    <xf numFmtId="9" fontId="12" fillId="0" borderId="3" xfId="0" applyNumberFormat="1" applyFont="1" applyBorder="1" applyAlignment="1" applyProtection="1">
      <alignment horizontal="center" vertical="top" wrapText="1"/>
      <protection hidden="1"/>
    </xf>
    <xf numFmtId="2" fontId="30" fillId="3" borderId="1" xfId="0" applyNumberFormat="1" applyFont="1" applyFill="1" applyBorder="1" applyAlignment="1">
      <alignment horizontal="center" vertical="center" wrapText="1"/>
    </xf>
    <xf numFmtId="2" fontId="30" fillId="0" borderId="1" xfId="0" applyNumberFormat="1" applyFont="1" applyBorder="1" applyAlignment="1">
      <alignment horizontal="center" vertical="center" wrapText="1"/>
    </xf>
    <xf numFmtId="0" fontId="14" fillId="0" borderId="43" xfId="0" applyFont="1" applyBorder="1" applyAlignment="1">
      <alignment horizontal="left" vertical="center" wrapText="1"/>
    </xf>
    <xf numFmtId="0" fontId="14" fillId="0" borderId="46" xfId="0" applyFont="1" applyBorder="1" applyAlignment="1">
      <alignment horizontal="left" vertical="center" wrapText="1"/>
    </xf>
    <xf numFmtId="0" fontId="14" fillId="0" borderId="47" xfId="0" applyFont="1" applyBorder="1" applyAlignment="1">
      <alignment horizontal="left" vertical="center" wrapText="1"/>
    </xf>
    <xf numFmtId="0" fontId="30" fillId="3" borderId="1" xfId="0" applyFont="1" applyFill="1" applyBorder="1" applyAlignment="1">
      <alignment horizontal="center" vertical="top" wrapText="1"/>
    </xf>
    <xf numFmtId="0" fontId="14" fillId="3" borderId="1" xfId="0" applyFont="1" applyFill="1" applyBorder="1" applyAlignment="1">
      <alignment horizontal="center" vertical="top" wrapText="1"/>
    </xf>
    <xf numFmtId="1" fontId="30" fillId="3" borderId="1" xfId="0" applyNumberFormat="1" applyFont="1" applyFill="1" applyBorder="1" applyAlignment="1">
      <alignment horizontal="center" vertical="center"/>
    </xf>
    <xf numFmtId="1" fontId="30" fillId="3" borderId="1" xfId="0" applyNumberFormat="1" applyFont="1" applyFill="1" applyBorder="1" applyAlignment="1">
      <alignment horizontal="center" vertical="center" wrapText="1"/>
    </xf>
    <xf numFmtId="0" fontId="12" fillId="0" borderId="2" xfId="0" applyFont="1" applyBorder="1" applyAlignment="1" applyProtection="1">
      <alignment horizontal="center" vertical="top" wrapText="1"/>
      <protection locked="0"/>
    </xf>
    <xf numFmtId="0" fontId="12" fillId="0" borderId="3" xfId="0" applyFont="1" applyBorder="1" applyAlignment="1" applyProtection="1">
      <alignment horizontal="center" vertical="top" wrapText="1"/>
      <protection locked="0"/>
    </xf>
    <xf numFmtId="0" fontId="12" fillId="0" borderId="2" xfId="0" applyFont="1" applyBorder="1" applyAlignment="1" applyProtection="1">
      <alignment horizontal="center" vertical="top"/>
      <protection locked="0"/>
    </xf>
    <xf numFmtId="0" fontId="12" fillId="0" borderId="3" xfId="0" applyFont="1" applyBorder="1" applyAlignment="1" applyProtection="1">
      <alignment horizontal="center" vertical="top"/>
      <protection locked="0"/>
    </xf>
    <xf numFmtId="9" fontId="12" fillId="0" borderId="2" xfId="0" applyNumberFormat="1" applyFont="1" applyBorder="1" applyAlignment="1" applyProtection="1">
      <alignment horizontal="center" vertical="top" wrapText="1"/>
      <protection locked="0"/>
    </xf>
    <xf numFmtId="9" fontId="12" fillId="0" borderId="3" xfId="0" applyNumberFormat="1" applyFont="1" applyBorder="1" applyAlignment="1" applyProtection="1">
      <alignment horizontal="center" vertical="top" wrapText="1"/>
      <protection locked="0"/>
    </xf>
    <xf numFmtId="0" fontId="13" fillId="0" borderId="2" xfId="0" applyFont="1" applyBorder="1" applyAlignment="1" applyProtection="1">
      <alignment horizontal="center" vertical="top"/>
      <protection hidden="1"/>
    </xf>
    <xf numFmtId="0" fontId="13" fillId="0" borderId="3" xfId="0" applyFont="1" applyBorder="1" applyAlignment="1" applyProtection="1">
      <alignment horizontal="center" vertical="top"/>
      <protection hidden="1"/>
    </xf>
    <xf numFmtId="0" fontId="3" fillId="8" borderId="5" xfId="0" applyFont="1" applyFill="1" applyBorder="1" applyAlignment="1">
      <alignment horizontal="center" vertical="center"/>
    </xf>
    <xf numFmtId="0" fontId="3" fillId="8" borderId="5" xfId="0" applyFont="1" applyFill="1" applyBorder="1" applyAlignment="1">
      <alignment horizontal="center" vertical="center" wrapText="1"/>
    </xf>
    <xf numFmtId="0" fontId="3" fillId="9" borderId="23" xfId="0" applyFont="1" applyFill="1" applyBorder="1" applyAlignment="1">
      <alignment horizontal="center" vertical="center" wrapText="1"/>
    </xf>
    <xf numFmtId="0" fontId="7" fillId="9" borderId="3" xfId="4" applyFont="1" applyFill="1" applyBorder="1" applyAlignment="1">
      <alignment horizontal="justify" vertical="top" wrapText="1"/>
    </xf>
    <xf numFmtId="14" fontId="4" fillId="0" borderId="29" xfId="0" applyNumberFormat="1" applyFont="1" applyBorder="1" applyAlignment="1" applyProtection="1">
      <alignment horizontal="center" vertical="top" wrapText="1"/>
      <protection locked="0"/>
    </xf>
    <xf numFmtId="14" fontId="4" fillId="0" borderId="24" xfId="0" applyNumberFormat="1" applyFont="1" applyBorder="1" applyAlignment="1" applyProtection="1">
      <alignment horizontal="center" vertical="top" wrapText="1"/>
      <protection locked="0"/>
    </xf>
    <xf numFmtId="14" fontId="4" fillId="0" borderId="19" xfId="0" applyNumberFormat="1" applyFont="1" applyBorder="1" applyAlignment="1" applyProtection="1">
      <alignment horizontal="center" vertical="top" wrapText="1"/>
      <protection locked="0"/>
    </xf>
    <xf numFmtId="0" fontId="4" fillId="0" borderId="30"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43" xfId="0" applyFont="1" applyBorder="1" applyAlignment="1" applyProtection="1">
      <alignment horizontal="center" vertical="center"/>
    </xf>
    <xf numFmtId="0" fontId="4" fillId="0" borderId="27" xfId="0" applyFont="1" applyBorder="1" applyAlignment="1" applyProtection="1">
      <alignment horizontal="center" vertical="top" wrapText="1"/>
      <protection locked="0"/>
    </xf>
    <xf numFmtId="0" fontId="4" fillId="0" borderId="38" xfId="0" applyFont="1" applyBorder="1" applyAlignment="1" applyProtection="1">
      <alignment horizontal="center" vertical="top" wrapText="1"/>
      <protection locked="0"/>
    </xf>
    <xf numFmtId="0" fontId="4" fillId="0" borderId="44" xfId="0" applyFont="1" applyBorder="1" applyAlignment="1" applyProtection="1">
      <alignment horizontal="center" vertical="top" wrapText="1"/>
      <protection locked="0"/>
    </xf>
    <xf numFmtId="0" fontId="6" fillId="0" borderId="27" xfId="0" applyFont="1" applyBorder="1" applyAlignment="1" applyProtection="1">
      <alignment horizontal="center" vertical="top" wrapText="1"/>
      <protection locked="0"/>
    </xf>
    <xf numFmtId="0" fontId="6" fillId="0" borderId="38" xfId="0" applyFont="1" applyBorder="1" applyAlignment="1" applyProtection="1">
      <alignment horizontal="center" vertical="top" wrapText="1"/>
      <protection locked="0"/>
    </xf>
    <xf numFmtId="0" fontId="6" fillId="0" borderId="44" xfId="0" applyFont="1" applyBorder="1" applyAlignment="1" applyProtection="1">
      <alignment horizontal="center" vertical="top" wrapText="1"/>
      <protection locked="0"/>
    </xf>
    <xf numFmtId="0" fontId="4" fillId="0" borderId="32" xfId="0" applyFont="1" applyBorder="1" applyAlignment="1" applyProtection="1">
      <alignment horizontal="center" vertical="top"/>
      <protection locked="0"/>
    </xf>
    <xf numFmtId="0" fontId="4" fillId="0" borderId="39" xfId="0" applyFont="1" applyBorder="1" applyAlignment="1" applyProtection="1">
      <alignment horizontal="center" vertical="top"/>
      <protection locked="0"/>
    </xf>
    <xf numFmtId="0" fontId="4" fillId="0" borderId="45" xfId="0" applyFont="1" applyBorder="1" applyAlignment="1" applyProtection="1">
      <alignment horizontal="center" vertical="top"/>
      <protection locked="0"/>
    </xf>
    <xf numFmtId="0" fontId="3" fillId="0" borderId="33" xfId="0" applyFont="1" applyFill="1" applyBorder="1" applyAlignment="1" applyProtection="1">
      <alignment horizontal="center" vertical="top" wrapText="1"/>
      <protection hidden="1"/>
    </xf>
    <xf numFmtId="0" fontId="3" fillId="0" borderId="0" xfId="0" applyFont="1" applyFill="1" applyBorder="1" applyAlignment="1" applyProtection="1">
      <alignment horizontal="center" vertical="top" wrapText="1"/>
      <protection hidden="1"/>
    </xf>
    <xf numFmtId="0" fontId="3" fillId="0" borderId="46" xfId="0" applyFont="1" applyFill="1" applyBorder="1" applyAlignment="1" applyProtection="1">
      <alignment horizontal="center" vertical="top" wrapText="1"/>
      <protection hidden="1"/>
    </xf>
    <xf numFmtId="9" fontId="4" fillId="0" borderId="34" xfId="0" applyNumberFormat="1" applyFont="1" applyBorder="1" applyAlignment="1" applyProtection="1">
      <alignment horizontal="center" vertical="top" wrapText="1"/>
      <protection hidden="1"/>
    </xf>
    <xf numFmtId="9" fontId="4" fillId="0" borderId="40" xfId="0" applyNumberFormat="1" applyFont="1" applyBorder="1" applyAlignment="1" applyProtection="1">
      <alignment horizontal="center" vertical="top" wrapText="1"/>
      <protection hidden="1"/>
    </xf>
    <xf numFmtId="9" fontId="4" fillId="0" borderId="47" xfId="0" applyNumberFormat="1" applyFont="1" applyBorder="1" applyAlignment="1" applyProtection="1">
      <alignment horizontal="center" vertical="top" wrapText="1"/>
      <protection hidden="1"/>
    </xf>
    <xf numFmtId="9" fontId="12" fillId="0" borderId="35" xfId="0" applyNumberFormat="1" applyFont="1" applyBorder="1" applyAlignment="1" applyProtection="1">
      <alignment horizontal="center" vertical="top" wrapText="1"/>
      <protection locked="0"/>
    </xf>
    <xf numFmtId="9" fontId="12" fillId="0" borderId="41" xfId="0" applyNumberFormat="1" applyFont="1" applyBorder="1" applyAlignment="1" applyProtection="1">
      <alignment horizontal="center" vertical="top" wrapText="1"/>
      <protection locked="0"/>
    </xf>
    <xf numFmtId="9" fontId="12" fillId="0" borderId="48" xfId="0" applyNumberFormat="1" applyFont="1" applyBorder="1" applyAlignment="1" applyProtection="1">
      <alignment horizontal="center" vertical="top" wrapText="1"/>
      <protection locked="0"/>
    </xf>
    <xf numFmtId="0" fontId="13" fillId="0" borderId="36" xfId="0" applyFont="1" applyBorder="1" applyAlignment="1" applyProtection="1">
      <alignment horizontal="center" vertical="top" wrapText="1"/>
      <protection hidden="1"/>
    </xf>
    <xf numFmtId="0" fontId="13" fillId="0" borderId="42" xfId="0" applyFont="1" applyBorder="1" applyAlignment="1" applyProtection="1">
      <alignment horizontal="center" vertical="top" wrapText="1"/>
      <protection hidden="1"/>
    </xf>
    <xf numFmtId="0" fontId="13" fillId="0" borderId="49" xfId="0" applyFont="1" applyBorder="1" applyAlignment="1" applyProtection="1">
      <alignment horizontal="center" vertical="top" wrapText="1"/>
      <protection hidden="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3" borderId="1" xfId="0" applyFont="1" applyFill="1" applyBorder="1" applyAlignment="1">
      <alignment horizontal="left" vertical="top" wrapText="1"/>
    </xf>
    <xf numFmtId="0" fontId="4"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1" xfId="0" applyFont="1" applyBorder="1" applyAlignment="1"/>
    <xf numFmtId="0" fontId="6" fillId="3" borderId="1" xfId="0" applyFont="1" applyFill="1" applyBorder="1" applyAlignment="1">
      <alignment horizontal="justify" vertical="top" wrapText="1"/>
    </xf>
    <xf numFmtId="0" fontId="6" fillId="0" borderId="1" xfId="0" applyFont="1" applyBorder="1" applyAlignment="1">
      <alignment horizontal="justify" vertical="top" wrapText="1"/>
    </xf>
    <xf numFmtId="1" fontId="6" fillId="3" borderId="1" xfId="0" applyNumberFormat="1" applyFont="1" applyFill="1" applyBorder="1" applyAlignment="1">
      <alignment horizontal="center" vertical="center"/>
    </xf>
    <xf numFmtId="1" fontId="6" fillId="0" borderId="1" xfId="0" applyNumberFormat="1" applyFont="1" applyBorder="1" applyAlignment="1">
      <alignment horizontal="center" vertical="center"/>
    </xf>
    <xf numFmtId="1" fontId="6" fillId="3" borderId="1" xfId="0" applyNumberFormat="1" applyFont="1" applyFill="1" applyBorder="1" applyAlignment="1">
      <alignment horizontal="center" vertical="center" wrapText="1"/>
    </xf>
    <xf numFmtId="1" fontId="6" fillId="0" borderId="1" xfId="0" applyNumberFormat="1" applyFont="1" applyBorder="1" applyAlignment="1">
      <alignment horizontal="center" vertical="center" wrapText="1"/>
    </xf>
    <xf numFmtId="2" fontId="6" fillId="3"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6" fillId="0" borderId="1" xfId="0" applyFont="1" applyBorder="1" applyAlignment="1">
      <alignment horizontal="justify" vertical="top"/>
    </xf>
    <xf numFmtId="9" fontId="4" fillId="3" borderId="1" xfId="0" applyNumberFormat="1" applyFont="1" applyFill="1" applyBorder="1" applyAlignment="1" applyProtection="1">
      <alignment horizontal="center" vertical="top" wrapText="1"/>
      <protection hidden="1"/>
    </xf>
    <xf numFmtId="0" fontId="3" fillId="3" borderId="1" xfId="0" applyFont="1" applyFill="1" applyBorder="1" applyAlignment="1" applyProtection="1">
      <alignment horizontal="center" vertical="top"/>
      <protection hidden="1"/>
    </xf>
    <xf numFmtId="0" fontId="6" fillId="3" borderId="1" xfId="0" applyFont="1" applyFill="1" applyBorder="1" applyAlignment="1">
      <alignment horizontal="justify" vertical="top"/>
    </xf>
    <xf numFmtId="0" fontId="4" fillId="3" borderId="1" xfId="0" applyFont="1" applyFill="1" applyBorder="1" applyAlignment="1" applyProtection="1">
      <alignment horizontal="center" vertical="top"/>
      <protection locked="0"/>
    </xf>
    <xf numFmtId="0" fontId="3" fillId="3" borderId="1" xfId="0" applyFont="1" applyFill="1" applyBorder="1" applyAlignment="1" applyProtection="1">
      <alignment horizontal="center" vertical="top" wrapText="1"/>
      <protection hidden="1"/>
    </xf>
    <xf numFmtId="9" fontId="6" fillId="3" borderId="1" xfId="0" applyNumberFormat="1" applyFont="1" applyFill="1" applyBorder="1" applyAlignment="1" applyProtection="1">
      <alignment horizontal="center" vertical="top" wrapText="1"/>
      <protection locked="0"/>
    </xf>
    <xf numFmtId="0" fontId="4" fillId="3" borderId="1" xfId="0" applyFont="1" applyFill="1" applyBorder="1" applyAlignment="1" applyProtection="1">
      <alignment horizontal="center" vertical="center"/>
    </xf>
    <xf numFmtId="0" fontId="4" fillId="3" borderId="1" xfId="0" applyFont="1" applyFill="1" applyBorder="1" applyAlignment="1" applyProtection="1">
      <alignment horizontal="center" vertical="top" wrapText="1"/>
      <protection locked="0"/>
    </xf>
    <xf numFmtId="0" fontId="6" fillId="3" borderId="1" xfId="0" applyFont="1" applyFill="1" applyBorder="1" applyAlignment="1" applyProtection="1">
      <alignment horizontal="justify" vertical="center" wrapText="1"/>
      <protection locked="0"/>
    </xf>
    <xf numFmtId="0" fontId="6" fillId="3" borderId="1" xfId="0" applyFont="1" applyFill="1" applyBorder="1" applyAlignment="1" applyProtection="1">
      <alignment horizontal="left" vertical="top" wrapText="1"/>
      <protection locked="0"/>
    </xf>
    <xf numFmtId="14" fontId="4" fillId="3" borderId="1" xfId="0" applyNumberFormat="1" applyFont="1" applyFill="1" applyBorder="1" applyAlignment="1" applyProtection="1">
      <alignment horizontal="center" vertical="top" wrapText="1"/>
      <protection locked="0"/>
    </xf>
    <xf numFmtId="0" fontId="4" fillId="3" borderId="1" xfId="0" applyFont="1" applyFill="1" applyBorder="1" applyAlignment="1">
      <alignment horizontal="center" vertical="top" wrapText="1"/>
    </xf>
    <xf numFmtId="0" fontId="6" fillId="3" borderId="1" xfId="0" applyFont="1" applyFill="1" applyBorder="1" applyAlignment="1" applyProtection="1">
      <alignment horizontal="justify" vertical="top" wrapText="1"/>
      <protection locked="0"/>
    </xf>
    <xf numFmtId="0" fontId="6" fillId="3" borderId="1" xfId="0" applyFont="1" applyFill="1" applyBorder="1" applyAlignment="1" applyProtection="1">
      <alignment horizontal="center" vertical="top" wrapText="1"/>
      <protection locked="0"/>
    </xf>
    <xf numFmtId="0" fontId="3" fillId="7" borderId="2" xfId="0" applyFont="1" applyFill="1" applyBorder="1" applyAlignment="1"/>
    <xf numFmtId="0" fontId="3" fillId="7" borderId="2" xfId="0" applyFont="1" applyFill="1" applyBorder="1" applyAlignment="1">
      <alignment horizontal="center"/>
    </xf>
    <xf numFmtId="0" fontId="3" fillId="0" borderId="0" xfId="0" applyFont="1" applyBorder="1" applyAlignment="1"/>
    <xf numFmtId="0" fontId="3" fillId="0" borderId="0" xfId="0" applyFont="1" applyBorder="1" applyAlignment="1">
      <alignment horizontal="center" vertical="center" wrapText="1"/>
    </xf>
    <xf numFmtId="0" fontId="41" fillId="3" borderId="25" xfId="0" applyFont="1" applyFill="1" applyBorder="1" applyAlignment="1">
      <alignment horizontal="center" vertical="center" wrapText="1"/>
    </xf>
    <xf numFmtId="0" fontId="41" fillId="3" borderId="41" xfId="0" applyFont="1" applyFill="1" applyBorder="1" applyAlignment="1">
      <alignment horizontal="center" vertical="center" wrapText="1"/>
    </xf>
    <xf numFmtId="0" fontId="41" fillId="3" borderId="62" xfId="0" applyFont="1" applyFill="1" applyBorder="1" applyAlignment="1">
      <alignment horizontal="center" vertical="center" wrapText="1"/>
    </xf>
    <xf numFmtId="0" fontId="6" fillId="0" borderId="44" xfId="0" applyFont="1" applyBorder="1" applyAlignment="1" applyProtection="1">
      <alignment horizontal="justify" vertical="top" wrapText="1"/>
      <protection locked="0"/>
    </xf>
    <xf numFmtId="0" fontId="6" fillId="0" borderId="31" xfId="0" applyFont="1" applyBorder="1" applyAlignment="1" applyProtection="1">
      <alignment horizontal="justify" vertical="top" wrapText="1"/>
      <protection locked="0"/>
    </xf>
    <xf numFmtId="0" fontId="21" fillId="9" borderId="23" xfId="0" applyFont="1" applyFill="1" applyBorder="1" applyAlignment="1">
      <alignment horizontal="center" vertical="center" wrapText="1"/>
    </xf>
    <xf numFmtId="0" fontId="3" fillId="0" borderId="19" xfId="0" applyFont="1" applyBorder="1" applyAlignment="1">
      <alignment horizontal="center" vertical="center" wrapText="1"/>
    </xf>
    <xf numFmtId="0" fontId="13" fillId="0" borderId="29" xfId="0" applyFont="1" applyFill="1" applyBorder="1" applyAlignment="1" applyProtection="1">
      <alignment horizontal="center" vertical="top" textRotation="90" wrapText="1"/>
      <protection hidden="1"/>
    </xf>
    <xf numFmtId="0" fontId="13" fillId="0" borderId="19" xfId="0" applyFont="1" applyFill="1" applyBorder="1" applyAlignment="1" applyProtection="1">
      <alignment horizontal="center" vertical="top" textRotation="90" wrapText="1"/>
      <protection hidden="1"/>
    </xf>
    <xf numFmtId="9" fontId="12" fillId="0" borderId="29" xfId="0" applyNumberFormat="1" applyFont="1" applyBorder="1" applyAlignment="1" applyProtection="1">
      <alignment horizontal="center" vertical="top"/>
      <protection hidden="1"/>
    </xf>
    <xf numFmtId="9" fontId="12" fillId="0" borderId="19" xfId="0" applyNumberFormat="1" applyFont="1" applyBorder="1" applyAlignment="1" applyProtection="1">
      <alignment horizontal="center" vertical="top"/>
      <protection hidden="1"/>
    </xf>
    <xf numFmtId="0" fontId="6" fillId="0" borderId="31" xfId="0" applyFont="1" applyBorder="1" applyAlignment="1" applyProtection="1">
      <alignment horizontal="center" vertical="top" wrapText="1"/>
      <protection locked="0"/>
    </xf>
    <xf numFmtId="0" fontId="12" fillId="0" borderId="47" xfId="0" applyFont="1" applyBorder="1" applyAlignment="1" applyProtection="1">
      <alignment horizontal="center" vertical="top" wrapText="1"/>
      <protection locked="0"/>
    </xf>
    <xf numFmtId="0" fontId="12" fillId="0" borderId="29" xfId="0" applyFont="1" applyBorder="1" applyAlignment="1" applyProtection="1">
      <alignment horizontal="center" vertical="top"/>
      <protection locked="0"/>
    </xf>
    <xf numFmtId="0" fontId="12" fillId="0" borderId="24" xfId="0" applyFont="1" applyBorder="1" applyAlignment="1" applyProtection="1">
      <alignment horizontal="center" vertical="top"/>
      <protection locked="0"/>
    </xf>
    <xf numFmtId="0" fontId="12" fillId="0" borderId="19" xfId="0" applyFont="1" applyBorder="1" applyAlignment="1" applyProtection="1">
      <alignment horizontal="center" vertical="top"/>
      <protection locked="0"/>
    </xf>
    <xf numFmtId="9" fontId="12" fillId="0" borderId="19" xfId="0" applyNumberFormat="1" applyFont="1" applyBorder="1" applyAlignment="1" applyProtection="1">
      <alignment horizontal="center" vertical="top" wrapText="1"/>
      <protection locked="0"/>
    </xf>
    <xf numFmtId="0" fontId="14" fillId="0" borderId="29" xfId="0" applyFont="1" applyBorder="1" applyAlignment="1" applyProtection="1">
      <alignment horizontal="center" vertical="top"/>
    </xf>
    <xf numFmtId="0" fontId="14" fillId="0" borderId="19" xfId="0" applyFont="1" applyBorder="1" applyAlignment="1" applyProtection="1">
      <alignment horizontal="center" vertical="top"/>
    </xf>
    <xf numFmtId="0" fontId="14" fillId="0" borderId="29" xfId="0" applyFont="1" applyBorder="1" applyAlignment="1" applyProtection="1">
      <alignment horizontal="left" vertical="top" wrapText="1"/>
      <protection locked="0"/>
    </xf>
    <xf numFmtId="0" fontId="14" fillId="0" borderId="19" xfId="0" applyFont="1" applyBorder="1" applyAlignment="1" applyProtection="1">
      <alignment horizontal="left" vertical="top" wrapText="1"/>
      <protection locked="0"/>
    </xf>
    <xf numFmtId="0" fontId="14" fillId="0" borderId="29" xfId="0" applyFont="1" applyBorder="1" applyAlignment="1" applyProtection="1">
      <alignment horizontal="center" vertical="top"/>
      <protection hidden="1"/>
    </xf>
    <xf numFmtId="0" fontId="14" fillId="0" borderId="19" xfId="0" applyFont="1" applyBorder="1" applyAlignment="1" applyProtection="1">
      <alignment horizontal="center" vertical="top"/>
      <protection hidden="1"/>
    </xf>
    <xf numFmtId="0" fontId="12" fillId="0" borderId="29" xfId="0" applyFont="1" applyBorder="1" applyAlignment="1" applyProtection="1">
      <alignment horizontal="center" vertical="top" textRotation="90"/>
      <protection locked="0"/>
    </xf>
    <xf numFmtId="0" fontId="12" fillId="0" borderId="19" xfId="0" applyFont="1" applyBorder="1" applyAlignment="1" applyProtection="1">
      <alignment horizontal="center" vertical="top" textRotation="90"/>
      <protection locked="0"/>
    </xf>
    <xf numFmtId="0" fontId="14" fillId="3" borderId="5" xfId="0" applyFont="1" applyFill="1" applyBorder="1" applyAlignment="1">
      <alignment horizontal="center" vertical="top" wrapText="1"/>
    </xf>
    <xf numFmtId="1" fontId="30" fillId="0" borderId="1" xfId="0" applyNumberFormat="1" applyFont="1" applyBorder="1" applyAlignment="1">
      <alignment horizontal="center" vertical="center"/>
    </xf>
    <xf numFmtId="1" fontId="30" fillId="0" borderId="1" xfId="0" applyNumberFormat="1" applyFont="1" applyBorder="1" applyAlignment="1">
      <alignment horizontal="center" vertical="center" wrapText="1"/>
    </xf>
    <xf numFmtId="1" fontId="30" fillId="0" borderId="3" xfId="0" applyNumberFormat="1" applyFont="1" applyBorder="1" applyAlignment="1">
      <alignment horizontal="center" vertical="center" wrapText="1"/>
    </xf>
    <xf numFmtId="1" fontId="30" fillId="0" borderId="5" xfId="0" applyNumberFormat="1" applyFont="1" applyBorder="1" applyAlignment="1">
      <alignment horizontal="center" vertical="center" wrapText="1"/>
    </xf>
    <xf numFmtId="0" fontId="0" fillId="0" borderId="3" xfId="0" applyBorder="1" applyAlignment="1">
      <alignment horizontal="justify" vertical="top"/>
    </xf>
    <xf numFmtId="0" fontId="0" fillId="0" borderId="5" xfId="0" applyBorder="1" applyAlignment="1">
      <alignment horizontal="justify" vertical="top"/>
    </xf>
    <xf numFmtId="0" fontId="0" fillId="3" borderId="1" xfId="0" applyFill="1" applyBorder="1" applyAlignment="1">
      <alignment horizontal="justify" vertical="top" wrapText="1"/>
    </xf>
    <xf numFmtId="0" fontId="30" fillId="3" borderId="1" xfId="0" applyFont="1" applyFill="1" applyBorder="1" applyAlignment="1">
      <alignment horizontal="justify" vertical="top" wrapText="1"/>
    </xf>
    <xf numFmtId="0" fontId="30" fillId="0" borderId="1" xfId="0" applyFont="1" applyBorder="1" applyAlignment="1">
      <alignment horizontal="justify" vertical="top" wrapText="1"/>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4" fillId="0" borderId="63" xfId="0" applyFont="1" applyBorder="1" applyAlignment="1" applyProtection="1">
      <alignment horizontal="center" vertical="top" wrapText="1"/>
      <protection locked="0"/>
    </xf>
    <xf numFmtId="0" fontId="4" fillId="0" borderId="41" xfId="0" applyFont="1" applyBorder="1" applyAlignment="1" applyProtection="1">
      <alignment horizontal="center" vertical="top" wrapText="1"/>
      <protection locked="0"/>
    </xf>
    <xf numFmtId="0" fontId="4" fillId="0" borderId="48" xfId="0" applyFont="1" applyBorder="1" applyAlignment="1" applyProtection="1">
      <alignment horizontal="center" vertical="top" wrapText="1"/>
      <protection locked="0"/>
    </xf>
    <xf numFmtId="0" fontId="40" fillId="0" borderId="29" xfId="0" applyFont="1" applyBorder="1" applyAlignment="1" applyProtection="1">
      <alignment horizontal="left" vertical="top" wrapText="1"/>
      <protection locked="0"/>
    </xf>
    <xf numFmtId="0" fontId="40" fillId="0" borderId="19" xfId="0" applyFont="1" applyBorder="1" applyAlignment="1" applyProtection="1">
      <alignment horizontal="left" vertical="top" wrapText="1"/>
      <protection locked="0"/>
    </xf>
    <xf numFmtId="0" fontId="12" fillId="13" borderId="29" xfId="0" applyFont="1" applyFill="1" applyBorder="1" applyAlignment="1" applyProtection="1">
      <alignment horizontal="center" vertical="top" textRotation="90"/>
      <protection locked="0"/>
    </xf>
    <xf numFmtId="0" fontId="12" fillId="13" borderId="19" xfId="0" applyFont="1" applyFill="1" applyBorder="1" applyAlignment="1" applyProtection="1">
      <alignment horizontal="center" vertical="top" textRotation="90"/>
      <protection locked="0"/>
    </xf>
    <xf numFmtId="9" fontId="12" fillId="0" borderId="29" xfId="0" applyNumberFormat="1" applyFont="1" applyFill="1" applyBorder="1" applyAlignment="1" applyProtection="1">
      <alignment horizontal="center" vertical="top"/>
      <protection hidden="1"/>
    </xf>
    <xf numFmtId="9" fontId="12" fillId="0" borderId="19" xfId="0" applyNumberFormat="1" applyFont="1" applyFill="1" applyBorder="1" applyAlignment="1" applyProtection="1">
      <alignment horizontal="center" vertical="top"/>
      <protection hidden="1"/>
    </xf>
    <xf numFmtId="0" fontId="13" fillId="0" borderId="29" xfId="0" applyFont="1" applyBorder="1" applyAlignment="1" applyProtection="1">
      <alignment horizontal="center" vertical="top" textRotation="90"/>
      <protection hidden="1"/>
    </xf>
    <xf numFmtId="0" fontId="13" fillId="0" borderId="19" xfId="0" applyFont="1" applyBorder="1" applyAlignment="1" applyProtection="1">
      <alignment horizontal="center" vertical="top" textRotation="90"/>
      <protection hidden="1"/>
    </xf>
    <xf numFmtId="14" fontId="14" fillId="0" borderId="29" xfId="0" applyNumberFormat="1" applyFont="1" applyBorder="1" applyAlignment="1" applyProtection="1">
      <alignment horizontal="center" vertical="top"/>
      <protection locked="0"/>
    </xf>
    <xf numFmtId="14" fontId="14" fillId="0" borderId="19" xfId="0" applyNumberFormat="1" applyFont="1" applyBorder="1" applyAlignment="1" applyProtection="1">
      <alignment horizontal="center" vertical="top"/>
      <protection locked="0"/>
    </xf>
    <xf numFmtId="14" fontId="14" fillId="0" borderId="20" xfId="0" applyNumberFormat="1" applyFont="1" applyBorder="1" applyAlignment="1" applyProtection="1">
      <alignment horizontal="center" vertical="top" wrapText="1"/>
      <protection locked="0"/>
    </xf>
    <xf numFmtId="14" fontId="14" fillId="0" borderId="24" xfId="0" applyNumberFormat="1" applyFont="1" applyBorder="1" applyAlignment="1" applyProtection="1">
      <alignment horizontal="center" vertical="top" wrapText="1"/>
      <protection locked="0"/>
    </xf>
    <xf numFmtId="0" fontId="12" fillId="0" borderId="24" xfId="0" applyFont="1" applyBorder="1" applyAlignment="1" applyProtection="1">
      <alignment horizontal="left" vertical="top" wrapText="1"/>
      <protection locked="0"/>
    </xf>
    <xf numFmtId="0" fontId="14" fillId="3" borderId="20" xfId="0" applyFont="1" applyFill="1" applyBorder="1" applyAlignment="1" applyProtection="1">
      <alignment horizontal="center" vertical="top" wrapText="1"/>
      <protection locked="0"/>
    </xf>
    <xf numFmtId="0" fontId="14" fillId="3" borderId="24" xfId="0" applyFont="1" applyFill="1" applyBorder="1" applyAlignment="1" applyProtection="1">
      <alignment horizontal="center" vertical="top" wrapText="1"/>
      <protection locked="0"/>
    </xf>
    <xf numFmtId="0" fontId="14" fillId="3" borderId="19" xfId="0" applyFont="1" applyFill="1" applyBorder="1" applyAlignment="1" applyProtection="1">
      <alignment horizontal="center" vertical="top" wrapText="1"/>
      <protection locked="0"/>
    </xf>
    <xf numFmtId="14" fontId="14" fillId="3" borderId="20" xfId="0" applyNumberFormat="1" applyFont="1" applyFill="1" applyBorder="1" applyAlignment="1" applyProtection="1">
      <alignment horizontal="center" vertical="top" wrapText="1"/>
      <protection locked="0"/>
    </xf>
    <xf numFmtId="14" fontId="14" fillId="3" borderId="24" xfId="0" applyNumberFormat="1" applyFont="1" applyFill="1" applyBorder="1" applyAlignment="1" applyProtection="1">
      <alignment horizontal="center" vertical="top" wrapText="1"/>
      <protection locked="0"/>
    </xf>
    <xf numFmtId="14" fontId="14" fillId="3" borderId="19" xfId="0" applyNumberFormat="1" applyFont="1" applyFill="1" applyBorder="1" applyAlignment="1" applyProtection="1">
      <alignment horizontal="center" vertical="top" wrapText="1"/>
      <protection locked="0"/>
    </xf>
    <xf numFmtId="14" fontId="12" fillId="0" borderId="29" xfId="0" applyNumberFormat="1" applyFont="1" applyBorder="1" applyAlignment="1" applyProtection="1">
      <alignment horizontal="center" vertical="top" wrapText="1"/>
      <protection locked="0"/>
    </xf>
    <xf numFmtId="0" fontId="0" fillId="0" borderId="24" xfId="0" applyBorder="1" applyAlignment="1">
      <alignment horizontal="center" vertical="top" wrapText="1"/>
    </xf>
    <xf numFmtId="0" fontId="0" fillId="0" borderId="19" xfId="0" applyBorder="1" applyAlignment="1">
      <alignment horizontal="center" vertical="top" wrapText="1"/>
    </xf>
    <xf numFmtId="0" fontId="12" fillId="0" borderId="53" xfId="0" applyFont="1" applyBorder="1" applyAlignment="1" applyProtection="1">
      <alignment horizontal="center" vertical="top"/>
      <protection locked="0"/>
    </xf>
    <xf numFmtId="0" fontId="12" fillId="0" borderId="54" xfId="0" applyFont="1" applyBorder="1" applyAlignment="1" applyProtection="1">
      <alignment horizontal="center" vertical="top"/>
      <protection locked="0"/>
    </xf>
    <xf numFmtId="0" fontId="12" fillId="0" borderId="55" xfId="0" applyFont="1" applyBorder="1" applyAlignment="1" applyProtection="1">
      <alignment horizontal="center" vertical="top"/>
      <protection locked="0"/>
    </xf>
    <xf numFmtId="0" fontId="14" fillId="3" borderId="1" xfId="0" applyFont="1" applyFill="1" applyBorder="1" applyAlignment="1">
      <alignment horizontal="justify" vertical="top"/>
    </xf>
    <xf numFmtId="0" fontId="13" fillId="13" borderId="29" xfId="0" applyFont="1" applyFill="1" applyBorder="1" applyAlignment="1" applyProtection="1">
      <alignment horizontal="center" vertical="top" textRotation="90"/>
      <protection hidden="1"/>
    </xf>
    <xf numFmtId="0" fontId="13" fillId="13" borderId="19" xfId="0" applyFont="1" applyFill="1" applyBorder="1" applyAlignment="1" applyProtection="1">
      <alignment horizontal="center" vertical="top" textRotation="90"/>
      <protection hidden="1"/>
    </xf>
    <xf numFmtId="14" fontId="14" fillId="0" borderId="19" xfId="0" applyNumberFormat="1" applyFont="1" applyBorder="1" applyAlignment="1" applyProtection="1">
      <alignment horizontal="center" vertical="top" wrapText="1"/>
      <protection locked="0"/>
    </xf>
    <xf numFmtId="0" fontId="12" fillId="0" borderId="19" xfId="0" applyFont="1" applyBorder="1" applyAlignment="1" applyProtection="1">
      <alignment horizontal="left" vertical="top" wrapText="1"/>
      <protection locked="0"/>
    </xf>
    <xf numFmtId="164" fontId="14" fillId="13" borderId="29" xfId="2" applyNumberFormat="1" applyFont="1" applyFill="1" applyBorder="1" applyAlignment="1">
      <alignment horizontal="center" vertical="top"/>
    </xf>
    <xf numFmtId="164" fontId="14" fillId="13" borderId="19" xfId="2" applyNumberFormat="1" applyFont="1" applyFill="1" applyBorder="1" applyAlignment="1">
      <alignment horizontal="center" vertical="top"/>
    </xf>
    <xf numFmtId="0" fontId="13" fillId="13" borderId="29" xfId="0" applyFont="1" applyFill="1" applyBorder="1" applyAlignment="1" applyProtection="1">
      <alignment horizontal="center" vertical="top" textRotation="90" wrapText="1"/>
      <protection hidden="1"/>
    </xf>
    <xf numFmtId="0" fontId="13" fillId="13" borderId="19" xfId="0" applyFont="1" applyFill="1" applyBorder="1" applyAlignment="1" applyProtection="1">
      <alignment horizontal="center" vertical="top" textRotation="90" wrapText="1"/>
      <protection hidden="1"/>
    </xf>
    <xf numFmtId="9" fontId="12" fillId="13" borderId="29" xfId="0" applyNumberFormat="1" applyFont="1" applyFill="1" applyBorder="1" applyAlignment="1" applyProtection="1">
      <alignment horizontal="center" vertical="top"/>
      <protection hidden="1"/>
    </xf>
    <xf numFmtId="9" fontId="12" fillId="13" borderId="19" xfId="0" applyNumberFormat="1" applyFont="1" applyFill="1" applyBorder="1" applyAlignment="1" applyProtection="1">
      <alignment horizontal="center" vertical="top"/>
      <protection hidden="1"/>
    </xf>
    <xf numFmtId="0" fontId="12" fillId="0" borderId="20" xfId="0" applyFont="1" applyBorder="1" applyAlignment="1" applyProtection="1">
      <alignment horizontal="center" vertical="top" textRotation="90"/>
      <protection locked="0"/>
    </xf>
    <xf numFmtId="0" fontId="12" fillId="0" borderId="24" xfId="0" applyFont="1" applyBorder="1" applyAlignment="1" applyProtection="1">
      <alignment horizontal="center" vertical="top" textRotation="90"/>
      <protection locked="0"/>
    </xf>
    <xf numFmtId="0" fontId="12" fillId="0" borderId="20" xfId="0" applyFont="1" applyBorder="1" applyAlignment="1" applyProtection="1">
      <alignment horizontal="left" vertical="top" wrapText="1"/>
      <protection locked="0"/>
    </xf>
    <xf numFmtId="164" fontId="14" fillId="0" borderId="29" xfId="2" applyNumberFormat="1" applyFont="1" applyBorder="1" applyAlignment="1">
      <alignment horizontal="center" vertical="top"/>
    </xf>
    <xf numFmtId="164" fontId="14" fillId="0" borderId="19" xfId="2" applyNumberFormat="1" applyFont="1" applyBorder="1" applyAlignment="1">
      <alignment horizontal="center" vertical="top"/>
    </xf>
    <xf numFmtId="0" fontId="12" fillId="0" borderId="20"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41" xfId="0" applyFont="1" applyBorder="1" applyAlignment="1" applyProtection="1">
      <alignment horizontal="center" vertical="center" wrapText="1"/>
      <protection locked="0"/>
    </xf>
    <xf numFmtId="14" fontId="4" fillId="0" borderId="34" xfId="0" applyNumberFormat="1" applyFont="1" applyBorder="1" applyAlignment="1" applyProtection="1">
      <alignment horizontal="center" vertical="top" wrapText="1"/>
      <protection locked="0"/>
    </xf>
    <xf numFmtId="14" fontId="4" fillId="0" borderId="40" xfId="0" applyNumberFormat="1" applyFont="1" applyBorder="1" applyAlignment="1" applyProtection="1">
      <alignment horizontal="center" vertical="top" wrapText="1"/>
      <protection locked="0"/>
    </xf>
    <xf numFmtId="14" fontId="4" fillId="0" borderId="47" xfId="0" applyNumberFormat="1" applyFont="1" applyBorder="1" applyAlignment="1" applyProtection="1">
      <alignment horizontal="center" vertical="top" wrapText="1"/>
      <protection locked="0"/>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5" xfId="0" applyFont="1" applyFill="1" applyBorder="1" applyAlignment="1">
      <alignment horizontal="left" vertical="top" wrapText="1"/>
    </xf>
    <xf numFmtId="0" fontId="14" fillId="0" borderId="24" xfId="0" applyFont="1" applyBorder="1" applyAlignment="1" applyProtection="1">
      <alignment horizontal="center" vertical="top"/>
    </xf>
    <xf numFmtId="164" fontId="14" fillId="0" borderId="24" xfId="2" applyNumberFormat="1" applyFont="1" applyBorder="1" applyAlignment="1">
      <alignment horizontal="center" vertical="top"/>
    </xf>
    <xf numFmtId="0" fontId="13" fillId="0" borderId="24" xfId="0" applyFont="1" applyFill="1" applyBorder="1" applyAlignment="1" applyProtection="1">
      <alignment horizontal="center" vertical="top" textRotation="90" wrapText="1"/>
      <protection hidden="1"/>
    </xf>
    <xf numFmtId="9" fontId="12" fillId="0" borderId="24" xfId="0" applyNumberFormat="1" applyFont="1" applyBorder="1" applyAlignment="1" applyProtection="1">
      <alignment horizontal="center" vertical="top"/>
      <protection hidden="1"/>
    </xf>
    <xf numFmtId="0" fontId="40" fillId="0" borderId="24" xfId="0" applyFont="1" applyBorder="1" applyAlignment="1" applyProtection="1">
      <alignment horizontal="left" vertical="top" wrapText="1"/>
      <protection locked="0"/>
    </xf>
    <xf numFmtId="0" fontId="14" fillId="0" borderId="24" xfId="0" applyFont="1" applyBorder="1" applyAlignment="1" applyProtection="1">
      <alignment horizontal="center" vertical="top"/>
      <protection hidden="1"/>
    </xf>
    <xf numFmtId="0" fontId="4" fillId="3" borderId="1"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29" fillId="3" borderId="38" xfId="0" applyFont="1" applyFill="1" applyBorder="1" applyAlignment="1">
      <alignment horizontal="center" vertical="center" wrapText="1"/>
    </xf>
    <xf numFmtId="0" fontId="14" fillId="0" borderId="29"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35"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0" fontId="14" fillId="0" borderId="27" xfId="0" applyFont="1" applyBorder="1" applyAlignment="1" applyProtection="1">
      <alignment horizontal="center" vertical="top" wrapText="1"/>
      <protection locked="0"/>
    </xf>
    <xf numFmtId="0" fontId="14" fillId="0" borderId="44" xfId="0" applyFont="1" applyBorder="1" applyAlignment="1" applyProtection="1">
      <alignment horizontal="center" vertical="top" wrapText="1"/>
      <protection locked="0"/>
    </xf>
    <xf numFmtId="0" fontId="34" fillId="0" borderId="31" xfId="0" applyFont="1" applyBorder="1" applyAlignment="1" applyProtection="1">
      <alignment horizontal="center" vertical="top" wrapText="1"/>
      <protection locked="0"/>
    </xf>
    <xf numFmtId="0" fontId="34" fillId="0" borderId="27" xfId="0" applyFont="1" applyBorder="1" applyAlignment="1" applyProtection="1">
      <alignment horizontal="center" vertical="top" wrapText="1"/>
      <protection locked="0"/>
    </xf>
    <xf numFmtId="0" fontId="34" fillId="0" borderId="38" xfId="0" applyFont="1" applyBorder="1" applyAlignment="1" applyProtection="1">
      <alignment horizontal="center" vertical="top" wrapText="1"/>
      <protection locked="0"/>
    </xf>
    <xf numFmtId="0" fontId="34" fillId="0" borderId="44" xfId="0" applyFont="1" applyBorder="1" applyAlignment="1" applyProtection="1">
      <alignment horizontal="center" vertical="top" wrapText="1"/>
      <protection locked="0"/>
    </xf>
    <xf numFmtId="0" fontId="4" fillId="3" borderId="2"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5" xfId="0" applyFont="1" applyFill="1" applyBorder="1" applyAlignment="1">
      <alignment horizontal="center" vertical="top" wrapText="1"/>
    </xf>
    <xf numFmtId="1" fontId="4" fillId="3" borderId="1" xfId="0" applyNumberFormat="1" applyFont="1" applyFill="1" applyBorder="1" applyAlignment="1">
      <alignment horizontal="center" vertical="center"/>
    </xf>
    <xf numFmtId="1" fontId="4" fillId="3" borderId="1" xfId="0" applyNumberFormat="1" applyFont="1" applyFill="1" applyBorder="1" applyAlignment="1">
      <alignment horizontal="center" vertical="center" wrapText="1"/>
    </xf>
    <xf numFmtId="1" fontId="4" fillId="3" borderId="2" xfId="0" applyNumberFormat="1" applyFont="1" applyFill="1" applyBorder="1" applyAlignment="1">
      <alignment horizontal="center" vertical="center" wrapText="1"/>
    </xf>
    <xf numFmtId="1" fontId="4" fillId="3" borderId="3"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4" fillId="0" borderId="38" xfId="0" applyFont="1" applyBorder="1" applyAlignment="1" applyProtection="1">
      <alignment horizontal="center" vertical="top" wrapText="1"/>
      <protection locked="0"/>
    </xf>
    <xf numFmtId="14" fontId="34" fillId="0" borderId="20" xfId="0" applyNumberFormat="1" applyFont="1" applyBorder="1" applyAlignment="1" applyProtection="1">
      <alignment horizontal="center" vertical="top"/>
      <protection locked="0"/>
    </xf>
    <xf numFmtId="14" fontId="34" fillId="0" borderId="24" xfId="0" applyNumberFormat="1" applyFont="1" applyBorder="1" applyAlignment="1" applyProtection="1">
      <alignment horizontal="center" vertical="top"/>
      <protection locked="0"/>
    </xf>
    <xf numFmtId="14" fontId="34" fillId="0" borderId="19" xfId="0" applyNumberFormat="1" applyFont="1" applyBorder="1" applyAlignment="1" applyProtection="1">
      <alignment horizontal="center" vertical="top"/>
      <protection locked="0"/>
    </xf>
    <xf numFmtId="0" fontId="4" fillId="0" borderId="29"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19" xfId="0" applyFont="1" applyBorder="1" applyAlignment="1" applyProtection="1">
      <alignment horizontal="left" vertical="top" wrapText="1"/>
      <protection locked="0"/>
    </xf>
    <xf numFmtId="0" fontId="4" fillId="0" borderId="53" xfId="0" applyFont="1" applyBorder="1" applyAlignment="1" applyProtection="1">
      <alignment horizontal="center" vertical="top"/>
      <protection locked="0"/>
    </xf>
    <xf numFmtId="0" fontId="4" fillId="0" borderId="54" xfId="0" applyFont="1" applyBorder="1" applyAlignment="1" applyProtection="1">
      <alignment horizontal="center" vertical="top"/>
      <protection locked="0"/>
    </xf>
    <xf numFmtId="0" fontId="4" fillId="0" borderId="55" xfId="0" applyFont="1" applyBorder="1" applyAlignment="1" applyProtection="1">
      <alignment horizontal="center" vertical="top"/>
      <protection locked="0"/>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5" xfId="0" applyFont="1" applyFill="1" applyBorder="1" applyAlignment="1">
      <alignment horizontal="left" vertical="center"/>
    </xf>
    <xf numFmtId="0" fontId="13" fillId="0" borderId="24" xfId="0" applyFont="1" applyBorder="1" applyAlignment="1" applyProtection="1">
      <alignment horizontal="center" vertical="top" textRotation="90"/>
      <protection hidden="1"/>
    </xf>
    <xf numFmtId="0" fontId="12" fillId="12" borderId="29" xfId="0" applyFont="1" applyFill="1" applyBorder="1" applyAlignment="1" applyProtection="1">
      <alignment horizontal="center" vertical="top" textRotation="90"/>
      <protection locked="0"/>
    </xf>
    <xf numFmtId="0" fontId="12" fillId="12" borderId="24" xfId="0" applyFont="1" applyFill="1" applyBorder="1" applyAlignment="1" applyProtection="1">
      <alignment horizontal="center" vertical="top" textRotation="90"/>
      <protection locked="0"/>
    </xf>
    <xf numFmtId="0" fontId="12" fillId="12" borderId="19" xfId="0" applyFont="1" applyFill="1" applyBorder="1" applyAlignment="1" applyProtection="1">
      <alignment horizontal="center" vertical="top" textRotation="90"/>
      <protection locked="0"/>
    </xf>
    <xf numFmtId="0" fontId="14" fillId="0" borderId="24" xfId="0" applyFont="1" applyBorder="1" applyAlignment="1" applyProtection="1">
      <alignment horizontal="left" vertical="top" wrapText="1"/>
      <protection locked="0"/>
    </xf>
    <xf numFmtId="14" fontId="14" fillId="0" borderId="24" xfId="0" applyNumberFormat="1" applyFont="1" applyBorder="1" applyAlignment="1" applyProtection="1">
      <alignment horizontal="center" vertical="top"/>
      <protection locked="0"/>
    </xf>
    <xf numFmtId="0" fontId="14" fillId="0" borderId="34" xfId="0" applyFont="1" applyBorder="1" applyAlignment="1" applyProtection="1">
      <alignment horizontal="center" vertical="top" wrapText="1"/>
      <protection locked="0"/>
    </xf>
    <xf numFmtId="0" fontId="14" fillId="0" borderId="40" xfId="0" applyFont="1" applyBorder="1" applyAlignment="1" applyProtection="1">
      <alignment horizontal="center" vertical="top" wrapText="1"/>
      <protection locked="0"/>
    </xf>
    <xf numFmtId="0" fontId="14" fillId="0" borderId="47" xfId="0" applyFont="1" applyBorder="1" applyAlignment="1" applyProtection="1">
      <alignment horizontal="center" vertical="top" wrapText="1"/>
      <protection locked="0"/>
    </xf>
    <xf numFmtId="0" fontId="14" fillId="0" borderId="20" xfId="0" applyFont="1" applyBorder="1" applyAlignment="1" applyProtection="1">
      <alignment horizontal="center" vertical="top" wrapText="1"/>
      <protection locked="0"/>
    </xf>
    <xf numFmtId="14" fontId="14" fillId="0" borderId="20" xfId="0" applyNumberFormat="1" applyFont="1" applyBorder="1" applyAlignment="1" applyProtection="1">
      <alignment horizontal="center" vertical="top"/>
      <protection locked="0"/>
    </xf>
    <xf numFmtId="0" fontId="4" fillId="0" borderId="5" xfId="0" applyFont="1" applyBorder="1" applyAlignment="1" applyProtection="1">
      <alignment horizontal="center" vertical="top" wrapText="1"/>
      <protection locked="0"/>
    </xf>
    <xf numFmtId="0" fontId="12" fillId="0" borderId="2" xfId="0" applyFont="1" applyBorder="1" applyAlignment="1" applyProtection="1">
      <alignment horizontal="center" vertical="top" textRotation="90"/>
      <protection locked="0"/>
    </xf>
    <xf numFmtId="0" fontId="12" fillId="0" borderId="5" xfId="0" applyFont="1" applyBorder="1" applyAlignment="1" applyProtection="1">
      <alignment horizontal="center" vertical="top" textRotation="90"/>
      <protection locked="0"/>
    </xf>
    <xf numFmtId="0" fontId="12" fillId="0" borderId="61" xfId="0" applyFont="1" applyBorder="1" applyAlignment="1" applyProtection="1">
      <alignment horizontal="center" vertical="top" wrapText="1"/>
      <protection locked="0"/>
    </xf>
    <xf numFmtId="14" fontId="12" fillId="0" borderId="61" xfId="0" applyNumberFormat="1" applyFont="1" applyBorder="1" applyAlignment="1" applyProtection="1">
      <alignment horizontal="center" vertical="center"/>
      <protection locked="0"/>
    </xf>
    <xf numFmtId="14" fontId="12" fillId="0" borderId="53" xfId="0" applyNumberFormat="1" applyFont="1" applyBorder="1" applyAlignment="1" applyProtection="1">
      <alignment horizontal="center" vertical="center"/>
      <protection locked="0"/>
    </xf>
    <xf numFmtId="14" fontId="12" fillId="0" borderId="59" xfId="0" applyNumberFormat="1" applyFont="1" applyBorder="1" applyAlignment="1" applyProtection="1">
      <alignment horizontal="center" vertical="center"/>
      <protection locked="0"/>
    </xf>
    <xf numFmtId="0" fontId="12" fillId="0" borderId="5" xfId="0" applyFont="1" applyBorder="1" applyAlignment="1" applyProtection="1">
      <alignment horizontal="center" vertical="top"/>
      <protection locked="0"/>
    </xf>
    <xf numFmtId="9" fontId="4" fillId="0" borderId="29" xfId="0" applyNumberFormat="1" applyFont="1" applyBorder="1" applyAlignment="1" applyProtection="1">
      <alignment horizontal="center" vertical="top" wrapText="1"/>
      <protection hidden="1"/>
    </xf>
    <xf numFmtId="9" fontId="4" fillId="0" borderId="24" xfId="0" applyNumberFormat="1" applyFont="1" applyBorder="1" applyAlignment="1" applyProtection="1">
      <alignment horizontal="center" vertical="top" wrapText="1"/>
      <protection hidden="1"/>
    </xf>
    <xf numFmtId="9" fontId="4" fillId="0" borderId="19" xfId="0" applyNumberFormat="1" applyFont="1" applyBorder="1" applyAlignment="1" applyProtection="1">
      <alignment horizontal="center" vertical="top" wrapText="1"/>
      <protection hidden="1"/>
    </xf>
    <xf numFmtId="0" fontId="3" fillId="0" borderId="20" xfId="0" applyFont="1" applyBorder="1" applyAlignment="1" applyProtection="1">
      <alignment horizontal="center" vertical="top" textRotation="90" wrapText="1"/>
      <protection hidden="1"/>
    </xf>
    <xf numFmtId="0" fontId="3" fillId="0" borderId="24" xfId="0" applyFont="1" applyBorder="1" applyAlignment="1" applyProtection="1">
      <alignment horizontal="center" vertical="top" textRotation="90" wrapText="1"/>
      <protection hidden="1"/>
    </xf>
    <xf numFmtId="0" fontId="3" fillId="0" borderId="19" xfId="0" applyFont="1" applyBorder="1" applyAlignment="1" applyProtection="1">
      <alignment horizontal="center" vertical="top" textRotation="90" wrapText="1"/>
      <protection hidden="1"/>
    </xf>
    <xf numFmtId="9" fontId="4" fillId="0" borderId="20" xfId="0" applyNumberFormat="1" applyFont="1" applyBorder="1" applyAlignment="1" applyProtection="1">
      <alignment horizontal="center" vertical="top"/>
      <protection hidden="1"/>
    </xf>
    <xf numFmtId="9" fontId="4" fillId="0" borderId="24" xfId="0" applyNumberFormat="1" applyFont="1" applyBorder="1" applyAlignment="1" applyProtection="1">
      <alignment horizontal="center" vertical="top"/>
      <protection hidden="1"/>
    </xf>
    <xf numFmtId="9" fontId="4" fillId="0" borderId="19" xfId="0" applyNumberFormat="1" applyFont="1" applyBorder="1" applyAlignment="1" applyProtection="1">
      <alignment horizontal="center" vertical="top"/>
      <protection hidden="1"/>
    </xf>
    <xf numFmtId="0" fontId="3" fillId="0" borderId="20" xfId="0" applyFont="1" applyBorder="1" applyAlignment="1" applyProtection="1">
      <alignment horizontal="center" vertical="top" textRotation="90"/>
      <protection hidden="1"/>
    </xf>
    <xf numFmtId="0" fontId="3" fillId="0" borderId="24" xfId="0" applyFont="1" applyBorder="1" applyAlignment="1" applyProtection="1">
      <alignment horizontal="center" vertical="top" textRotation="90"/>
      <protection hidden="1"/>
    </xf>
    <xf numFmtId="0" fontId="3" fillId="0" borderId="19" xfId="0" applyFont="1" applyBorder="1" applyAlignment="1" applyProtection="1">
      <alignment horizontal="center" vertical="top" textRotation="90"/>
      <protection hidden="1"/>
    </xf>
    <xf numFmtId="0" fontId="4" fillId="0" borderId="20" xfId="0" applyFont="1" applyBorder="1" applyAlignment="1" applyProtection="1">
      <alignment horizontal="center" vertical="top" textRotation="90"/>
      <protection locked="0"/>
    </xf>
    <xf numFmtId="0" fontId="4" fillId="0" borderId="24" xfId="0" applyFont="1" applyBorder="1" applyAlignment="1" applyProtection="1">
      <alignment horizontal="center" vertical="top" textRotation="90"/>
      <protection locked="0"/>
    </xf>
    <xf numFmtId="0" fontId="4" fillId="0" borderId="19" xfId="0" applyFont="1" applyBorder="1" applyAlignment="1" applyProtection="1">
      <alignment horizontal="center" vertical="top" textRotation="90"/>
      <protection locked="0"/>
    </xf>
    <xf numFmtId="0" fontId="4" fillId="0" borderId="20" xfId="0" applyFont="1" applyBorder="1" applyAlignment="1" applyProtection="1">
      <alignment horizontal="center" vertical="top" wrapText="1"/>
      <protection locked="0"/>
    </xf>
    <xf numFmtId="0" fontId="3" fillId="0" borderId="29" xfId="0" applyFont="1" applyBorder="1" applyAlignment="1" applyProtection="1">
      <alignment horizontal="center" vertical="top" wrapText="1"/>
      <protection hidden="1"/>
    </xf>
    <xf numFmtId="0" fontId="3" fillId="0" borderId="24" xfId="0" applyFont="1" applyBorder="1" applyAlignment="1" applyProtection="1">
      <alignment horizontal="center" vertical="top" wrapText="1"/>
      <protection hidden="1"/>
    </xf>
    <xf numFmtId="0" fontId="3" fillId="0" borderId="19" xfId="0" applyFont="1" applyBorder="1" applyAlignment="1" applyProtection="1">
      <alignment horizontal="center" vertical="top" wrapText="1"/>
      <protection hidden="1"/>
    </xf>
    <xf numFmtId="0" fontId="3" fillId="0" borderId="29" xfId="0" applyFont="1" applyBorder="1" applyAlignment="1" applyProtection="1">
      <alignment horizontal="center" vertical="top"/>
      <protection hidden="1"/>
    </xf>
    <xf numFmtId="0" fontId="3" fillId="0" borderId="24" xfId="0" applyFont="1" applyBorder="1" applyAlignment="1" applyProtection="1">
      <alignment horizontal="center" vertical="top"/>
      <protection hidden="1"/>
    </xf>
    <xf numFmtId="0" fontId="3" fillId="0" borderId="19" xfId="0" applyFont="1" applyBorder="1" applyAlignment="1" applyProtection="1">
      <alignment horizontal="center" vertical="top"/>
      <protection hidden="1"/>
    </xf>
    <xf numFmtId="0" fontId="4" fillId="0" borderId="20" xfId="0" applyFont="1" applyBorder="1" applyAlignment="1">
      <alignment horizontal="center" vertical="top"/>
    </xf>
    <xf numFmtId="0" fontId="4" fillId="0" borderId="24" xfId="0" applyFont="1" applyBorder="1" applyAlignment="1">
      <alignment horizontal="center" vertical="top"/>
    </xf>
    <xf numFmtId="0" fontId="4" fillId="0" borderId="19" xfId="0" applyFont="1" applyBorder="1" applyAlignment="1">
      <alignment horizontal="center" vertical="top"/>
    </xf>
    <xf numFmtId="0" fontId="3" fillId="7" borderId="1" xfId="0" applyFont="1" applyFill="1" applyBorder="1"/>
    <xf numFmtId="0" fontId="3" fillId="7" borderId="0" xfId="0" applyFont="1" applyFill="1" applyAlignment="1">
      <alignment horizontal="center"/>
    </xf>
    <xf numFmtId="0" fontId="3" fillId="0" borderId="0" xfId="0" applyFont="1"/>
    <xf numFmtId="0" fontId="3" fillId="0" borderId="14" xfId="0" applyFont="1" applyBorder="1"/>
    <xf numFmtId="0" fontId="3" fillId="0" borderId="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pplyProtection="1">
      <alignment horizontal="center" vertical="top" wrapText="1"/>
      <protection locked="0"/>
    </xf>
    <xf numFmtId="0" fontId="4" fillId="3" borderId="26" xfId="0" applyFont="1" applyFill="1" applyBorder="1" applyAlignment="1">
      <alignment horizontal="center" vertical="top" wrapText="1"/>
    </xf>
    <xf numFmtId="0" fontId="4" fillId="3" borderId="38" xfId="0" applyFont="1" applyFill="1" applyBorder="1" applyAlignment="1">
      <alignment horizontal="center" vertical="top" wrapText="1"/>
    </xf>
    <xf numFmtId="0" fontId="4" fillId="3" borderId="44" xfId="0" applyFont="1" applyFill="1" applyBorder="1" applyAlignment="1">
      <alignment horizontal="center" vertical="top" wrapText="1"/>
    </xf>
    <xf numFmtId="0" fontId="4" fillId="0" borderId="34" xfId="0" applyFont="1" applyBorder="1" applyAlignment="1" applyProtection="1">
      <alignment horizontal="center" vertical="top" wrapText="1"/>
      <protection locked="0"/>
    </xf>
    <xf numFmtId="0" fontId="4" fillId="0" borderId="40" xfId="0" applyFont="1" applyBorder="1" applyAlignment="1" applyProtection="1">
      <alignment horizontal="center" vertical="top" wrapText="1"/>
      <protection locked="0"/>
    </xf>
    <xf numFmtId="0" fontId="4" fillId="0" borderId="47" xfId="0" applyFont="1" applyBorder="1" applyAlignment="1" applyProtection="1">
      <alignment horizontal="center" vertical="top" wrapText="1"/>
      <protection locked="0"/>
    </xf>
    <xf numFmtId="0" fontId="4" fillId="0" borderId="29" xfId="0" applyFont="1" applyBorder="1" applyAlignment="1" applyProtection="1">
      <alignment horizontal="center" vertical="top"/>
      <protection locked="0"/>
    </xf>
    <xf numFmtId="0" fontId="4" fillId="0" borderId="24" xfId="0" applyFont="1" applyBorder="1" applyAlignment="1" applyProtection="1">
      <alignment horizontal="center" vertical="top"/>
      <protection locked="0"/>
    </xf>
    <xf numFmtId="0" fontId="4" fillId="0" borderId="19" xfId="0" applyFont="1" applyBorder="1" applyAlignment="1" applyProtection="1">
      <alignment horizontal="center" vertical="top"/>
      <protection locked="0"/>
    </xf>
    <xf numFmtId="9" fontId="4" fillId="0" borderId="29" xfId="0" applyNumberFormat="1" applyFont="1" applyBorder="1" applyAlignment="1" applyProtection="1">
      <alignment horizontal="center" vertical="top" wrapText="1"/>
      <protection locked="0"/>
    </xf>
    <xf numFmtId="9" fontId="4" fillId="0" borderId="24" xfId="0" applyNumberFormat="1" applyFont="1" applyBorder="1" applyAlignment="1" applyProtection="1">
      <alignment horizontal="center" vertical="top" wrapText="1"/>
      <protection locked="0"/>
    </xf>
    <xf numFmtId="9" fontId="4" fillId="0" borderId="19" xfId="0" applyNumberFormat="1" applyFont="1" applyBorder="1" applyAlignment="1" applyProtection="1">
      <alignment horizontal="center" vertical="top" wrapText="1"/>
      <protection locked="0"/>
    </xf>
    <xf numFmtId="0" fontId="4" fillId="0" borderId="20" xfId="0" applyFont="1" applyBorder="1" applyAlignment="1" applyProtection="1">
      <alignment horizontal="center" vertical="top"/>
      <protection hidden="1"/>
    </xf>
    <xf numFmtId="0" fontId="4" fillId="0" borderId="24" xfId="0" applyFont="1" applyBorder="1" applyAlignment="1" applyProtection="1">
      <alignment horizontal="center" vertical="top"/>
      <protection hidden="1"/>
    </xf>
    <xf numFmtId="0" fontId="4" fillId="0" borderId="19" xfId="0" applyFont="1" applyBorder="1" applyAlignment="1" applyProtection="1">
      <alignment horizontal="center" vertical="top"/>
      <protection hidden="1"/>
    </xf>
    <xf numFmtId="0" fontId="6" fillId="0" borderId="29"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19" xfId="0" applyFont="1" applyBorder="1" applyAlignment="1" applyProtection="1">
      <alignment horizontal="left" vertical="top" wrapText="1"/>
      <protection locked="0"/>
    </xf>
    <xf numFmtId="0" fontId="4" fillId="0" borderId="30" xfId="0" applyFont="1" applyBorder="1" applyAlignment="1" applyProtection="1">
      <alignment horizontal="center" vertical="top"/>
      <protection locked="0"/>
    </xf>
    <xf numFmtId="0" fontId="4" fillId="0" borderId="37" xfId="0" applyFont="1" applyBorder="1" applyAlignment="1" applyProtection="1">
      <alignment horizontal="center" vertical="top"/>
      <protection locked="0"/>
    </xf>
    <xf numFmtId="0" fontId="4" fillId="0" borderId="43" xfId="0" applyFont="1" applyBorder="1" applyAlignment="1" applyProtection="1">
      <alignment horizontal="center" vertical="top"/>
      <protection locked="0"/>
    </xf>
    <xf numFmtId="164" fontId="4" fillId="0" borderId="20" xfId="2" applyNumberFormat="1" applyFont="1" applyBorder="1" applyAlignment="1">
      <alignment horizontal="center" vertical="top"/>
    </xf>
    <xf numFmtId="164" fontId="4" fillId="0" borderId="24" xfId="2" applyNumberFormat="1" applyFont="1" applyBorder="1" applyAlignment="1">
      <alignment horizontal="center" vertical="top"/>
    </xf>
    <xf numFmtId="164" fontId="4" fillId="0" borderId="19" xfId="2" applyNumberFormat="1" applyFont="1" applyBorder="1" applyAlignment="1">
      <alignment horizontal="center" vertical="top"/>
    </xf>
    <xf numFmtId="0" fontId="4" fillId="0" borderId="20" xfId="0" applyFont="1" applyFill="1" applyBorder="1" applyAlignment="1">
      <alignment horizontal="center" vertical="top" wrapText="1"/>
    </xf>
    <xf numFmtId="0" fontId="4" fillId="0" borderId="24" xfId="0" applyFont="1" applyFill="1" applyBorder="1" applyAlignment="1">
      <alignment horizontal="center" vertical="top" wrapText="1"/>
    </xf>
    <xf numFmtId="14" fontId="6" fillId="0" borderId="29" xfId="0" applyNumberFormat="1" applyFont="1" applyFill="1" applyBorder="1" applyAlignment="1" applyProtection="1">
      <alignment horizontal="center" vertical="top" wrapText="1"/>
      <protection locked="0"/>
    </xf>
    <xf numFmtId="0" fontId="6" fillId="0" borderId="24" xfId="0" applyFont="1" applyFill="1" applyBorder="1" applyAlignment="1">
      <alignment horizontal="center" vertical="top" wrapText="1"/>
    </xf>
    <xf numFmtId="0" fontId="6" fillId="0" borderId="19" xfId="0" applyFont="1" applyFill="1" applyBorder="1" applyAlignment="1">
      <alignment horizontal="center" vertical="top" wrapText="1"/>
    </xf>
    <xf numFmtId="0" fontId="3" fillId="0" borderId="29" xfId="0" applyFont="1" applyBorder="1" applyAlignment="1" applyProtection="1">
      <alignment horizontal="center" vertical="top" textRotation="90" wrapText="1"/>
      <protection hidden="1"/>
    </xf>
    <xf numFmtId="9" fontId="4" fillId="0" borderId="29" xfId="0" applyNumberFormat="1" applyFont="1" applyBorder="1" applyAlignment="1" applyProtection="1">
      <alignment horizontal="center" vertical="top"/>
      <protection hidden="1"/>
    </xf>
    <xf numFmtId="0" fontId="3" fillId="0" borderId="29" xfId="0" applyFont="1" applyBorder="1" applyAlignment="1" applyProtection="1">
      <alignment horizontal="center" vertical="top" textRotation="90"/>
      <protection hidden="1"/>
    </xf>
    <xf numFmtId="164" fontId="4" fillId="0" borderId="29" xfId="2" applyNumberFormat="1" applyFont="1" applyBorder="1" applyAlignment="1">
      <alignment horizontal="center" vertical="top"/>
    </xf>
    <xf numFmtId="0" fontId="6" fillId="3" borderId="2" xfId="0" applyFont="1" applyFill="1" applyBorder="1" applyAlignment="1">
      <alignment horizontal="center" vertical="top" wrapText="1"/>
    </xf>
    <xf numFmtId="0" fontId="4" fillId="3" borderId="2" xfId="0" applyFont="1" applyFill="1" applyBorder="1" applyAlignment="1">
      <alignment horizontal="center" vertical="top"/>
    </xf>
    <xf numFmtId="0" fontId="4" fillId="3" borderId="3" xfId="0" applyFont="1" applyFill="1" applyBorder="1" applyAlignment="1">
      <alignment horizontal="center" vertical="top"/>
    </xf>
    <xf numFmtId="0" fontId="4" fillId="3" borderId="5" xfId="0" applyFont="1" applyFill="1" applyBorder="1" applyAlignment="1">
      <alignment horizontal="center" vertical="top"/>
    </xf>
    <xf numFmtId="0" fontId="4" fillId="0" borderId="29" xfId="0" applyFont="1" applyBorder="1" applyAlignment="1">
      <alignment horizontal="center" vertical="top"/>
    </xf>
    <xf numFmtId="0" fontId="4" fillId="0" borderId="30" xfId="0" applyFont="1" applyBorder="1" applyAlignment="1" applyProtection="1">
      <alignment horizontal="center" vertical="top" wrapText="1"/>
      <protection locked="0"/>
    </xf>
    <xf numFmtId="0" fontId="4" fillId="0" borderId="37" xfId="0" applyFont="1" applyBorder="1" applyAlignment="1" applyProtection="1">
      <alignment horizontal="center" vertical="top" wrapText="1"/>
      <protection locked="0"/>
    </xf>
    <xf numFmtId="0" fontId="4" fillId="0" borderId="43" xfId="0" applyFont="1" applyBorder="1" applyAlignment="1" applyProtection="1">
      <alignment horizontal="center" vertical="top" wrapText="1"/>
      <protection locked="0"/>
    </xf>
    <xf numFmtId="0" fontId="4" fillId="3" borderId="2" xfId="0" applyNumberFormat="1" applyFont="1" applyFill="1" applyBorder="1" applyAlignment="1">
      <alignment horizontal="center" vertical="top"/>
    </xf>
    <xf numFmtId="49" fontId="4" fillId="3" borderId="3" xfId="0" applyNumberFormat="1" applyFont="1" applyFill="1" applyBorder="1" applyAlignment="1">
      <alignment horizontal="center" vertical="top"/>
    </xf>
    <xf numFmtId="49" fontId="4" fillId="3" borderId="5" xfId="0" applyNumberFormat="1" applyFont="1" applyFill="1" applyBorder="1" applyAlignment="1">
      <alignment horizontal="center" vertical="top"/>
    </xf>
    <xf numFmtId="1" fontId="4" fillId="3" borderId="2" xfId="0" applyNumberFormat="1" applyFont="1" applyFill="1" applyBorder="1" applyAlignment="1">
      <alignment horizontal="center" vertical="top" wrapText="1"/>
    </xf>
    <xf numFmtId="1" fontId="4" fillId="3" borderId="3" xfId="0" applyNumberFormat="1" applyFont="1" applyFill="1" applyBorder="1" applyAlignment="1">
      <alignment horizontal="center" vertical="top" wrapText="1"/>
    </xf>
    <xf numFmtId="1" fontId="4" fillId="3" borderId="5" xfId="0" applyNumberFormat="1" applyFont="1" applyFill="1" applyBorder="1" applyAlignment="1">
      <alignment horizontal="center" vertical="top" wrapText="1"/>
    </xf>
    <xf numFmtId="2" fontId="4" fillId="3" borderId="2" xfId="0" applyNumberFormat="1" applyFont="1" applyFill="1" applyBorder="1" applyAlignment="1">
      <alignment horizontal="center" vertical="top" wrapText="1"/>
    </xf>
    <xf numFmtId="2" fontId="4" fillId="3" borderId="3" xfId="0" applyNumberFormat="1" applyFont="1" applyFill="1" applyBorder="1" applyAlignment="1">
      <alignment horizontal="center" vertical="top" wrapText="1"/>
    </xf>
    <xf numFmtId="2" fontId="4" fillId="3" borderId="5" xfId="0" applyNumberFormat="1" applyFont="1" applyFill="1" applyBorder="1" applyAlignment="1">
      <alignment horizontal="center" vertical="top" wrapText="1"/>
    </xf>
    <xf numFmtId="0" fontId="4" fillId="0" borderId="29" xfId="0" applyFont="1" applyBorder="1" applyAlignment="1" applyProtection="1">
      <alignment horizontal="center" vertical="top"/>
      <protection hidden="1"/>
    </xf>
    <xf numFmtId="0" fontId="6" fillId="0" borderId="29" xfId="0" applyFont="1" applyBorder="1" applyAlignment="1" applyProtection="1">
      <alignment vertical="top" wrapText="1"/>
      <protection locked="0"/>
    </xf>
    <xf numFmtId="0" fontId="6" fillId="0" borderId="24" xfId="0" applyFont="1" applyBorder="1" applyAlignment="1" applyProtection="1">
      <alignment vertical="top" wrapText="1"/>
      <protection locked="0"/>
    </xf>
    <xf numFmtId="0" fontId="6" fillId="0" borderId="19" xfId="0" applyFont="1" applyBorder="1" applyAlignment="1" applyProtection="1">
      <alignment vertical="top" wrapText="1"/>
      <protection locked="0"/>
    </xf>
    <xf numFmtId="0" fontId="3" fillId="0" borderId="29" xfId="0" applyFont="1" applyBorder="1" applyAlignment="1" applyProtection="1">
      <alignment horizontal="center" vertical="center" wrapText="1"/>
      <protection hidden="1"/>
    </xf>
    <xf numFmtId="0" fontId="3" fillId="0" borderId="24" xfId="0" applyFont="1" applyBorder="1" applyAlignment="1" applyProtection="1">
      <alignment horizontal="center" vertical="center" wrapText="1"/>
      <protection hidden="1"/>
    </xf>
    <xf numFmtId="0" fontId="3" fillId="0" borderId="19" xfId="0" applyFont="1" applyBorder="1" applyAlignment="1" applyProtection="1">
      <alignment horizontal="center" vertical="center" wrapText="1"/>
      <protection hidden="1"/>
    </xf>
    <xf numFmtId="0" fontId="4" fillId="0" borderId="29" xfId="0" applyFont="1" applyBorder="1" applyAlignment="1">
      <alignment horizontal="center" vertical="center"/>
    </xf>
    <xf numFmtId="49" fontId="4" fillId="0" borderId="27" xfId="0" applyNumberFormat="1" applyFont="1" applyBorder="1" applyAlignment="1" applyProtection="1">
      <alignment horizontal="center" vertical="top" wrapText="1"/>
      <protection locked="0"/>
    </xf>
    <xf numFmtId="0" fontId="4" fillId="0" borderId="38" xfId="0" applyFont="1" applyBorder="1" applyAlignment="1">
      <alignment horizontal="center" vertical="top" wrapText="1"/>
    </xf>
    <xf numFmtId="0" fontId="4" fillId="0" borderId="44" xfId="0" applyFont="1" applyBorder="1" applyAlignment="1">
      <alignment horizontal="center" vertical="top" wrapText="1"/>
    </xf>
    <xf numFmtId="0" fontId="4" fillId="3" borderId="3" xfId="0" applyNumberFormat="1" applyFont="1" applyFill="1" applyBorder="1" applyAlignment="1">
      <alignment horizontal="center" vertical="top"/>
    </xf>
    <xf numFmtId="0" fontId="4" fillId="3" borderId="5" xfId="0" applyNumberFormat="1" applyFont="1" applyFill="1" applyBorder="1" applyAlignment="1">
      <alignment horizontal="center" vertical="top"/>
    </xf>
    <xf numFmtId="0" fontId="4" fillId="0" borderId="46" xfId="0" applyFont="1" applyBorder="1" applyAlignment="1">
      <alignment horizontal="left" vertical="center" wrapText="1"/>
    </xf>
    <xf numFmtId="14" fontId="4" fillId="0" borderId="30" xfId="0" applyNumberFormat="1" applyFont="1" applyBorder="1" applyAlignment="1" applyProtection="1">
      <alignment horizontal="center" vertical="top" wrapText="1"/>
      <protection locked="0"/>
    </xf>
    <xf numFmtId="0" fontId="62" fillId="11" borderId="0" xfId="0" applyFont="1" applyFill="1" applyAlignment="1">
      <alignment horizontal="center" vertical="center" wrapText="1"/>
    </xf>
    <xf numFmtId="0" fontId="12" fillId="3" borderId="23" xfId="0" applyFont="1" applyFill="1" applyBorder="1" applyAlignment="1">
      <alignment horizontal="left" vertical="top" wrapText="1"/>
    </xf>
    <xf numFmtId="0" fontId="12" fillId="3" borderId="107" xfId="0" applyFont="1" applyFill="1" applyBorder="1" applyAlignment="1">
      <alignment horizontal="justify" vertical="top" wrapText="1"/>
    </xf>
    <xf numFmtId="0" fontId="42" fillId="0" borderId="79" xfId="0" applyFont="1" applyBorder="1" applyAlignment="1">
      <alignment horizontal="justify" vertical="top" wrapText="1"/>
    </xf>
    <xf numFmtId="0" fontId="42" fillId="0" borderId="112" xfId="0" applyFont="1" applyBorder="1" applyAlignment="1">
      <alignment horizontal="justify" vertical="top" wrapText="1"/>
    </xf>
    <xf numFmtId="0" fontId="12" fillId="0" borderId="20" xfId="0" applyFont="1" applyBorder="1" applyAlignment="1" applyProtection="1">
      <alignment horizontal="center" vertical="top"/>
      <protection locked="0"/>
    </xf>
    <xf numFmtId="0" fontId="13" fillId="0" borderId="20" xfId="0" applyFont="1" applyFill="1" applyBorder="1" applyAlignment="1" applyProtection="1">
      <alignment horizontal="center" vertical="top" wrapText="1"/>
      <protection hidden="1"/>
    </xf>
    <xf numFmtId="9" fontId="12" fillId="0" borderId="20" xfId="0" applyNumberFormat="1" applyFont="1" applyBorder="1" applyAlignment="1" applyProtection="1">
      <alignment horizontal="center" vertical="top" wrapText="1"/>
      <protection hidden="1"/>
    </xf>
    <xf numFmtId="9" fontId="12" fillId="0" borderId="20" xfId="0" applyNumberFormat="1" applyFont="1" applyBorder="1" applyAlignment="1" applyProtection="1">
      <alignment horizontal="center" vertical="top" wrapText="1"/>
      <protection locked="0"/>
    </xf>
    <xf numFmtId="0" fontId="4" fillId="0" borderId="20" xfId="0" applyFont="1" applyBorder="1" applyAlignment="1" applyProtection="1">
      <alignment horizontal="left" vertical="top" wrapText="1"/>
      <protection locked="0"/>
    </xf>
    <xf numFmtId="0" fontId="4" fillId="0" borderId="25" xfId="0" applyFont="1" applyBorder="1" applyAlignment="1" applyProtection="1">
      <alignment horizontal="left" vertical="top" wrapText="1"/>
      <protection locked="0"/>
    </xf>
    <xf numFmtId="0" fontId="4" fillId="0" borderId="41" xfId="0" applyFont="1" applyBorder="1" applyAlignment="1" applyProtection="1">
      <alignment horizontal="left" vertical="top" wrapText="1"/>
      <protection locked="0"/>
    </xf>
    <xf numFmtId="0" fontId="4" fillId="0" borderId="48"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26" xfId="0" applyFont="1" applyBorder="1" applyAlignment="1" applyProtection="1">
      <alignment horizontal="left" vertical="top" wrapText="1"/>
      <protection locked="0"/>
    </xf>
    <xf numFmtId="0" fontId="12" fillId="0" borderId="61" xfId="0" applyFont="1" applyBorder="1" applyAlignment="1" applyProtection="1">
      <alignment horizontal="center" vertical="top" textRotation="90"/>
      <protection locked="0"/>
    </xf>
    <xf numFmtId="9" fontId="12" fillId="0" borderId="20" xfId="0" applyNumberFormat="1" applyFont="1" applyBorder="1" applyAlignment="1" applyProtection="1">
      <alignment horizontal="center" vertical="top"/>
      <protection hidden="1"/>
    </xf>
    <xf numFmtId="0" fontId="13" fillId="0" borderId="20" xfId="0" applyFont="1" applyBorder="1" applyAlignment="1" applyProtection="1">
      <alignment horizontal="center" vertical="top"/>
      <protection hidden="1"/>
    </xf>
    <xf numFmtId="0" fontId="14" fillId="0" borderId="20" xfId="0" applyFont="1" applyBorder="1" applyAlignment="1" applyProtection="1">
      <alignment horizontal="center" vertical="top"/>
    </xf>
    <xf numFmtId="0" fontId="14" fillId="0" borderId="20" xfId="0" applyFont="1" applyFill="1" applyBorder="1" applyAlignment="1" applyProtection="1">
      <alignment horizontal="left" vertical="top" wrapText="1"/>
      <protection locked="0"/>
    </xf>
    <xf numFmtId="0" fontId="14" fillId="0" borderId="19" xfId="0" applyFont="1" applyFill="1" applyBorder="1" applyAlignment="1" applyProtection="1">
      <alignment horizontal="left" vertical="top" wrapText="1"/>
      <protection locked="0"/>
    </xf>
    <xf numFmtId="0" fontId="14" fillId="0" borderId="20" xfId="0" applyFont="1" applyBorder="1" applyAlignment="1" applyProtection="1">
      <alignment horizontal="center" vertical="top"/>
      <protection hidden="1"/>
    </xf>
    <xf numFmtId="0" fontId="14" fillId="0" borderId="29" xfId="0" applyFont="1" applyFill="1" applyBorder="1" applyAlignment="1" applyProtection="1">
      <alignment horizontal="left" vertical="top" wrapText="1"/>
      <protection locked="0"/>
    </xf>
    <xf numFmtId="0" fontId="41" fillId="3" borderId="27" xfId="0" applyFont="1" applyFill="1" applyBorder="1" applyAlignment="1">
      <alignment horizontal="center" vertical="center" wrapText="1"/>
    </xf>
    <xf numFmtId="0" fontId="41" fillId="3" borderId="38" xfId="0" applyFont="1" applyFill="1" applyBorder="1" applyAlignment="1">
      <alignment horizontal="center" vertical="center" wrapText="1"/>
    </xf>
    <xf numFmtId="0" fontId="41" fillId="3" borderId="44" xfId="0" applyFont="1" applyFill="1" applyBorder="1" applyAlignment="1">
      <alignment horizontal="center" vertical="center" wrapText="1"/>
    </xf>
    <xf numFmtId="0" fontId="6" fillId="0" borderId="27" xfId="0" applyFont="1" applyBorder="1" applyAlignment="1" applyProtection="1">
      <alignment horizontal="left" vertical="top" wrapText="1"/>
      <protection locked="0"/>
    </xf>
    <xf numFmtId="0" fontId="12" fillId="0" borderId="53" xfId="0" applyFont="1" applyBorder="1" applyAlignment="1" applyProtection="1">
      <alignment horizontal="left" vertical="top"/>
      <protection locked="0"/>
    </xf>
    <xf numFmtId="0" fontId="12" fillId="0" borderId="54" xfId="0" applyFont="1" applyBorder="1" applyAlignment="1" applyProtection="1">
      <alignment horizontal="left" vertical="top"/>
      <protection locked="0"/>
    </xf>
    <xf numFmtId="0" fontId="12" fillId="0" borderId="55" xfId="0" applyFont="1" applyBorder="1" applyAlignment="1" applyProtection="1">
      <alignment horizontal="left" vertical="top"/>
      <protection locked="0"/>
    </xf>
    <xf numFmtId="0" fontId="0" fillId="3" borderId="1" xfId="0" applyFill="1" applyBorder="1" applyAlignment="1">
      <alignment horizontal="justify" vertical="top"/>
    </xf>
    <xf numFmtId="0" fontId="14" fillId="0" borderId="20" xfId="0" applyFont="1" applyBorder="1" applyAlignment="1" applyProtection="1">
      <alignment horizontal="center" vertical="center" wrapText="1"/>
      <protection locked="0"/>
    </xf>
    <xf numFmtId="164" fontId="14" fillId="0" borderId="20" xfId="2" applyNumberFormat="1" applyFont="1" applyBorder="1" applyAlignment="1">
      <alignment horizontal="center" vertical="top"/>
    </xf>
    <xf numFmtId="14" fontId="14" fillId="0" borderId="20" xfId="0" applyNumberFormat="1" applyFont="1" applyBorder="1" applyAlignment="1" applyProtection="1">
      <alignment horizontal="left" vertical="center" wrapText="1"/>
      <protection locked="0"/>
    </xf>
    <xf numFmtId="14" fontId="14" fillId="0" borderId="24" xfId="0" applyNumberFormat="1" applyFont="1" applyBorder="1" applyAlignment="1" applyProtection="1">
      <alignment horizontal="left" vertical="center" wrapText="1"/>
      <protection locked="0"/>
    </xf>
    <xf numFmtId="14" fontId="14" fillId="0" borderId="19" xfId="0" applyNumberFormat="1" applyFont="1" applyBorder="1" applyAlignment="1" applyProtection="1">
      <alignment horizontal="left" vertical="center" wrapText="1"/>
      <protection locked="0"/>
    </xf>
    <xf numFmtId="14" fontId="14" fillId="0" borderId="20" xfId="0" applyNumberFormat="1" applyFont="1" applyBorder="1" applyAlignment="1">
      <alignment horizontal="center" vertical="top" wrapText="1"/>
    </xf>
    <xf numFmtId="14" fontId="14" fillId="0" borderId="24" xfId="0" applyNumberFormat="1" applyFont="1" applyBorder="1" applyAlignment="1">
      <alignment horizontal="center" vertical="top" wrapText="1"/>
    </xf>
    <xf numFmtId="14" fontId="14" fillId="0" borderId="19" xfId="0" applyNumberFormat="1" applyFont="1" applyBorder="1" applyAlignment="1">
      <alignment horizontal="center" vertical="top" wrapText="1"/>
    </xf>
    <xf numFmtId="14" fontId="14" fillId="0" borderId="29" xfId="0" applyNumberFormat="1" applyFont="1" applyBorder="1" applyAlignment="1">
      <alignment horizontal="center" vertical="top"/>
    </xf>
    <xf numFmtId="14" fontId="14" fillId="0" borderId="24" xfId="0" applyNumberFormat="1" applyFont="1" applyBorder="1" applyAlignment="1">
      <alignment horizontal="center" vertical="top"/>
    </xf>
    <xf numFmtId="14" fontId="14" fillId="0" borderId="19" xfId="0" applyNumberFormat="1" applyFont="1" applyBorder="1" applyAlignment="1">
      <alignment horizontal="center" vertical="top"/>
    </xf>
    <xf numFmtId="0" fontId="13" fillId="0" borderId="20" xfId="0" applyFont="1" applyFill="1" applyBorder="1" applyAlignment="1" applyProtection="1">
      <alignment horizontal="center" vertical="top" textRotation="90" wrapText="1"/>
      <protection hidden="1"/>
    </xf>
    <xf numFmtId="0" fontId="13" fillId="0" borderId="20" xfId="0" applyFont="1" applyBorder="1" applyAlignment="1" applyProtection="1">
      <alignment horizontal="center" vertical="top" textRotation="90"/>
      <protection hidden="1"/>
    </xf>
    <xf numFmtId="0" fontId="14" fillId="3" borderId="2"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2" fillId="3" borderId="29" xfId="0" applyFont="1" applyFill="1" applyBorder="1" applyAlignment="1" applyProtection="1">
      <alignment horizontal="left" vertical="top" wrapText="1"/>
      <protection locked="0"/>
    </xf>
    <xf numFmtId="0" fontId="12" fillId="3" borderId="24" xfId="0" applyFont="1" applyFill="1" applyBorder="1" applyAlignment="1" applyProtection="1">
      <alignment horizontal="left" vertical="top" wrapText="1"/>
      <protection locked="0"/>
    </xf>
    <xf numFmtId="0" fontId="12" fillId="3" borderId="19" xfId="0" applyFont="1" applyFill="1" applyBorder="1" applyAlignment="1" applyProtection="1">
      <alignment horizontal="left" vertical="top" wrapText="1"/>
      <protection locked="0"/>
    </xf>
    <xf numFmtId="1" fontId="30" fillId="0" borderId="2" xfId="0" applyNumberFormat="1" applyFont="1" applyBorder="1" applyAlignment="1">
      <alignment horizontal="center" vertical="center"/>
    </xf>
    <xf numFmtId="1" fontId="30" fillId="0" borderId="5" xfId="0" applyNumberFormat="1" applyFont="1" applyBorder="1" applyAlignment="1">
      <alignment horizontal="center" vertical="center"/>
    </xf>
    <xf numFmtId="1" fontId="30" fillId="0" borderId="2" xfId="0" applyNumberFormat="1" applyFont="1" applyBorder="1" applyAlignment="1">
      <alignment horizontal="center" vertical="center" wrapText="1"/>
    </xf>
    <xf numFmtId="0" fontId="40" fillId="0" borderId="29" xfId="0" applyFont="1" applyFill="1" applyBorder="1" applyAlignment="1" applyProtection="1">
      <alignment horizontal="left" vertical="top" wrapText="1"/>
      <protection locked="0"/>
    </xf>
    <xf numFmtId="0" fontId="40" fillId="0" borderId="19" xfId="0" applyFont="1" applyFill="1" applyBorder="1" applyAlignment="1" applyProtection="1">
      <alignment horizontal="left" vertical="top" wrapText="1"/>
      <protection locked="0"/>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top"/>
      <protection locked="0"/>
    </xf>
    <xf numFmtId="0" fontId="3" fillId="0" borderId="1" xfId="0" applyFont="1" applyFill="1" applyBorder="1" applyAlignment="1" applyProtection="1">
      <alignment horizontal="center" vertical="top" wrapText="1"/>
      <protection hidden="1"/>
    </xf>
    <xf numFmtId="9" fontId="4" fillId="0" borderId="1" xfId="0" applyNumberFormat="1" applyFont="1" applyBorder="1" applyAlignment="1" applyProtection="1">
      <alignment horizontal="center" vertical="top" wrapText="1"/>
      <protection hidden="1"/>
    </xf>
    <xf numFmtId="9" fontId="4" fillId="0" borderId="1" xfId="0" applyNumberFormat="1" applyFont="1" applyBorder="1" applyAlignment="1" applyProtection="1">
      <alignment horizontal="center" vertical="top" wrapText="1"/>
      <protection locked="0"/>
    </xf>
    <xf numFmtId="0" fontId="3" fillId="0" borderId="1" xfId="0"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locked="0"/>
    </xf>
    <xf numFmtId="0" fontId="4" fillId="0" borderId="5" xfId="0" applyFont="1" applyBorder="1" applyAlignment="1" applyProtection="1">
      <alignment horizontal="center" vertical="top" textRotation="90"/>
      <protection locked="0"/>
    </xf>
    <xf numFmtId="0" fontId="4" fillId="0" borderId="1" xfId="0" applyFont="1" applyBorder="1" applyAlignment="1">
      <alignment horizontal="justify" vertical="top"/>
    </xf>
    <xf numFmtId="0" fontId="4" fillId="0" borderId="43" xfId="0" applyFont="1" applyBorder="1" applyAlignment="1">
      <alignment horizontal="left" vertical="center" wrapText="1"/>
    </xf>
    <xf numFmtId="0" fontId="4" fillId="0" borderId="47" xfId="0" applyFont="1" applyBorder="1" applyAlignment="1">
      <alignment horizontal="left" vertical="center" wrapText="1"/>
    </xf>
    <xf numFmtId="0" fontId="4" fillId="0" borderId="1" xfId="0" applyFont="1" applyBorder="1" applyAlignment="1">
      <alignment horizontal="justify" vertical="top" wrapText="1"/>
    </xf>
    <xf numFmtId="1" fontId="4" fillId="3" borderId="2"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1" fontId="4" fillId="3" borderId="5" xfId="0" applyNumberFormat="1" applyFont="1" applyFill="1" applyBorder="1" applyAlignment="1">
      <alignment horizontal="center" vertical="center" wrapText="1"/>
    </xf>
    <xf numFmtId="2" fontId="4" fillId="3" borderId="2" xfId="0" applyNumberFormat="1" applyFont="1" applyFill="1" applyBorder="1" applyAlignment="1">
      <alignment horizontal="center" vertical="center" wrapText="1"/>
    </xf>
    <xf numFmtId="2" fontId="4" fillId="3" borderId="5" xfId="0" applyNumberFormat="1" applyFont="1" applyFill="1" applyBorder="1" applyAlignment="1">
      <alignment horizontal="center" vertical="center" wrapText="1"/>
    </xf>
    <xf numFmtId="14" fontId="4" fillId="0" borderId="29" xfId="0" applyNumberFormat="1" applyFont="1" applyBorder="1" applyAlignment="1" applyProtection="1">
      <alignment horizontal="center" vertical="center" wrapText="1"/>
      <protection locked="0"/>
    </xf>
    <xf numFmtId="14" fontId="4" fillId="0" borderId="19" xfId="0" applyNumberFormat="1" applyFont="1" applyBorder="1" applyAlignment="1" applyProtection="1">
      <alignment horizontal="center" vertical="center" wrapText="1"/>
      <protection locked="0"/>
    </xf>
    <xf numFmtId="14" fontId="4" fillId="0" borderId="2" xfId="0" applyNumberFormat="1" applyFont="1" applyFill="1" applyBorder="1" applyAlignment="1" applyProtection="1">
      <alignment horizontal="center" vertical="center" wrapText="1"/>
      <protection locked="0"/>
    </xf>
    <xf numFmtId="14" fontId="4" fillId="0" borderId="5"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justify" vertical="top" wrapText="1"/>
    </xf>
    <xf numFmtId="0" fontId="6" fillId="3" borderId="2" xfId="0" applyFont="1" applyFill="1" applyBorder="1" applyAlignment="1">
      <alignment horizontal="center" vertical="center" wrapText="1"/>
    </xf>
    <xf numFmtId="0" fontId="6" fillId="3" borderId="3" xfId="0" applyFont="1" applyFill="1" applyBorder="1" applyAlignment="1"/>
    <xf numFmtId="0" fontId="6" fillId="3" borderId="5" xfId="0" applyFont="1" applyFill="1" applyBorder="1" applyAlignment="1"/>
    <xf numFmtId="0" fontId="6" fillId="3" borderId="2" xfId="0" applyFont="1" applyFill="1" applyBorder="1" applyAlignment="1" applyProtection="1">
      <alignment horizontal="center" vertical="top" wrapText="1"/>
      <protection locked="0"/>
    </xf>
    <xf numFmtId="0" fontId="6" fillId="3" borderId="3" xfId="0" applyFont="1" applyFill="1" applyBorder="1" applyAlignment="1">
      <alignment horizontal="center" vertical="top" wrapText="1"/>
    </xf>
    <xf numFmtId="0" fontId="6" fillId="3" borderId="5" xfId="0" applyFont="1" applyFill="1" applyBorder="1" applyAlignment="1">
      <alignment horizontal="center" vertical="top" wrapText="1"/>
    </xf>
    <xf numFmtId="0" fontId="4" fillId="3" borderId="7" xfId="0" applyFont="1" applyFill="1" applyBorder="1" applyAlignment="1">
      <alignment horizontal="left" vertical="center" wrapText="1"/>
    </xf>
    <xf numFmtId="0" fontId="4" fillId="3" borderId="57" xfId="0" applyFont="1" applyFill="1" applyBorder="1" applyAlignment="1">
      <alignment horizontal="left" vertical="center" wrapText="1"/>
    </xf>
    <xf numFmtId="0" fontId="4" fillId="3" borderId="9" xfId="0" applyFont="1" applyFill="1" applyBorder="1" applyAlignment="1">
      <alignment horizontal="left" vertical="center" wrapText="1"/>
    </xf>
    <xf numFmtId="0" fontId="7" fillId="3" borderId="1" xfId="0" applyFont="1" applyFill="1" applyBorder="1" applyAlignment="1" applyProtection="1">
      <alignment horizontal="center" vertical="top" wrapText="1"/>
      <protection hidden="1"/>
    </xf>
    <xf numFmtId="9" fontId="6" fillId="3" borderId="1" xfId="0" applyNumberFormat="1" applyFont="1" applyFill="1" applyBorder="1" applyAlignment="1" applyProtection="1">
      <alignment horizontal="center" vertical="top" wrapText="1"/>
      <protection hidden="1"/>
    </xf>
    <xf numFmtId="0" fontId="7" fillId="3" borderId="1" xfId="0" applyFont="1" applyFill="1" applyBorder="1" applyAlignment="1" applyProtection="1">
      <alignment horizontal="center" vertical="top"/>
      <protection hidden="1"/>
    </xf>
    <xf numFmtId="14" fontId="6" fillId="3" borderId="1" xfId="0" applyNumberFormat="1" applyFont="1" applyFill="1" applyBorder="1" applyAlignment="1" applyProtection="1">
      <alignment horizontal="center" vertical="top" wrapText="1"/>
      <protection locked="0"/>
    </xf>
    <xf numFmtId="0" fontId="6" fillId="3" borderId="1" xfId="0" applyFont="1" applyFill="1" applyBorder="1" applyAlignment="1">
      <alignment horizontal="center" vertical="top" wrapText="1"/>
    </xf>
    <xf numFmtId="0" fontId="6" fillId="3" borderId="2" xfId="0" applyFont="1" applyFill="1" applyBorder="1" applyAlignment="1">
      <alignment horizontal="justify" vertical="top"/>
    </xf>
    <xf numFmtId="0" fontId="6" fillId="3" borderId="3" xfId="0" applyFont="1" applyFill="1" applyBorder="1" applyAlignment="1">
      <alignment horizontal="justify" vertical="top"/>
    </xf>
    <xf numFmtId="0" fontId="6" fillId="3" borderId="5" xfId="0" applyFont="1" applyFill="1" applyBorder="1" applyAlignment="1">
      <alignment horizontal="justify" vertical="top"/>
    </xf>
    <xf numFmtId="0" fontId="6" fillId="3" borderId="2" xfId="0" applyFont="1" applyFill="1" applyBorder="1" applyAlignment="1">
      <alignment horizontal="justify" vertical="top" wrapText="1"/>
    </xf>
    <xf numFmtId="0" fontId="6" fillId="3" borderId="3" xfId="0" applyFont="1" applyFill="1" applyBorder="1" applyAlignment="1">
      <alignment horizontal="justify" vertical="top" wrapText="1"/>
    </xf>
    <xf numFmtId="0" fontId="6" fillId="3" borderId="5" xfId="0" applyFont="1" applyFill="1" applyBorder="1" applyAlignment="1">
      <alignment horizontal="justify" vertical="top" wrapText="1"/>
    </xf>
    <xf numFmtId="0" fontId="6" fillId="3" borderId="1" xfId="0" applyFont="1" applyFill="1" applyBorder="1" applyAlignment="1" applyProtection="1">
      <alignment horizontal="center" vertical="top"/>
      <protection locked="0"/>
    </xf>
    <xf numFmtId="0" fontId="6" fillId="3" borderId="56" xfId="0" applyFont="1" applyFill="1" applyBorder="1" applyAlignment="1" applyProtection="1">
      <alignment horizontal="center" vertical="center" wrapText="1"/>
      <protection locked="0"/>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6" fillId="3" borderId="1" xfId="0" applyFont="1" applyFill="1" applyBorder="1" applyAlignment="1" applyProtection="1">
      <alignment horizontal="center" vertical="center"/>
    </xf>
    <xf numFmtId="14" fontId="6" fillId="3" borderId="2" xfId="0" applyNumberFormat="1" applyFont="1" applyFill="1" applyBorder="1" applyAlignment="1" applyProtection="1">
      <alignment horizontal="justify" vertical="top" wrapText="1"/>
      <protection locked="0"/>
    </xf>
    <xf numFmtId="0" fontId="6" fillId="3" borderId="5" xfId="0" applyFont="1" applyFill="1" applyBorder="1" applyAlignment="1">
      <alignment vertical="top"/>
    </xf>
    <xf numFmtId="0" fontId="6" fillId="3" borderId="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8" borderId="1" xfId="4" applyFont="1" applyFill="1" applyBorder="1" applyAlignment="1">
      <alignment horizontal="center" vertical="center" wrapText="1"/>
    </xf>
    <xf numFmtId="0" fontId="3" fillId="8" borderId="1" xfId="4" applyFont="1" applyFill="1" applyBorder="1" applyAlignment="1">
      <alignment horizontal="justify" vertical="top" wrapText="1"/>
    </xf>
    <xf numFmtId="0" fontId="3" fillId="8" borderId="1" xfId="4" applyFont="1" applyFill="1" applyBorder="1" applyAlignment="1">
      <alignment horizontal="center" vertical="center" wrapText="1"/>
    </xf>
    <xf numFmtId="0" fontId="3" fillId="0" borderId="1" xfId="0" applyFont="1" applyBorder="1" applyAlignment="1"/>
    <xf numFmtId="0" fontId="3" fillId="4" borderId="1" xfId="0" applyFont="1" applyFill="1" applyBorder="1" applyAlignment="1">
      <alignment horizontal="center" vertical="center" wrapText="1"/>
    </xf>
    <xf numFmtId="0" fontId="38" fillId="0" borderId="27" xfId="0" applyFont="1" applyBorder="1" applyAlignment="1" applyProtection="1">
      <alignment horizontal="left" vertical="top" wrapText="1"/>
      <protection locked="0"/>
    </xf>
    <xf numFmtId="0" fontId="38" fillId="0" borderId="38" xfId="0" applyFont="1" applyBorder="1" applyAlignment="1" applyProtection="1">
      <alignment horizontal="left" vertical="top" wrapText="1"/>
      <protection locked="0"/>
    </xf>
    <xf numFmtId="0" fontId="38" fillId="0" borderId="44" xfId="0" applyFont="1" applyBorder="1" applyAlignment="1" applyProtection="1">
      <alignment horizontal="left" vertical="top" wrapText="1"/>
      <protection locked="0"/>
    </xf>
    <xf numFmtId="0" fontId="38" fillId="0" borderId="26" xfId="0" applyFont="1" applyBorder="1" applyAlignment="1" applyProtection="1">
      <alignment horizontal="left" vertical="top" wrapText="1"/>
      <protection locked="0"/>
    </xf>
    <xf numFmtId="0" fontId="3" fillId="9" borderId="1" xfId="4" applyFont="1" applyFill="1" applyBorder="1" applyAlignment="1">
      <alignment horizontal="left" vertical="center" wrapText="1"/>
    </xf>
    <xf numFmtId="0" fontId="21" fillId="9" borderId="1" xfId="0" applyFont="1" applyFill="1" applyBorder="1" applyAlignment="1">
      <alignment horizontal="center" vertical="center" wrapText="1"/>
    </xf>
    <xf numFmtId="0" fontId="3" fillId="9" borderId="1" xfId="4" applyFont="1" applyFill="1" applyBorder="1" applyAlignment="1">
      <alignment horizontal="justify" vertical="center" wrapText="1"/>
    </xf>
    <xf numFmtId="0" fontId="12" fillId="3" borderId="74"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4" fillId="3" borderId="74" xfId="0" applyFont="1" applyFill="1" applyBorder="1" applyAlignment="1">
      <alignment horizontal="center" vertical="top" wrapText="1"/>
    </xf>
    <xf numFmtId="0" fontId="4" fillId="3" borderId="75" xfId="0" applyFont="1" applyFill="1" applyBorder="1" applyAlignment="1">
      <alignment horizontal="center" vertical="top" wrapText="1"/>
    </xf>
    <xf numFmtId="0" fontId="12" fillId="3" borderId="76" xfId="0" applyFont="1" applyFill="1" applyBorder="1" applyAlignment="1">
      <alignment horizontal="center" vertical="center" wrapText="1"/>
    </xf>
    <xf numFmtId="0" fontId="12" fillId="3" borderId="77" xfId="0" applyFont="1" applyFill="1" applyBorder="1" applyAlignment="1">
      <alignment horizontal="center" vertical="center" wrapText="1"/>
    </xf>
    <xf numFmtId="0" fontId="38" fillId="3" borderId="75" xfId="0" applyFont="1" applyFill="1" applyBorder="1" applyAlignment="1">
      <alignment horizontal="left" vertical="top" wrapText="1"/>
    </xf>
    <xf numFmtId="0" fontId="12" fillId="3" borderId="74" xfId="0" applyFont="1" applyFill="1" applyBorder="1" applyAlignment="1">
      <alignment horizontal="left" vertical="top" wrapText="1"/>
    </xf>
    <xf numFmtId="0" fontId="12" fillId="3" borderId="75" xfId="0" applyFont="1" applyFill="1" applyBorder="1" applyAlignment="1">
      <alignment horizontal="left" vertical="top" wrapText="1"/>
    </xf>
    <xf numFmtId="0" fontId="30" fillId="3" borderId="74" xfId="0" applyFont="1" applyFill="1" applyBorder="1" applyAlignment="1">
      <alignment horizontal="center" vertical="top" wrapText="1"/>
    </xf>
    <xf numFmtId="0" fontId="30" fillId="3" borderId="75" xfId="0" applyFont="1" applyFill="1" applyBorder="1" applyAlignment="1">
      <alignment horizontal="center" vertical="top" wrapText="1"/>
    </xf>
    <xf numFmtId="0" fontId="12" fillId="3" borderId="74" xfId="0" applyFont="1" applyFill="1" applyBorder="1" applyAlignment="1">
      <alignment horizontal="center" vertical="top" wrapText="1"/>
    </xf>
    <xf numFmtId="0" fontId="12" fillId="3" borderId="75" xfId="0" applyFont="1" applyFill="1" applyBorder="1" applyAlignment="1">
      <alignment horizontal="center" vertical="top" wrapText="1"/>
    </xf>
    <xf numFmtId="1" fontId="30" fillId="3" borderId="74" xfId="0" applyNumberFormat="1" applyFont="1" applyFill="1" applyBorder="1" applyAlignment="1">
      <alignment horizontal="center" vertical="center"/>
    </xf>
    <xf numFmtId="1" fontId="30" fillId="3" borderId="75" xfId="0" applyNumberFormat="1" applyFont="1" applyFill="1" applyBorder="1" applyAlignment="1">
      <alignment horizontal="center" vertical="center"/>
    </xf>
    <xf numFmtId="1" fontId="30" fillId="3" borderId="74" xfId="0" applyNumberFormat="1" applyFont="1" applyFill="1" applyBorder="1" applyAlignment="1">
      <alignment horizontal="center" vertical="center" wrapText="1"/>
    </xf>
    <xf numFmtId="1" fontId="30" fillId="3" borderId="75" xfId="0" applyNumberFormat="1" applyFont="1" applyFill="1" applyBorder="1" applyAlignment="1">
      <alignment horizontal="center" vertical="center" wrapText="1"/>
    </xf>
    <xf numFmtId="0" fontId="38" fillId="3" borderId="73" xfId="0" applyFont="1" applyFill="1" applyBorder="1" applyAlignment="1">
      <alignment horizontal="left" vertical="top" wrapText="1"/>
    </xf>
    <xf numFmtId="0" fontId="38" fillId="3" borderId="78" xfId="0" applyFont="1" applyFill="1" applyBorder="1" applyAlignment="1">
      <alignment horizontal="left" vertical="top" wrapText="1"/>
    </xf>
    <xf numFmtId="0" fontId="12" fillId="0" borderId="42" xfId="0" applyFont="1" applyBorder="1" applyAlignment="1" applyProtection="1">
      <alignment horizontal="center" vertical="top" wrapText="1"/>
      <protection locked="0"/>
    </xf>
    <xf numFmtId="0" fontId="12" fillId="0" borderId="70"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9" fontId="12" fillId="0" borderId="70" xfId="0" applyNumberFormat="1" applyFont="1" applyBorder="1" applyAlignment="1" applyProtection="1">
      <alignment horizontal="center" vertical="top" wrapText="1"/>
      <protection hidden="1"/>
    </xf>
    <xf numFmtId="9" fontId="12" fillId="0" borderId="72" xfId="0" applyNumberFormat="1" applyFont="1" applyBorder="1" applyAlignment="1" applyProtection="1">
      <alignment horizontal="center" vertical="top" wrapText="1"/>
      <protection hidden="1"/>
    </xf>
    <xf numFmtId="9" fontId="12" fillId="0" borderId="63" xfId="0" applyNumberFormat="1" applyFont="1" applyBorder="1" applyAlignment="1" applyProtection="1">
      <alignment horizontal="center" vertical="top" wrapText="1"/>
      <protection locked="0"/>
    </xf>
    <xf numFmtId="9" fontId="12" fillId="0" borderId="62" xfId="0" applyNumberFormat="1" applyFont="1" applyBorder="1" applyAlignment="1" applyProtection="1">
      <alignment horizontal="center" vertical="top" wrapText="1"/>
      <protection locked="0"/>
    </xf>
    <xf numFmtId="0" fontId="4" fillId="3" borderId="1" xfId="0" applyFont="1" applyFill="1" applyBorder="1" applyAlignment="1" applyProtection="1">
      <alignment horizontal="left" vertical="top" wrapText="1"/>
      <protection locked="0"/>
    </xf>
    <xf numFmtId="0" fontId="4" fillId="3" borderId="1" xfId="0" applyFont="1" applyFill="1" applyBorder="1" applyAlignment="1">
      <alignment horizontal="left" vertical="center" wrapText="1"/>
    </xf>
    <xf numFmtId="0" fontId="4" fillId="0" borderId="1" xfId="0" applyFont="1" applyBorder="1" applyAlignment="1">
      <alignment horizontal="center" vertical="top" wrapText="1"/>
    </xf>
    <xf numFmtId="1" fontId="4" fillId="0" borderId="1" xfId="0" applyNumberFormat="1" applyFont="1" applyBorder="1" applyAlignment="1">
      <alignment horizontal="center" vertical="center" wrapText="1"/>
    </xf>
    <xf numFmtId="2" fontId="4" fillId="3" borderId="1" xfId="0" applyNumberFormat="1"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4" fillId="3" borderId="1" xfId="0" applyFont="1" applyFill="1" applyBorder="1" applyAlignment="1">
      <alignment horizontal="justify" vertical="top"/>
    </xf>
    <xf numFmtId="9" fontId="4" fillId="3" borderId="1" xfId="0" applyNumberFormat="1" applyFont="1" applyFill="1" applyBorder="1" applyAlignment="1" applyProtection="1">
      <alignment horizontal="center" vertical="top" wrapText="1"/>
      <protection locked="0"/>
    </xf>
    <xf numFmtId="0" fontId="25" fillId="10" borderId="2" xfId="4" applyFont="1" applyFill="1" applyBorder="1" applyAlignment="1">
      <alignment horizontal="center" vertical="center" wrapText="1"/>
    </xf>
    <xf numFmtId="0" fontId="25" fillId="10" borderId="5" xfId="4" applyFont="1" applyFill="1" applyBorder="1" applyAlignment="1">
      <alignment horizontal="center" vertical="center" wrapText="1"/>
    </xf>
    <xf numFmtId="0" fontId="24" fillId="10" borderId="2" xfId="4" applyFont="1" applyFill="1" applyBorder="1" applyAlignment="1">
      <alignment horizontal="justify" vertical="top" wrapText="1"/>
    </xf>
    <xf numFmtId="0" fontId="24" fillId="10" borderId="5" xfId="4" applyFont="1" applyFill="1" applyBorder="1" applyAlignment="1">
      <alignment horizontal="justify" vertical="top" wrapText="1"/>
    </xf>
    <xf numFmtId="0" fontId="24" fillId="10" borderId="2" xfId="4" applyFont="1" applyFill="1" applyBorder="1" applyAlignment="1">
      <alignment horizontal="center" vertical="center" wrapText="1"/>
    </xf>
    <xf numFmtId="0" fontId="24" fillId="10" borderId="5" xfId="4" applyFont="1" applyFill="1" applyBorder="1" applyAlignment="1">
      <alignment horizontal="center" vertical="center" wrapText="1"/>
    </xf>
    <xf numFmtId="0" fontId="24" fillId="10" borderId="2" xfId="0" applyFont="1" applyFill="1" applyBorder="1" applyAlignment="1">
      <alignment horizontal="center" vertical="center" wrapText="1"/>
    </xf>
    <xf numFmtId="0" fontId="24" fillId="10" borderId="5" xfId="0" applyFont="1" applyFill="1" applyBorder="1" applyAlignment="1">
      <alignment horizontal="center" vertical="center" wrapText="1"/>
    </xf>
    <xf numFmtId="0" fontId="24" fillId="7" borderId="1" xfId="0" applyFont="1" applyFill="1" applyBorder="1" applyAlignment="1">
      <alignment horizontal="center" vertical="center"/>
    </xf>
    <xf numFmtId="0" fontId="24" fillId="7" borderId="1" xfId="0" applyFont="1" applyFill="1" applyBorder="1" applyAlignment="1"/>
    <xf numFmtId="0" fontId="24" fillId="7" borderId="1" xfId="0" applyFont="1" applyFill="1" applyBorder="1" applyAlignment="1">
      <alignment horizontal="center"/>
    </xf>
    <xf numFmtId="0" fontId="24" fillId="10" borderId="2" xfId="0" applyFont="1" applyFill="1" applyBorder="1" applyAlignment="1">
      <alignment horizontal="center" vertical="center"/>
    </xf>
    <xf numFmtId="0" fontId="24" fillId="10" borderId="5" xfId="0" applyFont="1" applyFill="1" applyBorder="1" applyAlignment="1">
      <alignment horizontal="center" vertical="center"/>
    </xf>
    <xf numFmtId="0" fontId="24" fillId="10" borderId="2" xfId="0" applyFont="1" applyFill="1" applyBorder="1" applyAlignment="1">
      <alignment horizontal="center" vertical="center" textRotation="90" wrapText="1"/>
    </xf>
    <xf numFmtId="0" fontId="24" fillId="10" borderId="5" xfId="0" applyFont="1" applyFill="1" applyBorder="1" applyAlignment="1">
      <alignment horizontal="center" vertical="center" textRotation="90" wrapText="1"/>
    </xf>
    <xf numFmtId="0" fontId="24" fillId="8" borderId="1" xfId="0" applyFont="1" applyFill="1" applyBorder="1" applyAlignment="1">
      <alignment horizontal="center" vertical="center" textRotation="90"/>
    </xf>
    <xf numFmtId="0" fontId="24" fillId="4"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5" fillId="4" borderId="1" xfId="3" applyFont="1" applyFill="1" applyBorder="1" applyAlignment="1">
      <alignment horizontal="center" vertical="center"/>
    </xf>
    <xf numFmtId="0" fontId="24" fillId="4"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xf numFmtId="0" fontId="24" fillId="10" borderId="7" xfId="0" applyFont="1" applyFill="1" applyBorder="1" applyAlignment="1">
      <alignment horizontal="center" vertical="center" wrapText="1"/>
    </xf>
    <xf numFmtId="0" fontId="24" fillId="10" borderId="57"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3" fillId="8" borderId="29" xfId="5" applyFont="1" applyFill="1" applyBorder="1" applyAlignment="1">
      <alignment horizontal="center" vertical="center" textRotation="90"/>
    </xf>
    <xf numFmtId="0" fontId="3" fillId="8" borderId="19" xfId="5" applyFont="1" applyFill="1" applyBorder="1" applyAlignment="1">
      <alignment horizontal="center" vertical="center" textRotation="90"/>
    </xf>
    <xf numFmtId="0" fontId="3" fillId="8" borderId="23" xfId="5" applyFont="1" applyFill="1" applyBorder="1" applyAlignment="1">
      <alignment horizontal="center" vertical="center"/>
    </xf>
    <xf numFmtId="0" fontId="3" fillId="8" borderId="29" xfId="5" applyFont="1" applyFill="1" applyBorder="1" applyAlignment="1">
      <alignment horizontal="center" vertical="center"/>
    </xf>
    <xf numFmtId="0" fontId="3" fillId="8" borderId="19" xfId="5" applyFont="1" applyFill="1" applyBorder="1" applyAlignment="1">
      <alignment horizontal="center" vertical="center" wrapText="1"/>
    </xf>
    <xf numFmtId="0" fontId="3" fillId="8" borderId="29" xfId="5" applyFont="1" applyFill="1" applyBorder="1" applyAlignment="1">
      <alignment horizontal="center" vertical="center" wrapText="1"/>
    </xf>
    <xf numFmtId="0" fontId="3" fillId="8" borderId="24" xfId="5" applyFont="1" applyFill="1" applyBorder="1" applyAlignment="1">
      <alignment horizontal="center" vertical="center" wrapText="1"/>
    </xf>
    <xf numFmtId="0" fontId="3" fillId="8" borderId="19" xfId="5" applyFont="1" applyFill="1" applyBorder="1" applyAlignment="1">
      <alignment horizontal="center" vertical="center"/>
    </xf>
    <xf numFmtId="0" fontId="4" fillId="7" borderId="0" xfId="5" applyFont="1" applyFill="1" applyAlignment="1">
      <alignment horizontal="center" vertical="center" wrapText="1"/>
    </xf>
    <xf numFmtId="0" fontId="4" fillId="7" borderId="46" xfId="5" applyFont="1" applyFill="1" applyBorder="1" applyAlignment="1">
      <alignment horizontal="center" vertical="center" wrapText="1"/>
    </xf>
    <xf numFmtId="0" fontId="3" fillId="8" borderId="23" xfId="5" applyFont="1" applyFill="1" applyBorder="1" applyAlignment="1">
      <alignment horizontal="center" vertical="center" wrapText="1"/>
    </xf>
    <xf numFmtId="0" fontId="3" fillId="8" borderId="37" xfId="5" applyFont="1" applyFill="1" applyBorder="1" applyAlignment="1">
      <alignment horizontal="center" vertical="center"/>
    </xf>
    <xf numFmtId="0" fontId="3" fillId="8" borderId="37" xfId="5" applyFont="1" applyFill="1" applyBorder="1" applyAlignment="1">
      <alignment horizontal="center" vertical="center" wrapText="1"/>
    </xf>
    <xf numFmtId="0" fontId="7" fillId="4" borderId="18" xfId="6" applyFont="1" applyFill="1" applyBorder="1" applyAlignment="1">
      <alignment horizontal="center" vertical="center"/>
    </xf>
    <xf numFmtId="0" fontId="3" fillId="0" borderId="17" xfId="5" applyFont="1" applyBorder="1" applyAlignment="1">
      <alignment horizontal="center" vertical="center"/>
    </xf>
    <xf numFmtId="0" fontId="4" fillId="7" borderId="1" xfId="5" applyFont="1" applyFill="1" applyBorder="1" applyAlignment="1">
      <alignment horizontal="center" vertical="center" wrapText="1"/>
    </xf>
    <xf numFmtId="0" fontId="4" fillId="7" borderId="14" xfId="5" applyFont="1" applyFill="1" applyBorder="1" applyAlignment="1">
      <alignment horizontal="center" vertical="center" wrapText="1"/>
    </xf>
    <xf numFmtId="0" fontId="3" fillId="4" borderId="0" xfId="5" applyFont="1" applyFill="1" applyAlignment="1">
      <alignment horizontal="center" vertical="center" wrapText="1"/>
    </xf>
    <xf numFmtId="0" fontId="8" fillId="0" borderId="0" xfId="5" applyAlignment="1">
      <alignment horizontal="center" vertical="center" wrapText="1"/>
    </xf>
    <xf numFmtId="0" fontId="8" fillId="0" borderId="11" xfId="5" applyBorder="1" applyAlignment="1">
      <alignment horizontal="center" vertical="center" wrapText="1"/>
    </xf>
    <xf numFmtId="0" fontId="8" fillId="0" borderId="14" xfId="5" applyBorder="1" applyAlignment="1">
      <alignment horizontal="center" vertical="center" wrapText="1"/>
    </xf>
    <xf numFmtId="0" fontId="8" fillId="0" borderId="12" xfId="5" applyBorder="1" applyAlignment="1">
      <alignment horizontal="center" vertical="center" wrapText="1"/>
    </xf>
    <xf numFmtId="0" fontId="3" fillId="8" borderId="23" xfId="5" applyFont="1" applyFill="1" applyBorder="1" applyAlignment="1">
      <alignment horizontal="center" vertical="center" textRotation="90" wrapText="1"/>
    </xf>
    <xf numFmtId="0" fontId="3" fillId="8" borderId="24" xfId="5" applyFont="1" applyFill="1" applyBorder="1" applyAlignment="1">
      <alignment horizontal="center" vertical="center" textRotation="90" wrapText="1"/>
    </xf>
    <xf numFmtId="0" fontId="3" fillId="8" borderId="19" xfId="5" applyFont="1" applyFill="1" applyBorder="1" applyAlignment="1">
      <alignment horizontal="center" vertical="center" textRotation="90" wrapText="1"/>
    </xf>
    <xf numFmtId="0" fontId="3" fillId="8" borderId="29" xfId="5" applyFont="1" applyFill="1" applyBorder="1" applyAlignment="1">
      <alignment horizontal="center" vertical="center" textRotation="90" wrapText="1"/>
    </xf>
    <xf numFmtId="0" fontId="3" fillId="8" borderId="43" xfId="5" applyFont="1" applyFill="1" applyBorder="1" applyAlignment="1">
      <alignment horizontal="center" vertical="center" wrapText="1"/>
    </xf>
    <xf numFmtId="0" fontId="3" fillId="8" borderId="50" xfId="5" applyFont="1" applyFill="1" applyBorder="1" applyAlignment="1">
      <alignment horizontal="center" vertical="center" wrapText="1"/>
    </xf>
    <xf numFmtId="0" fontId="21" fillId="9" borderId="119" xfId="5" applyFont="1" applyFill="1" applyBorder="1" applyAlignment="1">
      <alignment horizontal="center" vertical="center" wrapText="1"/>
    </xf>
    <xf numFmtId="0" fontId="8" fillId="0" borderId="120" xfId="5" applyBorder="1" applyAlignment="1">
      <alignment horizontal="center" vertical="center" wrapText="1"/>
    </xf>
    <xf numFmtId="0" fontId="14" fillId="0" borderId="30" xfId="5" applyFont="1" applyBorder="1" applyAlignment="1" applyProtection="1">
      <alignment horizontal="center" vertical="center"/>
    </xf>
    <xf numFmtId="0" fontId="14" fillId="0" borderId="37" xfId="5" applyFont="1" applyBorder="1" applyAlignment="1" applyProtection="1">
      <alignment horizontal="center" vertical="center"/>
    </xf>
    <xf numFmtId="0" fontId="14" fillId="0" borderId="43" xfId="5" applyFont="1" applyBorder="1" applyAlignment="1" applyProtection="1">
      <alignment horizontal="center" vertical="center"/>
    </xf>
    <xf numFmtId="0" fontId="12" fillId="0" borderId="1" xfId="5" applyFont="1" applyBorder="1" applyAlignment="1" applyProtection="1">
      <alignment horizontal="center" vertical="top" wrapText="1"/>
      <protection locked="0"/>
    </xf>
    <xf numFmtId="0" fontId="8" fillId="0" borderId="1" xfId="5" applyBorder="1" applyAlignment="1">
      <alignment horizontal="center" vertical="top" wrapText="1"/>
    </xf>
    <xf numFmtId="0" fontId="14" fillId="0" borderId="1" xfId="5" applyFont="1" applyBorder="1" applyAlignment="1" applyProtection="1">
      <alignment horizontal="justify" vertical="top" wrapText="1"/>
      <protection locked="0"/>
    </xf>
    <xf numFmtId="0" fontId="8" fillId="0" borderId="1" xfId="5" applyBorder="1" applyAlignment="1">
      <alignment vertical="top" wrapText="1"/>
    </xf>
    <xf numFmtId="0" fontId="3" fillId="9" borderId="4" xfId="7" applyFont="1" applyFill="1" applyBorder="1" applyAlignment="1">
      <alignment horizontal="justify" vertical="top" wrapText="1"/>
    </xf>
    <xf numFmtId="0" fontId="3" fillId="9" borderId="22" xfId="7" applyFont="1" applyFill="1" applyBorder="1" applyAlignment="1">
      <alignment horizontal="justify" vertical="top" wrapText="1"/>
    </xf>
    <xf numFmtId="0" fontId="3" fillId="9" borderId="10" xfId="7" applyFont="1" applyFill="1" applyBorder="1" applyAlignment="1">
      <alignment horizontal="center" vertical="center" wrapText="1"/>
    </xf>
    <xf numFmtId="0" fontId="3" fillId="9" borderId="8" xfId="7" applyFont="1" applyFill="1" applyBorder="1" applyAlignment="1">
      <alignment horizontal="center" vertical="center" wrapText="1"/>
    </xf>
    <xf numFmtId="0" fontId="3" fillId="9" borderId="20" xfId="5" applyFont="1" applyFill="1" applyBorder="1" applyAlignment="1">
      <alignment horizontal="center" vertical="center" wrapText="1"/>
    </xf>
    <xf numFmtId="0" fontId="3" fillId="0" borderId="19" xfId="5" applyFont="1" applyBorder="1" applyAlignment="1">
      <alignment horizontal="center" vertical="center" wrapText="1"/>
    </xf>
    <xf numFmtId="0" fontId="3" fillId="9" borderId="19" xfId="5" applyFont="1" applyFill="1" applyBorder="1" applyAlignment="1">
      <alignment horizontal="center" vertical="center" wrapText="1"/>
    </xf>
    <xf numFmtId="0" fontId="3" fillId="9" borderId="23" xfId="5" applyFont="1" applyFill="1" applyBorder="1" applyAlignment="1">
      <alignment horizontal="center" vertical="center" wrapText="1"/>
    </xf>
    <xf numFmtId="0" fontId="14" fillId="0" borderId="29" xfId="5" applyFont="1" applyBorder="1" applyAlignment="1" applyProtection="1">
      <alignment horizontal="center" vertical="center"/>
    </xf>
    <xf numFmtId="0" fontId="14" fillId="0" borderId="24" xfId="5" applyFont="1" applyBorder="1" applyAlignment="1" applyProtection="1">
      <alignment horizontal="center" vertical="center"/>
    </xf>
    <xf numFmtId="0" fontId="14" fillId="0" borderId="19" xfId="5" applyFont="1" applyBorder="1" applyAlignment="1" applyProtection="1">
      <alignment horizontal="center" vertical="center"/>
    </xf>
    <xf numFmtId="0" fontId="14" fillId="0" borderId="24" xfId="5" applyFont="1" applyBorder="1" applyAlignment="1" applyProtection="1">
      <alignment horizontal="center" vertical="top" wrapText="1"/>
      <protection locked="0"/>
    </xf>
    <xf numFmtId="0" fontId="14" fillId="0" borderId="19" xfId="5" applyFont="1" applyBorder="1" applyAlignment="1" applyProtection="1">
      <alignment horizontal="center" vertical="top" wrapText="1"/>
      <protection locked="0"/>
    </xf>
    <xf numFmtId="0" fontId="14" fillId="0" borderId="37" xfId="5" applyFont="1" applyBorder="1" applyAlignment="1" applyProtection="1">
      <alignment horizontal="justify" vertical="top" wrapText="1"/>
      <protection locked="0"/>
    </xf>
    <xf numFmtId="0" fontId="14" fillId="0" borderId="43" xfId="5" applyFont="1" applyBorder="1" applyAlignment="1" applyProtection="1">
      <alignment horizontal="justify" vertical="top" wrapText="1"/>
      <protection locked="0"/>
    </xf>
    <xf numFmtId="0" fontId="34" fillId="0" borderId="44" xfId="5" applyFont="1" applyBorder="1" applyAlignment="1" applyProtection="1">
      <alignment horizontal="center" vertical="top" wrapText="1"/>
      <protection locked="0"/>
    </xf>
    <xf numFmtId="0" fontId="34" fillId="0" borderId="31" xfId="5" applyFont="1" applyBorder="1" applyAlignment="1" applyProtection="1">
      <alignment horizontal="center" vertical="top" wrapText="1"/>
      <protection locked="0"/>
    </xf>
    <xf numFmtId="0" fontId="34" fillId="0" borderId="26" xfId="5" applyFont="1" applyBorder="1" applyAlignment="1" applyProtection="1">
      <alignment horizontal="justify" vertical="top" wrapText="1"/>
      <protection locked="0"/>
    </xf>
    <xf numFmtId="0" fontId="8" fillId="0" borderId="38" xfId="5" applyBorder="1" applyAlignment="1">
      <alignment horizontal="justify" vertical="top" wrapText="1"/>
    </xf>
    <xf numFmtId="0" fontId="8" fillId="0" borderId="44" xfId="5" applyBorder="1" applyAlignment="1">
      <alignment horizontal="justify" vertical="top" wrapText="1"/>
    </xf>
    <xf numFmtId="0" fontId="13" fillId="0" borderId="1" xfId="5" applyFont="1" applyFill="1" applyBorder="1" applyAlignment="1" applyProtection="1">
      <alignment horizontal="center" vertical="top" wrapText="1"/>
      <protection hidden="1"/>
    </xf>
    <xf numFmtId="9" fontId="12" fillId="0" borderId="1" xfId="5" applyNumberFormat="1" applyFont="1" applyBorder="1" applyAlignment="1" applyProtection="1">
      <alignment horizontal="center" vertical="top" wrapText="1"/>
      <protection hidden="1"/>
    </xf>
    <xf numFmtId="0" fontId="13" fillId="0" borderId="1" xfId="5" applyFont="1" applyBorder="1" applyAlignment="1" applyProtection="1">
      <alignment horizontal="center" vertical="top"/>
      <protection hidden="1"/>
    </xf>
    <xf numFmtId="0" fontId="8" fillId="0" borderId="1" xfId="5" applyBorder="1" applyAlignment="1">
      <alignment horizontal="center" vertical="top"/>
    </xf>
    <xf numFmtId="0" fontId="36" fillId="0" borderId="24" xfId="5" applyFont="1" applyFill="1" applyBorder="1" applyAlignment="1" applyProtection="1">
      <alignment horizontal="center" vertical="top" wrapText="1"/>
      <protection hidden="1"/>
    </xf>
    <xf numFmtId="0" fontId="36" fillId="0" borderId="19" xfId="5" applyFont="1" applyFill="1" applyBorder="1" applyAlignment="1" applyProtection="1">
      <alignment horizontal="center" vertical="top" wrapText="1"/>
      <protection hidden="1"/>
    </xf>
    <xf numFmtId="9" fontId="14" fillId="0" borderId="24" xfId="5" applyNumberFormat="1" applyFont="1" applyBorder="1" applyAlignment="1" applyProtection="1">
      <alignment horizontal="center" vertical="top" wrapText="1"/>
      <protection hidden="1"/>
    </xf>
    <xf numFmtId="9" fontId="14" fillId="0" borderId="19" xfId="5" applyNumberFormat="1" applyFont="1" applyBorder="1" applyAlignment="1" applyProtection="1">
      <alignment horizontal="center" vertical="top" wrapText="1"/>
      <protection hidden="1"/>
    </xf>
    <xf numFmtId="0" fontId="36" fillId="0" borderId="24" xfId="5" applyFont="1" applyBorder="1" applyAlignment="1" applyProtection="1">
      <alignment horizontal="center" vertical="top"/>
      <protection hidden="1"/>
    </xf>
    <xf numFmtId="0" fontId="36" fillId="0" borderId="19" xfId="5" applyFont="1" applyBorder="1" applyAlignment="1" applyProtection="1">
      <alignment horizontal="center" vertical="top"/>
      <protection hidden="1"/>
    </xf>
    <xf numFmtId="0" fontId="12" fillId="0" borderId="122" xfId="5" applyFont="1" applyBorder="1" applyAlignment="1" applyProtection="1">
      <alignment horizontal="center" vertical="top" wrapText="1"/>
      <protection locked="0"/>
    </xf>
    <xf numFmtId="0" fontId="8" fillId="0" borderId="4" xfId="5" applyBorder="1" applyAlignment="1">
      <alignment horizontal="center" vertical="top" wrapText="1"/>
    </xf>
    <xf numFmtId="0" fontId="8" fillId="0" borderId="13" xfId="5" applyBorder="1" applyAlignment="1">
      <alignment horizontal="center" vertical="top" wrapText="1"/>
    </xf>
    <xf numFmtId="0" fontId="12" fillId="0" borderId="123" xfId="5" applyFont="1" applyBorder="1" applyAlignment="1" applyProtection="1">
      <alignment horizontal="center" vertical="top"/>
      <protection locked="0"/>
    </xf>
    <xf numFmtId="0" fontId="8" fillId="0" borderId="0" xfId="5" applyAlignment="1">
      <alignment horizontal="center" vertical="top"/>
    </xf>
    <xf numFmtId="0" fontId="8" fillId="0" borderId="0" xfId="5" applyBorder="1" applyAlignment="1">
      <alignment horizontal="center" vertical="top"/>
    </xf>
    <xf numFmtId="0" fontId="8" fillId="0" borderId="14" xfId="5" applyBorder="1" applyAlignment="1">
      <alignment horizontal="center" vertical="top"/>
    </xf>
    <xf numFmtId="9" fontId="12" fillId="0" borderId="1" xfId="5" applyNumberFormat="1" applyFont="1" applyBorder="1" applyAlignment="1" applyProtection="1">
      <alignment horizontal="center" vertical="top" wrapText="1"/>
      <protection locked="0"/>
    </xf>
    <xf numFmtId="2" fontId="14" fillId="3" borderId="2" xfId="5" applyNumberFormat="1" applyFont="1" applyFill="1" applyBorder="1" applyAlignment="1">
      <alignment horizontal="justify" vertical="top" wrapText="1"/>
    </xf>
    <xf numFmtId="0" fontId="14" fillId="0" borderId="50" xfId="5" applyFont="1" applyBorder="1" applyAlignment="1">
      <alignment horizontal="left" vertical="center" wrapText="1"/>
    </xf>
    <xf numFmtId="0" fontId="14" fillId="0" borderId="51" xfId="5" applyFont="1" applyBorder="1" applyAlignment="1">
      <alignment horizontal="left" vertical="center" wrapText="1"/>
    </xf>
    <xf numFmtId="0" fontId="14" fillId="0" borderId="52" xfId="5" applyFont="1" applyBorder="1" applyAlignment="1">
      <alignment horizontal="left" vertical="center" wrapText="1"/>
    </xf>
    <xf numFmtId="0" fontId="14" fillId="0" borderId="124" xfId="5" applyFont="1" applyBorder="1" applyAlignment="1" applyProtection="1">
      <alignment horizontal="center" vertical="top" wrapText="1"/>
      <protection locked="0"/>
    </xf>
    <xf numFmtId="0" fontId="14" fillId="0" borderId="3" xfId="5" applyFont="1" applyBorder="1" applyAlignment="1" applyProtection="1">
      <alignment horizontal="center" vertical="top" wrapText="1"/>
      <protection locked="0"/>
    </xf>
    <xf numFmtId="0" fontId="14" fillId="0" borderId="5" xfId="5" applyFont="1" applyBorder="1" applyAlignment="1" applyProtection="1">
      <alignment horizontal="center" vertical="top" wrapText="1"/>
      <protection locked="0"/>
    </xf>
    <xf numFmtId="0" fontId="34" fillId="0" borderId="2" xfId="5" applyFont="1" applyBorder="1" applyAlignment="1" applyProtection="1">
      <alignment horizontal="center" vertical="top" wrapText="1"/>
      <protection locked="0"/>
    </xf>
    <xf numFmtId="0" fontId="34" fillId="0" borderId="3" xfId="5" applyFont="1" applyBorder="1" applyAlignment="1" applyProtection="1">
      <alignment horizontal="center" vertical="top" wrapText="1"/>
      <protection locked="0"/>
    </xf>
    <xf numFmtId="0" fontId="34" fillId="0" borderId="5" xfId="5" applyFont="1" applyBorder="1" applyAlignment="1" applyProtection="1">
      <alignment horizontal="center" vertical="top" wrapText="1"/>
      <protection locked="0"/>
    </xf>
    <xf numFmtId="0" fontId="14" fillId="3" borderId="1" xfId="5" applyFont="1" applyFill="1" applyBorder="1" applyAlignment="1">
      <alignment horizontal="justify" vertical="top"/>
    </xf>
    <xf numFmtId="0" fontId="8" fillId="0" borderId="1" xfId="5" applyBorder="1" applyAlignment="1">
      <alignment horizontal="justify" vertical="top"/>
    </xf>
    <xf numFmtId="0" fontId="14" fillId="3" borderId="1" xfId="5" applyFont="1" applyFill="1" applyBorder="1" applyAlignment="1">
      <alignment horizontal="justify" vertical="top" wrapText="1"/>
    </xf>
    <xf numFmtId="0" fontId="59" fillId="3" borderId="2" xfId="5" applyFont="1" applyFill="1" applyBorder="1" applyAlignment="1">
      <alignment horizontal="center" vertical="top" wrapText="1"/>
    </xf>
    <xf numFmtId="0" fontId="14" fillId="0" borderId="40" xfId="5" applyFont="1" applyBorder="1" applyAlignment="1" applyProtection="1">
      <alignment horizontal="center" vertical="top" wrapText="1"/>
      <protection locked="0"/>
    </xf>
    <xf numFmtId="0" fontId="14" fillId="0" borderId="47" xfId="5" applyFont="1" applyBorder="1" applyAlignment="1" applyProtection="1">
      <alignment horizontal="center" vertical="top" wrapText="1"/>
      <protection locked="0"/>
    </xf>
    <xf numFmtId="0" fontId="14" fillId="0" borderId="24" xfId="5" applyFont="1" applyBorder="1" applyAlignment="1" applyProtection="1">
      <alignment horizontal="center" vertical="top"/>
      <protection locked="0"/>
    </xf>
    <xf numFmtId="0" fontId="14" fillId="0" borderId="19" xfId="5" applyFont="1" applyBorder="1" applyAlignment="1" applyProtection="1">
      <alignment horizontal="center" vertical="top"/>
      <protection locked="0"/>
    </xf>
    <xf numFmtId="9" fontId="14" fillId="0" borderId="24" xfId="5" applyNumberFormat="1" applyFont="1" applyBorder="1" applyAlignment="1" applyProtection="1">
      <alignment horizontal="center" vertical="top" wrapText="1"/>
      <protection locked="0"/>
    </xf>
    <xf numFmtId="9" fontId="14" fillId="0" borderId="19" xfId="5" applyNumberFormat="1" applyFont="1" applyBorder="1" applyAlignment="1" applyProtection="1">
      <alignment horizontal="center" vertical="top" wrapText="1"/>
      <protection locked="0"/>
    </xf>
    <xf numFmtId="0" fontId="12" fillId="3" borderId="2" xfId="5" applyFont="1" applyFill="1" applyBorder="1" applyAlignment="1">
      <alignment horizontal="justify" vertical="top" wrapText="1"/>
    </xf>
    <xf numFmtId="0" fontId="42" fillId="0" borderId="3" xfId="5" applyFont="1" applyBorder="1" applyAlignment="1">
      <alignment horizontal="justify" vertical="top" wrapText="1"/>
    </xf>
    <xf numFmtId="0" fontId="42" fillId="0" borderId="5" xfId="5" applyFont="1" applyBorder="1" applyAlignment="1">
      <alignment horizontal="justify" vertical="top" wrapText="1"/>
    </xf>
    <xf numFmtId="0" fontId="12" fillId="0" borderId="29" xfId="5" applyFont="1" applyBorder="1" applyAlignment="1" applyProtection="1">
      <alignment horizontal="center" vertical="top" textRotation="90"/>
      <protection locked="0"/>
    </xf>
    <xf numFmtId="0" fontId="8" fillId="0" borderId="24" xfId="5" applyBorder="1" applyAlignment="1">
      <alignment horizontal="center" vertical="top" textRotation="90"/>
    </xf>
    <xf numFmtId="0" fontId="8" fillId="0" borderId="19" xfId="5" applyBorder="1" applyAlignment="1">
      <alignment horizontal="center" vertical="top" textRotation="90"/>
    </xf>
    <xf numFmtId="0" fontId="12" fillId="0" borderId="1" xfId="5" applyFont="1" applyBorder="1" applyAlignment="1" applyProtection="1">
      <alignment horizontal="justify" vertical="top" wrapText="1"/>
      <protection locked="0"/>
    </xf>
    <xf numFmtId="0" fontId="42" fillId="0" borderId="1" xfId="5" applyFont="1" applyBorder="1" applyAlignment="1">
      <alignment horizontal="justify" vertical="top" wrapText="1"/>
    </xf>
    <xf numFmtId="0" fontId="42" fillId="0" borderId="1" xfId="5" applyFont="1" applyBorder="1" applyAlignment="1">
      <alignment vertical="top" wrapText="1"/>
    </xf>
    <xf numFmtId="9" fontId="12" fillId="0" borderId="0" xfId="5" applyNumberFormat="1" applyFont="1" applyBorder="1" applyAlignment="1" applyProtection="1">
      <alignment horizontal="center" vertical="top" wrapText="1"/>
      <protection hidden="1"/>
    </xf>
    <xf numFmtId="9" fontId="12" fillId="0" borderId="14" xfId="5" applyNumberFormat="1" applyFont="1" applyBorder="1" applyAlignment="1" applyProtection="1">
      <alignment horizontal="center" vertical="top" wrapText="1"/>
      <protection hidden="1"/>
    </xf>
    <xf numFmtId="0" fontId="13" fillId="0" borderId="123" xfId="5" applyFont="1" applyFill="1" applyBorder="1" applyAlignment="1" applyProtection="1">
      <alignment horizontal="center" vertical="top" wrapText="1"/>
      <protection hidden="1"/>
    </xf>
    <xf numFmtId="0" fontId="13" fillId="0" borderId="0" xfId="5" applyFont="1" applyFill="1" applyBorder="1" applyAlignment="1" applyProtection="1">
      <alignment horizontal="center" vertical="top" wrapText="1"/>
      <protection hidden="1"/>
    </xf>
    <xf numFmtId="0" fontId="13" fillId="0" borderId="14" xfId="5" applyFont="1" applyFill="1" applyBorder="1" applyAlignment="1" applyProtection="1">
      <alignment horizontal="center" vertical="top" wrapText="1"/>
      <protection hidden="1"/>
    </xf>
    <xf numFmtId="0" fontId="12" fillId="0" borderId="29" xfId="5" applyFont="1" applyBorder="1" applyAlignment="1" applyProtection="1">
      <alignment horizontal="justify" vertical="top" wrapText="1"/>
      <protection locked="0"/>
    </xf>
    <xf numFmtId="0" fontId="42" fillId="0" borderId="19" xfId="5" applyFont="1" applyBorder="1" applyAlignment="1">
      <alignment horizontal="justify" vertical="top" wrapText="1"/>
    </xf>
    <xf numFmtId="0" fontId="14" fillId="0" borderId="29" xfId="5" applyFont="1" applyBorder="1" applyAlignment="1" applyProtection="1">
      <alignment horizontal="center" vertical="top"/>
      <protection hidden="1"/>
    </xf>
    <xf numFmtId="0" fontId="14" fillId="0" borderId="19" xfId="5" applyFont="1" applyBorder="1" applyAlignment="1" applyProtection="1">
      <alignment horizontal="center" vertical="top"/>
      <protection hidden="1"/>
    </xf>
    <xf numFmtId="0" fontId="12" fillId="0" borderId="19" xfId="5" applyFont="1" applyBorder="1" applyAlignment="1" applyProtection="1">
      <alignment horizontal="center" vertical="top" textRotation="90"/>
      <protection locked="0"/>
    </xf>
    <xf numFmtId="9" fontId="12" fillId="0" borderId="123" xfId="5" applyNumberFormat="1" applyFont="1" applyBorder="1" applyAlignment="1" applyProtection="1">
      <alignment horizontal="center" vertical="top" wrapText="1"/>
      <protection hidden="1"/>
    </xf>
    <xf numFmtId="0" fontId="13" fillId="0" borderId="123" xfId="5" applyFont="1" applyBorder="1" applyAlignment="1" applyProtection="1">
      <alignment horizontal="center" vertical="top"/>
      <protection hidden="1"/>
    </xf>
    <xf numFmtId="0" fontId="13" fillId="0" borderId="0" xfId="5" applyFont="1" applyBorder="1" applyAlignment="1" applyProtection="1">
      <alignment horizontal="center" vertical="top"/>
      <protection hidden="1"/>
    </xf>
    <xf numFmtId="0" fontId="13" fillId="0" borderId="14" xfId="5" applyFont="1" applyBorder="1" applyAlignment="1" applyProtection="1">
      <alignment horizontal="center" vertical="top"/>
      <protection hidden="1"/>
    </xf>
    <xf numFmtId="164" fontId="14" fillId="0" borderId="29" xfId="8" applyNumberFormat="1" applyFont="1" applyBorder="1" applyAlignment="1">
      <alignment horizontal="center" vertical="top"/>
    </xf>
    <xf numFmtId="164" fontId="14" fillId="0" borderId="19" xfId="8" applyNumberFormat="1" applyFont="1" applyBorder="1" applyAlignment="1">
      <alignment horizontal="center" vertical="top"/>
    </xf>
    <xf numFmtId="0" fontId="13" fillId="0" borderId="29" xfId="5" applyFont="1" applyFill="1" applyBorder="1" applyAlignment="1" applyProtection="1">
      <alignment horizontal="center" vertical="top" textRotation="90" wrapText="1"/>
      <protection hidden="1"/>
    </xf>
    <xf numFmtId="0" fontId="13" fillId="0" borderId="19" xfId="5" applyFont="1" applyFill="1" applyBorder="1" applyAlignment="1" applyProtection="1">
      <alignment horizontal="center" vertical="top" textRotation="90" wrapText="1"/>
      <protection hidden="1"/>
    </xf>
    <xf numFmtId="0" fontId="12" fillId="0" borderId="53" xfId="5" applyFont="1" applyBorder="1" applyAlignment="1" applyProtection="1">
      <alignment horizontal="center" vertical="top"/>
      <protection locked="0"/>
    </xf>
    <xf numFmtId="0" fontId="8" fillId="0" borderId="55" xfId="5" applyBorder="1" applyAlignment="1">
      <alignment horizontal="center" vertical="top"/>
    </xf>
    <xf numFmtId="9" fontId="12" fillId="0" borderId="29" xfId="5" applyNumberFormat="1" applyFont="1" applyBorder="1" applyAlignment="1" applyProtection="1">
      <alignment horizontal="center" vertical="top"/>
      <protection hidden="1"/>
    </xf>
    <xf numFmtId="9" fontId="12" fillId="0" borderId="19" xfId="5" applyNumberFormat="1" applyFont="1" applyBorder="1" applyAlignment="1" applyProtection="1">
      <alignment horizontal="center" vertical="top"/>
      <protection hidden="1"/>
    </xf>
    <xf numFmtId="0" fontId="13" fillId="0" borderId="29" xfId="5" applyFont="1" applyBorder="1" applyAlignment="1" applyProtection="1">
      <alignment horizontal="center" vertical="top" textRotation="90"/>
      <protection hidden="1"/>
    </xf>
    <xf numFmtId="0" fontId="13" fillId="0" borderId="19" xfId="5" applyFont="1" applyBorder="1" applyAlignment="1" applyProtection="1">
      <alignment horizontal="center" vertical="top" textRotation="90"/>
      <protection hidden="1"/>
    </xf>
    <xf numFmtId="0" fontId="12" fillId="0" borderId="29" xfId="5" applyFont="1" applyBorder="1" applyAlignment="1" applyProtection="1">
      <alignment horizontal="center" vertical="top" wrapText="1"/>
      <protection locked="0"/>
    </xf>
    <xf numFmtId="0" fontId="12" fillId="0" borderId="19" xfId="5" applyFont="1" applyBorder="1" applyAlignment="1" applyProtection="1">
      <alignment horizontal="center" vertical="top" wrapText="1"/>
      <protection locked="0"/>
    </xf>
    <xf numFmtId="0" fontId="36" fillId="0" borderId="0" xfId="5" applyFont="1" applyAlignment="1">
      <alignment horizontal="center" vertical="center"/>
    </xf>
    <xf numFmtId="0" fontId="8" fillId="0" borderId="2" xfId="5" applyBorder="1" applyAlignment="1">
      <alignment horizontal="center" vertical="top" wrapText="1"/>
    </xf>
    <xf numFmtId="0" fontId="38" fillId="3" borderId="2" xfId="5" applyFont="1" applyFill="1" applyBorder="1" applyAlignment="1" applyProtection="1">
      <alignment horizontal="center" vertical="top" wrapText="1"/>
      <protection locked="0"/>
    </xf>
    <xf numFmtId="0" fontId="38" fillId="3" borderId="3" xfId="5" applyFont="1" applyFill="1" applyBorder="1" applyAlignment="1" applyProtection="1">
      <alignment horizontal="center" vertical="top" wrapText="1"/>
      <protection locked="0"/>
    </xf>
    <xf numFmtId="0" fontId="38" fillId="3" borderId="5" xfId="5" applyFont="1" applyFill="1" applyBorder="1" applyAlignment="1" applyProtection="1">
      <alignment horizontal="center" vertical="top" wrapText="1"/>
      <protection locked="0"/>
    </xf>
    <xf numFmtId="0" fontId="38" fillId="0" borderId="2" xfId="5" applyFont="1" applyBorder="1" applyAlignment="1" applyProtection="1">
      <alignment horizontal="center" vertical="top" wrapText="1"/>
      <protection locked="0"/>
    </xf>
    <xf numFmtId="0" fontId="38" fillId="0" borderId="3" xfId="5" applyFont="1" applyBorder="1" applyAlignment="1" applyProtection="1">
      <alignment horizontal="center" vertical="top" wrapText="1"/>
      <protection locked="0"/>
    </xf>
    <xf numFmtId="0" fontId="38" fillId="0" borderId="5" xfId="5" applyFont="1" applyBorder="1" applyAlignment="1" applyProtection="1">
      <alignment horizontal="center" vertical="top" wrapText="1"/>
      <protection locked="0"/>
    </xf>
    <xf numFmtId="0" fontId="12" fillId="0" borderId="4" xfId="5" applyFont="1" applyBorder="1" applyAlignment="1" applyProtection="1">
      <alignment horizontal="center" vertical="top" wrapText="1"/>
      <protection locked="0"/>
    </xf>
    <xf numFmtId="0" fontId="12" fillId="0" borderId="13" xfId="5" applyFont="1" applyBorder="1" applyAlignment="1" applyProtection="1">
      <alignment horizontal="center" vertical="top" wrapText="1"/>
      <protection locked="0"/>
    </xf>
    <xf numFmtId="0" fontId="12" fillId="0" borderId="0" xfId="5" applyFont="1" applyBorder="1" applyAlignment="1" applyProtection="1">
      <alignment horizontal="center" vertical="top"/>
      <protection locked="0"/>
    </xf>
    <xf numFmtId="0" fontId="12" fillId="0" borderId="14" xfId="5" applyFont="1" applyBorder="1" applyAlignment="1" applyProtection="1">
      <alignment horizontal="center" vertical="top"/>
      <protection locked="0"/>
    </xf>
    <xf numFmtId="9" fontId="12" fillId="0" borderId="123" xfId="5" applyNumberFormat="1" applyFont="1" applyBorder="1" applyAlignment="1" applyProtection="1">
      <alignment horizontal="center" vertical="top" wrapText="1"/>
      <protection locked="0"/>
    </xf>
    <xf numFmtId="9" fontId="12" fillId="0" borderId="0" xfId="5" applyNumberFormat="1" applyFont="1" applyBorder="1" applyAlignment="1" applyProtection="1">
      <alignment horizontal="center" vertical="top" wrapText="1"/>
      <protection locked="0"/>
    </xf>
    <xf numFmtId="9" fontId="12" fillId="0" borderId="14" xfId="5" applyNumberFormat="1" applyFont="1" applyBorder="1" applyAlignment="1" applyProtection="1">
      <alignment horizontal="center" vertical="top" wrapText="1"/>
      <protection locked="0"/>
    </xf>
    <xf numFmtId="14" fontId="12" fillId="0" borderId="29" xfId="5" applyNumberFormat="1" applyFont="1" applyBorder="1" applyAlignment="1" applyProtection="1">
      <alignment horizontal="center" vertical="top"/>
      <protection locked="0"/>
    </xf>
    <xf numFmtId="14" fontId="12" fillId="0" borderId="19" xfId="5" applyNumberFormat="1" applyFont="1" applyBorder="1" applyAlignment="1" applyProtection="1">
      <alignment horizontal="center" vertical="top"/>
      <protection locked="0"/>
    </xf>
    <xf numFmtId="14" fontId="14" fillId="3" borderId="29" xfId="5" applyNumberFormat="1" applyFont="1" applyFill="1" applyBorder="1" applyAlignment="1" applyProtection="1">
      <alignment horizontal="justify" vertical="top" wrapText="1"/>
      <protection locked="0"/>
    </xf>
    <xf numFmtId="0" fontId="8" fillId="3" borderId="19" xfId="5" applyFill="1" applyBorder="1" applyAlignment="1">
      <alignment horizontal="justify" vertical="top"/>
    </xf>
    <xf numFmtId="14" fontId="12" fillId="0" borderId="29" xfId="5" applyNumberFormat="1" applyFont="1" applyBorder="1" applyAlignment="1" applyProtection="1">
      <alignment horizontal="center" vertical="top" wrapText="1"/>
      <protection locked="0"/>
    </xf>
    <xf numFmtId="0" fontId="8" fillId="0" borderId="24" xfId="5" applyBorder="1" applyAlignment="1">
      <alignment horizontal="center" vertical="top" wrapText="1"/>
    </xf>
    <xf numFmtId="0" fontId="8" fillId="0" borderId="19" xfId="5" applyBorder="1" applyAlignment="1">
      <alignment horizontal="center" vertical="top" wrapText="1"/>
    </xf>
    <xf numFmtId="0" fontId="12" fillId="0" borderId="29" xfId="5" applyNumberFormat="1" applyFont="1" applyBorder="1" applyAlignment="1" applyProtection="1">
      <alignment horizontal="justify" vertical="top" wrapText="1"/>
      <protection locked="0"/>
    </xf>
    <xf numFmtId="0" fontId="12" fillId="0" borderId="19" xfId="5" applyNumberFormat="1" applyFont="1" applyBorder="1" applyAlignment="1" applyProtection="1">
      <alignment horizontal="justify" vertical="top" wrapText="1"/>
      <protection locked="0"/>
    </xf>
    <xf numFmtId="14" fontId="6" fillId="3" borderId="29" xfId="0" applyNumberFormat="1" applyFont="1" applyFill="1" applyBorder="1" applyAlignment="1" applyProtection="1">
      <alignment horizontal="center" vertical="top"/>
      <protection locked="0"/>
    </xf>
    <xf numFmtId="14" fontId="6" fillId="3" borderId="24" xfId="0" applyNumberFormat="1" applyFont="1" applyFill="1" applyBorder="1" applyAlignment="1" applyProtection="1">
      <alignment horizontal="center" vertical="top"/>
      <protection locked="0"/>
    </xf>
    <xf numFmtId="14" fontId="6" fillId="3" borderId="19" xfId="0" applyNumberFormat="1" applyFont="1" applyFill="1" applyBorder="1" applyAlignment="1" applyProtection="1">
      <alignment horizontal="center" vertical="top"/>
      <protection locked="0"/>
    </xf>
    <xf numFmtId="0" fontId="7" fillId="3" borderId="2" xfId="0" applyFont="1" applyFill="1" applyBorder="1" applyAlignment="1" applyProtection="1">
      <alignment horizontal="center" vertical="top" wrapText="1"/>
      <protection hidden="1"/>
    </xf>
    <xf numFmtId="0" fontId="7" fillId="3" borderId="3" xfId="0" applyFont="1" applyFill="1" applyBorder="1" applyAlignment="1" applyProtection="1">
      <alignment horizontal="center" vertical="top" wrapText="1"/>
      <protection hidden="1"/>
    </xf>
    <xf numFmtId="0" fontId="7" fillId="3" borderId="5" xfId="0" applyFont="1" applyFill="1" applyBorder="1" applyAlignment="1" applyProtection="1">
      <alignment horizontal="center" vertical="top" wrapText="1"/>
      <protection hidden="1"/>
    </xf>
    <xf numFmtId="0" fontId="7" fillId="3" borderId="2" xfId="0" applyFont="1" applyFill="1" applyBorder="1" applyAlignment="1" applyProtection="1">
      <alignment horizontal="center" vertical="top"/>
      <protection hidden="1"/>
    </xf>
    <xf numFmtId="0" fontId="7" fillId="3" borderId="3" xfId="0" applyFont="1" applyFill="1" applyBorder="1" applyAlignment="1" applyProtection="1">
      <alignment horizontal="center" vertical="top"/>
      <protection hidden="1"/>
    </xf>
    <xf numFmtId="0" fontId="7" fillId="3" borderId="5" xfId="0" applyFont="1" applyFill="1" applyBorder="1" applyAlignment="1" applyProtection="1">
      <alignment horizontal="center" vertical="top"/>
      <protection hidden="1"/>
    </xf>
    <xf numFmtId="0" fontId="6" fillId="3" borderId="29" xfId="0" applyFont="1" applyFill="1" applyBorder="1" applyAlignment="1" applyProtection="1">
      <alignment horizontal="center" vertical="top" wrapText="1"/>
      <protection locked="0"/>
    </xf>
    <xf numFmtId="0" fontId="6" fillId="3" borderId="24" xfId="0" applyFont="1" applyFill="1" applyBorder="1" applyAlignment="1" applyProtection="1">
      <alignment horizontal="center" vertical="top" wrapText="1"/>
      <protection locked="0"/>
    </xf>
    <xf numFmtId="0" fontId="6" fillId="3" borderId="19" xfId="0" applyFont="1" applyFill="1" applyBorder="1" applyAlignment="1" applyProtection="1">
      <alignment horizontal="center" vertical="top" wrapText="1"/>
      <protection locked="0"/>
    </xf>
    <xf numFmtId="0" fontId="6" fillId="3" borderId="29" xfId="0" applyFont="1" applyFill="1" applyBorder="1" applyAlignment="1" applyProtection="1">
      <alignment horizontal="center" vertical="top"/>
      <protection locked="0"/>
    </xf>
    <xf numFmtId="0" fontId="6" fillId="3" borderId="24" xfId="0" applyFont="1" applyFill="1" applyBorder="1" applyAlignment="1" applyProtection="1">
      <alignment horizontal="center" vertical="top"/>
      <protection locked="0"/>
    </xf>
    <xf numFmtId="0" fontId="6" fillId="3" borderId="19" xfId="0" applyFont="1" applyFill="1" applyBorder="1" applyAlignment="1" applyProtection="1">
      <alignment horizontal="center" vertical="top"/>
      <protection locked="0"/>
    </xf>
    <xf numFmtId="14" fontId="6" fillId="3" borderId="58" xfId="0" applyNumberFormat="1" applyFont="1" applyFill="1" applyBorder="1" applyAlignment="1" applyProtection="1">
      <alignment horizontal="center" vertical="top"/>
      <protection locked="0"/>
    </xf>
    <xf numFmtId="14" fontId="6" fillId="3" borderId="54" xfId="0" applyNumberFormat="1" applyFont="1" applyFill="1" applyBorder="1" applyAlignment="1" applyProtection="1">
      <alignment horizontal="center" vertical="top"/>
      <protection locked="0"/>
    </xf>
    <xf numFmtId="14" fontId="6" fillId="3" borderId="59" xfId="0" applyNumberFormat="1" applyFont="1" applyFill="1" applyBorder="1" applyAlignment="1" applyProtection="1">
      <alignment horizontal="center" vertical="top"/>
      <protection locked="0"/>
    </xf>
    <xf numFmtId="0" fontId="6" fillId="3" borderId="2" xfId="0" applyFont="1" applyFill="1" applyBorder="1" applyAlignment="1" applyProtection="1">
      <alignment horizontal="justify" vertical="top" wrapText="1"/>
      <protection locked="0"/>
    </xf>
    <xf numFmtId="0" fontId="6" fillId="3" borderId="3" xfId="0" applyFont="1" applyFill="1" applyBorder="1" applyAlignment="1" applyProtection="1">
      <alignment horizontal="justify" vertical="top" wrapText="1"/>
      <protection locked="0"/>
    </xf>
    <xf numFmtId="0" fontId="6" fillId="3" borderId="5" xfId="0" applyFont="1" applyFill="1" applyBorder="1" applyAlignment="1" applyProtection="1">
      <alignment horizontal="center" vertical="top" wrapText="1"/>
      <protection locked="0"/>
    </xf>
    <xf numFmtId="0" fontId="6" fillId="3" borderId="2" xfId="0" applyFont="1" applyFill="1" applyBorder="1" applyAlignment="1" applyProtection="1">
      <alignment horizontal="center" vertical="top"/>
      <protection locked="0"/>
    </xf>
    <xf numFmtId="0" fontId="6" fillId="3" borderId="3" xfId="0" applyFont="1" applyFill="1" applyBorder="1" applyAlignment="1" applyProtection="1">
      <alignment horizontal="center" vertical="top"/>
      <protection locked="0"/>
    </xf>
    <xf numFmtId="0" fontId="6" fillId="3" borderId="3" xfId="0" applyFont="1" applyFill="1" applyBorder="1" applyAlignment="1">
      <alignment horizontal="center" vertical="top"/>
    </xf>
    <xf numFmtId="0" fontId="6" fillId="3" borderId="5" xfId="0" applyFont="1" applyFill="1" applyBorder="1" applyAlignment="1">
      <alignment horizontal="center" vertical="top"/>
    </xf>
    <xf numFmtId="9" fontId="6" fillId="3" borderId="2" xfId="0" applyNumberFormat="1" applyFont="1" applyFill="1" applyBorder="1" applyAlignment="1" applyProtection="1">
      <alignment horizontal="center" vertical="top" wrapText="1"/>
      <protection hidden="1"/>
    </xf>
    <xf numFmtId="9" fontId="6" fillId="3" borderId="3" xfId="0" applyNumberFormat="1" applyFont="1" applyFill="1" applyBorder="1" applyAlignment="1" applyProtection="1">
      <alignment horizontal="center" vertical="top" wrapText="1"/>
      <protection hidden="1"/>
    </xf>
    <xf numFmtId="0" fontId="24" fillId="8" borderId="1" xfId="0" applyFont="1" applyFill="1" applyBorder="1" applyAlignment="1">
      <alignment horizontal="center" vertical="center" wrapText="1"/>
    </xf>
    <xf numFmtId="0" fontId="3" fillId="14" borderId="0" xfId="0" applyFont="1" applyFill="1" applyAlignment="1">
      <alignment horizontal="center" vertical="center" wrapText="1"/>
    </xf>
    <xf numFmtId="0" fontId="3" fillId="14" borderId="1" xfId="0" applyFont="1" applyFill="1" applyBorder="1" applyAlignment="1">
      <alignment horizontal="center" vertical="center"/>
    </xf>
    <xf numFmtId="0" fontId="3" fillId="14"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82" xfId="0" applyFont="1" applyBorder="1" applyAlignment="1">
      <alignment horizontal="center" vertical="center"/>
    </xf>
    <xf numFmtId="0" fontId="6" fillId="0" borderId="88" xfId="0" applyFont="1" applyBorder="1"/>
    <xf numFmtId="0" fontId="6" fillId="0" borderId="1" xfId="0" applyFont="1" applyBorder="1" applyAlignment="1">
      <alignment horizontal="center" vertical="center" wrapText="1"/>
    </xf>
    <xf numFmtId="0" fontId="6" fillId="3" borderId="86" xfId="0" applyFont="1" applyFill="1" applyBorder="1" applyAlignment="1">
      <alignment horizontal="center" vertical="top"/>
    </xf>
    <xf numFmtId="0" fontId="6" fillId="3" borderId="11" xfId="0" applyFont="1" applyFill="1" applyBorder="1" applyAlignment="1">
      <alignment horizontal="center" vertical="top"/>
    </xf>
    <xf numFmtId="0" fontId="6" fillId="3" borderId="12" xfId="0" applyFont="1" applyFill="1" applyBorder="1" applyAlignment="1">
      <alignment horizontal="center" vertical="top"/>
    </xf>
    <xf numFmtId="0" fontId="4" fillId="0" borderId="9" xfId="0" applyFont="1" applyBorder="1" applyAlignment="1">
      <alignment horizontal="center" vertical="center" wrapText="1"/>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94" xfId="0" applyFont="1" applyBorder="1" applyAlignment="1">
      <alignment horizontal="center" vertical="center"/>
    </xf>
    <xf numFmtId="0" fontId="4" fillId="0" borderId="13" xfId="0" applyFont="1"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0" fillId="0" borderId="82" xfId="0" applyBorder="1" applyAlignment="1">
      <alignment horizontal="center" vertical="center"/>
    </xf>
    <xf numFmtId="0" fontId="0" fillId="0" borderId="88" xfId="0" applyBorder="1" applyAlignment="1">
      <alignment horizontal="center" vertical="center"/>
    </xf>
    <xf numFmtId="0" fontId="4"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4" fillId="0" borderId="89" xfId="0" applyFont="1" applyBorder="1" applyAlignment="1">
      <alignment horizontal="center" vertical="center" wrapText="1"/>
    </xf>
    <xf numFmtId="0" fontId="6" fillId="0" borderId="1" xfId="0" applyFont="1" applyBorder="1" applyAlignment="1">
      <alignment wrapText="1"/>
    </xf>
    <xf numFmtId="0" fontId="6" fillId="0" borderId="1" xfId="0" applyFont="1" applyBorder="1" applyAlignment="1">
      <alignment vertical="top" wrapText="1"/>
    </xf>
    <xf numFmtId="0" fontId="4" fillId="0" borderId="1" xfId="0" applyFont="1" applyBorder="1" applyAlignment="1">
      <alignment horizontal="center" vertical="top"/>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6" fillId="0" borderId="1" xfId="0" applyFont="1" applyBorder="1" applyAlignment="1">
      <alignment horizontal="left" vertical="top" wrapText="1"/>
    </xf>
    <xf numFmtId="0" fontId="4" fillId="0" borderId="1" xfId="0" applyFont="1" applyBorder="1" applyAlignment="1">
      <alignment vertical="top" wrapText="1"/>
    </xf>
    <xf numFmtId="0" fontId="0" fillId="0" borderId="90" xfId="0" applyBorder="1" applyAlignment="1">
      <alignment horizontal="center" vertical="center"/>
    </xf>
    <xf numFmtId="0" fontId="4" fillId="0" borderId="9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5" xfId="0" applyFont="1" applyFill="1" applyBorder="1" applyAlignment="1">
      <alignment horizontal="lef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5" xfId="0" applyFont="1" applyBorder="1" applyAlignment="1">
      <alignment horizontal="center" vertical="top" wrapText="1"/>
    </xf>
    <xf numFmtId="0" fontId="4" fillId="0" borderId="82" xfId="0" applyFont="1" applyBorder="1" applyAlignment="1">
      <alignment horizontal="left" vertical="top" wrapText="1"/>
    </xf>
    <xf numFmtId="0" fontId="4" fillId="0" borderId="88" xfId="0" applyFont="1" applyBorder="1" applyAlignment="1">
      <alignment horizontal="left" vertical="top" wrapText="1"/>
    </xf>
    <xf numFmtId="0" fontId="4" fillId="0" borderId="82" xfId="0" applyFont="1" applyBorder="1" applyAlignment="1">
      <alignment horizontal="center" vertical="top" wrapText="1"/>
    </xf>
    <xf numFmtId="0" fontId="4" fillId="0" borderId="88" xfId="0" applyFont="1" applyBorder="1" applyAlignment="1">
      <alignment horizontal="center" vertical="top" wrapText="1"/>
    </xf>
    <xf numFmtId="0" fontId="4" fillId="0" borderId="85" xfId="0" applyFont="1" applyBorder="1" applyAlignment="1">
      <alignment horizontal="center" vertical="top" wrapText="1"/>
    </xf>
    <xf numFmtId="0" fontId="4" fillId="0" borderId="96" xfId="0" applyFont="1" applyBorder="1" applyAlignment="1">
      <alignment horizontal="center" vertical="top" wrapText="1"/>
    </xf>
    <xf numFmtId="0" fontId="4" fillId="0" borderId="7" xfId="0" applyFont="1" applyBorder="1" applyAlignment="1">
      <alignment horizontal="center"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5" xfId="0" applyFont="1" applyBorder="1" applyAlignment="1">
      <alignment horizontal="left" vertical="top"/>
    </xf>
    <xf numFmtId="0" fontId="4" fillId="0" borderId="98" xfId="0" applyFont="1" applyBorder="1" applyAlignment="1">
      <alignment horizontal="center" vertical="center"/>
    </xf>
    <xf numFmtId="0" fontId="4" fillId="0" borderId="100" xfId="0" applyFont="1" applyBorder="1" applyAlignment="1">
      <alignment horizontal="center" vertical="center"/>
    </xf>
    <xf numFmtId="0" fontId="0" fillId="0" borderId="99" xfId="0" applyBorder="1" applyAlignment="1">
      <alignment horizontal="center" vertical="center"/>
    </xf>
    <xf numFmtId="0" fontId="0" fillId="0" borderId="93" xfId="0" applyBorder="1" applyAlignment="1">
      <alignment horizontal="center" vertical="center"/>
    </xf>
    <xf numFmtId="0" fontId="4" fillId="0" borderId="94" xfId="0" applyFont="1" applyBorder="1" applyAlignment="1">
      <alignment horizontal="center" vertical="top" wrapText="1"/>
    </xf>
    <xf numFmtId="0" fontId="4" fillId="0" borderId="4" xfId="0" applyFont="1" applyBorder="1" applyAlignment="1">
      <alignment horizontal="center" vertical="top" wrapText="1"/>
    </xf>
    <xf numFmtId="0" fontId="4" fillId="0" borderId="13" xfId="0" applyFont="1" applyBorder="1" applyAlignment="1">
      <alignment horizontal="center"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 fillId="0" borderId="82" xfId="0" applyFont="1" applyBorder="1" applyAlignment="1">
      <alignment horizontal="center" vertical="top"/>
    </xf>
    <xf numFmtId="0" fontId="4" fillId="0" borderId="88" xfId="0" applyFont="1" applyBorder="1" applyAlignment="1">
      <alignment horizontal="center" vertical="top"/>
    </xf>
    <xf numFmtId="0" fontId="4" fillId="0" borderId="90" xfId="0" applyFont="1" applyBorder="1" applyAlignment="1">
      <alignment horizontal="left" vertical="top" wrapText="1"/>
    </xf>
    <xf numFmtId="0" fontId="0" fillId="0" borderId="101" xfId="0" applyBorder="1" applyAlignment="1">
      <alignment horizontal="center" vertical="center"/>
    </xf>
    <xf numFmtId="0" fontId="0" fillId="0" borderId="102" xfId="0" applyBorder="1" applyAlignment="1">
      <alignment horizontal="center" vertical="center"/>
    </xf>
    <xf numFmtId="0" fontId="4" fillId="0" borderId="90" xfId="0" applyFont="1" applyBorder="1" applyAlignment="1">
      <alignment horizontal="center" vertical="top" wrapText="1"/>
    </xf>
    <xf numFmtId="165" fontId="4" fillId="0" borderId="85" xfId="0" applyNumberFormat="1" applyFont="1" applyBorder="1" applyAlignment="1">
      <alignment horizontal="center" vertical="top" wrapText="1"/>
    </xf>
    <xf numFmtId="165" fontId="4" fillId="0" borderId="96" xfId="0" applyNumberFormat="1" applyFont="1" applyBorder="1" applyAlignment="1">
      <alignment horizontal="center" vertical="top" wrapText="1"/>
    </xf>
    <xf numFmtId="165" fontId="4" fillId="0" borderId="103" xfId="0" applyNumberFormat="1" applyFont="1" applyBorder="1" applyAlignment="1">
      <alignment horizontal="center" vertical="top" wrapText="1"/>
    </xf>
    <xf numFmtId="0" fontId="12" fillId="0" borderId="104" xfId="0" applyFont="1" applyBorder="1" applyAlignment="1">
      <alignment horizontal="center" vertical="center" wrapText="1"/>
    </xf>
    <xf numFmtId="0" fontId="50" fillId="0" borderId="109" xfId="0" applyFont="1" applyBorder="1"/>
    <xf numFmtId="0" fontId="12" fillId="0" borderId="105" xfId="0" applyFont="1" applyBorder="1" applyAlignment="1">
      <alignment horizontal="center" vertical="center" wrapText="1"/>
    </xf>
    <xf numFmtId="0" fontId="50" fillId="0" borderId="110" xfId="0" applyFont="1" applyBorder="1"/>
    <xf numFmtId="0" fontId="12" fillId="0" borderId="104" xfId="0" applyFont="1" applyBorder="1" applyAlignment="1">
      <alignment horizontal="left" vertical="top" wrapText="1"/>
    </xf>
    <xf numFmtId="0" fontId="50" fillId="0" borderId="109" xfId="0" applyFont="1" applyBorder="1" applyAlignment="1">
      <alignment vertical="top"/>
    </xf>
    <xf numFmtId="0" fontId="12" fillId="0" borderId="104" xfId="0" applyFont="1" applyBorder="1" applyAlignment="1">
      <alignment horizontal="center" vertical="top" wrapText="1"/>
    </xf>
    <xf numFmtId="0" fontId="12" fillId="0" borderId="35" xfId="0" applyFont="1" applyBorder="1" applyAlignment="1" applyProtection="1">
      <alignment horizontal="center" vertical="top" wrapText="1"/>
      <protection locked="0"/>
    </xf>
    <xf numFmtId="0" fontId="12" fillId="0" borderId="41" xfId="0" applyFont="1" applyBorder="1" applyAlignment="1" applyProtection="1">
      <alignment horizontal="center" vertical="top" wrapText="1"/>
      <protection locked="0"/>
    </xf>
    <xf numFmtId="0" fontId="12" fillId="0" borderId="48" xfId="0" applyFont="1" applyBorder="1" applyAlignment="1" applyProtection="1">
      <alignment horizontal="center" vertical="top" wrapText="1"/>
      <protection locked="0"/>
    </xf>
    <xf numFmtId="0" fontId="34" fillId="3" borderId="108" xfId="0" applyFont="1" applyFill="1" applyBorder="1" applyAlignment="1">
      <alignment horizontal="justify" vertical="top" wrapText="1"/>
    </xf>
    <xf numFmtId="0" fontId="34" fillId="3" borderId="111" xfId="0" applyFont="1" applyFill="1" applyBorder="1" applyAlignment="1">
      <alignment horizontal="justify" vertical="top" wrapText="1"/>
    </xf>
    <xf numFmtId="0" fontId="34" fillId="3" borderId="113" xfId="0" applyFont="1" applyFill="1" applyBorder="1" applyAlignment="1">
      <alignment horizontal="justify" vertical="top" wrapText="1"/>
    </xf>
    <xf numFmtId="0" fontId="12" fillId="3" borderId="108" xfId="0" applyFont="1" applyFill="1" applyBorder="1" applyAlignment="1">
      <alignment horizontal="justify" vertical="top" wrapText="1"/>
    </xf>
    <xf numFmtId="0" fontId="12" fillId="3" borderId="111" xfId="0" applyFont="1" applyFill="1" applyBorder="1" applyAlignment="1">
      <alignment horizontal="justify" vertical="top" wrapText="1"/>
    </xf>
    <xf numFmtId="0" fontId="12" fillId="3" borderId="113" xfId="0" applyFont="1" applyFill="1" applyBorder="1" applyAlignment="1">
      <alignment horizontal="justify" vertical="top" wrapText="1"/>
    </xf>
    <xf numFmtId="0" fontId="38" fillId="3" borderId="107" xfId="0" applyFont="1" applyFill="1" applyBorder="1" applyAlignment="1">
      <alignment vertical="top" wrapText="1"/>
    </xf>
    <xf numFmtId="0" fontId="51" fillId="0" borderId="79" xfId="0" applyFont="1" applyBorder="1" applyAlignment="1">
      <alignment vertical="top" wrapText="1"/>
    </xf>
    <xf numFmtId="0" fontId="51" fillId="0" borderId="112" xfId="0" applyFont="1" applyBorder="1" applyAlignment="1">
      <alignment vertical="top" wrapText="1"/>
    </xf>
    <xf numFmtId="0" fontId="14" fillId="3" borderId="23" xfId="0" applyFont="1" applyFill="1" applyBorder="1" applyAlignment="1">
      <alignment horizontal="center" vertical="center" wrapText="1"/>
    </xf>
    <xf numFmtId="0" fontId="4" fillId="3" borderId="23" xfId="0" applyFont="1" applyFill="1" applyBorder="1" applyAlignment="1">
      <alignment horizontal="justify" vertical="top" wrapText="1"/>
    </xf>
    <xf numFmtId="0" fontId="0" fillId="0" borderId="23" xfId="0" applyBorder="1" applyAlignment="1">
      <alignment horizontal="justify" vertical="top"/>
    </xf>
    <xf numFmtId="0" fontId="14" fillId="3" borderId="23" xfId="0" applyFont="1" applyFill="1" applyBorder="1" applyAlignment="1">
      <alignment vertical="top" wrapText="1"/>
    </xf>
    <xf numFmtId="0" fontId="33" fillId="3" borderId="23" xfId="0" applyFont="1" applyFill="1" applyBorder="1" applyAlignment="1">
      <alignment horizontal="left" vertical="top" wrapText="1"/>
    </xf>
    <xf numFmtId="0" fontId="14" fillId="3" borderId="23" xfId="0" applyFont="1" applyFill="1" applyBorder="1" applyAlignment="1">
      <alignment horizontal="left" vertical="top" wrapText="1"/>
    </xf>
    <xf numFmtId="0" fontId="30" fillId="3" borderId="23" xfId="0" applyFont="1" applyFill="1" applyBorder="1" applyAlignment="1">
      <alignment horizontal="justify" vertical="top" wrapText="1"/>
    </xf>
    <xf numFmtId="0" fontId="30" fillId="0" borderId="23" xfId="0" applyFont="1" applyBorder="1" applyAlignment="1">
      <alignment horizontal="justify" vertical="top" wrapText="1"/>
    </xf>
    <xf numFmtId="1" fontId="30" fillId="3" borderId="23" xfId="0" applyNumberFormat="1" applyFont="1" applyFill="1" applyBorder="1" applyAlignment="1">
      <alignment horizontal="center" vertical="center"/>
    </xf>
    <xf numFmtId="1" fontId="30" fillId="0" borderId="23" xfId="0" applyNumberFormat="1" applyFont="1" applyBorder="1" applyAlignment="1">
      <alignment horizontal="center" vertical="center"/>
    </xf>
    <xf numFmtId="1" fontId="30" fillId="3" borderId="23" xfId="0" applyNumberFormat="1" applyFont="1" applyFill="1" applyBorder="1" applyAlignment="1">
      <alignment horizontal="center" vertical="center" wrapText="1"/>
    </xf>
    <xf numFmtId="1" fontId="30" fillId="0" borderId="23" xfId="0" applyNumberFormat="1" applyFont="1" applyBorder="1" applyAlignment="1">
      <alignment horizontal="center" vertical="center" wrapText="1"/>
    </xf>
    <xf numFmtId="14" fontId="52" fillId="0" borderId="29" xfId="0" applyNumberFormat="1" applyFont="1" applyBorder="1" applyAlignment="1" applyProtection="1">
      <alignment horizontal="center" vertical="top" wrapText="1"/>
      <protection locked="0"/>
    </xf>
    <xf numFmtId="14" fontId="52" fillId="0" borderId="19" xfId="0" applyNumberFormat="1" applyFont="1" applyBorder="1" applyAlignment="1" applyProtection="1">
      <alignment horizontal="center" vertical="top" wrapText="1"/>
      <protection locked="0"/>
    </xf>
    <xf numFmtId="0" fontId="14" fillId="3" borderId="23" xfId="0" applyFont="1" applyFill="1" applyBorder="1" applyAlignment="1">
      <alignment horizontal="center" vertical="top" wrapText="1"/>
    </xf>
    <xf numFmtId="0" fontId="52" fillId="0" borderId="29" xfId="0" applyFont="1" applyBorder="1" applyAlignment="1" applyProtection="1">
      <alignment horizontal="center" vertical="top"/>
      <protection locked="0"/>
    </xf>
    <xf numFmtId="0" fontId="52" fillId="0" borderId="24" xfId="0" applyFont="1" applyBorder="1" applyAlignment="1" applyProtection="1">
      <alignment horizontal="center" vertical="top"/>
      <protection locked="0"/>
    </xf>
    <xf numFmtId="0" fontId="14" fillId="11" borderId="1" xfId="0" applyFont="1" applyFill="1" applyBorder="1" applyAlignment="1">
      <alignment horizontal="center" vertical="center"/>
    </xf>
    <xf numFmtId="0" fontId="63" fillId="11" borderId="1" xfId="0" applyFont="1" applyFill="1" applyBorder="1" applyAlignment="1">
      <alignment horizontal="center" vertical="center"/>
    </xf>
  </cellXfs>
  <cellStyles count="9">
    <cellStyle name="20% - Énfasis2" xfId="4" builtinId="34"/>
    <cellStyle name="20% - Énfasis2 2" xfId="7"/>
    <cellStyle name="Hipervínculo" xfId="1" builtinId="8"/>
    <cellStyle name="Incorrecto" xfId="3" builtinId="27"/>
    <cellStyle name="Incorrecto 2" xfId="6"/>
    <cellStyle name="Normal" xfId="0" builtinId="0"/>
    <cellStyle name="Normal 2" xfId="5"/>
    <cellStyle name="Porcentaje" xfId="2" builtinId="5"/>
    <cellStyle name="Porcentaje 2" xfId="8"/>
  </cellStyles>
  <dxfs count="1858">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ont>
        <b/>
        <color theme="1"/>
      </font>
      <fill>
        <patternFill patternType="solid">
          <fgColor rgb="FFFFFF00"/>
          <bgColor rgb="FFFFFF00"/>
        </patternFill>
      </fill>
    </dxf>
    <dxf>
      <font>
        <b/>
      </font>
      <fill>
        <patternFill patternType="solid">
          <fgColor rgb="FFFF9900"/>
          <bgColor rgb="FFFF9900"/>
        </patternFill>
      </fill>
    </dxf>
    <dxf>
      <font>
        <b/>
        <color theme="1"/>
      </font>
      <fill>
        <patternFill patternType="solid">
          <fgColor rgb="FFFF0505"/>
          <bgColor rgb="FFFF0505"/>
        </patternFill>
      </fill>
    </dxf>
    <dxf>
      <font>
        <b/>
        <color theme="1"/>
      </font>
      <fill>
        <patternFill patternType="solid">
          <fgColor rgb="FF00B050"/>
          <bgColor rgb="FF00B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UDITORIAS%20A&#209;O%202022\SEGUIMIENTO%20A%20LOS%20RIESGOS%20DE%20GESTION%20SEP%202022\SEGUIMIENTO%20SIG\SEGUIMIENTO%20GESTION%20DEL%20RIESGO%20PROCESO%20%20SIG%20DEFINITVO%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wnloads\SEGUIMIENTOS%20MAPAS%20%20CONSOLIDADOS%20CARME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UDITORIAS%20A&#209;O%202022\SEGUIMIENTO%20A%20LOS%20RIESGOS%20DE%20GESTION%20SEP%202022\SEGUIMIENTO%20RIESGOS%20GESTION%20%20EVALUACI&#211;N%20Y%20SEGUIMIENTO\SEGUIMIENTO%20MAPA%20EVALUACI&#211;N%20Y%20SEGUIMIENTO%20AGOSTO%2020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CARMEN\Downloads\42328-MR-20220118165801%20(7).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TRIZ%20%20DE%20%20SEGUIMIENTO%20AL%20MAPA%20DE%20RIESGOS%20DE%20GESTION%20ATENCION%20AL%20CIUDADANO_%20OCT_%2020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wnloads\seguimiento%20gesti&#243;n%20human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xlFile://Root/AUDITORIAS%20A&#209;O%202022/DOCUMENTOS%20ESTRAT&#201;GICOS%20DE%20LA%20OCI%20%202022/Monitoreo%20mapa%20de%20riesgos%20a%20agosto%20de%202022/MONITOREO%20MAPA%20RIESGOS%20%20GESTI&#211;N%20%20%20PROCESO%20%20EVALUACI&#211;N%20Y%20SEGUIMIENTO%20A%2030%20de%20agosto%20%20%20%20202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ownloads\SEGUIMIENTO%20RIESGOS%20DE%20GESTION%20JURIDICA%20Y%20HACIEND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RIESGOS%2030-08-22\gestion\GESTION%20SALUD\RIESGOS%20DE%20GESTION%20SALUD%20ST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RIESGOS%2030-08-22\gestion\GESTION%20SALUD\RIESGOS%20DE%20GESTION\MAPA%20DE%20RIESGO%20DE%20GESTIO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CAMILA\Desktop\CONTROL%20INTERNO\MAPA-CORRUPCION-GESTION-2022\MAPAS%20DE%20GESTION\SOCIAL%20COMUNITARIA\Mapa%20gesti&#243;n%20social%20comunitario%20-202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Downloads\FORMATO%20%20MATRIZ%20%20SOCIAL%20COMUNITARIO%20-%20GESTION.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CAMILA\Downloads\Mapa%20de%20Riesgos%20de%20Gesti&#243;n%202022%20%20Gesti&#243;n%20Educativ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CAMILA\Desktop\CONTROL%20INTERNO\MAPA-CORRUPCION-GESTION-2022\MAPAS%20DE%20GESTION\EDUCACION\Gesti&#243;n%202022-Educacion.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Downloads\FORMATO%20%20MATRIZ%20%20-%20EDUCACION-.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IRMA\Desktop\RIESGOS%20DE%20CORRUPCION%20Y%20GESTION%20SEPT%202022\movilidad%20y%20transito\Mapa%20de%20Riesgos%20de%20Gesti&#243;n%202022%20-%20Proceso%20Gesti&#243;n%20del%20Transito%20y%20la%20Movilidad%20-Agosto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Downloads\seguimiento%20movilidad.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wnloads\Matriz%20Seguimiento%20Riesgo%20TIC%20Cesarlow%20Sept_2022\INFRAESTRUCTURA%20TECNOLOGICA%20SEPT%202022\MATRIZ%20%20DE%20%20SEGUIMIENTO%20AL%20MAPA%20DE%20RIESGOS%20DE%20GESTION%20INFRAESTRUCTURA%20TECNOLOGICA_%20SEPT_%20202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CAMILA\Desktop\CONTROL%20INTERNO\MAPA-CORRUPCION-GESTION-2022\MAPAS%20DE%20GESTION\GOBERNABILIDAD\GESTION-GOBERNABILIDA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ownloads\FORMATO%20%20MATRIZ%20%20-GOBERNABILIDAD-GESTION%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Downloads\seg%20comunicaciones.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IRMA\Desktop\RIESGOS%20DE%20CORRUPCION%20Y%20GESTION%20SEPT%202022\comunicaciones\1.%20Matriz-mapa-riesgos-gestion-2022%20(Julio-Agosot)%2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RIESGOS%2030-08-22\gestion\CONTROL%20DISCIPLINARIO\RIESGOS%20DE%20GESTION%20DISCIPLINARIO%20202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ownloads\Matriz%20Seguimiento%20Riesgo%20TIC%20Cesarlow%20Sept_2022\INNOVACION%20Y%20TIC%20SEPT%202022\MATRIZ%20%20DE%20%20SEGUIMIENTO%20AL%20MAPA%20DE%20RIESGOS%20DE%20GESTION%20DE%20INNOVACION%20Y%20TIC_SEPT_202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RIESGOS%2030-08-22\gestion\GESTION%20DOCUMENTAL\RIESGOS%20DE%20GESTION%20DOCUMENTAL%20STO.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AUDITORIAS%20A&#209;O%202022\DOCUMENTOS%20ESTRAT&#201;GICOS%20DE%20LA%20OCI%20%202022\MATRIZ%20DE%20SEGUIMIENTO%20A%20LOS%20RIESGOS%20DE%20GESTION\MATRIZ%20%20DE%20%20SEGUIMIENTO%20A%20LOS%20RIESGOS%20DE%20GESTION.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AUDITORIAS%20A&#209;O%202022\DOCUMENTOS%20ESTRAT&#201;GICOS%20DE%20LA%20OCI%20%202022\mapa%20de%20riesgos%202022\MAPA%20PROCESO%20%20EVALUACI&#211;N%20Y%20SEGUIMIENTO%20ACTUALIZADO%20SEPTIEMBRE%20%20202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AUDITORIAS%20A&#209;O%202022\DOCUMENTOS%20ESTRAT&#201;GICOS%20DE%20LA%20OCI%20%202022\Monitoreo%20mapa%20de%20riesgos%20a%20agosto%20de%202022\MONITOREO%20MAPA%20RIESGOS%20%20GESTI&#211;N%20%20%20PROCESO%20%20EVALUACI&#211;N%20Y%20SEGUIMIENTO%20A%2030%20de%20agosto%20%20%20%20202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AUDITORIAS%20A&#209;O%202022\DOCUMENTOS%20ESTRAT&#201;GICOS%20DE%20LA%20OCI%20%202022\mapa%20de%20riesgos%202022\MAPA%20RIESGOS%20%20GESTI&#211;N%20%20%20PROCESO%20%20EVALUACI&#211;N%20Y%20SEGUIMIENTO%20enero%20202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AUDITORIAS%20A&#209;O%202022\SEGUIMIENTO%20A%20LOS%20RIESGOS%20DE%20GESTION%20SEP%202022\SEGUIMIENTO%20%20RIESGOS%20DE%20GESTION%20%20RECURSOS%20F&#205;SCOS\mapa%20de%20riesgos%20de%20gesti&#243;n%20de%20recursos%20f&#237;sicos%20%20pagina%20web.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AUDITORIAS%20A&#209;O%202022\SEGUIMIENTO%20A%20LOS%20RIESGOS%20DE%20GESTION%20SEP%202022\SEGUIMIENTO%20%20RIESGOS%20DE%20GESTION%20%20RECURSOS%20F&#205;SCOS\SEGUIMIENTO%20%20GESTION%20DE%20RECURSOS%20F&#205;SICOS%20%20DEFINITIVO.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AUDITORIAS%20A&#209;O%202022\SEGUIMIENTO%20PLAN%20ANTICORRUPCION\SEGUIMIENTO%20A%20LOS%20RIESGOS%20DE%20GESTION%20SEP%202022\SEGUIMIENTO%20%20RIESGOS%20DE%20GESTION%20%20RECURSOS%20F&#205;SCOS\mapa%20de%20riesgos%20de%20gesti&#243;n%20de%20recursos%20f&#237;sicos%20%20pagina%20web.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ownloads\seguimiento%20contrataci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RIESGOS%2030-08-22\gestion\GESTION%20ARTISTICA%20Y%20CULTURAL\RIESGOS%20DE%20GESTION%20ARTISTICA%20STO%202022.xlsx"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RIESGOS%20CULTURA%20WEB2022.xlsx"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MATRIZ%20%20DE%20%20SEGUIMIENTO%20AL%20MAPA%20DE%20RIESGOS%20DEL%20SGSI_SEPT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Sistema Integrado "/>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Tabla Impacto"/>
      <sheetName val="Sistema Integrado "/>
      <sheetName val="EVALUACIÓN Y SEGUIMIENTO "/>
      <sheetName val="Gestión recursos  físcos "/>
      <sheetName val="PLANEACION ESTRATÉGICA "/>
      <sheetName val="GESTION AMBIENTAL "/>
      <sheetName val="Matriz Calor Inherente"/>
      <sheetName val="Matriz Calor Residual"/>
      <sheetName val="Tabla probabilidad"/>
      <sheetName val="Tabla Valoración controles"/>
      <sheetName val="Opciones Tratamiento"/>
      <sheetName val="Hoja1"/>
    </sheetNames>
    <sheetDataSet>
      <sheetData sheetId="0"/>
      <sheetData sheetId="1">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Y SEGUIMIENTO "/>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row r="5">
          <cell r="BE5">
            <v>0</v>
          </cell>
          <cell r="BF5" t="str">
            <v>Los controles están funcionando y son efectivos</v>
          </cell>
          <cell r="BG5" t="str">
            <v xml:space="preserve">No aplica para este periodo, porque no se cuenta con  datos históricos  del desempeño de los controles </v>
          </cell>
          <cell r="BH5" t="str">
            <v>Mantener la aplicación del control.</v>
          </cell>
        </row>
      </sheetData>
      <sheetData sheetId="1" refreshError="1"/>
      <sheetData sheetId="2" refreshError="1"/>
      <sheetData sheetId="3" refreshError="1"/>
      <sheetData sheetId="4"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Impacto"/>
      <sheetName val="Tabla Valoración controles"/>
      <sheetName val="Opciones Tratamiento"/>
      <sheetName val="Hoja1"/>
      <sheetName val="Tabla probabilidad"/>
    </sheetNames>
    <sheetDataSet>
      <sheetData sheetId="0" refreshError="1"/>
      <sheetData sheetId="1" refreshError="1"/>
      <sheetData sheetId="2" refreshError="1"/>
      <sheetData sheetId="3" refreshError="1"/>
      <sheetData sheetId="4"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GESTION TALENTO HUMANO"/>
      <sheetName val="Matriz Calor Inherente"/>
      <sheetName val="Matriz Calor Residual"/>
      <sheetName val="Tabla Impacto"/>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o-Juridica"/>
      <sheetName val="Proceso-Hacienda"/>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sheetData>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final"/>
      <sheetName val="Matriz Calor Inherente"/>
      <sheetName val="Matriz Calor Residual"/>
      <sheetName val="Tabla Impacto"/>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Educacion"/>
      <sheetName val="Matriz Calor Inherente"/>
      <sheetName val="Matriz Calor Residual"/>
      <sheetName val="Tabla Impacto"/>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MOVILIDAD "/>
      <sheetName val="Matriz Calor Inherente"/>
      <sheetName val="Matriz Calor Residual"/>
      <sheetName val="Tabla Impacto"/>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INFRAESTRUC_TECNOLOGICA"/>
      <sheetName val="Matriz Calor Inherente"/>
      <sheetName val="Matriz Calor Residual"/>
      <sheetName val="Tabla Impacto"/>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Gobernabilidad"/>
      <sheetName val="Matriz Calor Inherente"/>
      <sheetName val="Matriz Calor Inherente (2)"/>
      <sheetName val="Matriz Calor Residual"/>
      <sheetName val="Tabla Impacto"/>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COMUNICACIONES"/>
      <sheetName val="Matriz Calor Inherente"/>
      <sheetName val="Matriz Calor Residual"/>
      <sheetName val="Tabla Impacto"/>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INNOVACCION Y TIC"/>
      <sheetName val="Matriz Calor Inherente"/>
      <sheetName val="Matriz Calor Residual"/>
      <sheetName val="Tabla Impacto"/>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gestion riesgos "/>
      <sheetName val="Matriz Calor Inherente"/>
      <sheetName val="Matriz Calor Residual"/>
      <sheetName val="Tabla Impacto"/>
      <sheetName val="Tabla probabilidad"/>
      <sheetName val="Opciones Tratamiento"/>
      <sheetName val="Hoja1"/>
      <sheetName val="Tabla Valoración controles"/>
    </sheetNames>
    <sheetDataSet>
      <sheetData sheetId="0"/>
      <sheetData sheetId="1"/>
      <sheetData sheetId="2"/>
      <sheetData sheetId="3"/>
      <sheetData sheetId="4"/>
      <sheetData sheetId="5"/>
      <sheetData sheetId="6"/>
      <sheetData sheetId="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pa final"/>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row r="11">
          <cell r="C11" t="str">
            <v xml:space="preserve">     Afectación menor a 200 SMLMV</v>
          </cell>
          <cell r="D11" t="str">
            <v xml:space="preserve">     El riesgo afecta la imagen de alguna área de la organización</v>
          </cell>
        </row>
        <row r="12">
          <cell r="C12" t="str">
            <v xml:space="preserve">     Entre 200 y 1000 SMLMV</v>
          </cell>
          <cell r="D12" t="str">
            <v xml:space="preserve">     El riesgo afecta la imagen de la entidad internamente, de conocimiento general, nivel interno, de junta dircetiva y accionistas y/o de provedores</v>
          </cell>
        </row>
        <row r="13">
          <cell r="C13" t="str">
            <v xml:space="preserve">     Entre 1000 y 5000 SMLMV </v>
          </cell>
          <cell r="D13" t="str">
            <v xml:space="preserve">     El riesgo afecta la imagen de la entidad con algunos usuarios de relevancia frente al logro de los objetivos</v>
          </cell>
        </row>
        <row r="14">
          <cell r="C14" t="str">
            <v xml:space="preserve">     Entre 5000 y 10000 SMLMV</v>
          </cell>
          <cell r="D14" t="str">
            <v xml:space="preserve">     El riesgo afecta la imagen de de la entidad con efecto publicitario sostenido a nivel de sector administrativo, nivel departamental o municipal</v>
          </cell>
        </row>
        <row r="15">
          <cell r="C15" t="str">
            <v xml:space="preserve">     Mayor a 10000 SMLMV</v>
          </cell>
          <cell r="D15" t="str">
            <v xml:space="preserve">     El riesgo afecta la imagen de la entidad a nivel nacional, con efecto publicitarios sostenible a nivel país</v>
          </cell>
        </row>
        <row r="221">
          <cell r="B221" t="e">
            <v>#NAME?</v>
          </cell>
        </row>
        <row r="222">
          <cell r="B222" t="e">
            <v>#NAME?</v>
          </cell>
        </row>
        <row r="223">
          <cell r="B223" t="e">
            <v>#NAME?</v>
          </cell>
          <cell r="F223" t="str">
            <v>❌</v>
          </cell>
        </row>
      </sheetData>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recursos  físcos "/>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 val="Opciones Tratamiento"/>
      <sheetName val="Tabla Valoración controles"/>
    </sheetNames>
    <sheetDataSet>
      <sheetData sheetId="0" refreshError="1"/>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CONTRATACION"/>
      <sheetName val="Matriz Calor Inherente"/>
      <sheetName val="Matriz Calor Residual"/>
      <sheetName val="Tabla Impacto"/>
      <sheetName val="Tabla probabilidad"/>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Impacto"/>
      <sheetName val="Opciones Tratamiento"/>
      <sheetName val="Tabla Valoración controles"/>
    </sheetNames>
    <sheetDataSet>
      <sheetData sheetId="0" refreshError="1"/>
      <sheetData sheetId="1" refreshError="1"/>
      <sheetData sheetId="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iones Tratamiento"/>
      <sheetName val="Tabla Impacto"/>
      <sheetName val="Tabla Valoración controles"/>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B14" sqref="B14"/>
    </sheetView>
  </sheetViews>
  <sheetFormatPr baseColWidth="10" defaultRowHeight="15" x14ac:dyDescent="0.25"/>
  <cols>
    <col min="1" max="1" width="3" bestFit="1" customWidth="1"/>
    <col min="2" max="2" width="73" bestFit="1" customWidth="1"/>
  </cols>
  <sheetData>
    <row r="1" spans="1:2" x14ac:dyDescent="0.25">
      <c r="A1" s="1" t="s">
        <v>23</v>
      </c>
      <c r="B1" s="1" t="s">
        <v>0</v>
      </c>
    </row>
    <row r="2" spans="1:2" x14ac:dyDescent="0.25">
      <c r="A2" s="2">
        <v>1</v>
      </c>
      <c r="B2" s="3" t="s">
        <v>1</v>
      </c>
    </row>
    <row r="3" spans="1:2" x14ac:dyDescent="0.25">
      <c r="A3" s="2">
        <v>2</v>
      </c>
      <c r="B3" s="4" t="s">
        <v>2</v>
      </c>
    </row>
    <row r="4" spans="1:2" x14ac:dyDescent="0.25">
      <c r="A4" s="2">
        <v>3</v>
      </c>
      <c r="B4" s="4" t="s">
        <v>3</v>
      </c>
    </row>
    <row r="5" spans="1:2" x14ac:dyDescent="0.25">
      <c r="A5" s="2">
        <v>4</v>
      </c>
      <c r="B5" s="4" t="s">
        <v>4</v>
      </c>
    </row>
    <row r="6" spans="1:2" x14ac:dyDescent="0.25">
      <c r="A6" s="2">
        <v>5</v>
      </c>
      <c r="B6" s="4" t="s">
        <v>5</v>
      </c>
    </row>
    <row r="7" spans="1:2" x14ac:dyDescent="0.25">
      <c r="A7" s="2">
        <v>6</v>
      </c>
      <c r="B7" s="4" t="s">
        <v>6</v>
      </c>
    </row>
    <row r="8" spans="1:2" x14ac:dyDescent="0.25">
      <c r="A8" s="2">
        <v>7</v>
      </c>
      <c r="B8" s="4" t="s">
        <v>7</v>
      </c>
    </row>
    <row r="9" spans="1:2" x14ac:dyDescent="0.25">
      <c r="A9" s="2">
        <v>8</v>
      </c>
      <c r="B9" s="4" t="s">
        <v>8</v>
      </c>
    </row>
    <row r="10" spans="1:2" x14ac:dyDescent="0.25">
      <c r="A10" s="2">
        <v>9</v>
      </c>
      <c r="B10" s="4" t="s">
        <v>9</v>
      </c>
    </row>
    <row r="11" spans="1:2" x14ac:dyDescent="0.25">
      <c r="A11" s="2">
        <v>10</v>
      </c>
      <c r="B11" s="4" t="s">
        <v>10</v>
      </c>
    </row>
    <row r="12" spans="1:2" x14ac:dyDescent="0.25">
      <c r="A12" s="2">
        <v>11</v>
      </c>
      <c r="B12" s="4" t="s">
        <v>11</v>
      </c>
    </row>
    <row r="13" spans="1:2" x14ac:dyDescent="0.25">
      <c r="A13" s="2">
        <v>12</v>
      </c>
      <c r="B13" s="4" t="s">
        <v>12</v>
      </c>
    </row>
    <row r="14" spans="1:2" x14ac:dyDescent="0.25">
      <c r="A14" s="2">
        <v>13</v>
      </c>
      <c r="B14" s="4" t="s">
        <v>13</v>
      </c>
    </row>
    <row r="15" spans="1:2" x14ac:dyDescent="0.25">
      <c r="A15" s="2">
        <v>14</v>
      </c>
      <c r="B15" s="4" t="s">
        <v>14</v>
      </c>
    </row>
    <row r="16" spans="1:2" x14ac:dyDescent="0.25">
      <c r="A16" s="2">
        <v>15</v>
      </c>
      <c r="B16" s="4" t="s">
        <v>15</v>
      </c>
    </row>
    <row r="17" spans="1:2" x14ac:dyDescent="0.25">
      <c r="A17" s="2">
        <v>16</v>
      </c>
      <c r="B17" s="4" t="s">
        <v>16</v>
      </c>
    </row>
    <row r="18" spans="1:2" x14ac:dyDescent="0.25">
      <c r="A18" s="2">
        <v>17</v>
      </c>
      <c r="B18" s="4" t="s">
        <v>17</v>
      </c>
    </row>
    <row r="19" spans="1:2" x14ac:dyDescent="0.25">
      <c r="A19" s="2">
        <v>18</v>
      </c>
      <c r="B19" s="4" t="s">
        <v>18</v>
      </c>
    </row>
    <row r="20" spans="1:2" x14ac:dyDescent="0.25">
      <c r="A20" s="2">
        <v>19</v>
      </c>
      <c r="B20" s="4" t="s">
        <v>19</v>
      </c>
    </row>
    <row r="21" spans="1:2" x14ac:dyDescent="0.25">
      <c r="A21" s="2">
        <v>20</v>
      </c>
      <c r="B21" s="4" t="s">
        <v>20</v>
      </c>
    </row>
    <row r="22" spans="1:2" x14ac:dyDescent="0.25">
      <c r="A22" s="2">
        <v>21</v>
      </c>
      <c r="B22" s="5" t="s">
        <v>21</v>
      </c>
    </row>
    <row r="23" spans="1:2" x14ac:dyDescent="0.25">
      <c r="A23" s="2">
        <v>22</v>
      </c>
      <c r="B23" s="5" t="s">
        <v>22</v>
      </c>
    </row>
    <row r="24" spans="1:2" x14ac:dyDescent="0.25">
      <c r="A24" s="6">
        <v>23</v>
      </c>
      <c r="B24" s="7" t="s">
        <v>34</v>
      </c>
    </row>
    <row r="25" spans="1:2" x14ac:dyDescent="0.25">
      <c r="A25" s="6">
        <v>24</v>
      </c>
      <c r="B25" s="7" t="s">
        <v>599</v>
      </c>
    </row>
    <row r="26" spans="1:2" x14ac:dyDescent="0.25">
      <c r="A26" s="6">
        <v>25</v>
      </c>
      <c r="B26" s="7" t="s">
        <v>600</v>
      </c>
    </row>
  </sheetData>
  <hyperlinks>
    <hyperlink ref="B2" location="'1'!A1" display="SISTEMA INTEGRADO DE GESTION"/>
    <hyperlink ref="B3" location="'2'!A1" display="PLANEACIÓN ESTRATÉGICA Y TERRITORIAL"/>
    <hyperlink ref="B4" location="'3'!A1" display="GESTIÓN DEL SERVICIO Y ATENCIÓN AL CIUDADANO"/>
    <hyperlink ref="B5" location="'4'!A1" display="GESTIÓN HUMANA"/>
    <hyperlink ref="B6" location="'5'!A1" display="GESTIÓN JURÍDICA"/>
    <hyperlink ref="B7" location="'6'!A1" display="GESTIÓN DE LA SALUD"/>
    <hyperlink ref="B8" location="'7'!A1" display="GESTION SOCIAL Y COMUNITARIA"/>
    <hyperlink ref="B9" location="'8'!A1" display="GESTION EDUCATIVA"/>
    <hyperlink ref="B10" location="'9'!A1" display="GESTION DEL TRANSITO Y LA MOVILIDAD"/>
    <hyperlink ref="B11" location="'10'!A1" display="GESTIÓN DE HACIENDA PÚBLICA"/>
    <hyperlink ref="B12" location="'11'!A1" display="GESTION AMBIENTAL"/>
    <hyperlink ref="B13" location="'12'!A1" display="GESTION DE INFRAESTRUCTURA TECNOLOGICA"/>
    <hyperlink ref="B14" location="'13'!A1" display="GESTIÒN DEL DESARROLLO ECONÒMICO Y LA COMPETITIVIDAD "/>
    <hyperlink ref="B15" location="'14'!A1" display="GESTIÓN DE LA GOBERNABILIDAD, PARTICIPACIÓN Y CONVIVENCIA CIUDADANA."/>
    <hyperlink ref="B16" location="'15'!A1" display="GESTIÓN DE LA INFORMACIÓN Y LA COMUNICACIÓN"/>
    <hyperlink ref="B17" location="'16'!A1" display="GESTION Y CONTROL DISCIPLINARIO"/>
    <hyperlink ref="B18" location="'17'!A1" display="GESTIÓN DE INNOVACION Y TICS"/>
    <hyperlink ref="B19" location="'18'!A1" display="GESTION DE INFRAESTRUCTURA Y OBRAS PUBLICAS"/>
    <hyperlink ref="B20" location="'19'!A1" display="GESTION DOCUMENTAL"/>
    <hyperlink ref="B21" location="'20'!A1" display="GESTIÓN DE EVALUACIÓN Y  SEGUIMIENTO"/>
    <hyperlink ref="B22" location="'21'!A1" display="GESTIÓN DE RECURSOS FISICOS"/>
    <hyperlink ref="B23" location="'22'!A1" display="GESTION CONTRACTUAL"/>
    <hyperlink ref="B24" location="'23'!A1" display="GESTION ARTISTICA Y CULTURAL "/>
    <hyperlink ref="B25" location="'24'!A1" display="SEGURIDAD DIGITAL "/>
    <hyperlink ref="B26" location="'25'!A1" display="SISTEMA DE GETION DE SEGURIDAD DE LA INFORMACION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58"/>
  <sheetViews>
    <sheetView zoomScale="50" zoomScaleNormal="50" workbookViewId="0">
      <selection sqref="A1:I2"/>
    </sheetView>
  </sheetViews>
  <sheetFormatPr baseColWidth="10" defaultRowHeight="15" x14ac:dyDescent="0.25"/>
  <cols>
    <col min="3" max="3" width="25.28515625" customWidth="1"/>
    <col min="18" max="18" width="54.28515625" customWidth="1"/>
  </cols>
  <sheetData>
    <row r="1" spans="1:60" x14ac:dyDescent="0.25">
      <c r="A1" s="651" t="s">
        <v>38</v>
      </c>
      <c r="B1" s="651"/>
      <c r="C1" s="651"/>
      <c r="D1" s="651"/>
      <c r="E1" s="651"/>
      <c r="F1" s="651"/>
      <c r="G1" s="651"/>
      <c r="H1" s="651"/>
      <c r="I1" s="651"/>
      <c r="J1" s="651" t="s">
        <v>39</v>
      </c>
      <c r="K1" s="651"/>
      <c r="L1" s="651"/>
      <c r="M1" s="651"/>
      <c r="N1" s="651"/>
      <c r="O1" s="651"/>
      <c r="P1" s="651"/>
      <c r="Q1" s="651" t="s">
        <v>40</v>
      </c>
      <c r="R1" s="651"/>
      <c r="S1" s="651"/>
      <c r="T1" s="651"/>
      <c r="U1" s="651"/>
      <c r="V1" s="651"/>
      <c r="W1" s="651"/>
      <c r="X1" s="651"/>
      <c r="Y1" s="651"/>
      <c r="Z1" s="651" t="s">
        <v>41</v>
      </c>
      <c r="AA1" s="651"/>
      <c r="AB1" s="651"/>
      <c r="AC1" s="651"/>
      <c r="AD1" s="651"/>
      <c r="AE1" s="651"/>
      <c r="AF1" s="651"/>
      <c r="AG1" s="651" t="s">
        <v>42</v>
      </c>
      <c r="AH1" s="653"/>
      <c r="AI1" s="653"/>
      <c r="AJ1" s="653"/>
      <c r="AK1" s="654" t="s">
        <v>43</v>
      </c>
      <c r="AL1" s="655"/>
      <c r="AM1" s="655"/>
      <c r="AN1" s="644" t="s">
        <v>44</v>
      </c>
      <c r="AO1" s="645"/>
      <c r="AP1" s="645"/>
      <c r="AQ1" s="645"/>
      <c r="AR1" s="645"/>
      <c r="AS1" s="646" t="s">
        <v>45</v>
      </c>
      <c r="AT1" s="647"/>
      <c r="AU1" s="647"/>
      <c r="AV1" s="647"/>
      <c r="AW1" s="647"/>
      <c r="AX1" s="647"/>
      <c r="AY1" s="647"/>
      <c r="AZ1" s="647"/>
      <c r="BA1" s="644" t="s">
        <v>46</v>
      </c>
      <c r="BB1" s="649"/>
      <c r="BC1" s="649"/>
      <c r="BD1" s="649"/>
      <c r="BE1" s="649"/>
      <c r="BF1" s="649"/>
      <c r="BG1" s="649"/>
      <c r="BH1" s="649"/>
    </row>
    <row r="2" spans="1:60" ht="15.75" thickBot="1" x14ac:dyDescent="0.3">
      <c r="A2" s="653"/>
      <c r="B2" s="653"/>
      <c r="C2" s="653"/>
      <c r="D2" s="653"/>
      <c r="E2" s="653"/>
      <c r="F2" s="653"/>
      <c r="G2" s="653"/>
      <c r="H2" s="653"/>
      <c r="I2" s="653"/>
      <c r="J2" s="653"/>
      <c r="K2" s="653"/>
      <c r="L2" s="653"/>
      <c r="M2" s="653"/>
      <c r="N2" s="653"/>
      <c r="O2" s="653"/>
      <c r="P2" s="653"/>
      <c r="Q2" s="653"/>
      <c r="R2" s="653"/>
      <c r="S2" s="653"/>
      <c r="T2" s="653"/>
      <c r="U2" s="653"/>
      <c r="V2" s="653"/>
      <c r="W2" s="653"/>
      <c r="X2" s="653"/>
      <c r="Y2" s="653"/>
      <c r="Z2" s="653"/>
      <c r="AA2" s="653"/>
      <c r="AB2" s="653"/>
      <c r="AC2" s="653"/>
      <c r="AD2" s="653"/>
      <c r="AE2" s="653"/>
      <c r="AF2" s="653"/>
      <c r="AG2" s="653"/>
      <c r="AH2" s="653"/>
      <c r="AI2" s="653"/>
      <c r="AJ2" s="653"/>
      <c r="AK2" s="655"/>
      <c r="AL2" s="655"/>
      <c r="AM2" s="655"/>
      <c r="AN2" s="645"/>
      <c r="AO2" s="645"/>
      <c r="AP2" s="645"/>
      <c r="AQ2" s="645"/>
      <c r="AR2" s="645"/>
      <c r="AS2" s="648"/>
      <c r="AT2" s="648"/>
      <c r="AU2" s="648"/>
      <c r="AV2" s="648"/>
      <c r="AW2" s="648"/>
      <c r="AX2" s="648"/>
      <c r="AY2" s="648"/>
      <c r="AZ2" s="648"/>
      <c r="BA2" s="649"/>
      <c r="BB2" s="649"/>
      <c r="BC2" s="649"/>
      <c r="BD2" s="649"/>
      <c r="BE2" s="649"/>
      <c r="BF2" s="649"/>
      <c r="BG2" s="649"/>
      <c r="BH2" s="649"/>
    </row>
    <row r="3" spans="1:60" x14ac:dyDescent="0.25">
      <c r="A3" s="650" t="s">
        <v>47</v>
      </c>
      <c r="B3" s="651" t="s">
        <v>24</v>
      </c>
      <c r="C3" s="652" t="s">
        <v>48</v>
      </c>
      <c r="D3" s="652" t="s">
        <v>49</v>
      </c>
      <c r="E3" s="652" t="s">
        <v>50</v>
      </c>
      <c r="F3" s="651" t="s">
        <v>51</v>
      </c>
      <c r="G3" s="476"/>
      <c r="H3" s="652" t="s">
        <v>53</v>
      </c>
      <c r="I3" s="652" t="s">
        <v>54</v>
      </c>
      <c r="J3" s="652" t="s">
        <v>55</v>
      </c>
      <c r="K3" s="651" t="s">
        <v>56</v>
      </c>
      <c r="L3" s="652" t="s">
        <v>57</v>
      </c>
      <c r="M3" s="652" t="s">
        <v>58</v>
      </c>
      <c r="N3" s="652" t="s">
        <v>59</v>
      </c>
      <c r="O3" s="651" t="s">
        <v>56</v>
      </c>
      <c r="P3" s="652" t="s">
        <v>60</v>
      </c>
      <c r="Q3" s="656" t="s">
        <v>61</v>
      </c>
      <c r="R3" s="652" t="s">
        <v>62</v>
      </c>
      <c r="S3" s="652" t="s">
        <v>63</v>
      </c>
      <c r="T3" s="652" t="s">
        <v>64</v>
      </c>
      <c r="U3" s="652"/>
      <c r="V3" s="652"/>
      <c r="W3" s="652"/>
      <c r="X3" s="652"/>
      <c r="Y3" s="652"/>
      <c r="Z3" s="656" t="s">
        <v>65</v>
      </c>
      <c r="AA3" s="656" t="s">
        <v>66</v>
      </c>
      <c r="AB3" s="656" t="s">
        <v>56</v>
      </c>
      <c r="AC3" s="656" t="s">
        <v>67</v>
      </c>
      <c r="AD3" s="656" t="s">
        <v>56</v>
      </c>
      <c r="AE3" s="656" t="s">
        <v>68</v>
      </c>
      <c r="AF3" s="656" t="s">
        <v>69</v>
      </c>
      <c r="AG3" s="652" t="s">
        <v>42</v>
      </c>
      <c r="AH3" s="652" t="s">
        <v>25</v>
      </c>
      <c r="AI3" s="652" t="s">
        <v>70</v>
      </c>
      <c r="AJ3" s="652" t="s">
        <v>838</v>
      </c>
      <c r="AK3" s="681" t="s">
        <v>72</v>
      </c>
      <c r="AL3" s="672" t="s">
        <v>73</v>
      </c>
      <c r="AM3" s="672" t="s">
        <v>74</v>
      </c>
      <c r="AN3" s="674" t="s">
        <v>26</v>
      </c>
      <c r="AO3" s="675" t="s">
        <v>839</v>
      </c>
      <c r="AP3" s="669" t="s">
        <v>76</v>
      </c>
      <c r="AQ3" s="669" t="s">
        <v>77</v>
      </c>
      <c r="AR3" s="669" t="s">
        <v>840</v>
      </c>
      <c r="AS3" s="670" t="s">
        <v>27</v>
      </c>
      <c r="AT3" s="662" t="s">
        <v>28</v>
      </c>
      <c r="AU3" s="662" t="s">
        <v>29</v>
      </c>
      <c r="AV3" s="662" t="s">
        <v>79</v>
      </c>
      <c r="AW3" s="662" t="s">
        <v>30</v>
      </c>
      <c r="AX3" s="662" t="s">
        <v>80</v>
      </c>
      <c r="AY3" s="664" t="s">
        <v>259</v>
      </c>
      <c r="AZ3" s="666" t="s">
        <v>31</v>
      </c>
      <c r="BA3" s="668" t="s">
        <v>81</v>
      </c>
      <c r="BB3" s="657" t="s">
        <v>82</v>
      </c>
      <c r="BC3" s="657" t="s">
        <v>83</v>
      </c>
      <c r="BD3" s="657" t="s">
        <v>84</v>
      </c>
      <c r="BE3" s="657" t="s">
        <v>85</v>
      </c>
      <c r="BF3" s="657" t="s">
        <v>177</v>
      </c>
      <c r="BG3" s="657" t="s">
        <v>87</v>
      </c>
      <c r="BH3" s="658" t="s">
        <v>841</v>
      </c>
    </row>
    <row r="4" spans="1:60" ht="68.25" x14ac:dyDescent="0.25">
      <c r="A4" s="650"/>
      <c r="B4" s="651"/>
      <c r="C4" s="652"/>
      <c r="D4" s="652"/>
      <c r="E4" s="652"/>
      <c r="F4" s="651"/>
      <c r="G4" s="476" t="s">
        <v>52</v>
      </c>
      <c r="H4" s="652"/>
      <c r="I4" s="652"/>
      <c r="J4" s="652"/>
      <c r="K4" s="651"/>
      <c r="L4" s="652"/>
      <c r="M4" s="652"/>
      <c r="N4" s="651"/>
      <c r="O4" s="651"/>
      <c r="P4" s="652"/>
      <c r="Q4" s="656"/>
      <c r="R4" s="652"/>
      <c r="S4" s="652"/>
      <c r="T4" s="477" t="s">
        <v>89</v>
      </c>
      <c r="U4" s="477" t="s">
        <v>90</v>
      </c>
      <c r="V4" s="477" t="s">
        <v>91</v>
      </c>
      <c r="W4" s="477" t="s">
        <v>92</v>
      </c>
      <c r="X4" s="477" t="s">
        <v>93</v>
      </c>
      <c r="Y4" s="477" t="s">
        <v>94</v>
      </c>
      <c r="Z4" s="656"/>
      <c r="AA4" s="656"/>
      <c r="AB4" s="656"/>
      <c r="AC4" s="656"/>
      <c r="AD4" s="656"/>
      <c r="AE4" s="656"/>
      <c r="AF4" s="656"/>
      <c r="AG4" s="652"/>
      <c r="AH4" s="652"/>
      <c r="AI4" s="652"/>
      <c r="AJ4" s="652"/>
      <c r="AK4" s="682"/>
      <c r="AL4" s="673"/>
      <c r="AM4" s="672"/>
      <c r="AN4" s="674"/>
      <c r="AO4" s="675"/>
      <c r="AP4" s="669"/>
      <c r="AQ4" s="669"/>
      <c r="AR4" s="669"/>
      <c r="AS4" s="671"/>
      <c r="AT4" s="663"/>
      <c r="AU4" s="663"/>
      <c r="AV4" s="663"/>
      <c r="AW4" s="663"/>
      <c r="AX4" s="663"/>
      <c r="AY4" s="665"/>
      <c r="AZ4" s="667"/>
      <c r="BA4" s="668"/>
      <c r="BB4" s="657"/>
      <c r="BC4" s="657"/>
      <c r="BD4" s="657"/>
      <c r="BE4" s="657"/>
      <c r="BF4" s="657"/>
      <c r="BG4" s="657"/>
      <c r="BH4" s="658"/>
    </row>
    <row r="5" spans="1:60" ht="86.25" customHeight="1" x14ac:dyDescent="0.25">
      <c r="A5" s="659">
        <v>1</v>
      </c>
      <c r="B5" s="660" t="s">
        <v>165</v>
      </c>
      <c r="C5" s="660" t="s">
        <v>842</v>
      </c>
      <c r="D5" s="660" t="s">
        <v>843</v>
      </c>
      <c r="E5" s="478" t="s">
        <v>844</v>
      </c>
      <c r="F5" s="661" t="s">
        <v>845</v>
      </c>
      <c r="G5" s="676" t="s">
        <v>846</v>
      </c>
      <c r="H5" s="660" t="s">
        <v>101</v>
      </c>
      <c r="I5" s="677">
        <v>280</v>
      </c>
      <c r="J5" s="678" t="str">
        <f>IF(I5&lt;=0,"",IF(I5&lt;=2,"Muy Baja",IF(I5&lt;=24,"Baja",IF(I5&lt;=500,"Media",IF(I5&lt;=5000,"Alta","Muy Alta")))))</f>
        <v>Media</v>
      </c>
      <c r="K5" s="679">
        <f>IF(J5="","",IF(J5="Muy Baja",0.2,IF(J5="Baja",0.4,IF(J5="Media",0.6,IF(J5="Alta",0.8,IF(J5="Muy Alta",1,))))))</f>
        <v>0.6</v>
      </c>
      <c r="L5" s="680" t="s">
        <v>301</v>
      </c>
      <c r="M5" s="697" t="str">
        <f>IF(NOT(ISERROR(MATCH(L5,'[1]Tabla Impacto'!$B$221:$B$223,0))),'[1]Tabla Impacto'!$F$223&amp;"Por favor no seleccionar los criterios de impacto(Afectación Económica o presupuestal y Pérdida Reputacional)",L5)</f>
        <v xml:space="preserve">     El riesgo afecta la imagen de de la entidad con efecto publicitario sostenido a nivel de sector administrativo, nivel departamental o municipal</v>
      </c>
      <c r="N5" s="678" t="str">
        <f>IF(OR(M5='[1]Tabla Impacto'!$C$11,M5='[1]Tabla Impacto'!$D$11),"Leve",IF(OR(M5='[1]Tabla Impacto'!$C$12,M5='[1]Tabla Impacto'!$D$12),"Menor",IF(OR(M5='[1]Tabla Impacto'!$C$13,M5='[1]Tabla Impacto'!$D$13),"Moderado",IF(OR(M5='[1]Tabla Impacto'!$C$14,M5='[1]Tabla Impacto'!$D$14),"Mayor",IF(OR(M5='[1]Tabla Impacto'!$C$15,M5='[1]Tabla Impacto'!$D$15),"Catastrófico","")))))</f>
        <v>Mayor</v>
      </c>
      <c r="O5" s="679">
        <f>IF(N5="","",IF(N5="Leve",0.2,IF(N5="Menor",0.4,IF(N5="Moderado",0.6,IF(N5="Mayor",0.8,IF(N5="Catastrófico",1,))))))</f>
        <v>0.8</v>
      </c>
      <c r="P5" s="698"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Alto</v>
      </c>
      <c r="Q5" s="479">
        <v>1</v>
      </c>
      <c r="R5" s="480" t="s">
        <v>847</v>
      </c>
      <c r="S5" s="481" t="str">
        <f>IF(OR(T5="Preventivo",T5="Detectivo"),"Probabilidad",IF(T5="Correctivo","Impacto",""))</f>
        <v>Probabilidad</v>
      </c>
      <c r="T5" s="482" t="s">
        <v>214</v>
      </c>
      <c r="U5" s="482" t="s">
        <v>35</v>
      </c>
      <c r="V5" s="483" t="str">
        <f>IF(AND(T5="Preventivo",U5="Automático"),"50%",IF(AND(T5="Preventivo",U5="Manual"),"40%",IF(AND(T5="Detectivo",U5="Automático"),"40%",IF(AND(T5="Detectivo",U5="Manual"),"30%",IF(AND(T5="Correctivo",U5="Automático"),"35%",IF(AND(T5="Correctivo",U5="Manual"),"25%",""))))))</f>
        <v>30%</v>
      </c>
      <c r="W5" s="482" t="s">
        <v>172</v>
      </c>
      <c r="X5" s="482" t="s">
        <v>141</v>
      </c>
      <c r="Y5" s="482" t="s">
        <v>107</v>
      </c>
      <c r="Z5" s="484">
        <f>IFERROR(IF(S5="Probabilidad",(K5-(+K5*V5)),IF(S5="Impacto",K5,"")),"")</f>
        <v>0.42</v>
      </c>
      <c r="AA5" s="485" t="str">
        <f>IFERROR(IF(Z5="","",IF(Z5&lt;=0.2,"Muy Baja",IF(Z5&lt;=0.4,"Baja",IF(Z5&lt;=0.6,"Media",IF(Z5&lt;=0.8,"Alta","Muy Alta"))))),"")</f>
        <v>Media</v>
      </c>
      <c r="AB5" s="483">
        <f>+Z5</f>
        <v>0.42</v>
      </c>
      <c r="AC5" s="485" t="str">
        <f>IFERROR(IF(AD5="","",IF(AD5&lt;=0.2,"Leve",IF(AD5&lt;=0.4,"Menor",IF(AD5&lt;=0.6,"Moderado",IF(AD5&lt;=0.8,"Mayor","Catastrófico"))))),"")</f>
        <v>Mayor</v>
      </c>
      <c r="AD5" s="483">
        <f>IFERROR(IF(S5="Impacto",(O5-(+O5*V5)),IF(S5="Probabilidad",O5,"")),"")</f>
        <v>0.8</v>
      </c>
      <c r="AE5" s="486"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Alto</v>
      </c>
      <c r="AF5" s="699" t="s">
        <v>142</v>
      </c>
      <c r="AG5" s="677" t="s">
        <v>848</v>
      </c>
      <c r="AH5" s="677" t="s">
        <v>849</v>
      </c>
      <c r="AI5" s="686" t="s">
        <v>850</v>
      </c>
      <c r="AJ5" s="687" t="s">
        <v>851</v>
      </c>
      <c r="AK5" s="690">
        <v>44831</v>
      </c>
      <c r="AL5" s="693" t="s">
        <v>852</v>
      </c>
      <c r="AM5" s="694" t="s">
        <v>109</v>
      </c>
      <c r="AN5" s="708" t="s">
        <v>853</v>
      </c>
      <c r="AO5" s="683" t="s">
        <v>854</v>
      </c>
      <c r="AP5" s="683" t="s">
        <v>855</v>
      </c>
      <c r="AQ5" s="683" t="s">
        <v>856</v>
      </c>
      <c r="AR5" s="683" t="s">
        <v>857</v>
      </c>
      <c r="AS5" s="487" t="s">
        <v>32</v>
      </c>
      <c r="AT5" s="487" t="s">
        <v>32</v>
      </c>
      <c r="AU5" s="487" t="s">
        <v>32</v>
      </c>
      <c r="AV5" s="487" t="s">
        <v>37</v>
      </c>
      <c r="AW5" s="487" t="s">
        <v>37</v>
      </c>
      <c r="AX5" s="487" t="s">
        <v>32</v>
      </c>
      <c r="AY5" s="488" t="s">
        <v>858</v>
      </c>
      <c r="AZ5" s="488" t="s">
        <v>859</v>
      </c>
      <c r="BA5" s="683" t="s">
        <v>37</v>
      </c>
      <c r="BB5" s="683" t="s">
        <v>860</v>
      </c>
      <c r="BC5" s="705">
        <v>0</v>
      </c>
      <c r="BD5" s="683">
        <f>I5</f>
        <v>280</v>
      </c>
      <c r="BE5" s="683">
        <f>(BC5/BD5)</f>
        <v>0</v>
      </c>
      <c r="BF5" s="700" t="str">
        <f>IF(BE5=0,"Los controles están funcionando y son efectivos",IF(AND(BE5&gt;0,BE5&lt;=0.2),"Los controles son efectivos el 80%.",IF(AND(BE5&gt;0.2,BE5&lt;=1),"Los controles  son ineficientes","Valor no valido")))</f>
        <v>Los controles están funcionando y son efectivos</v>
      </c>
      <c r="BG5" s="708" t="s">
        <v>152</v>
      </c>
      <c r="BH5" s="700" t="str">
        <f>IF(BE5=0,"Mantener la aplicación de los controles",IF(AND(BE5&gt;0,BE5&lt;=0.2),"Verificar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Mantener la aplicación de los controles</v>
      </c>
    </row>
    <row r="6" spans="1:60" ht="38.25" customHeight="1" x14ac:dyDescent="0.25">
      <c r="A6" s="659"/>
      <c r="B6" s="660"/>
      <c r="C6" s="660"/>
      <c r="D6" s="660"/>
      <c r="E6" s="489" t="s">
        <v>861</v>
      </c>
      <c r="F6" s="661"/>
      <c r="G6" s="676"/>
      <c r="H6" s="660"/>
      <c r="I6" s="677"/>
      <c r="J6" s="678"/>
      <c r="K6" s="679"/>
      <c r="L6" s="680"/>
      <c r="M6" s="697">
        <f ca="1">IF(NOT(ISERROR(MATCH(L6,_xlfn.ANCHORARRAY(#REF!),0))),#REF!&amp;"Por favor no seleccionar los criterios de impacto",L6)</f>
        <v>0</v>
      </c>
      <c r="N6" s="678"/>
      <c r="O6" s="679"/>
      <c r="P6" s="698"/>
      <c r="Q6" s="479">
        <v>2</v>
      </c>
      <c r="R6" s="480" t="s">
        <v>862</v>
      </c>
      <c r="S6" s="481" t="str">
        <f>IF(OR(T6="Preventivo",T6="Detectivo"),"Probabilidad",IF(T6="Correctivo","Impacto",""))</f>
        <v>Probabilidad</v>
      </c>
      <c r="T6" s="482" t="s">
        <v>104</v>
      </c>
      <c r="U6" s="482" t="s">
        <v>35</v>
      </c>
      <c r="V6" s="483" t="str">
        <f t="shared" ref="V6:V9" si="0">IF(AND(T6="Preventivo",U6="Automático"),"50%",IF(AND(T6="Preventivo",U6="Manual"),"40%",IF(AND(T6="Detectivo",U6="Automático"),"40%",IF(AND(T6="Detectivo",U6="Manual"),"30%",IF(AND(T6="Correctivo",U6="Automático"),"35%",IF(AND(T6="Correctivo",U6="Manual"),"25%",""))))))</f>
        <v>40%</v>
      </c>
      <c r="W6" s="482" t="s">
        <v>105</v>
      </c>
      <c r="X6" s="482" t="s">
        <v>141</v>
      </c>
      <c r="Y6" s="482" t="s">
        <v>107</v>
      </c>
      <c r="Z6" s="484">
        <f>IFERROR(IF(AND(S5="Probabilidad",S6="Probabilidad"),(AB5-(+AB5*V6)),IF(AND(S5="Impacto",S6="Probabilidad"),(K5-(+K5*V6)),IF(S6="Impacto",AB5,""))),"")</f>
        <v>0.252</v>
      </c>
      <c r="AA6" s="485" t="str">
        <f t="shared" ref="AA6:AA9" si="1">IFERROR(IF(Z6="","",IF(Z6&lt;=0.2,"Muy Baja",IF(Z6&lt;=0.4,"Baja",IF(Z6&lt;=0.6,"Media",IF(Z6&lt;=0.8,"Alta","Muy Alta"))))),"")</f>
        <v>Baja</v>
      </c>
      <c r="AB6" s="483">
        <f>+Z6</f>
        <v>0.252</v>
      </c>
      <c r="AC6" s="485" t="str">
        <f t="shared" ref="AC6:AC9" si="2">IFERROR(IF(AD6="","",IF(AD6&lt;=0.2,"Leve",IF(AD6&lt;=0.4,"Menor",IF(AD6&lt;=0.6,"Moderado",IF(AD6&lt;=0.8,"Mayor","Catastrófico"))))),"")</f>
        <v>Mayor</v>
      </c>
      <c r="AD6" s="490">
        <f>IFERROR(IF(AND(S5="Impacto",S6="Impacto"),(AD5-(+AD5*V6)),IF(AND(S5="Probabilidad",S6="Impacto"),(O5-(+O5*V6)),IF(S6="Probabilidad",AD5,""))),"")</f>
        <v>0.8</v>
      </c>
      <c r="AE6" s="486" t="str">
        <f t="shared" ref="AE6:AE9" si="3">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Alto</v>
      </c>
      <c r="AF6" s="699"/>
      <c r="AG6" s="677"/>
      <c r="AH6" s="677"/>
      <c r="AI6" s="686"/>
      <c r="AJ6" s="688"/>
      <c r="AK6" s="691"/>
      <c r="AL6" s="684"/>
      <c r="AM6" s="695"/>
      <c r="AN6" s="709"/>
      <c r="AO6" s="684"/>
      <c r="AP6" s="684"/>
      <c r="AQ6" s="710"/>
      <c r="AR6" s="684"/>
      <c r="AS6" s="487" t="s">
        <v>32</v>
      </c>
      <c r="AT6" s="487" t="s">
        <v>32</v>
      </c>
      <c r="AU6" s="487" t="s">
        <v>32</v>
      </c>
      <c r="AV6" s="487" t="s">
        <v>37</v>
      </c>
      <c r="AW6" s="487" t="s">
        <v>37</v>
      </c>
      <c r="AX6" s="487" t="s">
        <v>32</v>
      </c>
      <c r="AY6" s="491" t="s">
        <v>863</v>
      </c>
      <c r="AZ6" s="488" t="s">
        <v>864</v>
      </c>
      <c r="BA6" s="684"/>
      <c r="BB6" s="703"/>
      <c r="BC6" s="705"/>
      <c r="BD6" s="684"/>
      <c r="BE6" s="684"/>
      <c r="BF6" s="684"/>
      <c r="BG6" s="684"/>
      <c r="BH6" s="684"/>
    </row>
    <row r="7" spans="1:60" ht="84.75" customHeight="1" x14ac:dyDescent="0.25">
      <c r="A7" s="659"/>
      <c r="B7" s="660"/>
      <c r="C7" s="660"/>
      <c r="D7" s="660"/>
      <c r="E7" s="478" t="s">
        <v>865</v>
      </c>
      <c r="F7" s="661"/>
      <c r="G7" s="676"/>
      <c r="H7" s="660"/>
      <c r="I7" s="677"/>
      <c r="J7" s="678"/>
      <c r="K7" s="679"/>
      <c r="L7" s="680"/>
      <c r="M7" s="697">
        <f ca="1">IF(NOT(ISERROR(MATCH(L7,_xlfn.ANCHORARRAY(#REF!),0))),#REF!&amp;"Por favor no seleccionar los criterios de impacto",L7)</f>
        <v>0</v>
      </c>
      <c r="N7" s="678"/>
      <c r="O7" s="679"/>
      <c r="P7" s="698"/>
      <c r="Q7" s="479">
        <v>3</v>
      </c>
      <c r="R7" s="492" t="s">
        <v>866</v>
      </c>
      <c r="S7" s="481" t="str">
        <f t="shared" ref="S7:S9" si="4">IF(OR(T7="Preventivo",T7="Detectivo"),"Probabilidad",IF(T7="Correctivo","Impacto",""))</f>
        <v>Probabilidad</v>
      </c>
      <c r="T7" s="482" t="s">
        <v>104</v>
      </c>
      <c r="U7" s="482" t="s">
        <v>35</v>
      </c>
      <c r="V7" s="483" t="str">
        <f t="shared" si="0"/>
        <v>40%</v>
      </c>
      <c r="W7" s="482" t="s">
        <v>105</v>
      </c>
      <c r="X7" s="482" t="s">
        <v>141</v>
      </c>
      <c r="Y7" s="482" t="s">
        <v>107</v>
      </c>
      <c r="Z7" s="484">
        <f>IFERROR(IF(AND(S6="Probabilidad",S7="Probabilidad"),(AB6-(+AB6*V7)),IF(AND(S6="Impacto",S7="Probabilidad"),(AB5-(+AB5*V7)),IF(S7="Impacto",AB6,""))),"")</f>
        <v>0.1512</v>
      </c>
      <c r="AA7" s="485" t="str">
        <f t="shared" si="1"/>
        <v>Muy Baja</v>
      </c>
      <c r="AB7" s="483">
        <f t="shared" ref="AB7:AB17" si="5">+Z7</f>
        <v>0.1512</v>
      </c>
      <c r="AC7" s="485" t="str">
        <f t="shared" si="2"/>
        <v>Mayor</v>
      </c>
      <c r="AD7" s="490">
        <f t="shared" ref="AD7:AD9" si="6">IFERROR(IF(AND(S6="Impacto",S7="Impacto"),(AD6-(+AD6*V7)),IF(AND(S6="Probabilidad",S7="Impacto"),(AD5-(+AD5*V7)),IF(S7="Probabilidad",AD6,""))),"")</f>
        <v>0.8</v>
      </c>
      <c r="AE7" s="486" t="str">
        <f t="shared" si="3"/>
        <v>Alto</v>
      </c>
      <c r="AF7" s="699"/>
      <c r="AG7" s="677"/>
      <c r="AH7" s="677"/>
      <c r="AI7" s="686"/>
      <c r="AJ7" s="688"/>
      <c r="AK7" s="691"/>
      <c r="AL7" s="684"/>
      <c r="AM7" s="695"/>
      <c r="AN7" s="709"/>
      <c r="AO7" s="684"/>
      <c r="AP7" s="684"/>
      <c r="AQ7" s="710"/>
      <c r="AR7" s="684"/>
      <c r="AS7" s="487" t="s">
        <v>32</v>
      </c>
      <c r="AT7" s="487" t="s">
        <v>37</v>
      </c>
      <c r="AU7" s="487" t="s">
        <v>37</v>
      </c>
      <c r="AV7" s="487" t="s">
        <v>37</v>
      </c>
      <c r="AW7" s="487" t="s">
        <v>37</v>
      </c>
      <c r="AX7" s="487" t="s">
        <v>32</v>
      </c>
      <c r="AY7" s="488" t="s">
        <v>867</v>
      </c>
      <c r="AZ7" s="488" t="s">
        <v>868</v>
      </c>
      <c r="BA7" s="684"/>
      <c r="BB7" s="703"/>
      <c r="BC7" s="706"/>
      <c r="BD7" s="684"/>
      <c r="BE7" s="684"/>
      <c r="BF7" s="684"/>
      <c r="BG7" s="684"/>
      <c r="BH7" s="684"/>
    </row>
    <row r="8" spans="1:60" ht="182.25" customHeight="1" x14ac:dyDescent="0.25">
      <c r="A8" s="659"/>
      <c r="B8" s="660"/>
      <c r="C8" s="660"/>
      <c r="D8" s="660"/>
      <c r="E8" s="478" t="s">
        <v>869</v>
      </c>
      <c r="F8" s="661"/>
      <c r="G8" s="676"/>
      <c r="H8" s="660"/>
      <c r="I8" s="677"/>
      <c r="J8" s="678"/>
      <c r="K8" s="679"/>
      <c r="L8" s="680"/>
      <c r="M8" s="697">
        <f ca="1">IF(NOT(ISERROR(MATCH(L8,_xlfn.ANCHORARRAY(#REF!),0))),#REF!&amp;"Por favor no seleccionar los criterios de impacto",L8)</f>
        <v>0</v>
      </c>
      <c r="N8" s="678"/>
      <c r="O8" s="679"/>
      <c r="P8" s="698"/>
      <c r="Q8" s="479">
        <v>4</v>
      </c>
      <c r="R8" s="480" t="s">
        <v>870</v>
      </c>
      <c r="S8" s="481" t="str">
        <f t="shared" si="4"/>
        <v>Probabilidad</v>
      </c>
      <c r="T8" s="482" t="s">
        <v>104</v>
      </c>
      <c r="U8" s="482" t="s">
        <v>35</v>
      </c>
      <c r="V8" s="483" t="str">
        <f t="shared" si="0"/>
        <v>40%</v>
      </c>
      <c r="W8" s="482" t="s">
        <v>105</v>
      </c>
      <c r="X8" s="482" t="s">
        <v>141</v>
      </c>
      <c r="Y8" s="482" t="s">
        <v>107</v>
      </c>
      <c r="Z8" s="484">
        <f t="shared" ref="Z8:Z9" si="7">IFERROR(IF(AND(S7="Probabilidad",S8="Probabilidad"),(AB7-(+AB7*V8)),IF(AND(S7="Impacto",S8="Probabilidad"),(AB6-(+AB6*V8)),IF(S8="Impacto",AB7,""))),"")</f>
        <v>9.0719999999999995E-2</v>
      </c>
      <c r="AA8" s="485" t="str">
        <f t="shared" si="1"/>
        <v>Muy Baja</v>
      </c>
      <c r="AB8" s="483">
        <f t="shared" si="5"/>
        <v>9.0719999999999995E-2</v>
      </c>
      <c r="AC8" s="485" t="str">
        <f t="shared" si="2"/>
        <v>Mayor</v>
      </c>
      <c r="AD8" s="490">
        <f t="shared" si="6"/>
        <v>0.8</v>
      </c>
      <c r="AE8" s="486" t="str">
        <f t="shared" si="3"/>
        <v>Alto</v>
      </c>
      <c r="AF8" s="699"/>
      <c r="AG8" s="677"/>
      <c r="AH8" s="677"/>
      <c r="AI8" s="686"/>
      <c r="AJ8" s="688"/>
      <c r="AK8" s="691"/>
      <c r="AL8" s="684"/>
      <c r="AM8" s="695"/>
      <c r="AN8" s="709"/>
      <c r="AO8" s="684"/>
      <c r="AP8" s="684"/>
      <c r="AQ8" s="710"/>
      <c r="AR8" s="684"/>
      <c r="AS8" s="487" t="s">
        <v>32</v>
      </c>
      <c r="AT8" s="487" t="s">
        <v>32</v>
      </c>
      <c r="AU8" s="487" t="s">
        <v>37</v>
      </c>
      <c r="AV8" s="487" t="s">
        <v>37</v>
      </c>
      <c r="AW8" s="487" t="s">
        <v>37</v>
      </c>
      <c r="AX8" s="487" t="s">
        <v>32</v>
      </c>
      <c r="AY8" s="488" t="s">
        <v>871</v>
      </c>
      <c r="AZ8" s="488" t="s">
        <v>872</v>
      </c>
      <c r="BA8" s="684"/>
      <c r="BB8" s="703"/>
      <c r="BC8" s="706"/>
      <c r="BD8" s="684"/>
      <c r="BE8" s="684"/>
      <c r="BF8" s="684"/>
      <c r="BG8" s="684"/>
      <c r="BH8" s="684"/>
    </row>
    <row r="9" spans="1:60" ht="213.75" customHeight="1" x14ac:dyDescent="0.25">
      <c r="A9" s="659"/>
      <c r="B9" s="660"/>
      <c r="C9" s="660"/>
      <c r="D9" s="660"/>
      <c r="E9" s="478" t="s">
        <v>873</v>
      </c>
      <c r="F9" s="661"/>
      <c r="G9" s="676"/>
      <c r="H9" s="660"/>
      <c r="I9" s="677"/>
      <c r="J9" s="678"/>
      <c r="K9" s="679"/>
      <c r="L9" s="680"/>
      <c r="M9" s="697">
        <f ca="1">IF(NOT(ISERROR(MATCH(L9,_xlfn.ANCHORARRAY(#REF!),0))),#REF!&amp;"Por favor no seleccionar los criterios de impacto",L9)</f>
        <v>0</v>
      </c>
      <c r="N9" s="678"/>
      <c r="O9" s="679"/>
      <c r="P9" s="698"/>
      <c r="Q9" s="479">
        <v>5</v>
      </c>
      <c r="R9" s="480" t="s">
        <v>874</v>
      </c>
      <c r="S9" s="481" t="str">
        <f t="shared" si="4"/>
        <v>Probabilidad</v>
      </c>
      <c r="T9" s="482" t="s">
        <v>214</v>
      </c>
      <c r="U9" s="482" t="s">
        <v>35</v>
      </c>
      <c r="V9" s="483" t="str">
        <f t="shared" si="0"/>
        <v>30%</v>
      </c>
      <c r="W9" s="482" t="s">
        <v>105</v>
      </c>
      <c r="X9" s="482" t="s">
        <v>141</v>
      </c>
      <c r="Y9" s="482" t="s">
        <v>107</v>
      </c>
      <c r="Z9" s="484">
        <f t="shared" si="7"/>
        <v>6.3504000000000005E-2</v>
      </c>
      <c r="AA9" s="485" t="str">
        <f t="shared" si="1"/>
        <v>Muy Baja</v>
      </c>
      <c r="AB9" s="483">
        <f t="shared" si="5"/>
        <v>6.3504000000000005E-2</v>
      </c>
      <c r="AC9" s="485" t="str">
        <f t="shared" si="2"/>
        <v>Mayor</v>
      </c>
      <c r="AD9" s="490">
        <f t="shared" si="6"/>
        <v>0.8</v>
      </c>
      <c r="AE9" s="486" t="str">
        <f t="shared" si="3"/>
        <v>Alto</v>
      </c>
      <c r="AF9" s="699"/>
      <c r="AG9" s="677"/>
      <c r="AH9" s="677"/>
      <c r="AI9" s="686"/>
      <c r="AJ9" s="689"/>
      <c r="AK9" s="692"/>
      <c r="AL9" s="685"/>
      <c r="AM9" s="696"/>
      <c r="AN9" s="709"/>
      <c r="AO9" s="685"/>
      <c r="AP9" s="684"/>
      <c r="AQ9" s="710"/>
      <c r="AR9" s="685"/>
      <c r="AS9" s="487" t="s">
        <v>32</v>
      </c>
      <c r="AT9" s="487" t="s">
        <v>32</v>
      </c>
      <c r="AU9" s="487" t="s">
        <v>37</v>
      </c>
      <c r="AV9" s="487" t="s">
        <v>37</v>
      </c>
      <c r="AW9" s="487" t="s">
        <v>37</v>
      </c>
      <c r="AX9" s="487" t="s">
        <v>32</v>
      </c>
      <c r="AY9" s="493" t="s">
        <v>875</v>
      </c>
      <c r="AZ9" s="491" t="s">
        <v>876</v>
      </c>
      <c r="BA9" s="685"/>
      <c r="BB9" s="704"/>
      <c r="BC9" s="707"/>
      <c r="BD9" s="685"/>
      <c r="BE9" s="685"/>
      <c r="BF9" s="685"/>
      <c r="BG9" s="685"/>
      <c r="BH9" s="685"/>
    </row>
    <row r="10" spans="1:60" ht="153" x14ac:dyDescent="0.25">
      <c r="A10" s="659">
        <v>2</v>
      </c>
      <c r="B10" s="701" t="s">
        <v>95</v>
      </c>
      <c r="C10" s="660" t="s">
        <v>795</v>
      </c>
      <c r="D10" s="660" t="s">
        <v>877</v>
      </c>
      <c r="E10" s="478" t="s">
        <v>878</v>
      </c>
      <c r="F10" s="661" t="s">
        <v>879</v>
      </c>
      <c r="G10" s="676" t="s">
        <v>880</v>
      </c>
      <c r="H10" s="660" t="s">
        <v>101</v>
      </c>
      <c r="I10" s="702">
        <v>720</v>
      </c>
      <c r="J10" s="678" t="str">
        <f>IF(I10&lt;=0,"",IF(I10&lt;=2,"Muy Baja",IF(I10&lt;=24,"Baja",IF(I10&lt;=500,"Media",IF(I10&lt;=5000,"Alta","Muy Alta")))))</f>
        <v>Alta</v>
      </c>
      <c r="K10" s="679">
        <f>IF(J10="","",IF(J10="Muy Baja",0.2,IF(J10="Baja",0.4,IF(J10="Media",0.6,IF(J10="Alta",0.8,IF(J10="Muy Alta",1,))))))</f>
        <v>0.8</v>
      </c>
      <c r="L10" s="680" t="s">
        <v>301</v>
      </c>
      <c r="M10" s="679" t="str">
        <f>IF(NOT(ISERROR(MATCH(L10,'[1]Tabla Impacto'!$B$221:$B$223,0))),'[1]Tabla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678" t="str">
        <f>IF(OR(M10='[1]Tabla Impacto'!$C$11,M10='[1]Tabla Impacto'!$D$11),"Leve",IF(OR(M10='[1]Tabla Impacto'!$C$12,M10='[1]Tabla Impacto'!$D$12),"Menor",IF(OR(M10='[1]Tabla Impacto'!$C$13,M10='[1]Tabla Impacto'!$D$13),"Moderado",IF(OR(M10='[1]Tabla Impacto'!$C$14,M10='[1]Tabla Impacto'!$D$14),"Mayor",IF(OR(M10='[1]Tabla Impacto'!$C$15,M10='[1]Tabla Impacto'!$D$15),"Catastrófico","")))))</f>
        <v>Mayor</v>
      </c>
      <c r="O10" s="679">
        <f>IF(N10="","",IF(N10="Leve",0.2,IF(N10="Menor",0.4,IF(N10="Moderado",0.6,IF(N10="Mayor",0.8,IF(N10="Catastrófico",1,))))))</f>
        <v>0.8</v>
      </c>
      <c r="P10" s="698" t="str">
        <f>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479">
        <v>1</v>
      </c>
      <c r="R10" s="480" t="s">
        <v>881</v>
      </c>
      <c r="S10" s="481" t="str">
        <f>IF(OR(T10="Preventivo",T10="Detectivo"),"Probabilidad",IF(T10="Correctivo","Impacto",""))</f>
        <v>Probabilidad</v>
      </c>
      <c r="T10" s="482" t="s">
        <v>104</v>
      </c>
      <c r="U10" s="482" t="s">
        <v>35</v>
      </c>
      <c r="V10" s="483" t="str">
        <f>IF(AND(T10="Preventivo",U10="Automático"),"50%",IF(AND(T10="Preventivo",U10="Manual"),"40%",IF(AND(T10="Detectivo",U10="Automático"),"40%",IF(AND(T10="Detectivo",U10="Manual"),"30%",IF(AND(T10="Correctivo",U10="Automático"),"35%",IF(AND(T10="Correctivo",U10="Manual"),"25%",""))))))</f>
        <v>40%</v>
      </c>
      <c r="W10" s="482" t="s">
        <v>172</v>
      </c>
      <c r="X10" s="482" t="s">
        <v>141</v>
      </c>
      <c r="Y10" s="482" t="s">
        <v>107</v>
      </c>
      <c r="Z10" s="494">
        <f>IFERROR(IF(S10="Probabilidad",(K10-(+K10*V10)),IF(S10="Impacto",K10,"")),"")</f>
        <v>0.48</v>
      </c>
      <c r="AA10" s="495" t="str">
        <f>IFERROR(IF(Z10="","",IF(Z10&lt;=0.2,"Muy Baja",IF(Z10&lt;=0.4,"Baja",IF(Z10&lt;=0.6,"Media",IF(Z10&lt;=0.8,"Alta","Muy Alta"))))),"")</f>
        <v>Media</v>
      </c>
      <c r="AB10" s="496">
        <f t="shared" si="5"/>
        <v>0.48</v>
      </c>
      <c r="AC10" s="495" t="str">
        <f>IFERROR(IF(AD10="","",IF(AD10&lt;=0.2,"Leve",IF(AD10&lt;=0.4,"Menor",IF(AD10&lt;=0.6,"Moderado",IF(AD10&lt;=0.8,"Mayor","Catastrófico"))))),"")</f>
        <v>Mayor</v>
      </c>
      <c r="AD10" s="496">
        <f>IFERROR(IF(S10="Impacto",(O10-(+O10*V10)),IF(S10="Probabilidad",O10,"")),"")</f>
        <v>0.8</v>
      </c>
      <c r="AE10" s="497" t="str">
        <f>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699" t="s">
        <v>142</v>
      </c>
      <c r="AG10" s="677" t="s">
        <v>882</v>
      </c>
      <c r="AH10" s="660" t="s">
        <v>883</v>
      </c>
      <c r="AI10" s="712" t="s">
        <v>884</v>
      </c>
      <c r="AJ10" s="713"/>
      <c r="AK10" s="690">
        <v>44831</v>
      </c>
      <c r="AL10" s="693" t="s">
        <v>885</v>
      </c>
      <c r="AM10" s="694" t="s">
        <v>109</v>
      </c>
      <c r="AN10" s="695"/>
      <c r="AO10" s="683" t="s">
        <v>886</v>
      </c>
      <c r="AP10" s="684"/>
      <c r="AQ10" s="710"/>
      <c r="AR10" s="683"/>
      <c r="AS10" s="487" t="s">
        <v>32</v>
      </c>
      <c r="AT10" s="487" t="s">
        <v>32</v>
      </c>
      <c r="AU10" s="487" t="s">
        <v>32</v>
      </c>
      <c r="AV10" s="487" t="s">
        <v>37</v>
      </c>
      <c r="AW10" s="487" t="s">
        <v>37</v>
      </c>
      <c r="AX10" s="487" t="s">
        <v>32</v>
      </c>
      <c r="AY10" s="488" t="s">
        <v>887</v>
      </c>
      <c r="AZ10" s="488" t="s">
        <v>888</v>
      </c>
      <c r="BA10" s="683" t="s">
        <v>889</v>
      </c>
      <c r="BB10" s="694" t="s">
        <v>860</v>
      </c>
      <c r="BC10" s="683"/>
      <c r="BD10" s="683">
        <f>I10</f>
        <v>720</v>
      </c>
      <c r="BE10" s="683">
        <f>(BC10/BD10)</f>
        <v>0</v>
      </c>
      <c r="BF10" s="700" t="str">
        <f t="shared" ref="BF10" si="8">IF(BE10=0,"Los controles están funcionando y son efectivos",IF(AND(BE10&gt;0,BE10&lt;=0.2),"Los controles son efectivos el 80%.",IF(AND(BE10&gt;0.2,BE10&lt;=1),"Los controles  son ineficientes","Valor no valido")))</f>
        <v>Los controles están funcionando y son efectivos</v>
      </c>
      <c r="BG10" s="716" t="s">
        <v>152</v>
      </c>
      <c r="BH10" s="700" t="str">
        <f t="shared" ref="BH10" si="9">IF(BE10=0,"Mantener la aplicación del control.",IF(AND(BE10&gt;0,BE10&lt;=0.2),"Verificar que los controles se aplique en la periocidad establecida, y analizar si la frecuencia de aplicación del control es la adecuada, por ultimo, analizar si hay causas generadoras del riesgo no identificadas.",IF(AND(BE10&gt;0.2,BE10&lt;=1),"Realizar analisis de causa raiz y reformular controles","Valor no valido")))</f>
        <v>Mantener la aplicación del control.</v>
      </c>
    </row>
    <row r="11" spans="1:60" ht="233.25" customHeight="1" x14ac:dyDescent="0.25">
      <c r="A11" s="659"/>
      <c r="B11" s="701"/>
      <c r="C11" s="660"/>
      <c r="D11" s="660"/>
      <c r="E11" s="478" t="s">
        <v>890</v>
      </c>
      <c r="F11" s="661"/>
      <c r="G11" s="676"/>
      <c r="H11" s="660"/>
      <c r="I11" s="702"/>
      <c r="J11" s="678"/>
      <c r="K11" s="679"/>
      <c r="L11" s="680"/>
      <c r="M11" s="679">
        <f ca="1">IF(NOT(ISERROR(MATCH(L11,_xlfn.ANCHORARRAY(F10),0))),K16&amp;"Por favor no seleccionar los criterios de impacto",L11)</f>
        <v>0</v>
      </c>
      <c r="N11" s="678"/>
      <c r="O11" s="679"/>
      <c r="P11" s="698"/>
      <c r="Q11" s="479">
        <v>2</v>
      </c>
      <c r="R11" s="498" t="s">
        <v>891</v>
      </c>
      <c r="S11" s="481" t="str">
        <f>IF(OR(T11="Preventivo",T11="Detectivo"),"Probabilidad",IF(T11="Correctivo","Impacto",""))</f>
        <v>Probabilidad</v>
      </c>
      <c r="T11" s="482" t="s">
        <v>104</v>
      </c>
      <c r="U11" s="482" t="s">
        <v>35</v>
      </c>
      <c r="V11" s="483" t="str">
        <f t="shared" ref="V11:V13" si="10">IF(AND(T11="Preventivo",U11="Automático"),"50%",IF(AND(T11="Preventivo",U11="Manual"),"40%",IF(AND(T11="Detectivo",U11="Automático"),"40%",IF(AND(T11="Detectivo",U11="Manual"),"30%",IF(AND(T11="Correctivo",U11="Automático"),"35%",IF(AND(T11="Correctivo",U11="Manual"),"25%",""))))))</f>
        <v>40%</v>
      </c>
      <c r="W11" s="482" t="s">
        <v>172</v>
      </c>
      <c r="X11" s="482" t="s">
        <v>106</v>
      </c>
      <c r="Y11" s="482" t="s">
        <v>107</v>
      </c>
      <c r="Z11" s="494">
        <f>IFERROR(IF(AND(S10="Probabilidad",S11="Probabilidad"),(AB10-(+AB10*V11)),IF(AND(S10="Impacto",S11="Probabilidad"),(K10-(+K10*V11)),IF(S11="Impacto",AB10,""))),"")</f>
        <v>0.28799999999999998</v>
      </c>
      <c r="AA11" s="495" t="str">
        <f t="shared" ref="AA11:AA13" si="11">IFERROR(IF(Z11="","",IF(Z11&lt;=0.2,"Muy Baja",IF(Z11&lt;=0.4,"Baja",IF(Z11&lt;=0.6,"Media",IF(Z11&lt;=0.8,"Alta","Muy Alta"))))),"")</f>
        <v>Baja</v>
      </c>
      <c r="AB11" s="496">
        <f t="shared" si="5"/>
        <v>0.28799999999999998</v>
      </c>
      <c r="AC11" s="495" t="str">
        <f t="shared" ref="AC11:AC13" si="12">IFERROR(IF(AD11="","",IF(AD11&lt;=0.2,"Leve",IF(AD11&lt;=0.4,"Menor",IF(AD11&lt;=0.6,"Moderado",IF(AD11&lt;=0.8,"Mayor","Catastrófico"))))),"")</f>
        <v>Mayor</v>
      </c>
      <c r="AD11" s="499">
        <f>IFERROR(IF(AND(S10="Impacto",S11="Impacto"),(AD10-(+AD10*V11)),IF(AND(S10="Probabilidad",S11="Impacto"),(O10-(+O10*V11)),IF(S11="Probabilidad",AD10,""))),"")</f>
        <v>0.8</v>
      </c>
      <c r="AE11" s="497" t="str">
        <f t="shared" ref="AE11:AE13" si="13">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699"/>
      <c r="AG11" s="677"/>
      <c r="AH11" s="660"/>
      <c r="AI11" s="712"/>
      <c r="AJ11" s="714"/>
      <c r="AK11" s="691"/>
      <c r="AL11" s="684"/>
      <c r="AM11" s="695"/>
      <c r="AN11" s="695"/>
      <c r="AO11" s="684"/>
      <c r="AP11" s="684"/>
      <c r="AQ11" s="710"/>
      <c r="AR11" s="684"/>
      <c r="AS11" s="487" t="s">
        <v>32</v>
      </c>
      <c r="AT11" s="487" t="s">
        <v>32</v>
      </c>
      <c r="AU11" s="487" t="s">
        <v>32</v>
      </c>
      <c r="AV11" s="487" t="s">
        <v>37</v>
      </c>
      <c r="AW11" s="487" t="s">
        <v>37</v>
      </c>
      <c r="AX11" s="487" t="s">
        <v>32</v>
      </c>
      <c r="AY11" s="488" t="s">
        <v>892</v>
      </c>
      <c r="AZ11" s="488" t="s">
        <v>893</v>
      </c>
      <c r="BA11" s="684"/>
      <c r="BB11" s="695"/>
      <c r="BC11" s="684"/>
      <c r="BD11" s="684"/>
      <c r="BE11" s="684"/>
      <c r="BF11" s="684"/>
      <c r="BG11" s="695"/>
      <c r="BH11" s="684"/>
    </row>
    <row r="12" spans="1:60" ht="160.5" customHeight="1" x14ac:dyDescent="0.25">
      <c r="A12" s="659"/>
      <c r="B12" s="701"/>
      <c r="C12" s="660"/>
      <c r="D12" s="660"/>
      <c r="E12" s="478" t="s">
        <v>894</v>
      </c>
      <c r="F12" s="661"/>
      <c r="G12" s="676"/>
      <c r="H12" s="660"/>
      <c r="I12" s="702"/>
      <c r="J12" s="678"/>
      <c r="K12" s="679"/>
      <c r="L12" s="680"/>
      <c r="M12" s="679"/>
      <c r="N12" s="678"/>
      <c r="O12" s="679"/>
      <c r="P12" s="698"/>
      <c r="Q12" s="479">
        <v>3</v>
      </c>
      <c r="R12" s="492" t="s">
        <v>895</v>
      </c>
      <c r="S12" s="481" t="str">
        <f t="shared" ref="S12:S13" si="14">IF(OR(T12="Preventivo",T12="Detectivo"),"Probabilidad",IF(T12="Correctivo","Impacto",""))</f>
        <v>Probabilidad</v>
      </c>
      <c r="T12" s="482" t="s">
        <v>214</v>
      </c>
      <c r="U12" s="482" t="s">
        <v>251</v>
      </c>
      <c r="V12" s="483" t="str">
        <f t="shared" si="10"/>
        <v>40%</v>
      </c>
      <c r="W12" s="482" t="s">
        <v>105</v>
      </c>
      <c r="X12" s="482" t="s">
        <v>141</v>
      </c>
      <c r="Y12" s="482" t="s">
        <v>107</v>
      </c>
      <c r="Z12" s="494">
        <f>IFERROR(IF(AND(S11="Probabilidad",S12="Probabilidad"),(AB11-(+AB11*V12)),IF(AND(S11="Impacto",S12="Probabilidad"),(K11-(+K11*V12)),IF(S12="Impacto",AB11,""))),"")</f>
        <v>0.17279999999999998</v>
      </c>
      <c r="AA12" s="495" t="str">
        <f t="shared" si="11"/>
        <v>Muy Baja</v>
      </c>
      <c r="AB12" s="496">
        <f t="shared" si="5"/>
        <v>0.17279999999999998</v>
      </c>
      <c r="AC12" s="495" t="str">
        <f t="shared" si="12"/>
        <v>Mayor</v>
      </c>
      <c r="AD12" s="499">
        <f>IFERROR(IF(AND(S11="Impacto",S12="Impacto"),(AD11-(+AD11*V12)),IF(AND(S11="Probabilidad",S12="Impacto"),(O11-(+O11*V12)),IF(S12="Probabilidad",AD11,""))),"")</f>
        <v>0.8</v>
      </c>
      <c r="AE12" s="497" t="str">
        <f t="shared" si="13"/>
        <v>Alto</v>
      </c>
      <c r="AF12" s="699"/>
      <c r="AG12" s="677"/>
      <c r="AH12" s="660"/>
      <c r="AI12" s="712"/>
      <c r="AJ12" s="714"/>
      <c r="AK12" s="691"/>
      <c r="AL12" s="684"/>
      <c r="AM12" s="695"/>
      <c r="AN12" s="695"/>
      <c r="AO12" s="684"/>
      <c r="AP12" s="684"/>
      <c r="AQ12" s="710"/>
      <c r="AR12" s="684"/>
      <c r="AS12" s="487" t="s">
        <v>32</v>
      </c>
      <c r="AT12" s="487" t="s">
        <v>32</v>
      </c>
      <c r="AU12" s="487" t="s">
        <v>32</v>
      </c>
      <c r="AV12" s="487" t="s">
        <v>37</v>
      </c>
      <c r="AW12" s="487" t="s">
        <v>37</v>
      </c>
      <c r="AX12" s="487" t="s">
        <v>32</v>
      </c>
      <c r="AY12" s="488" t="s">
        <v>896</v>
      </c>
      <c r="AZ12" s="488" t="s">
        <v>897</v>
      </c>
      <c r="BA12" s="684"/>
      <c r="BB12" s="695"/>
      <c r="BC12" s="684"/>
      <c r="BD12" s="684"/>
      <c r="BE12" s="684"/>
      <c r="BF12" s="684"/>
      <c r="BG12" s="695"/>
      <c r="BH12" s="684"/>
    </row>
    <row r="13" spans="1:60" ht="117" customHeight="1" x14ac:dyDescent="0.25">
      <c r="A13" s="659"/>
      <c r="B13" s="701"/>
      <c r="C13" s="660"/>
      <c r="D13" s="660"/>
      <c r="E13" s="478" t="s">
        <v>898</v>
      </c>
      <c r="F13" s="661"/>
      <c r="G13" s="676"/>
      <c r="H13" s="660"/>
      <c r="I13" s="702"/>
      <c r="J13" s="678"/>
      <c r="K13" s="679"/>
      <c r="L13" s="680"/>
      <c r="M13" s="679"/>
      <c r="N13" s="678"/>
      <c r="O13" s="679"/>
      <c r="P13" s="698"/>
      <c r="Q13" s="479">
        <v>4</v>
      </c>
      <c r="R13" s="492" t="s">
        <v>899</v>
      </c>
      <c r="S13" s="481" t="str">
        <f t="shared" si="14"/>
        <v>Probabilidad</v>
      </c>
      <c r="T13" s="482" t="s">
        <v>104</v>
      </c>
      <c r="U13" s="482" t="s">
        <v>35</v>
      </c>
      <c r="V13" s="483" t="str">
        <f t="shared" si="10"/>
        <v>40%</v>
      </c>
      <c r="W13" s="482" t="s">
        <v>172</v>
      </c>
      <c r="X13" s="482" t="s">
        <v>106</v>
      </c>
      <c r="Y13" s="482" t="s">
        <v>107</v>
      </c>
      <c r="Z13" s="494">
        <f>IFERROR(IF(AND(S12="Probabilidad",S13="Probabilidad"),(AB12-(+AB12*V13)),IF(AND(S12="Impacto",S13="Probabilidad"),(K12-(+K12*V13)),IF(S13="Impacto",AB12,""))),"")</f>
        <v>0.10367999999999998</v>
      </c>
      <c r="AA13" s="495" t="str">
        <f t="shared" si="11"/>
        <v>Muy Baja</v>
      </c>
      <c r="AB13" s="496">
        <f t="shared" si="5"/>
        <v>0.10367999999999998</v>
      </c>
      <c r="AC13" s="495" t="str">
        <f t="shared" si="12"/>
        <v>Mayor</v>
      </c>
      <c r="AD13" s="499">
        <f>IFERROR(IF(AND(S12="Impacto",S13="Impacto"),(AD12-(+AD12*V13)),IF(AND(S12="Probabilidad",S13="Impacto"),(O12-(+O12*V13)),IF(S13="Probabilidad",AD12,""))),"")</f>
        <v>0.8</v>
      </c>
      <c r="AE13" s="497" t="str">
        <f t="shared" si="13"/>
        <v>Alto</v>
      </c>
      <c r="AF13" s="699"/>
      <c r="AG13" s="677"/>
      <c r="AH13" s="660"/>
      <c r="AI13" s="712"/>
      <c r="AJ13" s="715"/>
      <c r="AK13" s="692"/>
      <c r="AL13" s="685"/>
      <c r="AM13" s="696"/>
      <c r="AN13" s="696"/>
      <c r="AO13" s="685"/>
      <c r="AP13" s="684"/>
      <c r="AQ13" s="710"/>
      <c r="AR13" s="685"/>
      <c r="AS13" s="487" t="s">
        <v>32</v>
      </c>
      <c r="AT13" s="487" t="s">
        <v>32</v>
      </c>
      <c r="AU13" s="487" t="s">
        <v>32</v>
      </c>
      <c r="AV13" s="487" t="s">
        <v>37</v>
      </c>
      <c r="AW13" s="487" t="s">
        <v>37</v>
      </c>
      <c r="AX13" s="487" t="s">
        <v>32</v>
      </c>
      <c r="AY13" s="488" t="s">
        <v>900</v>
      </c>
      <c r="AZ13" s="488" t="s">
        <v>897</v>
      </c>
      <c r="BA13" s="685"/>
      <c r="BB13" s="696"/>
      <c r="BC13" s="685"/>
      <c r="BD13" s="685"/>
      <c r="BE13" s="685"/>
      <c r="BF13" s="684"/>
      <c r="BG13" s="696"/>
      <c r="BH13" s="684"/>
    </row>
    <row r="14" spans="1:60" ht="208.5" customHeight="1" x14ac:dyDescent="0.25">
      <c r="A14" s="659">
        <v>3</v>
      </c>
      <c r="B14" s="660" t="s">
        <v>165</v>
      </c>
      <c r="C14" s="660" t="s">
        <v>795</v>
      </c>
      <c r="D14" s="660" t="s">
        <v>901</v>
      </c>
      <c r="E14" s="489" t="s">
        <v>797</v>
      </c>
      <c r="F14" s="717" t="s">
        <v>798</v>
      </c>
      <c r="G14" s="676" t="s">
        <v>902</v>
      </c>
      <c r="H14" s="660" t="s">
        <v>101</v>
      </c>
      <c r="I14" s="702">
        <f>360*114</f>
        <v>41040</v>
      </c>
      <c r="J14" s="678" t="str">
        <f t="shared" ref="J14" si="15">IF(I14&lt;=0,"",IF(I14&lt;=2,"Muy Baja",IF(I14&lt;=24,"Baja",IF(I14&lt;=500,"Media",IF(I14&lt;=5000,"Alta","Muy Alta")))))</f>
        <v>Muy Alta</v>
      </c>
      <c r="K14" s="679">
        <f t="shared" ref="K14" si="16">IF(J14="","",IF(J14="Muy Baja",0.2,IF(J14="Baja",0.4,IF(J14="Media",0.6,IF(J14="Alta",0.8,IF(J14="Muy Alta",1,))))))</f>
        <v>1</v>
      </c>
      <c r="L14" s="680" t="s">
        <v>265</v>
      </c>
      <c r="M14" s="697" t="str">
        <f>IF(NOT(ISERROR(MATCH(L14,'[1]Tabla Impacto'!$B$221:$B$223,0))),'[1]Tabla Impacto'!$F$223&amp;"Por favor no seleccionar los criterios de impacto(Afectación Económica o presupuestal y Pérdida Reputacional)",L14)</f>
        <v xml:space="preserve">     El riesgo afecta la imagen de la entidad a nivel nacional, con efecto publicitarios sostenible a nivel país</v>
      </c>
      <c r="N14" s="736" t="str">
        <f>IF(OR(M14='[1]Tabla Impacto'!$C$11,M14='[1]Tabla Impacto'!$D$11),"Leve",IF(OR(M14='[1]Tabla Impacto'!$C$12,M14='[1]Tabla Impacto'!$D$12),"Menor",IF(OR(M14='[1]Tabla Impacto'!$C$13,M14='[1]Tabla Impacto'!$D$13),"Moderado",IF(OR(M14='[1]Tabla Impacto'!$C$14,M14='[1]Tabla Impacto'!$D$14),"Mayor",IF(OR(M14='[1]Tabla Impacto'!$C$15,M14='[1]Tabla Impacto'!$D$15),"Catastrófico","")))))</f>
        <v>Catastrófico</v>
      </c>
      <c r="O14" s="697">
        <f t="shared" ref="O14" si="17">IF(N14="","",IF(N14="Leve",0.2,IF(N14="Menor",0.4,IF(N14="Moderado",0.6,IF(N14="Mayor",0.8,IF(N14="Catastrófico",1,))))))</f>
        <v>1</v>
      </c>
      <c r="P14" s="737" t="str">
        <f t="shared" ref="P14" si="18">IF(OR(AND(J14="Muy Baja",N14="Leve"),AND(J14="Muy Baja",N14="Menor"),AND(J14="Baja",N14="Leve")),"Bajo",IF(OR(AND(J14="Muy baja",N14="Moderado"),AND(J14="Baja",N14="Menor"),AND(J14="Baja",N14="Moderado"),AND(J14="Media",N14="Leve"),AND(J14="Media",N14="Menor"),AND(J14="Media",N14="Moderado"),AND(J14="Alta",N14="Leve"),AND(J14="Alta",N14="Menor")),"Moderado",IF(OR(AND(J14="Muy Baja",N14="Mayor"),AND(J14="Baja",N14="Mayor"),AND(J14="Media",N14="Mayor"),AND(J14="Alta",N14="Moderado"),AND(J14="Alta",N14="Mayor"),AND(J14="Muy Alta",N14="Leve"),AND(J14="Muy Alta",N14="Menor"),AND(J14="Muy Alta",N14="Moderado"),AND(J14="Muy Alta",N14="Mayor")),"Alto",IF(OR(AND(J14="Muy Baja",N14="Catastrófico"),AND(J14="Baja",N14="Catastrófico"),AND(J14="Media",N14="Catastrófico"),AND(J14="Alta",N14="Catastrófico"),AND(J14="Muy Alta",N14="Catastrófico")),"Extremo",""))))</f>
        <v>Extremo</v>
      </c>
      <c r="Q14" s="500">
        <v>1</v>
      </c>
      <c r="R14" s="480" t="s">
        <v>903</v>
      </c>
      <c r="S14" s="501" t="str">
        <f>IF(OR(T14="Preventivo",T14="Detectivo"),"Probabilidad",IF(T14="Correctivo","Impacto",""))</f>
        <v>Probabilidad</v>
      </c>
      <c r="T14" s="502" t="s">
        <v>104</v>
      </c>
      <c r="U14" s="502" t="s">
        <v>35</v>
      </c>
      <c r="V14" s="483" t="str">
        <f>IF(AND(T14="Preventivo",U14="Automático"),"50%",IF(AND(T14="Preventivo",U14="Manual"),"40%",IF(AND(T14="Detectivo",U14="Automático"),"40%",IF(AND(T14="Detectivo",U14="Manual"),"30%",IF(AND(T14="Correctivo",U14="Automático"),"35%",IF(AND(T14="Correctivo",U14="Manual"),"25%",""))))))</f>
        <v>40%</v>
      </c>
      <c r="W14" s="502" t="s">
        <v>105</v>
      </c>
      <c r="X14" s="502" t="s">
        <v>106</v>
      </c>
      <c r="Y14" s="502" t="s">
        <v>107</v>
      </c>
      <c r="Z14" s="503">
        <f>IFERROR(IF(S14="Probabilidad",(K14-(+K14*V14)),IF(S14="Impacto",K14,"")),"")</f>
        <v>0.6</v>
      </c>
      <c r="AA14" s="495" t="str">
        <f>IFERROR(IF(Z14="","",IF(Z14&lt;=0.2,"Muy Baja",IF(Z14&lt;=0.4,"Baja",IF(Z14&lt;=0.6,"Media",IF(Z14&lt;=0.8,"Alta","Muy Alta"))))),"")</f>
        <v>Media</v>
      </c>
      <c r="AB14" s="496">
        <f t="shared" si="5"/>
        <v>0.6</v>
      </c>
      <c r="AC14" s="495" t="str">
        <f>IFERROR(IF(AD14="","",IF(AD14&lt;=0.2,"Leve",IF(AD14&lt;=0.4,"Menor",IF(AD14&lt;=0.6,"Moderado",IF(AD14&lt;=0.8,"Mayor","Catastrófico"))))),"")</f>
        <v>Catastrófico</v>
      </c>
      <c r="AD14" s="496">
        <f>IFERROR(IF(S14="Impacto",(O14-(+O14*V14)),IF(S14="Probabilidad",O14,"")),"")</f>
        <v>1</v>
      </c>
      <c r="AE14" s="497" t="str">
        <f>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Extremo</v>
      </c>
      <c r="AF14" s="699" t="s">
        <v>142</v>
      </c>
      <c r="AG14" s="504" t="s">
        <v>904</v>
      </c>
      <c r="AH14" s="505" t="s">
        <v>905</v>
      </c>
      <c r="AI14" s="506" t="s">
        <v>803</v>
      </c>
      <c r="AJ14" s="738"/>
      <c r="AK14" s="690">
        <v>44831</v>
      </c>
      <c r="AL14" s="504" t="s">
        <v>906</v>
      </c>
      <c r="AM14" s="507" t="s">
        <v>109</v>
      </c>
      <c r="AN14" s="683"/>
      <c r="AO14" s="683" t="s">
        <v>907</v>
      </c>
      <c r="AP14" s="684"/>
      <c r="AQ14" s="710"/>
      <c r="AR14" s="683"/>
      <c r="AS14" s="487" t="s">
        <v>32</v>
      </c>
      <c r="AT14" s="487" t="s">
        <v>32</v>
      </c>
      <c r="AU14" s="487" t="s">
        <v>32</v>
      </c>
      <c r="AV14" s="487" t="s">
        <v>37</v>
      </c>
      <c r="AW14" s="487" t="s">
        <v>37</v>
      </c>
      <c r="AX14" s="487" t="s">
        <v>32</v>
      </c>
      <c r="AY14" s="508" t="s">
        <v>908</v>
      </c>
      <c r="AZ14" s="488" t="s">
        <v>897</v>
      </c>
      <c r="BA14" s="683" t="s">
        <v>37</v>
      </c>
      <c r="BB14" s="683" t="s">
        <v>860</v>
      </c>
      <c r="BC14" s="683">
        <v>0</v>
      </c>
      <c r="BD14" s="683">
        <f>I14</f>
        <v>41040</v>
      </c>
      <c r="BE14" s="683">
        <f>(BC14/BD14)</f>
        <v>0</v>
      </c>
      <c r="BF14" s="700" t="str">
        <f>IF(BE14=0,"Los controles están funcionando y son efectivos",IF(AND(BE14&gt;0,BE14&lt;=0.2),"Los controles son efectivos el 80%.",IF(AND(BE14&gt;0.2,BE14&lt;=1),"Los controles  son ineficientes","Valor no valido")))</f>
        <v>Los controles están funcionando y son efectivos</v>
      </c>
      <c r="BG14" s="734" t="s">
        <v>152</v>
      </c>
      <c r="BH14" s="700" t="str">
        <f>IF(BE14=0,"Mantener la aplicación del control.",IF(AND(BE14&gt;0,BE14&lt;=0.2),"Verificar que los controles se aplique en la periocidad establecida, y analizar si la frecuencia de aplicación del control es la adecuada, por ultimo, analizar si hay causas generadoras del riesgo no identificadas.",IF(AND(BE14&gt;0.2,BE14&lt;=1),"Realizar analisis de causa raiz y reformular controles","Valor no valido")))</f>
        <v>Mantener la aplicación del control.</v>
      </c>
    </row>
    <row r="15" spans="1:60" ht="261" customHeight="1" x14ac:dyDescent="0.25">
      <c r="A15" s="659"/>
      <c r="B15" s="660"/>
      <c r="C15" s="660"/>
      <c r="D15" s="660"/>
      <c r="E15" s="489" t="s">
        <v>809</v>
      </c>
      <c r="F15" s="717"/>
      <c r="G15" s="676"/>
      <c r="H15" s="660"/>
      <c r="I15" s="702"/>
      <c r="J15" s="678"/>
      <c r="K15" s="679"/>
      <c r="L15" s="680"/>
      <c r="M15" s="697">
        <f ca="1">IF(NOT(ISERROR(MATCH(L15,_xlfn.ANCHORARRAY(F24),0))),K26&amp;"Por favor no seleccionar los criterios de impacto",L15)</f>
        <v>0</v>
      </c>
      <c r="N15" s="736"/>
      <c r="O15" s="697"/>
      <c r="P15" s="737"/>
      <c r="Q15" s="500">
        <v>2</v>
      </c>
      <c r="R15" s="480" t="s">
        <v>810</v>
      </c>
      <c r="S15" s="501" t="str">
        <f>IF(OR(T15="Preventivo",T15="Detectivo"),"Probabilidad",IF(T15="Correctivo","Impacto",""))</f>
        <v>Probabilidad</v>
      </c>
      <c r="T15" s="502" t="s">
        <v>104</v>
      </c>
      <c r="U15" s="502" t="s">
        <v>35</v>
      </c>
      <c r="V15" s="483" t="str">
        <f t="shared" ref="V15:V17" si="19">IF(AND(T15="Preventivo",U15="Automático"),"50%",IF(AND(T15="Preventivo",U15="Manual"),"40%",IF(AND(T15="Detectivo",U15="Automático"),"40%",IF(AND(T15="Detectivo",U15="Manual"),"30%",IF(AND(T15="Correctivo",U15="Automático"),"35%",IF(AND(T15="Correctivo",U15="Manual"),"25%",""))))))</f>
        <v>40%</v>
      </c>
      <c r="W15" s="502" t="s">
        <v>105</v>
      </c>
      <c r="X15" s="502" t="s">
        <v>141</v>
      </c>
      <c r="Y15" s="502" t="s">
        <v>107</v>
      </c>
      <c r="Z15" s="503">
        <f>IFERROR(IF(AND(S14="Probabilidad",S15="Probabilidad"),(AB14-(+AB14*V15)),IF(AND(S14="Impacto",S15="Probabilidad"),(K14-(+K14*V15)),IF(S15="Impacto",AB14,""))),"")</f>
        <v>0.36</v>
      </c>
      <c r="AA15" s="495" t="str">
        <f t="shared" ref="AA15:AA17" si="20">IFERROR(IF(Z15="","",IF(Z15&lt;=0.2,"Muy Baja",IF(Z15&lt;=0.4,"Baja",IF(Z15&lt;=0.6,"Media",IF(Z15&lt;=0.8,"Alta","Muy Alta"))))),"")</f>
        <v>Baja</v>
      </c>
      <c r="AB15" s="496">
        <f t="shared" si="5"/>
        <v>0.36</v>
      </c>
      <c r="AC15" s="495" t="str">
        <f t="shared" ref="AC15:AC17" si="21">IFERROR(IF(AD15="","",IF(AD15&lt;=0.2,"Leve",IF(AD15&lt;=0.4,"Menor",IF(AD15&lt;=0.6,"Moderado",IF(AD15&lt;=0.8,"Mayor","Catastrófico"))))),"")</f>
        <v>Catastrófico</v>
      </c>
      <c r="AD15" s="499">
        <f>IFERROR(IF(AND(S14="Impacto",S15="Impacto"),(AD14-(+AD14*V15)),IF(AND(S14="Probabilidad",S15="Impacto"),(O14-(+O14*V15)),IF(S15="Probabilidad",AD14,""))),"")</f>
        <v>1</v>
      </c>
      <c r="AE15" s="497" t="str">
        <f t="shared" ref="AE15:AE17" si="22">IFERROR(IF(OR(AND(AA15="Muy Baja",AC15="Leve"),AND(AA15="Muy Baja",AC15="Menor"),AND(AA15="Baja",AC15="Leve")),"Bajo",IF(OR(AND(AA15="Muy baja",AC15="Moderado"),AND(AA15="Baja",AC15="Menor"),AND(AA15="Baja",AC15="Moderado"),AND(AA15="Media",AC15="Leve"),AND(AA15="Media",AC15="Menor"),AND(AA15="Media",AC15="Moderado"),AND(AA15="Alta",AC15="Leve"),AND(AA15="Alta",AC15="Menor")),"Moderado",IF(OR(AND(AA15="Muy Baja",AC15="Mayor"),AND(AA15="Baja",AC15="Mayor"),AND(AA15="Media",AC15="Mayor"),AND(AA15="Alta",AC15="Moderado"),AND(AA15="Alta",AC15="Mayor"),AND(AA15="Muy Alta",AC15="Leve"),AND(AA15="Muy Alta",AC15="Menor"),AND(AA15="Muy Alta",AC15="Moderado"),AND(AA15="Muy Alta",AC15="Mayor")),"Alto",IF(OR(AND(AA15="Muy Baja",AC15="Catastrófico"),AND(AA15="Baja",AC15="Catastrófico"),AND(AA15="Media",AC15="Catastrófico"),AND(AA15="Alta",AC15="Catastrófico"),AND(AA15="Muy Alta",AC15="Catastrófico")),"Extremo","")))),"")</f>
        <v>Extremo</v>
      </c>
      <c r="AF15" s="699"/>
      <c r="AG15" s="509" t="s">
        <v>909</v>
      </c>
      <c r="AH15" s="480" t="s">
        <v>812</v>
      </c>
      <c r="AI15" s="510" t="s">
        <v>813</v>
      </c>
      <c r="AJ15" s="695"/>
      <c r="AK15" s="691"/>
      <c r="AL15" s="511" t="s">
        <v>910</v>
      </c>
      <c r="AM15" s="507" t="s">
        <v>109</v>
      </c>
      <c r="AN15" s="684"/>
      <c r="AO15" s="684"/>
      <c r="AP15" s="684"/>
      <c r="AQ15" s="710"/>
      <c r="AR15" s="684"/>
      <c r="AS15" s="487" t="s">
        <v>32</v>
      </c>
      <c r="AT15" s="487" t="s">
        <v>32</v>
      </c>
      <c r="AU15" s="487" t="s">
        <v>32</v>
      </c>
      <c r="AV15" s="487" t="s">
        <v>37</v>
      </c>
      <c r="AW15" s="487" t="s">
        <v>37</v>
      </c>
      <c r="AX15" s="487" t="s">
        <v>32</v>
      </c>
      <c r="AY15" s="508" t="s">
        <v>908</v>
      </c>
      <c r="AZ15" s="488" t="s">
        <v>897</v>
      </c>
      <c r="BA15" s="684"/>
      <c r="BB15" s="684"/>
      <c r="BC15" s="684"/>
      <c r="BD15" s="684"/>
      <c r="BE15" s="684"/>
      <c r="BF15" s="684"/>
      <c r="BG15" s="735"/>
      <c r="BH15" s="684"/>
    </row>
    <row r="16" spans="1:60" ht="192" customHeight="1" x14ac:dyDescent="0.25">
      <c r="A16" s="659"/>
      <c r="B16" s="660"/>
      <c r="C16" s="660"/>
      <c r="D16" s="660"/>
      <c r="E16" s="489" t="s">
        <v>817</v>
      </c>
      <c r="F16" s="717"/>
      <c r="G16" s="676"/>
      <c r="H16" s="660"/>
      <c r="I16" s="702"/>
      <c r="J16" s="678"/>
      <c r="K16" s="679"/>
      <c r="L16" s="680"/>
      <c r="M16" s="697">
        <f ca="1">IF(NOT(ISERROR(MATCH(L16,_xlfn.ANCHORARRAY(F25),0))),K27&amp;"Por favor no seleccionar los criterios de impacto",L16)</f>
        <v>0</v>
      </c>
      <c r="N16" s="736"/>
      <c r="O16" s="697"/>
      <c r="P16" s="737"/>
      <c r="Q16" s="500">
        <v>3</v>
      </c>
      <c r="R16" s="480" t="s">
        <v>911</v>
      </c>
      <c r="S16" s="501" t="str">
        <f t="shared" ref="S16:S17" si="23">IF(OR(T16="Preventivo",T16="Detectivo"),"Probabilidad",IF(T16="Correctivo","Impacto",""))</f>
        <v>Probabilidad</v>
      </c>
      <c r="T16" s="502" t="s">
        <v>104</v>
      </c>
      <c r="U16" s="502" t="s">
        <v>35</v>
      </c>
      <c r="V16" s="483" t="str">
        <f t="shared" si="19"/>
        <v>40%</v>
      </c>
      <c r="W16" s="502" t="s">
        <v>105</v>
      </c>
      <c r="X16" s="502" t="s">
        <v>141</v>
      </c>
      <c r="Y16" s="502" t="s">
        <v>107</v>
      </c>
      <c r="Z16" s="503">
        <f>IFERROR(IF(AND(S15="Probabilidad",S16="Probabilidad"),(AB15-(+AB15*V16)),IF(AND(S15="Impacto",S16="Probabilidad"),(AB14-(+AB14*V16)),IF(S16="Impacto",AB15,""))),"")</f>
        <v>0.216</v>
      </c>
      <c r="AA16" s="495" t="str">
        <f t="shared" si="20"/>
        <v>Baja</v>
      </c>
      <c r="AB16" s="496">
        <f t="shared" si="5"/>
        <v>0.216</v>
      </c>
      <c r="AC16" s="495" t="str">
        <f t="shared" si="21"/>
        <v>Catastrófico</v>
      </c>
      <c r="AD16" s="499">
        <f t="shared" ref="AD16:AD17" si="24">IFERROR(IF(AND(S15="Impacto",S16="Impacto"),(AD15-(+AD15*V16)),IF(AND(S15="Probabilidad",S16="Impacto"),(AD14-(+AD14*V16)),IF(S16="Probabilidad",AD15,""))),"")</f>
        <v>1</v>
      </c>
      <c r="AE16" s="497" t="str">
        <f t="shared" si="22"/>
        <v>Extremo</v>
      </c>
      <c r="AF16" s="699"/>
      <c r="AG16" s="478" t="s">
        <v>819</v>
      </c>
      <c r="AH16" s="505" t="s">
        <v>905</v>
      </c>
      <c r="AI16" s="510" t="s">
        <v>820</v>
      </c>
      <c r="AJ16" s="695"/>
      <c r="AK16" s="691"/>
      <c r="AL16" s="512" t="s">
        <v>912</v>
      </c>
      <c r="AM16" s="507" t="s">
        <v>109</v>
      </c>
      <c r="AN16" s="684"/>
      <c r="AO16" s="684"/>
      <c r="AP16" s="684"/>
      <c r="AQ16" s="710"/>
      <c r="AR16" s="684"/>
      <c r="AS16" s="487" t="s">
        <v>32</v>
      </c>
      <c r="AT16" s="487" t="s">
        <v>32</v>
      </c>
      <c r="AU16" s="487" t="s">
        <v>32</v>
      </c>
      <c r="AV16" s="487" t="s">
        <v>37</v>
      </c>
      <c r="AW16" s="487" t="s">
        <v>37</v>
      </c>
      <c r="AX16" s="487" t="s">
        <v>32</v>
      </c>
      <c r="AY16" s="508" t="s">
        <v>908</v>
      </c>
      <c r="AZ16" s="488" t="s">
        <v>897</v>
      </c>
      <c r="BA16" s="684"/>
      <c r="BB16" s="684"/>
      <c r="BC16" s="684"/>
      <c r="BD16" s="684"/>
      <c r="BE16" s="684"/>
      <c r="BF16" s="684"/>
      <c r="BG16" s="735"/>
      <c r="BH16" s="684"/>
    </row>
    <row r="17" spans="1:60" ht="202.5" customHeight="1" x14ac:dyDescent="0.25">
      <c r="A17" s="659"/>
      <c r="B17" s="660"/>
      <c r="C17" s="660"/>
      <c r="D17" s="660"/>
      <c r="E17" s="489" t="s">
        <v>823</v>
      </c>
      <c r="F17" s="717"/>
      <c r="G17" s="676"/>
      <c r="H17" s="660"/>
      <c r="I17" s="702"/>
      <c r="J17" s="678"/>
      <c r="K17" s="679"/>
      <c r="L17" s="680"/>
      <c r="M17" s="697">
        <f ca="1">IF(NOT(ISERROR(MATCH(L17,_xlfn.ANCHORARRAY(F26),0))),K28&amp;"Por favor no seleccionar los criterios de impacto",L17)</f>
        <v>0</v>
      </c>
      <c r="N17" s="736"/>
      <c r="O17" s="697"/>
      <c r="P17" s="737"/>
      <c r="Q17" s="500">
        <v>4</v>
      </c>
      <c r="R17" s="480" t="s">
        <v>913</v>
      </c>
      <c r="S17" s="501" t="str">
        <f t="shared" si="23"/>
        <v>Probabilidad</v>
      </c>
      <c r="T17" s="513" t="s">
        <v>214</v>
      </c>
      <c r="U17" s="513" t="s">
        <v>35</v>
      </c>
      <c r="V17" s="496" t="str">
        <f t="shared" si="19"/>
        <v>30%</v>
      </c>
      <c r="W17" s="513" t="s">
        <v>105</v>
      </c>
      <c r="X17" s="513" t="s">
        <v>141</v>
      </c>
      <c r="Y17" s="513" t="s">
        <v>107</v>
      </c>
      <c r="Z17" s="503">
        <f t="shared" ref="Z17" si="25">IFERROR(IF(AND(S16="Probabilidad",S17="Probabilidad"),(AB16-(+AB16*V17)),IF(AND(S16="Impacto",S17="Probabilidad"),(AB15-(+AB15*V17)),IF(S17="Impacto",AB16,""))),"")</f>
        <v>0.1512</v>
      </c>
      <c r="AA17" s="495" t="str">
        <f t="shared" si="20"/>
        <v>Muy Baja</v>
      </c>
      <c r="AB17" s="496">
        <f t="shared" si="5"/>
        <v>0.1512</v>
      </c>
      <c r="AC17" s="495" t="str">
        <f t="shared" si="21"/>
        <v>Catastrófico</v>
      </c>
      <c r="AD17" s="499">
        <f t="shared" si="24"/>
        <v>1</v>
      </c>
      <c r="AE17" s="497" t="str">
        <f t="shared" si="22"/>
        <v>Extremo</v>
      </c>
      <c r="AF17" s="699"/>
      <c r="AG17" s="514" t="s">
        <v>914</v>
      </c>
      <c r="AH17" s="478" t="s">
        <v>915</v>
      </c>
      <c r="AI17" s="506" t="s">
        <v>827</v>
      </c>
      <c r="AJ17" s="696"/>
      <c r="AK17" s="692"/>
      <c r="AL17" s="511" t="s">
        <v>916</v>
      </c>
      <c r="AM17" s="515" t="s">
        <v>109</v>
      </c>
      <c r="AN17" s="685"/>
      <c r="AO17" s="685"/>
      <c r="AP17" s="685"/>
      <c r="AQ17" s="711"/>
      <c r="AR17" s="685"/>
      <c r="AS17" s="487" t="s">
        <v>32</v>
      </c>
      <c r="AT17" s="487" t="s">
        <v>32</v>
      </c>
      <c r="AU17" s="487" t="s">
        <v>32</v>
      </c>
      <c r="AV17" s="487" t="s">
        <v>37</v>
      </c>
      <c r="AW17" s="487" t="s">
        <v>37</v>
      </c>
      <c r="AX17" s="487" t="s">
        <v>32</v>
      </c>
      <c r="AY17" s="508" t="s">
        <v>908</v>
      </c>
      <c r="AZ17" s="488" t="s">
        <v>897</v>
      </c>
      <c r="BA17" s="685"/>
      <c r="BB17" s="685"/>
      <c r="BC17" s="685"/>
      <c r="BD17" s="685"/>
      <c r="BE17" s="685"/>
      <c r="BF17" s="685"/>
      <c r="BG17" s="735"/>
      <c r="BH17" s="685"/>
    </row>
    <row r="18" spans="1:60" x14ac:dyDescent="0.25">
      <c r="A18" s="718">
        <v>5</v>
      </c>
      <c r="B18" s="720"/>
      <c r="C18" s="720"/>
      <c r="D18" s="722"/>
      <c r="E18" s="516"/>
      <c r="F18" s="724"/>
      <c r="G18" s="517"/>
      <c r="H18" s="726"/>
      <c r="I18" s="728"/>
      <c r="J18" s="730" t="str">
        <f t="shared" ref="J18" si="26">IF(I18&lt;=0,"",IF(I18&lt;=2,"Muy Baja",IF(I18&lt;=24,"Baja",IF(I18&lt;=500,"Media",IF(I18&lt;=5000,"Alta","Muy Alta")))))</f>
        <v/>
      </c>
      <c r="K18" s="732" t="str">
        <f t="shared" ref="K18" si="27">IF(J18="","",IF(J18="Muy Baja",0.2,IF(J18="Baja",0.4,IF(J18="Media",0.6,IF(J18="Alta",0.8,IF(J18="Muy Alta",1,))))))</f>
        <v/>
      </c>
      <c r="L18" s="739"/>
      <c r="M18" s="732">
        <f>IF(NOT(ISERROR(MATCH(L18,'[1]Tabla Impacto'!$B$221:$B$223,0))),'[1]Tabla Impacto'!$F$223&amp;"Por favor no seleccionar los criterios de impacto(Afectación Económica o presupuestal y Pérdida Reputacional)",L18)</f>
        <v>0</v>
      </c>
      <c r="N18" s="730" t="str">
        <f>IF(OR(M18='[1]Tabla Impacto'!$C$11,M18='[1]Tabla Impacto'!$D$11),"Leve",IF(OR(M18='[1]Tabla Impacto'!$C$12,M18='[1]Tabla Impacto'!$D$12),"Menor",IF(OR(M18='[1]Tabla Impacto'!$C$13,M18='[1]Tabla Impacto'!$D$13),"Moderado",IF(OR(M18='[1]Tabla Impacto'!$C$14,M18='[1]Tabla Impacto'!$D$14),"Mayor",IF(OR(M18='[1]Tabla Impacto'!$C$15,M18='[1]Tabla Impacto'!$D$15),"Catastrófico","")))))</f>
        <v/>
      </c>
      <c r="O18" s="732" t="str">
        <f t="shared" ref="O18" si="28">IF(N18="","",IF(N18="Leve",0.2,IF(N18="Menor",0.4,IF(N18="Moderado",0.6,IF(N18="Mayor",0.8,IF(N18="Catastrófico",1,))))))</f>
        <v/>
      </c>
      <c r="P18" s="741" t="str">
        <f t="shared" ref="P18" si="29">IF(OR(AND(J18="Muy Baja",N18="Leve"),AND(J18="Muy Baja",N18="Menor"),AND(J18="Baja",N18="Leve")),"Bajo",IF(OR(AND(J18="Muy baja",N18="Moderado"),AND(J18="Baja",N18="Menor"),AND(J18="Baja",N18="Moderado"),AND(J18="Media",N18="Leve"),AND(J18="Media",N18="Menor"),AND(J18="Media",N18="Moderado"),AND(J18="Alta",N18="Leve"),AND(J18="Alta",N18="Menor")),"Moderado",IF(OR(AND(J18="Muy Baja",N18="Mayor"),AND(J18="Baja",N18="Mayor"),AND(J18="Media",N18="Mayor"),AND(J18="Alta",N18="Moderado"),AND(J18="Alta",N18="Mayor"),AND(J18="Muy Alta",N18="Leve"),AND(J18="Muy Alta",N18="Menor"),AND(J18="Muy Alta",N18="Moderado"),AND(J18="Muy Alta",N18="Mayor")),"Alto",IF(OR(AND(J18="Muy Baja",N18="Catastrófico"),AND(J18="Baja",N18="Catastrófico"),AND(J18="Media",N18="Catastrófico"),AND(J18="Alta",N18="Catastrófico"),AND(J18="Muy Alta",N18="Catastrófico")),"Extremo",""))))</f>
        <v/>
      </c>
      <c r="Q18" s="518">
        <v>1</v>
      </c>
      <c r="R18" s="519"/>
      <c r="S18" s="520" t="str">
        <f>IF(OR(T18="Preventivo",T18="Detectivo"),"Probabilidad",IF(T18="Correctivo","Impacto",""))</f>
        <v/>
      </c>
      <c r="T18" s="521"/>
      <c r="U18" s="521"/>
      <c r="V18" s="522" t="str">
        <f>IF(AND(T18="Preventivo",U18="Automático"),"50%",IF(AND(T18="Preventivo",U18="Manual"),"40%",IF(AND(T18="Detectivo",U18="Automático"),"40%",IF(AND(T18="Detectivo",U18="Manual"),"30%",IF(AND(T18="Correctivo",U18="Automático"),"35%",IF(AND(T18="Correctivo",U18="Manual"),"25%",""))))))</f>
        <v/>
      </c>
      <c r="W18" s="521"/>
      <c r="X18" s="521"/>
      <c r="Y18" s="521"/>
      <c r="Z18" s="523" t="str">
        <f>IFERROR(IF(S18="Probabilidad",(K18-(+K18*V18)),IF(S18="Impacto",K18,"")),"")</f>
        <v/>
      </c>
      <c r="AA18" s="524" t="str">
        <f>IFERROR(IF(Z18="","",IF(Z18&lt;=0.2,"Muy Baja",IF(Z18&lt;=0.4,"Baja",IF(Z18&lt;=0.6,"Media",IF(Z18&lt;=0.8,"Alta","Muy Alta"))))),"")</f>
        <v/>
      </c>
      <c r="AB18" s="525" t="str">
        <f>+Z18</f>
        <v/>
      </c>
      <c r="AC18" s="524" t="str">
        <f>IFERROR(IF(AD18="","",IF(AD18&lt;=0.2,"Leve",IF(AD18&lt;=0.4,"Menor",IF(AD18&lt;=0.6,"Moderado",IF(AD18&lt;=0.8,"Mayor","Catastrófico"))))),"")</f>
        <v/>
      </c>
      <c r="AD18" s="525" t="str">
        <f>IFERROR(IF(S18="Impacto",(O18-(+O18*V18)),IF(S18="Probabilidad",O18,"")),"")</f>
        <v/>
      </c>
      <c r="AE18" s="526" t="str">
        <f>IFERROR(IF(OR(AND(AA18="Muy Baja",AC18="Leve"),AND(AA18="Muy Baja",AC18="Menor"),AND(AA18="Baja",AC18="Leve")),"Bajo",IF(OR(AND(AA18="Muy baja",AC18="Moderado"),AND(AA18="Baja",AC18="Menor"),AND(AA18="Baja",AC18="Moderado"),AND(AA18="Media",AC18="Leve"),AND(AA18="Media",AC18="Menor"),AND(AA18="Media",AC18="Moderado"),AND(AA18="Alta",AC18="Leve"),AND(AA18="Alta",AC18="Menor")),"Moderado",IF(OR(AND(AA18="Muy Baja",AC18="Mayor"),AND(AA18="Baja",AC18="Mayor"),AND(AA18="Media",AC18="Mayor"),AND(AA18="Alta",AC18="Moderado"),AND(AA18="Alta",AC18="Mayor"),AND(AA18="Muy Alta",AC18="Leve"),AND(AA18="Muy Alta",AC18="Menor"),AND(AA18="Muy Alta",AC18="Moderado"),AND(AA18="Muy Alta",AC18="Mayor")),"Alto",IF(OR(AND(AA18="Muy Baja",AC18="Catastrófico"),AND(AA18="Baja",AC18="Catastrófico"),AND(AA18="Media",AC18="Catastrófico"),AND(AA18="Alta",AC18="Catastrófico"),AND(AA18="Muy Alta",AC18="Catastrófico")),"Extremo","")))),"")</f>
        <v/>
      </c>
      <c r="AF18" s="527"/>
      <c r="AG18" s="528"/>
      <c r="AH18" s="529"/>
      <c r="AI18" s="530"/>
      <c r="AJ18" s="530"/>
      <c r="AK18" s="528"/>
      <c r="AL18" s="529"/>
      <c r="AM18" s="531"/>
      <c r="AN18" s="531"/>
      <c r="AO18" s="531"/>
      <c r="AP18" s="531"/>
      <c r="AQ18" s="531"/>
      <c r="AR18" s="531"/>
      <c r="AS18" s="531"/>
      <c r="AT18" s="531"/>
      <c r="AU18" s="531"/>
      <c r="AV18" s="531"/>
      <c r="AW18" s="531"/>
      <c r="AX18" s="531"/>
      <c r="AY18" s="531"/>
      <c r="AZ18" s="531"/>
      <c r="BA18" s="531"/>
      <c r="BB18" s="531"/>
      <c r="BC18" s="531"/>
      <c r="BD18" s="531"/>
      <c r="BE18" s="531"/>
      <c r="BF18" s="531"/>
      <c r="BG18" s="531"/>
      <c r="BH18" s="531"/>
    </row>
    <row r="19" spans="1:60" x14ac:dyDescent="0.25">
      <c r="A19" s="718"/>
      <c r="B19" s="720"/>
      <c r="C19" s="720"/>
      <c r="D19" s="722"/>
      <c r="E19" s="532"/>
      <c r="F19" s="725"/>
      <c r="G19" s="533"/>
      <c r="H19" s="726"/>
      <c r="I19" s="728"/>
      <c r="J19" s="730"/>
      <c r="K19" s="732"/>
      <c r="L19" s="739"/>
      <c r="M19" s="732">
        <f ca="1">IF(NOT(ISERROR(MATCH(L19,_xlfn.ANCHORARRAY(F30),0))),K32&amp;"Por favor no seleccionar los criterios de impacto",L19)</f>
        <v>0</v>
      </c>
      <c r="N19" s="730"/>
      <c r="O19" s="732"/>
      <c r="P19" s="741"/>
      <c r="Q19" s="534">
        <v>2</v>
      </c>
      <c r="R19" s="535"/>
      <c r="S19" s="536" t="str">
        <f>IF(OR(T19="Preventivo",T19="Detectivo"),"Probabilidad",IF(T19="Correctivo","Impacto",""))</f>
        <v/>
      </c>
      <c r="T19" s="537"/>
      <c r="U19" s="537"/>
      <c r="V19" s="538" t="str">
        <f t="shared" ref="V19:V23" si="30">IF(AND(T19="Preventivo",U19="Automático"),"50%",IF(AND(T19="Preventivo",U19="Manual"),"40%",IF(AND(T19="Detectivo",U19="Automático"),"40%",IF(AND(T19="Detectivo",U19="Manual"),"30%",IF(AND(T19="Correctivo",U19="Automático"),"35%",IF(AND(T19="Correctivo",U19="Manual"),"25%",""))))))</f>
        <v/>
      </c>
      <c r="W19" s="537"/>
      <c r="X19" s="537"/>
      <c r="Y19" s="537"/>
      <c r="Z19" s="539" t="str">
        <f>IFERROR(IF(AND(S18="Probabilidad",S19="Probabilidad"),(AB18-(+AB18*V19)),IF(AND(S18="Impacto",S19="Probabilidad"),(K18-(+K18*V19)),IF(S19="Impacto",AB18,""))),"")</f>
        <v/>
      </c>
      <c r="AA19" s="540" t="str">
        <f t="shared" ref="AA19:AA23" si="31">IFERROR(IF(Z19="","",IF(Z19&lt;=0.2,"Muy Baja",IF(Z19&lt;=0.4,"Baja",IF(Z19&lt;=0.6,"Media",IF(Z19&lt;=0.8,"Alta","Muy Alta"))))),"")</f>
        <v/>
      </c>
      <c r="AB19" s="541" t="str">
        <f>+Z19</f>
        <v/>
      </c>
      <c r="AC19" s="540" t="str">
        <f t="shared" ref="AC19:AC23" si="32">IFERROR(IF(AD19="","",IF(AD19&lt;=0.2,"Leve",IF(AD19&lt;=0.4,"Menor",IF(AD19&lt;=0.6,"Moderado",IF(AD19&lt;=0.8,"Mayor","Catastrófico"))))),"")</f>
        <v/>
      </c>
      <c r="AD19" s="542" t="str">
        <f>IFERROR(IF(AND(S18="Impacto",S19="Impacto"),(AD18-(+AD18*V19)),IF(AND(S18="Probabilidad",S19="Impacto"),(O18-(+O18*V19)),IF(S19="Probabilidad",AD18,""))),"")</f>
        <v/>
      </c>
      <c r="AE19" s="543" t="str">
        <f t="shared" ref="AE19:AE23" si="33">IFERROR(IF(OR(AND(AA19="Muy Baja",AC19="Leve"),AND(AA19="Muy Baja",AC19="Menor"),AND(AA19="Baja",AC19="Leve")),"Bajo",IF(OR(AND(AA19="Muy baja",AC19="Moderado"),AND(AA19="Baja",AC19="Menor"),AND(AA19="Baja",AC19="Moderado"),AND(AA19="Media",AC19="Leve"),AND(AA19="Media",AC19="Menor"),AND(AA19="Media",AC19="Moderado"),AND(AA19="Alta",AC19="Leve"),AND(AA19="Alta",AC19="Menor")),"Moderado",IF(OR(AND(AA19="Muy Baja",AC19="Mayor"),AND(AA19="Baja",AC19="Mayor"),AND(AA19="Media",AC19="Mayor"),AND(AA19="Alta",AC19="Moderado"),AND(AA19="Alta",AC19="Mayor"),AND(AA19="Muy Alta",AC19="Leve"),AND(AA19="Muy Alta",AC19="Menor"),AND(AA19="Muy Alta",AC19="Moderado"),AND(AA19="Muy Alta",AC19="Mayor")),"Alto",IF(OR(AND(AA19="Muy Baja",AC19="Catastrófico"),AND(AA19="Baja",AC19="Catastrófico"),AND(AA19="Media",AC19="Catastrófico"),AND(AA19="Alta",AC19="Catastrófico"),AND(AA19="Muy Alta",AC19="Catastrófico")),"Extremo","")))),"")</f>
        <v/>
      </c>
      <c r="AF19" s="544"/>
      <c r="AG19" s="545"/>
      <c r="AH19" s="546"/>
      <c r="AI19" s="547"/>
      <c r="AJ19" s="547"/>
      <c r="AK19" s="545"/>
      <c r="AL19" s="546"/>
      <c r="AM19" s="531"/>
      <c r="AN19" s="531"/>
      <c r="AO19" s="531"/>
      <c r="AP19" s="531"/>
      <c r="AQ19" s="531"/>
      <c r="AR19" s="531"/>
      <c r="AS19" s="531"/>
      <c r="AT19" s="531"/>
      <c r="AU19" s="531"/>
      <c r="AV19" s="531"/>
      <c r="AW19" s="531"/>
      <c r="AX19" s="531"/>
      <c r="AY19" s="531"/>
      <c r="AZ19" s="531"/>
      <c r="BA19" s="531"/>
      <c r="BB19" s="531"/>
      <c r="BC19" s="531"/>
      <c r="BD19" s="531"/>
      <c r="BE19" s="531"/>
      <c r="BF19" s="531"/>
      <c r="BG19" s="531"/>
      <c r="BH19" s="531"/>
    </row>
    <row r="20" spans="1:60" x14ac:dyDescent="0.25">
      <c r="A20" s="718"/>
      <c r="B20" s="720"/>
      <c r="C20" s="720"/>
      <c r="D20" s="722"/>
      <c r="E20" s="532"/>
      <c r="F20" s="725"/>
      <c r="G20" s="533"/>
      <c r="H20" s="726"/>
      <c r="I20" s="728"/>
      <c r="J20" s="730"/>
      <c r="K20" s="732"/>
      <c r="L20" s="739"/>
      <c r="M20" s="732">
        <f ca="1">IF(NOT(ISERROR(MATCH(L20,_xlfn.ANCHORARRAY(F31),0))),K33&amp;"Por favor no seleccionar los criterios de impacto",L20)</f>
        <v>0</v>
      </c>
      <c r="N20" s="730"/>
      <c r="O20" s="732"/>
      <c r="P20" s="741"/>
      <c r="Q20" s="534">
        <v>3</v>
      </c>
      <c r="R20" s="548"/>
      <c r="S20" s="536" t="str">
        <f t="shared" ref="S20:S23" si="34">IF(OR(T20="Preventivo",T20="Detectivo"),"Probabilidad",IF(T20="Correctivo","Impacto",""))</f>
        <v/>
      </c>
      <c r="T20" s="537"/>
      <c r="U20" s="537"/>
      <c r="V20" s="538" t="str">
        <f t="shared" si="30"/>
        <v/>
      </c>
      <c r="W20" s="537"/>
      <c r="X20" s="537"/>
      <c r="Y20" s="537"/>
      <c r="Z20" s="539" t="str">
        <f>IFERROR(IF(AND(S19="Probabilidad",S20="Probabilidad"),(AB19-(+AB19*V20)),IF(AND(S19="Impacto",S20="Probabilidad"),(AB18-(+AB18*V20)),IF(S20="Impacto",AB19,""))),"")</f>
        <v/>
      </c>
      <c r="AA20" s="540" t="str">
        <f t="shared" si="31"/>
        <v/>
      </c>
      <c r="AB20" s="541" t="str">
        <f t="shared" ref="AB20:AB23" si="35">+Z20</f>
        <v/>
      </c>
      <c r="AC20" s="540" t="str">
        <f t="shared" si="32"/>
        <v/>
      </c>
      <c r="AD20" s="542" t="str">
        <f t="shared" ref="AD20:AD23" si="36">IFERROR(IF(AND(S19="Impacto",S20="Impacto"),(AD19-(+AD19*V20)),IF(AND(S19="Probabilidad",S20="Impacto"),(AD18-(+AD18*V20)),IF(S20="Probabilidad",AD19,""))),"")</f>
        <v/>
      </c>
      <c r="AE20" s="543" t="str">
        <f t="shared" si="33"/>
        <v/>
      </c>
      <c r="AF20" s="544"/>
      <c r="AG20" s="545"/>
      <c r="AH20" s="546"/>
      <c r="AI20" s="547"/>
      <c r="AJ20" s="547"/>
      <c r="AK20" s="545"/>
      <c r="AL20" s="546"/>
      <c r="AM20" s="531"/>
      <c r="AN20" s="531"/>
      <c r="AO20" s="531"/>
      <c r="AP20" s="531"/>
      <c r="AQ20" s="531"/>
      <c r="AR20" s="531"/>
      <c r="AS20" s="531"/>
      <c r="AT20" s="531"/>
      <c r="AU20" s="531"/>
      <c r="AV20" s="531"/>
      <c r="AW20" s="531"/>
      <c r="AX20" s="531"/>
      <c r="AY20" s="531"/>
      <c r="AZ20" s="531"/>
      <c r="BA20" s="531"/>
      <c r="BB20" s="531"/>
      <c r="BC20" s="531"/>
      <c r="BD20" s="531"/>
      <c r="BE20" s="531"/>
      <c r="BF20" s="531"/>
      <c r="BG20" s="531"/>
      <c r="BH20" s="531"/>
    </row>
    <row r="21" spans="1:60" x14ac:dyDescent="0.25">
      <c r="A21" s="718"/>
      <c r="B21" s="720"/>
      <c r="C21" s="720"/>
      <c r="D21" s="722"/>
      <c r="E21" s="532"/>
      <c r="F21" s="725"/>
      <c r="G21" s="533"/>
      <c r="H21" s="726"/>
      <c r="I21" s="728"/>
      <c r="J21" s="730"/>
      <c r="K21" s="732"/>
      <c r="L21" s="739"/>
      <c r="M21" s="732">
        <f ca="1">IF(NOT(ISERROR(MATCH(L21,_xlfn.ANCHORARRAY(F32),0))),K34&amp;"Por favor no seleccionar los criterios de impacto",L21)</f>
        <v>0</v>
      </c>
      <c r="N21" s="730"/>
      <c r="O21" s="732"/>
      <c r="P21" s="741"/>
      <c r="Q21" s="534">
        <v>4</v>
      </c>
      <c r="R21" s="535"/>
      <c r="S21" s="536" t="str">
        <f t="shared" si="34"/>
        <v/>
      </c>
      <c r="T21" s="537"/>
      <c r="U21" s="537"/>
      <c r="V21" s="538" t="str">
        <f t="shared" si="30"/>
        <v/>
      </c>
      <c r="W21" s="537"/>
      <c r="X21" s="537"/>
      <c r="Y21" s="537"/>
      <c r="Z21" s="539" t="str">
        <f t="shared" ref="Z21:Z23" si="37">IFERROR(IF(AND(S20="Probabilidad",S21="Probabilidad"),(AB20-(+AB20*V21)),IF(AND(S20="Impacto",S21="Probabilidad"),(AB19-(+AB19*V21)),IF(S21="Impacto",AB20,""))),"")</f>
        <v/>
      </c>
      <c r="AA21" s="540" t="str">
        <f t="shared" si="31"/>
        <v/>
      </c>
      <c r="AB21" s="541" t="str">
        <f t="shared" si="35"/>
        <v/>
      </c>
      <c r="AC21" s="540" t="str">
        <f t="shared" si="32"/>
        <v/>
      </c>
      <c r="AD21" s="542" t="str">
        <f t="shared" si="36"/>
        <v/>
      </c>
      <c r="AE21" s="543" t="str">
        <f t="shared" si="33"/>
        <v/>
      </c>
      <c r="AF21" s="544"/>
      <c r="AG21" s="545"/>
      <c r="AH21" s="546"/>
      <c r="AI21" s="547"/>
      <c r="AJ21" s="547"/>
      <c r="AK21" s="545"/>
      <c r="AL21" s="546"/>
      <c r="AM21" s="531"/>
      <c r="AN21" s="531"/>
      <c r="AO21" s="531"/>
      <c r="AP21" s="531"/>
      <c r="AQ21" s="531"/>
      <c r="AR21" s="531"/>
      <c r="AS21" s="531"/>
      <c r="AT21" s="531"/>
      <c r="AU21" s="531"/>
      <c r="AV21" s="531"/>
      <c r="AW21" s="531"/>
      <c r="AX21" s="531"/>
      <c r="AY21" s="531"/>
      <c r="AZ21" s="531"/>
      <c r="BA21" s="531"/>
      <c r="BB21" s="531"/>
      <c r="BC21" s="531"/>
      <c r="BD21" s="531"/>
      <c r="BE21" s="531"/>
      <c r="BF21" s="531"/>
      <c r="BG21" s="531"/>
      <c r="BH21" s="531"/>
    </row>
    <row r="22" spans="1:60" x14ac:dyDescent="0.25">
      <c r="A22" s="718"/>
      <c r="B22" s="720"/>
      <c r="C22" s="720"/>
      <c r="D22" s="722"/>
      <c r="E22" s="532"/>
      <c r="F22" s="725"/>
      <c r="G22" s="533"/>
      <c r="H22" s="726"/>
      <c r="I22" s="728"/>
      <c r="J22" s="730"/>
      <c r="K22" s="732"/>
      <c r="L22" s="739"/>
      <c r="M22" s="732">
        <f ca="1">IF(NOT(ISERROR(MATCH(L22,_xlfn.ANCHORARRAY(F33),0))),K35&amp;"Por favor no seleccionar los criterios de impacto",L22)</f>
        <v>0</v>
      </c>
      <c r="N22" s="730"/>
      <c r="O22" s="732"/>
      <c r="P22" s="741"/>
      <c r="Q22" s="534">
        <v>5</v>
      </c>
      <c r="R22" s="535"/>
      <c r="S22" s="536" t="str">
        <f t="shared" si="34"/>
        <v/>
      </c>
      <c r="T22" s="537"/>
      <c r="U22" s="537"/>
      <c r="V22" s="538" t="str">
        <f t="shared" si="30"/>
        <v/>
      </c>
      <c r="W22" s="537"/>
      <c r="X22" s="537"/>
      <c r="Y22" s="537"/>
      <c r="Z22" s="539" t="str">
        <f t="shared" si="37"/>
        <v/>
      </c>
      <c r="AA22" s="540" t="str">
        <f t="shared" si="31"/>
        <v/>
      </c>
      <c r="AB22" s="541" t="str">
        <f t="shared" si="35"/>
        <v/>
      </c>
      <c r="AC22" s="540" t="str">
        <f t="shared" si="32"/>
        <v/>
      </c>
      <c r="AD22" s="542" t="str">
        <f t="shared" si="36"/>
        <v/>
      </c>
      <c r="AE22" s="543" t="str">
        <f t="shared" si="33"/>
        <v/>
      </c>
      <c r="AF22" s="544"/>
      <c r="AG22" s="545"/>
      <c r="AH22" s="546"/>
      <c r="AI22" s="547"/>
      <c r="AJ22" s="547"/>
      <c r="AK22" s="545"/>
      <c r="AL22" s="546"/>
      <c r="AM22" s="531"/>
      <c r="AN22" s="531"/>
      <c r="AO22" s="531"/>
      <c r="AP22" s="531"/>
      <c r="AQ22" s="531"/>
      <c r="AR22" s="531"/>
      <c r="AS22" s="531"/>
      <c r="AT22" s="531"/>
      <c r="AU22" s="531"/>
      <c r="AV22" s="531"/>
      <c r="AW22" s="531"/>
      <c r="AX22" s="531"/>
      <c r="AY22" s="531"/>
      <c r="AZ22" s="531"/>
      <c r="BA22" s="531"/>
      <c r="BB22" s="531"/>
      <c r="BC22" s="531"/>
      <c r="BD22" s="531"/>
      <c r="BE22" s="531"/>
      <c r="BF22" s="531"/>
      <c r="BG22" s="531"/>
      <c r="BH22" s="531"/>
    </row>
    <row r="23" spans="1:60" x14ac:dyDescent="0.25">
      <c r="A23" s="719"/>
      <c r="B23" s="721"/>
      <c r="C23" s="721"/>
      <c r="D23" s="723"/>
      <c r="E23" s="532"/>
      <c r="F23" s="725"/>
      <c r="G23" s="533"/>
      <c r="H23" s="727"/>
      <c r="I23" s="729"/>
      <c r="J23" s="731"/>
      <c r="K23" s="733"/>
      <c r="L23" s="740"/>
      <c r="M23" s="733">
        <f ca="1">IF(NOT(ISERROR(MATCH(L23,_xlfn.ANCHORARRAY(F34),0))),K36&amp;"Por favor no seleccionar los criterios de impacto",L23)</f>
        <v>0</v>
      </c>
      <c r="N23" s="731"/>
      <c r="O23" s="733"/>
      <c r="P23" s="742"/>
      <c r="Q23" s="534">
        <v>6</v>
      </c>
      <c r="R23" s="535"/>
      <c r="S23" s="536" t="str">
        <f t="shared" si="34"/>
        <v/>
      </c>
      <c r="T23" s="537"/>
      <c r="U23" s="537"/>
      <c r="V23" s="538" t="str">
        <f t="shared" si="30"/>
        <v/>
      </c>
      <c r="W23" s="537"/>
      <c r="X23" s="537"/>
      <c r="Y23" s="537"/>
      <c r="Z23" s="539" t="str">
        <f t="shared" si="37"/>
        <v/>
      </c>
      <c r="AA23" s="540" t="str">
        <f t="shared" si="31"/>
        <v/>
      </c>
      <c r="AB23" s="541" t="str">
        <f t="shared" si="35"/>
        <v/>
      </c>
      <c r="AC23" s="540" t="str">
        <f t="shared" si="32"/>
        <v/>
      </c>
      <c r="AD23" s="542" t="str">
        <f t="shared" si="36"/>
        <v/>
      </c>
      <c r="AE23" s="543" t="str">
        <f t="shared" si="33"/>
        <v/>
      </c>
      <c r="AF23" s="544"/>
      <c r="AG23" s="545"/>
      <c r="AH23" s="546"/>
      <c r="AI23" s="547"/>
      <c r="AJ23" s="547"/>
      <c r="AK23" s="545"/>
      <c r="AL23" s="546"/>
      <c r="AM23" s="531"/>
      <c r="AN23" s="531"/>
      <c r="AO23" s="531"/>
      <c r="AP23" s="531"/>
      <c r="AQ23" s="531"/>
      <c r="AR23" s="531"/>
      <c r="AS23" s="531"/>
      <c r="AT23" s="531"/>
      <c r="AU23" s="531"/>
      <c r="AV23" s="531"/>
      <c r="AW23" s="531"/>
      <c r="AX23" s="531"/>
      <c r="AY23" s="531"/>
      <c r="AZ23" s="531"/>
      <c r="BA23" s="531"/>
      <c r="BB23" s="531"/>
      <c r="BC23" s="531"/>
      <c r="BD23" s="531"/>
      <c r="BE23" s="531"/>
      <c r="BF23" s="531"/>
      <c r="BG23" s="531"/>
      <c r="BH23" s="531"/>
    </row>
    <row r="24" spans="1:60" x14ac:dyDescent="0.25">
      <c r="A24" s="743">
        <v>6</v>
      </c>
      <c r="B24" s="744"/>
      <c r="C24" s="744"/>
      <c r="D24" s="745"/>
      <c r="E24" s="532"/>
      <c r="F24" s="746"/>
      <c r="G24" s="533"/>
      <c r="H24" s="753"/>
      <c r="I24" s="752"/>
      <c r="J24" s="747" t="str">
        <f t="shared" ref="J24" si="38">IF(I24&lt;=0,"",IF(I24&lt;=2,"Muy Baja",IF(I24&lt;=24,"Baja",IF(I24&lt;=500,"Media",IF(I24&lt;=5000,"Alta","Muy Alta")))))</f>
        <v/>
      </c>
      <c r="K24" s="748" t="str">
        <f t="shared" ref="K24" si="39">IF(J24="","",IF(J24="Muy Baja",0.2,IF(J24="Baja",0.4,IF(J24="Media",0.6,IF(J24="Alta",0.8,IF(J24="Muy Alta",1,))))))</f>
        <v/>
      </c>
      <c r="L24" s="754"/>
      <c r="M24" s="748">
        <f>IF(NOT(ISERROR(MATCH(L24,'[1]Tabla Impacto'!$B$221:$B$223,0))),'[1]Tabla Impacto'!$F$223&amp;"Por favor no seleccionar los criterios de impacto(Afectación Económica o presupuestal y Pérdida Reputacional)",L24)</f>
        <v>0</v>
      </c>
      <c r="N24" s="747" t="str">
        <f>IF(OR(M24='[1]Tabla Impacto'!$C$11,M24='[1]Tabla Impacto'!$D$11),"Leve",IF(OR(M24='[1]Tabla Impacto'!$C$12,M24='[1]Tabla Impacto'!$D$12),"Menor",IF(OR(M24='[1]Tabla Impacto'!$C$13,M24='[1]Tabla Impacto'!$D$13),"Moderado",IF(OR(M24='[1]Tabla Impacto'!$C$14,M24='[1]Tabla Impacto'!$D$14),"Mayor",IF(OR(M24='[1]Tabla Impacto'!$C$15,M24='[1]Tabla Impacto'!$D$15),"Catastrófico","")))))</f>
        <v/>
      </c>
      <c r="O24" s="748" t="str">
        <f t="shared" ref="O24" si="40">IF(N24="","",IF(N24="Leve",0.2,IF(N24="Menor",0.4,IF(N24="Moderado",0.6,IF(N24="Mayor",0.8,IF(N24="Catastrófico",1,))))))</f>
        <v/>
      </c>
      <c r="P24" s="749" t="str">
        <f t="shared" ref="P24" si="41">IF(OR(AND(J24="Muy Baja",N24="Leve"),AND(J24="Muy Baja",N24="Menor"),AND(J24="Baja",N24="Leve")),"Bajo",IF(OR(AND(J24="Muy baja",N24="Moderado"),AND(J24="Baja",N24="Menor"),AND(J24="Baja",N24="Moderado"),AND(J24="Media",N24="Leve"),AND(J24="Media",N24="Menor"),AND(J24="Media",N24="Moderado"),AND(J24="Alta",N24="Leve"),AND(J24="Alta",N24="Menor")),"Moderado",IF(OR(AND(J24="Muy Baja",N24="Mayor"),AND(J24="Baja",N24="Mayor"),AND(J24="Media",N24="Mayor"),AND(J24="Alta",N24="Moderado"),AND(J24="Alta",N24="Mayor"),AND(J24="Muy Alta",N24="Leve"),AND(J24="Muy Alta",N24="Menor"),AND(J24="Muy Alta",N24="Moderado"),AND(J24="Muy Alta",N24="Mayor")),"Alto",IF(OR(AND(J24="Muy Baja",N24="Catastrófico"),AND(J24="Baja",N24="Catastrófico"),AND(J24="Media",N24="Catastrófico"),AND(J24="Alta",N24="Catastrófico"),AND(J24="Muy Alta",N24="Catastrófico")),"Extremo",""))))</f>
        <v/>
      </c>
      <c r="Q24" s="534">
        <v>1</v>
      </c>
      <c r="R24" s="535"/>
      <c r="S24" s="536" t="str">
        <f>IF(OR(T24="Preventivo",T24="Detectivo"),"Probabilidad",IF(T24="Correctivo","Impacto",""))</f>
        <v/>
      </c>
      <c r="T24" s="537"/>
      <c r="U24" s="537"/>
      <c r="V24" s="538" t="str">
        <f>IF(AND(T24="Preventivo",U24="Automático"),"50%",IF(AND(T24="Preventivo",U24="Manual"),"40%",IF(AND(T24="Detectivo",U24="Automático"),"40%",IF(AND(T24="Detectivo",U24="Manual"),"30%",IF(AND(T24="Correctivo",U24="Automático"),"35%",IF(AND(T24="Correctivo",U24="Manual"),"25%",""))))))</f>
        <v/>
      </c>
      <c r="W24" s="537"/>
      <c r="X24" s="537"/>
      <c r="Y24" s="537"/>
      <c r="Z24" s="539" t="str">
        <f>IFERROR(IF(S24="Probabilidad",(K24-(+K24*V24)),IF(S24="Impacto",K24,"")),"")</f>
        <v/>
      </c>
      <c r="AA24" s="540" t="str">
        <f>IFERROR(IF(Z24="","",IF(Z24&lt;=0.2,"Muy Baja",IF(Z24&lt;=0.4,"Baja",IF(Z24&lt;=0.6,"Media",IF(Z24&lt;=0.8,"Alta","Muy Alta"))))),"")</f>
        <v/>
      </c>
      <c r="AB24" s="541" t="str">
        <f>+Z24</f>
        <v/>
      </c>
      <c r="AC24" s="540" t="str">
        <f>IFERROR(IF(AD24="","",IF(AD24&lt;=0.2,"Leve",IF(AD24&lt;=0.4,"Menor",IF(AD24&lt;=0.6,"Moderado",IF(AD24&lt;=0.8,"Mayor","Catastrófico"))))),"")</f>
        <v/>
      </c>
      <c r="AD24" s="541" t="str">
        <f>IFERROR(IF(S24="Impacto",(O24-(+O24*V24)),IF(S24="Probabilidad",O24,"")),"")</f>
        <v/>
      </c>
      <c r="AE24" s="543" t="str">
        <f>IFERROR(IF(OR(AND(AA24="Muy Baja",AC24="Leve"),AND(AA24="Muy Baja",AC24="Menor"),AND(AA24="Baja",AC24="Leve")),"Bajo",IF(OR(AND(AA24="Muy baja",AC24="Moderado"),AND(AA24="Baja",AC24="Menor"),AND(AA24="Baja",AC24="Moderado"),AND(AA24="Media",AC24="Leve"),AND(AA24="Media",AC24="Menor"),AND(AA24="Media",AC24="Moderado"),AND(AA24="Alta",AC24="Leve"),AND(AA24="Alta",AC24="Menor")),"Moderado",IF(OR(AND(AA24="Muy Baja",AC24="Mayor"),AND(AA24="Baja",AC24="Mayor"),AND(AA24="Media",AC24="Mayor"),AND(AA24="Alta",AC24="Moderado"),AND(AA24="Alta",AC24="Mayor"),AND(AA24="Muy Alta",AC24="Leve"),AND(AA24="Muy Alta",AC24="Menor"),AND(AA24="Muy Alta",AC24="Moderado"),AND(AA24="Muy Alta",AC24="Mayor")),"Alto",IF(OR(AND(AA24="Muy Baja",AC24="Catastrófico"),AND(AA24="Baja",AC24="Catastrófico"),AND(AA24="Media",AC24="Catastrófico"),AND(AA24="Alta",AC24="Catastrófico"),AND(AA24="Muy Alta",AC24="Catastrófico")),"Extremo","")))),"")</f>
        <v/>
      </c>
      <c r="AF24" s="544"/>
      <c r="AG24" s="545"/>
      <c r="AH24" s="546"/>
      <c r="AI24" s="547"/>
      <c r="AJ24" s="547"/>
      <c r="AK24" s="545"/>
      <c r="AL24" s="546"/>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1"/>
    </row>
    <row r="25" spans="1:60" x14ac:dyDescent="0.25">
      <c r="A25" s="718"/>
      <c r="B25" s="720"/>
      <c r="C25" s="720"/>
      <c r="D25" s="722"/>
      <c r="E25" s="532"/>
      <c r="F25" s="746"/>
      <c r="G25" s="533"/>
      <c r="H25" s="726"/>
      <c r="I25" s="728"/>
      <c r="J25" s="730"/>
      <c r="K25" s="732"/>
      <c r="L25" s="739"/>
      <c r="M25" s="732">
        <f ca="1">IF(NOT(ISERROR(MATCH(L25,_xlfn.ANCHORARRAY(F36),0))),K38&amp;"Por favor no seleccionar los criterios de impacto",L25)</f>
        <v>0</v>
      </c>
      <c r="N25" s="730"/>
      <c r="O25" s="732"/>
      <c r="P25" s="741"/>
      <c r="Q25" s="534">
        <v>2</v>
      </c>
      <c r="R25" s="535"/>
      <c r="S25" s="536" t="str">
        <f>IF(OR(T25="Preventivo",T25="Detectivo"),"Probabilidad",IF(T25="Correctivo","Impacto",""))</f>
        <v/>
      </c>
      <c r="T25" s="537"/>
      <c r="U25" s="537"/>
      <c r="V25" s="538" t="str">
        <f t="shared" ref="V25:V29" si="42">IF(AND(T25="Preventivo",U25="Automático"),"50%",IF(AND(T25="Preventivo",U25="Manual"),"40%",IF(AND(T25="Detectivo",U25="Automático"),"40%",IF(AND(T25="Detectivo",U25="Manual"),"30%",IF(AND(T25="Correctivo",U25="Automático"),"35%",IF(AND(T25="Correctivo",U25="Manual"),"25%",""))))))</f>
        <v/>
      </c>
      <c r="W25" s="537"/>
      <c r="X25" s="537"/>
      <c r="Y25" s="537"/>
      <c r="Z25" s="539" t="str">
        <f>IFERROR(IF(AND(S24="Probabilidad",S25="Probabilidad"),(AB24-(+AB24*V25)),IF(AND(S24="Impacto",S25="Probabilidad"),(K24-(+K24*V25)),IF(S25="Impacto",AB24,""))),"")</f>
        <v/>
      </c>
      <c r="AA25" s="540" t="str">
        <f t="shared" ref="AA25:AA29" si="43">IFERROR(IF(Z25="","",IF(Z25&lt;=0.2,"Muy Baja",IF(Z25&lt;=0.4,"Baja",IF(Z25&lt;=0.6,"Media",IF(Z25&lt;=0.8,"Alta","Muy Alta"))))),"")</f>
        <v/>
      </c>
      <c r="AB25" s="541" t="str">
        <f>+Z25</f>
        <v/>
      </c>
      <c r="AC25" s="540" t="str">
        <f t="shared" ref="AC25:AC29" si="44">IFERROR(IF(AD25="","",IF(AD25&lt;=0.2,"Leve",IF(AD25&lt;=0.4,"Menor",IF(AD25&lt;=0.6,"Moderado",IF(AD25&lt;=0.8,"Mayor","Catastrófico"))))),"")</f>
        <v/>
      </c>
      <c r="AD25" s="542" t="str">
        <f>IFERROR(IF(AND(S24="Impacto",S25="Impacto"),(AD24-(+AD24*V25)),IF(AND(S24="Probabilidad",S25="Impacto"),(O24-(+O24*V25)),IF(S25="Probabilidad",AD24,""))),"")</f>
        <v/>
      </c>
      <c r="AE25" s="543" t="str">
        <f t="shared" ref="AE25:AE29" si="45">IFERROR(IF(OR(AND(AA25="Muy Baja",AC25="Leve"),AND(AA25="Muy Baja",AC25="Menor"),AND(AA25="Baja",AC25="Leve")),"Bajo",IF(OR(AND(AA25="Muy baja",AC25="Moderado"),AND(AA25="Baja",AC25="Menor"),AND(AA25="Baja",AC25="Moderado"),AND(AA25="Media",AC25="Leve"),AND(AA25="Media",AC25="Menor"),AND(AA25="Media",AC25="Moderado"),AND(AA25="Alta",AC25="Leve"),AND(AA25="Alta",AC25="Menor")),"Moderado",IF(OR(AND(AA25="Muy Baja",AC25="Mayor"),AND(AA25="Baja",AC25="Mayor"),AND(AA25="Media",AC25="Mayor"),AND(AA25="Alta",AC25="Moderado"),AND(AA25="Alta",AC25="Mayor"),AND(AA25="Muy Alta",AC25="Leve"),AND(AA25="Muy Alta",AC25="Menor"),AND(AA25="Muy Alta",AC25="Moderado"),AND(AA25="Muy Alta",AC25="Mayor")),"Alto",IF(OR(AND(AA25="Muy Baja",AC25="Catastrófico"),AND(AA25="Baja",AC25="Catastrófico"),AND(AA25="Media",AC25="Catastrófico"),AND(AA25="Alta",AC25="Catastrófico"),AND(AA25="Muy Alta",AC25="Catastrófico")),"Extremo","")))),"")</f>
        <v/>
      </c>
      <c r="AF25" s="544"/>
      <c r="AG25" s="545"/>
      <c r="AH25" s="546"/>
      <c r="AI25" s="547"/>
      <c r="AJ25" s="547"/>
      <c r="AK25" s="545"/>
      <c r="AL25" s="546"/>
      <c r="AM25" s="531"/>
      <c r="AN25" s="531"/>
      <c r="AO25" s="531"/>
      <c r="AP25" s="531"/>
      <c r="AQ25" s="531"/>
      <c r="AR25" s="531"/>
      <c r="AS25" s="531"/>
      <c r="AT25" s="531"/>
      <c r="AU25" s="531"/>
      <c r="AV25" s="531"/>
      <c r="AW25" s="531"/>
      <c r="AX25" s="531"/>
      <c r="AY25" s="531"/>
      <c r="AZ25" s="531"/>
      <c r="BA25" s="531"/>
      <c r="BB25" s="531"/>
      <c r="BC25" s="531"/>
      <c r="BD25" s="531"/>
      <c r="BE25" s="531"/>
      <c r="BF25" s="531"/>
      <c r="BG25" s="531"/>
      <c r="BH25" s="531"/>
    </row>
    <row r="26" spans="1:60" x14ac:dyDescent="0.25">
      <c r="A26" s="718"/>
      <c r="B26" s="720"/>
      <c r="C26" s="720"/>
      <c r="D26" s="722"/>
      <c r="E26" s="532"/>
      <c r="F26" s="746"/>
      <c r="G26" s="533"/>
      <c r="H26" s="726"/>
      <c r="I26" s="728"/>
      <c r="J26" s="730"/>
      <c r="K26" s="732"/>
      <c r="L26" s="739"/>
      <c r="M26" s="732">
        <f ca="1">IF(NOT(ISERROR(MATCH(L26,_xlfn.ANCHORARRAY(F37),0))),K39&amp;"Por favor no seleccionar los criterios de impacto",L26)</f>
        <v>0</v>
      </c>
      <c r="N26" s="730"/>
      <c r="O26" s="732"/>
      <c r="P26" s="741"/>
      <c r="Q26" s="534">
        <v>3</v>
      </c>
      <c r="R26" s="548"/>
      <c r="S26" s="536" t="str">
        <f t="shared" ref="S26:S29" si="46">IF(OR(T26="Preventivo",T26="Detectivo"),"Probabilidad",IF(T26="Correctivo","Impacto",""))</f>
        <v/>
      </c>
      <c r="T26" s="537"/>
      <c r="U26" s="537"/>
      <c r="V26" s="538" t="str">
        <f t="shared" si="42"/>
        <v/>
      </c>
      <c r="W26" s="537"/>
      <c r="X26" s="537"/>
      <c r="Y26" s="537"/>
      <c r="Z26" s="539" t="str">
        <f>IFERROR(IF(AND(S25="Probabilidad",S26="Probabilidad"),(AB25-(+AB25*V26)),IF(AND(S25="Impacto",S26="Probabilidad"),(AB24-(+AB24*V26)),IF(S26="Impacto",AB25,""))),"")</f>
        <v/>
      </c>
      <c r="AA26" s="540" t="str">
        <f t="shared" si="43"/>
        <v/>
      </c>
      <c r="AB26" s="541" t="str">
        <f t="shared" ref="AB26:AB29" si="47">+Z26</f>
        <v/>
      </c>
      <c r="AC26" s="540" t="str">
        <f t="shared" si="44"/>
        <v/>
      </c>
      <c r="AD26" s="542" t="str">
        <f t="shared" ref="AD26:AD29" si="48">IFERROR(IF(AND(S25="Impacto",S26="Impacto"),(AD25-(+AD25*V26)),IF(AND(S25="Probabilidad",S26="Impacto"),(AD24-(+AD24*V26)),IF(S26="Probabilidad",AD25,""))),"")</f>
        <v/>
      </c>
      <c r="AE26" s="543" t="str">
        <f t="shared" si="45"/>
        <v/>
      </c>
      <c r="AF26" s="544"/>
      <c r="AG26" s="545"/>
      <c r="AH26" s="546"/>
      <c r="AI26" s="547"/>
      <c r="AJ26" s="547"/>
      <c r="AK26" s="545"/>
      <c r="AL26" s="546"/>
      <c r="AM26" s="531"/>
      <c r="AN26" s="531"/>
      <c r="AO26" s="531"/>
      <c r="AP26" s="531"/>
      <c r="AQ26" s="531"/>
      <c r="AR26" s="531"/>
      <c r="AS26" s="531"/>
      <c r="AT26" s="531"/>
      <c r="AU26" s="531"/>
      <c r="AV26" s="531"/>
      <c r="AW26" s="531"/>
      <c r="AX26" s="531"/>
      <c r="AY26" s="531"/>
      <c r="AZ26" s="531"/>
      <c r="BA26" s="531"/>
      <c r="BB26" s="531"/>
      <c r="BC26" s="531"/>
      <c r="BD26" s="531"/>
      <c r="BE26" s="531"/>
      <c r="BF26" s="531"/>
      <c r="BG26" s="531"/>
      <c r="BH26" s="531"/>
    </row>
    <row r="27" spans="1:60" x14ac:dyDescent="0.25">
      <c r="A27" s="718"/>
      <c r="B27" s="720"/>
      <c r="C27" s="720"/>
      <c r="D27" s="722"/>
      <c r="E27" s="532"/>
      <c r="F27" s="746"/>
      <c r="G27" s="533"/>
      <c r="H27" s="726"/>
      <c r="I27" s="728"/>
      <c r="J27" s="730"/>
      <c r="K27" s="732"/>
      <c r="L27" s="739"/>
      <c r="M27" s="732">
        <f ca="1">IF(NOT(ISERROR(MATCH(L27,_xlfn.ANCHORARRAY(F38),0))),K40&amp;"Por favor no seleccionar los criterios de impacto",L27)</f>
        <v>0</v>
      </c>
      <c r="N27" s="730"/>
      <c r="O27" s="732"/>
      <c r="P27" s="741"/>
      <c r="Q27" s="534">
        <v>4</v>
      </c>
      <c r="R27" s="535"/>
      <c r="S27" s="536" t="str">
        <f t="shared" si="46"/>
        <v/>
      </c>
      <c r="T27" s="537"/>
      <c r="U27" s="537"/>
      <c r="V27" s="538" t="str">
        <f t="shared" si="42"/>
        <v/>
      </c>
      <c r="W27" s="537"/>
      <c r="X27" s="537"/>
      <c r="Y27" s="537"/>
      <c r="Z27" s="539" t="str">
        <f t="shared" ref="Z27:Z29" si="49">IFERROR(IF(AND(S26="Probabilidad",S27="Probabilidad"),(AB26-(+AB26*V27)),IF(AND(S26="Impacto",S27="Probabilidad"),(AB25-(+AB25*V27)),IF(S27="Impacto",AB26,""))),"")</f>
        <v/>
      </c>
      <c r="AA27" s="540" t="str">
        <f t="shared" si="43"/>
        <v/>
      </c>
      <c r="AB27" s="541" t="str">
        <f t="shared" si="47"/>
        <v/>
      </c>
      <c r="AC27" s="540" t="str">
        <f t="shared" si="44"/>
        <v/>
      </c>
      <c r="AD27" s="542" t="str">
        <f t="shared" si="48"/>
        <v/>
      </c>
      <c r="AE27" s="543" t="str">
        <f t="shared" si="45"/>
        <v/>
      </c>
      <c r="AF27" s="544"/>
      <c r="AG27" s="545"/>
      <c r="AH27" s="546"/>
      <c r="AI27" s="547"/>
      <c r="AJ27" s="547"/>
      <c r="AK27" s="545"/>
      <c r="AL27" s="546"/>
      <c r="AM27" s="531"/>
      <c r="AN27" s="531"/>
      <c r="AO27" s="531"/>
      <c r="AP27" s="531"/>
      <c r="AQ27" s="531"/>
      <c r="AR27" s="531"/>
      <c r="AS27" s="531"/>
      <c r="AT27" s="531"/>
      <c r="AU27" s="531"/>
      <c r="AV27" s="531"/>
      <c r="AW27" s="531"/>
      <c r="AX27" s="531"/>
      <c r="AY27" s="531"/>
      <c r="AZ27" s="531"/>
      <c r="BA27" s="531"/>
      <c r="BB27" s="531"/>
      <c r="BC27" s="531"/>
      <c r="BD27" s="531"/>
      <c r="BE27" s="531"/>
      <c r="BF27" s="531"/>
      <c r="BG27" s="531"/>
      <c r="BH27" s="531"/>
    </row>
    <row r="28" spans="1:60" x14ac:dyDescent="0.25">
      <c r="A28" s="718"/>
      <c r="B28" s="720"/>
      <c r="C28" s="720"/>
      <c r="D28" s="722"/>
      <c r="E28" s="532"/>
      <c r="F28" s="746"/>
      <c r="G28" s="533"/>
      <c r="H28" s="726"/>
      <c r="I28" s="728"/>
      <c r="J28" s="730"/>
      <c r="K28" s="732"/>
      <c r="L28" s="739"/>
      <c r="M28" s="732">
        <f ca="1">IF(NOT(ISERROR(MATCH(L28,_xlfn.ANCHORARRAY(F39),0))),K41&amp;"Por favor no seleccionar los criterios de impacto",L28)</f>
        <v>0</v>
      </c>
      <c r="N28" s="730"/>
      <c r="O28" s="732"/>
      <c r="P28" s="741"/>
      <c r="Q28" s="534">
        <v>5</v>
      </c>
      <c r="R28" s="535"/>
      <c r="S28" s="536" t="str">
        <f t="shared" si="46"/>
        <v/>
      </c>
      <c r="T28" s="537"/>
      <c r="U28" s="537"/>
      <c r="V28" s="538" t="str">
        <f t="shared" si="42"/>
        <v/>
      </c>
      <c r="W28" s="537"/>
      <c r="X28" s="537"/>
      <c r="Y28" s="537"/>
      <c r="Z28" s="539" t="str">
        <f t="shared" si="49"/>
        <v/>
      </c>
      <c r="AA28" s="540" t="str">
        <f t="shared" si="43"/>
        <v/>
      </c>
      <c r="AB28" s="541" t="str">
        <f t="shared" si="47"/>
        <v/>
      </c>
      <c r="AC28" s="540" t="str">
        <f t="shared" si="44"/>
        <v/>
      </c>
      <c r="AD28" s="542" t="str">
        <f t="shared" si="48"/>
        <v/>
      </c>
      <c r="AE28" s="543" t="str">
        <f t="shared" si="45"/>
        <v/>
      </c>
      <c r="AF28" s="544"/>
      <c r="AG28" s="545"/>
      <c r="AH28" s="546"/>
      <c r="AI28" s="547"/>
      <c r="AJ28" s="547"/>
      <c r="AK28" s="545"/>
      <c r="AL28" s="546"/>
      <c r="AM28" s="531"/>
      <c r="AN28" s="531"/>
      <c r="AO28" s="531"/>
      <c r="AP28" s="531"/>
      <c r="AQ28" s="531"/>
      <c r="AR28" s="531"/>
      <c r="AS28" s="531"/>
      <c r="AT28" s="531"/>
      <c r="AU28" s="531"/>
      <c r="AV28" s="531"/>
      <c r="AW28" s="531"/>
      <c r="AX28" s="531"/>
      <c r="AY28" s="531"/>
      <c r="AZ28" s="531"/>
      <c r="BA28" s="531"/>
      <c r="BB28" s="531"/>
      <c r="BC28" s="531"/>
      <c r="BD28" s="531"/>
      <c r="BE28" s="531"/>
      <c r="BF28" s="531"/>
      <c r="BG28" s="531"/>
      <c r="BH28" s="531"/>
    </row>
    <row r="29" spans="1:60" x14ac:dyDescent="0.25">
      <c r="A29" s="719"/>
      <c r="B29" s="721"/>
      <c r="C29" s="721"/>
      <c r="D29" s="723"/>
      <c r="E29" s="532"/>
      <c r="F29" s="746"/>
      <c r="G29" s="533"/>
      <c r="H29" s="727"/>
      <c r="I29" s="729"/>
      <c r="J29" s="731"/>
      <c r="K29" s="733"/>
      <c r="L29" s="740"/>
      <c r="M29" s="733">
        <f ca="1">IF(NOT(ISERROR(MATCH(L29,_xlfn.ANCHORARRAY(F40),0))),K42&amp;"Por favor no seleccionar los criterios de impacto",L29)</f>
        <v>0</v>
      </c>
      <c r="N29" s="731"/>
      <c r="O29" s="733"/>
      <c r="P29" s="742"/>
      <c r="Q29" s="534">
        <v>6</v>
      </c>
      <c r="R29" s="535"/>
      <c r="S29" s="536" t="str">
        <f t="shared" si="46"/>
        <v/>
      </c>
      <c r="T29" s="537"/>
      <c r="U29" s="537"/>
      <c r="V29" s="538" t="str">
        <f t="shared" si="42"/>
        <v/>
      </c>
      <c r="W29" s="537"/>
      <c r="X29" s="537"/>
      <c r="Y29" s="537"/>
      <c r="Z29" s="539" t="str">
        <f t="shared" si="49"/>
        <v/>
      </c>
      <c r="AA29" s="540" t="str">
        <f t="shared" si="43"/>
        <v/>
      </c>
      <c r="AB29" s="541" t="str">
        <f t="shared" si="47"/>
        <v/>
      </c>
      <c r="AC29" s="540" t="str">
        <f t="shared" si="44"/>
        <v/>
      </c>
      <c r="AD29" s="542" t="str">
        <f t="shared" si="48"/>
        <v/>
      </c>
      <c r="AE29" s="543" t="str">
        <f t="shared" si="45"/>
        <v/>
      </c>
      <c r="AF29" s="544"/>
      <c r="AG29" s="545"/>
      <c r="AH29" s="546"/>
      <c r="AI29" s="547"/>
      <c r="AJ29" s="547"/>
      <c r="AK29" s="545"/>
      <c r="AL29" s="546"/>
      <c r="AM29" s="531"/>
      <c r="AN29" s="531"/>
      <c r="AO29" s="531"/>
      <c r="AP29" s="531"/>
      <c r="AQ29" s="531"/>
      <c r="AR29" s="531"/>
      <c r="AS29" s="531"/>
      <c r="AT29" s="531"/>
      <c r="AU29" s="531"/>
      <c r="AV29" s="531"/>
      <c r="AW29" s="531"/>
      <c r="AX29" s="531"/>
      <c r="AY29" s="531"/>
      <c r="AZ29" s="531"/>
      <c r="BA29" s="531"/>
      <c r="BB29" s="531"/>
      <c r="BC29" s="531"/>
      <c r="BD29" s="531"/>
      <c r="BE29" s="531"/>
      <c r="BF29" s="531"/>
      <c r="BG29" s="531"/>
      <c r="BH29" s="531"/>
    </row>
    <row r="30" spans="1:60" x14ac:dyDescent="0.25">
      <c r="A30" s="743">
        <v>7</v>
      </c>
      <c r="B30" s="744"/>
      <c r="C30" s="744"/>
      <c r="D30" s="744"/>
      <c r="E30" s="549"/>
      <c r="F30" s="750"/>
      <c r="G30" s="550"/>
      <c r="H30" s="744"/>
      <c r="I30" s="752"/>
      <c r="J30" s="747" t="str">
        <f t="shared" ref="J30" si="50">IF(I30&lt;=0,"",IF(I30&lt;=2,"Muy Baja",IF(I30&lt;=24,"Baja",IF(I30&lt;=500,"Media",IF(I30&lt;=5000,"Alta","Muy Alta")))))</f>
        <v/>
      </c>
      <c r="K30" s="748" t="str">
        <f t="shared" ref="K30" si="51">IF(J30="","",IF(J30="Muy Baja",0.2,IF(J30="Baja",0.4,IF(J30="Media",0.6,IF(J30="Alta",0.8,IF(J30="Muy Alta",1,))))))</f>
        <v/>
      </c>
      <c r="L30" s="754"/>
      <c r="M30" s="748">
        <f>IF(NOT(ISERROR(MATCH(L30,'[1]Tabla Impacto'!$B$221:$B$223,0))),'[1]Tabla Impacto'!$F$223&amp;"Por favor no seleccionar los criterios de impacto(Afectación Económica o presupuestal y Pérdida Reputacional)",L30)</f>
        <v>0</v>
      </c>
      <c r="N30" s="747" t="str">
        <f>IF(OR(M30='[1]Tabla Impacto'!$C$11,M30='[1]Tabla Impacto'!$D$11),"Leve",IF(OR(M30='[1]Tabla Impacto'!$C$12,M30='[1]Tabla Impacto'!$D$12),"Menor",IF(OR(M30='[1]Tabla Impacto'!$C$13,M30='[1]Tabla Impacto'!$D$13),"Moderado",IF(OR(M30='[1]Tabla Impacto'!$C$14,M30='[1]Tabla Impacto'!$D$14),"Mayor",IF(OR(M30='[1]Tabla Impacto'!$C$15,M30='[1]Tabla Impacto'!$D$15),"Catastrófico","")))))</f>
        <v/>
      </c>
      <c r="O30" s="748" t="str">
        <f t="shared" ref="O30" si="52">IF(N30="","",IF(N30="Leve",0.2,IF(N30="Menor",0.4,IF(N30="Moderado",0.6,IF(N30="Mayor",0.8,IF(N30="Catastrófico",1,))))))</f>
        <v/>
      </c>
      <c r="P30" s="749" t="str">
        <f t="shared" ref="P30" si="53">IF(OR(AND(J30="Muy Baja",N30="Leve"),AND(J30="Muy Baja",N30="Menor"),AND(J30="Baja",N30="Leve")),"Bajo",IF(OR(AND(J30="Muy baja",N30="Moderado"),AND(J30="Baja",N30="Menor"),AND(J30="Baja",N30="Moderado"),AND(J30="Media",N30="Leve"),AND(J30="Media",N30="Menor"),AND(J30="Media",N30="Moderado"),AND(J30="Alta",N30="Leve"),AND(J30="Alta",N30="Menor")),"Moderado",IF(OR(AND(J30="Muy Baja",N30="Mayor"),AND(J30="Baja",N30="Mayor"),AND(J30="Media",N30="Mayor"),AND(J30="Alta",N30="Moderado"),AND(J30="Alta",N30="Mayor"),AND(J30="Muy Alta",N30="Leve"),AND(J30="Muy Alta",N30="Menor"),AND(J30="Muy Alta",N30="Moderado"),AND(J30="Muy Alta",N30="Mayor")),"Alto",IF(OR(AND(J30="Muy Baja",N30="Catastrófico"),AND(J30="Baja",N30="Catastrófico"),AND(J30="Media",N30="Catastrófico"),AND(J30="Alta",N30="Catastrófico"),AND(J30="Muy Alta",N30="Catastrófico")),"Extremo",""))))</f>
        <v/>
      </c>
      <c r="Q30" s="534">
        <v>1</v>
      </c>
      <c r="R30" s="535"/>
      <c r="S30" s="536" t="str">
        <f>IF(OR(T30="Preventivo",T30="Detectivo"),"Probabilidad",IF(T30="Correctivo","Impacto",""))</f>
        <v/>
      </c>
      <c r="T30" s="537"/>
      <c r="U30" s="537"/>
      <c r="V30" s="538" t="str">
        <f>IF(AND(T30="Preventivo",U30="Automático"),"50%",IF(AND(T30="Preventivo",U30="Manual"),"40%",IF(AND(T30="Detectivo",U30="Automático"),"40%",IF(AND(T30="Detectivo",U30="Manual"),"30%",IF(AND(T30="Correctivo",U30="Automático"),"35%",IF(AND(T30="Correctivo",U30="Manual"),"25%",""))))))</f>
        <v/>
      </c>
      <c r="W30" s="537"/>
      <c r="X30" s="537"/>
      <c r="Y30" s="537"/>
      <c r="Z30" s="539" t="str">
        <f>IFERROR(IF(S30="Probabilidad",(K30-(+K30*V30)),IF(S30="Impacto",K30,"")),"")</f>
        <v/>
      </c>
      <c r="AA30" s="540" t="str">
        <f>IFERROR(IF(Z30="","",IF(Z30&lt;=0.2,"Muy Baja",IF(Z30&lt;=0.4,"Baja",IF(Z30&lt;=0.6,"Media",IF(Z30&lt;=0.8,"Alta","Muy Alta"))))),"")</f>
        <v/>
      </c>
      <c r="AB30" s="541" t="str">
        <f>+Z30</f>
        <v/>
      </c>
      <c r="AC30" s="540" t="str">
        <f>IFERROR(IF(AD30="","",IF(AD30&lt;=0.2,"Leve",IF(AD30&lt;=0.4,"Menor",IF(AD30&lt;=0.6,"Moderado",IF(AD30&lt;=0.8,"Mayor","Catastrófico"))))),"")</f>
        <v/>
      </c>
      <c r="AD30" s="541" t="str">
        <f>IFERROR(IF(S30="Impacto",(O30-(+O30*V30)),IF(S30="Probabilidad",O30,"")),"")</f>
        <v/>
      </c>
      <c r="AE30" s="543" t="str">
        <f>IFERROR(IF(OR(AND(AA30="Muy Baja",AC30="Leve"),AND(AA30="Muy Baja",AC30="Menor"),AND(AA30="Baja",AC30="Leve")),"Bajo",IF(OR(AND(AA30="Muy baja",AC30="Moderado"),AND(AA30="Baja",AC30="Menor"),AND(AA30="Baja",AC30="Moderado"),AND(AA30="Media",AC30="Leve"),AND(AA30="Media",AC30="Menor"),AND(AA30="Media",AC30="Moderado"),AND(AA30="Alta",AC30="Leve"),AND(AA30="Alta",AC30="Menor")),"Moderado",IF(OR(AND(AA30="Muy Baja",AC30="Mayor"),AND(AA30="Baja",AC30="Mayor"),AND(AA30="Media",AC30="Mayor"),AND(AA30="Alta",AC30="Moderado"),AND(AA30="Alta",AC30="Mayor"),AND(AA30="Muy Alta",AC30="Leve"),AND(AA30="Muy Alta",AC30="Menor"),AND(AA30="Muy Alta",AC30="Moderado"),AND(AA30="Muy Alta",AC30="Mayor")),"Alto",IF(OR(AND(AA30="Muy Baja",AC30="Catastrófico"),AND(AA30="Baja",AC30="Catastrófico"),AND(AA30="Media",AC30="Catastrófico"),AND(AA30="Alta",AC30="Catastrófico"),AND(AA30="Muy Alta",AC30="Catastrófico")),"Extremo","")))),"")</f>
        <v/>
      </c>
      <c r="AF30" s="544"/>
      <c r="AG30" s="545"/>
      <c r="AH30" s="546"/>
      <c r="AI30" s="547"/>
      <c r="AJ30" s="547"/>
      <c r="AK30" s="545"/>
      <c r="AL30" s="546"/>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1"/>
    </row>
    <row r="31" spans="1:60" x14ac:dyDescent="0.25">
      <c r="A31" s="718"/>
      <c r="B31" s="720"/>
      <c r="C31" s="720"/>
      <c r="D31" s="720"/>
      <c r="E31" s="549"/>
      <c r="F31" s="750"/>
      <c r="G31" s="550"/>
      <c r="H31" s="720"/>
      <c r="I31" s="728"/>
      <c r="J31" s="730"/>
      <c r="K31" s="732"/>
      <c r="L31" s="739"/>
      <c r="M31" s="732">
        <f ca="1">IF(NOT(ISERROR(MATCH(L31,_xlfn.ANCHORARRAY(F42),0))),K44&amp;"Por favor no seleccionar los criterios de impacto",L31)</f>
        <v>0</v>
      </c>
      <c r="N31" s="730"/>
      <c r="O31" s="732"/>
      <c r="P31" s="741"/>
      <c r="Q31" s="534">
        <v>2</v>
      </c>
      <c r="R31" s="535"/>
      <c r="S31" s="536" t="str">
        <f>IF(OR(T31="Preventivo",T31="Detectivo"),"Probabilidad",IF(T31="Correctivo","Impacto",""))</f>
        <v/>
      </c>
      <c r="T31" s="537"/>
      <c r="U31" s="537"/>
      <c r="V31" s="538" t="str">
        <f t="shared" ref="V31:V35" si="54">IF(AND(T31="Preventivo",U31="Automático"),"50%",IF(AND(T31="Preventivo",U31="Manual"),"40%",IF(AND(T31="Detectivo",U31="Automático"),"40%",IF(AND(T31="Detectivo",U31="Manual"),"30%",IF(AND(T31="Correctivo",U31="Automático"),"35%",IF(AND(T31="Correctivo",U31="Manual"),"25%",""))))))</f>
        <v/>
      </c>
      <c r="W31" s="537"/>
      <c r="X31" s="537"/>
      <c r="Y31" s="537"/>
      <c r="Z31" s="539" t="str">
        <f>IFERROR(IF(AND(S30="Probabilidad",S31="Probabilidad"),(AB30-(+AB30*V31)),IF(AND(S30="Impacto",S31="Probabilidad"),(K30-(+K30*V31)),IF(S31="Impacto",AB30,""))),"")</f>
        <v/>
      </c>
      <c r="AA31" s="540" t="str">
        <f t="shared" ref="AA31:AA35" si="55">IFERROR(IF(Z31="","",IF(Z31&lt;=0.2,"Muy Baja",IF(Z31&lt;=0.4,"Baja",IF(Z31&lt;=0.6,"Media",IF(Z31&lt;=0.8,"Alta","Muy Alta"))))),"")</f>
        <v/>
      </c>
      <c r="AB31" s="541" t="str">
        <f>+Z31</f>
        <v/>
      </c>
      <c r="AC31" s="540" t="str">
        <f t="shared" ref="AC31:AC35" si="56">IFERROR(IF(AD31="","",IF(AD31&lt;=0.2,"Leve",IF(AD31&lt;=0.4,"Menor",IF(AD31&lt;=0.6,"Moderado",IF(AD31&lt;=0.8,"Mayor","Catastrófico"))))),"")</f>
        <v/>
      </c>
      <c r="AD31" s="542" t="str">
        <f>IFERROR(IF(AND(S30="Impacto",S31="Impacto"),(AD30-(+AD30*V31)),IF(AND(S30="Probabilidad",S31="Impacto"),(O30-(+O30*V31)),IF(S31="Probabilidad",AD30,""))),"")</f>
        <v/>
      </c>
      <c r="AE31" s="543" t="str">
        <f t="shared" ref="AE31:AE35" si="57">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544"/>
      <c r="AG31" s="545"/>
      <c r="AH31" s="546"/>
      <c r="AI31" s="547"/>
      <c r="AJ31" s="547"/>
      <c r="AK31" s="545"/>
      <c r="AL31" s="546"/>
      <c r="AM31" s="531"/>
      <c r="AN31" s="531"/>
      <c r="AO31" s="531"/>
      <c r="AP31" s="531"/>
      <c r="AQ31" s="531"/>
      <c r="AR31" s="531"/>
      <c r="AS31" s="531"/>
      <c r="AT31" s="531"/>
      <c r="AU31" s="531"/>
      <c r="AV31" s="531"/>
      <c r="AW31" s="531"/>
      <c r="AX31" s="531"/>
      <c r="AY31" s="531"/>
      <c r="AZ31" s="531"/>
      <c r="BA31" s="531"/>
      <c r="BB31" s="531"/>
      <c r="BC31" s="531"/>
      <c r="BD31" s="531"/>
      <c r="BE31" s="531"/>
      <c r="BF31" s="531"/>
      <c r="BG31" s="531"/>
      <c r="BH31" s="531"/>
    </row>
    <row r="32" spans="1:60" x14ac:dyDescent="0.25">
      <c r="A32" s="718"/>
      <c r="B32" s="720"/>
      <c r="C32" s="720"/>
      <c r="D32" s="720"/>
      <c r="E32" s="549"/>
      <c r="F32" s="750"/>
      <c r="G32" s="550"/>
      <c r="H32" s="720"/>
      <c r="I32" s="728"/>
      <c r="J32" s="730"/>
      <c r="K32" s="732"/>
      <c r="L32" s="739"/>
      <c r="M32" s="732">
        <f ca="1">IF(NOT(ISERROR(MATCH(L32,_xlfn.ANCHORARRAY(F43),0))),K45&amp;"Por favor no seleccionar los criterios de impacto",L32)</f>
        <v>0</v>
      </c>
      <c r="N32" s="730"/>
      <c r="O32" s="732"/>
      <c r="P32" s="741"/>
      <c r="Q32" s="534">
        <v>3</v>
      </c>
      <c r="R32" s="548"/>
      <c r="S32" s="536" t="str">
        <f t="shared" ref="S32:S35" si="58">IF(OR(T32="Preventivo",T32="Detectivo"),"Probabilidad",IF(T32="Correctivo","Impacto",""))</f>
        <v/>
      </c>
      <c r="T32" s="537"/>
      <c r="U32" s="537"/>
      <c r="V32" s="538" t="str">
        <f t="shared" si="54"/>
        <v/>
      </c>
      <c r="W32" s="537"/>
      <c r="X32" s="537"/>
      <c r="Y32" s="537"/>
      <c r="Z32" s="539" t="str">
        <f>IFERROR(IF(AND(S31="Probabilidad",S32="Probabilidad"),(AB31-(+AB31*V32)),IF(AND(S31="Impacto",S32="Probabilidad"),(AB30-(+AB30*V32)),IF(S32="Impacto",AB31,""))),"")</f>
        <v/>
      </c>
      <c r="AA32" s="540" t="str">
        <f t="shared" si="55"/>
        <v/>
      </c>
      <c r="AB32" s="541" t="str">
        <f t="shared" ref="AB32:AB35" si="59">+Z32</f>
        <v/>
      </c>
      <c r="AC32" s="540" t="str">
        <f t="shared" si="56"/>
        <v/>
      </c>
      <c r="AD32" s="542" t="str">
        <f t="shared" ref="AD32:AD35" si="60">IFERROR(IF(AND(S31="Impacto",S32="Impacto"),(AD31-(+AD31*V32)),IF(AND(S31="Probabilidad",S32="Impacto"),(AD30-(+AD30*V32)),IF(S32="Probabilidad",AD31,""))),"")</f>
        <v/>
      </c>
      <c r="AE32" s="543" t="str">
        <f t="shared" si="57"/>
        <v/>
      </c>
      <c r="AF32" s="544"/>
      <c r="AG32" s="545"/>
      <c r="AH32" s="546"/>
      <c r="AI32" s="547"/>
      <c r="AJ32" s="547"/>
      <c r="AK32" s="545"/>
      <c r="AL32" s="546"/>
      <c r="AM32" s="531"/>
      <c r="AN32" s="531"/>
      <c r="AO32" s="531"/>
      <c r="AP32" s="531"/>
      <c r="AQ32" s="531"/>
      <c r="AR32" s="531"/>
      <c r="AS32" s="531"/>
      <c r="AT32" s="531"/>
      <c r="AU32" s="531"/>
      <c r="AV32" s="531"/>
      <c r="AW32" s="531"/>
      <c r="AX32" s="531"/>
      <c r="AY32" s="531"/>
      <c r="AZ32" s="531"/>
      <c r="BA32" s="531"/>
      <c r="BB32" s="531"/>
      <c r="BC32" s="531"/>
      <c r="BD32" s="531"/>
      <c r="BE32" s="531"/>
      <c r="BF32" s="531"/>
      <c r="BG32" s="531"/>
      <c r="BH32" s="531"/>
    </row>
    <row r="33" spans="1:60" x14ac:dyDescent="0.25">
      <c r="A33" s="718"/>
      <c r="B33" s="720"/>
      <c r="C33" s="720"/>
      <c r="D33" s="720"/>
      <c r="E33" s="549"/>
      <c r="F33" s="750"/>
      <c r="G33" s="550"/>
      <c r="H33" s="720"/>
      <c r="I33" s="728"/>
      <c r="J33" s="730"/>
      <c r="K33" s="732"/>
      <c r="L33" s="739"/>
      <c r="M33" s="732">
        <f ca="1">IF(NOT(ISERROR(MATCH(L33,_xlfn.ANCHORARRAY(F44),0))),K46&amp;"Por favor no seleccionar los criterios de impacto",L33)</f>
        <v>0</v>
      </c>
      <c r="N33" s="730"/>
      <c r="O33" s="732"/>
      <c r="P33" s="741"/>
      <c r="Q33" s="534">
        <v>4</v>
      </c>
      <c r="R33" s="535"/>
      <c r="S33" s="536" t="str">
        <f t="shared" si="58"/>
        <v/>
      </c>
      <c r="T33" s="537"/>
      <c r="U33" s="537"/>
      <c r="V33" s="538" t="str">
        <f t="shared" si="54"/>
        <v/>
      </c>
      <c r="W33" s="537"/>
      <c r="X33" s="537"/>
      <c r="Y33" s="537"/>
      <c r="Z33" s="539" t="str">
        <f t="shared" ref="Z33:Z35" si="61">IFERROR(IF(AND(S32="Probabilidad",S33="Probabilidad"),(AB32-(+AB32*V33)),IF(AND(S32="Impacto",S33="Probabilidad"),(AB31-(+AB31*V33)),IF(S33="Impacto",AB32,""))),"")</f>
        <v/>
      </c>
      <c r="AA33" s="540" t="str">
        <f t="shared" si="55"/>
        <v/>
      </c>
      <c r="AB33" s="541" t="str">
        <f t="shared" si="59"/>
        <v/>
      </c>
      <c r="AC33" s="540" t="str">
        <f t="shared" si="56"/>
        <v/>
      </c>
      <c r="AD33" s="542" t="str">
        <f t="shared" si="60"/>
        <v/>
      </c>
      <c r="AE33" s="543" t="str">
        <f t="shared" si="57"/>
        <v/>
      </c>
      <c r="AF33" s="544"/>
      <c r="AG33" s="545"/>
      <c r="AH33" s="546"/>
      <c r="AI33" s="547"/>
      <c r="AJ33" s="547"/>
      <c r="AK33" s="545"/>
      <c r="AL33" s="546"/>
      <c r="AM33" s="531"/>
      <c r="AN33" s="531"/>
      <c r="AO33" s="531"/>
      <c r="AP33" s="531"/>
      <c r="AQ33" s="531"/>
      <c r="AR33" s="531"/>
      <c r="AS33" s="531"/>
      <c r="AT33" s="531"/>
      <c r="AU33" s="531"/>
      <c r="AV33" s="531"/>
      <c r="AW33" s="531"/>
      <c r="AX33" s="531"/>
      <c r="AY33" s="531"/>
      <c r="AZ33" s="531"/>
      <c r="BA33" s="531"/>
      <c r="BB33" s="531"/>
      <c r="BC33" s="531"/>
      <c r="BD33" s="531"/>
      <c r="BE33" s="531"/>
      <c r="BF33" s="531"/>
      <c r="BG33" s="531"/>
      <c r="BH33" s="531"/>
    </row>
    <row r="34" spans="1:60" x14ac:dyDescent="0.25">
      <c r="A34" s="718"/>
      <c r="B34" s="720"/>
      <c r="C34" s="720"/>
      <c r="D34" s="720"/>
      <c r="E34" s="549"/>
      <c r="F34" s="750"/>
      <c r="G34" s="550"/>
      <c r="H34" s="720"/>
      <c r="I34" s="728"/>
      <c r="J34" s="730"/>
      <c r="K34" s="732"/>
      <c r="L34" s="739"/>
      <c r="M34" s="732">
        <f ca="1">IF(NOT(ISERROR(MATCH(L34,_xlfn.ANCHORARRAY(F45),0))),K47&amp;"Por favor no seleccionar los criterios de impacto",L34)</f>
        <v>0</v>
      </c>
      <c r="N34" s="730"/>
      <c r="O34" s="732"/>
      <c r="P34" s="741"/>
      <c r="Q34" s="534">
        <v>5</v>
      </c>
      <c r="R34" s="535"/>
      <c r="S34" s="536" t="str">
        <f t="shared" si="58"/>
        <v/>
      </c>
      <c r="T34" s="537"/>
      <c r="U34" s="537"/>
      <c r="V34" s="538" t="str">
        <f t="shared" si="54"/>
        <v/>
      </c>
      <c r="W34" s="537"/>
      <c r="X34" s="537"/>
      <c r="Y34" s="537"/>
      <c r="Z34" s="539" t="str">
        <f t="shared" si="61"/>
        <v/>
      </c>
      <c r="AA34" s="540" t="str">
        <f t="shared" si="55"/>
        <v/>
      </c>
      <c r="AB34" s="541" t="str">
        <f t="shared" si="59"/>
        <v/>
      </c>
      <c r="AC34" s="540" t="str">
        <f t="shared" si="56"/>
        <v/>
      </c>
      <c r="AD34" s="542" t="str">
        <f t="shared" si="60"/>
        <v/>
      </c>
      <c r="AE34" s="543" t="str">
        <f t="shared" si="57"/>
        <v/>
      </c>
      <c r="AF34" s="544"/>
      <c r="AG34" s="545"/>
      <c r="AH34" s="546"/>
      <c r="AI34" s="547"/>
      <c r="AJ34" s="547"/>
      <c r="AK34" s="545"/>
      <c r="AL34" s="546"/>
      <c r="AM34" s="531"/>
      <c r="AN34" s="531"/>
      <c r="AO34" s="531"/>
      <c r="AP34" s="531"/>
      <c r="AQ34" s="531"/>
      <c r="AR34" s="531"/>
      <c r="AS34" s="531"/>
      <c r="AT34" s="531"/>
      <c r="AU34" s="531"/>
      <c r="AV34" s="531"/>
      <c r="AW34" s="531"/>
      <c r="AX34" s="531"/>
      <c r="AY34" s="531"/>
      <c r="AZ34" s="531"/>
      <c r="BA34" s="531"/>
      <c r="BB34" s="531"/>
      <c r="BC34" s="531"/>
      <c r="BD34" s="531"/>
      <c r="BE34" s="531"/>
      <c r="BF34" s="531"/>
      <c r="BG34" s="531"/>
      <c r="BH34" s="531"/>
    </row>
    <row r="35" spans="1:60" x14ac:dyDescent="0.25">
      <c r="A35" s="719"/>
      <c r="B35" s="721"/>
      <c r="C35" s="721"/>
      <c r="D35" s="721"/>
      <c r="E35" s="528"/>
      <c r="F35" s="751"/>
      <c r="G35" s="551"/>
      <c r="H35" s="721"/>
      <c r="I35" s="729"/>
      <c r="J35" s="731"/>
      <c r="K35" s="733"/>
      <c r="L35" s="740"/>
      <c r="M35" s="733">
        <f ca="1">IF(NOT(ISERROR(MATCH(L35,_xlfn.ANCHORARRAY(F46),0))),K48&amp;"Por favor no seleccionar los criterios de impacto",L35)</f>
        <v>0</v>
      </c>
      <c r="N35" s="731"/>
      <c r="O35" s="733"/>
      <c r="P35" s="742"/>
      <c r="Q35" s="534">
        <v>6</v>
      </c>
      <c r="R35" s="535"/>
      <c r="S35" s="536" t="str">
        <f t="shared" si="58"/>
        <v/>
      </c>
      <c r="T35" s="537"/>
      <c r="U35" s="537"/>
      <c r="V35" s="538" t="str">
        <f t="shared" si="54"/>
        <v/>
      </c>
      <c r="W35" s="537"/>
      <c r="X35" s="537"/>
      <c r="Y35" s="537"/>
      <c r="Z35" s="539" t="str">
        <f t="shared" si="61"/>
        <v/>
      </c>
      <c r="AA35" s="540" t="str">
        <f t="shared" si="55"/>
        <v/>
      </c>
      <c r="AB35" s="541" t="str">
        <f t="shared" si="59"/>
        <v/>
      </c>
      <c r="AC35" s="540" t="str">
        <f t="shared" si="56"/>
        <v/>
      </c>
      <c r="AD35" s="542" t="str">
        <f t="shared" si="60"/>
        <v/>
      </c>
      <c r="AE35" s="543" t="str">
        <f t="shared" si="57"/>
        <v/>
      </c>
      <c r="AF35" s="544"/>
      <c r="AG35" s="545"/>
      <c r="AH35" s="546"/>
      <c r="AI35" s="547"/>
      <c r="AJ35" s="547"/>
      <c r="AK35" s="545"/>
      <c r="AL35" s="546"/>
      <c r="AM35" s="531"/>
      <c r="AN35" s="531"/>
      <c r="AO35" s="531"/>
      <c r="AP35" s="531"/>
      <c r="AQ35" s="531"/>
      <c r="AR35" s="531"/>
      <c r="AS35" s="531"/>
      <c r="AT35" s="531"/>
      <c r="AU35" s="531"/>
      <c r="AV35" s="531"/>
      <c r="AW35" s="531"/>
      <c r="AX35" s="531"/>
      <c r="AY35" s="531"/>
      <c r="AZ35" s="531"/>
      <c r="BA35" s="531"/>
      <c r="BB35" s="531"/>
      <c r="BC35" s="531"/>
      <c r="BD35" s="531"/>
      <c r="BE35" s="531"/>
      <c r="BF35" s="531"/>
      <c r="BG35" s="531"/>
      <c r="BH35" s="531"/>
    </row>
    <row r="36" spans="1:60" x14ac:dyDescent="0.25">
      <c r="A36" s="743">
        <v>8</v>
      </c>
      <c r="B36" s="744"/>
      <c r="C36" s="744"/>
      <c r="D36" s="744"/>
      <c r="E36" s="552"/>
      <c r="F36" s="755"/>
      <c r="G36" s="553"/>
      <c r="H36" s="744"/>
      <c r="I36" s="752"/>
      <c r="J36" s="747" t="str">
        <f t="shared" ref="J36" si="62">IF(I36&lt;=0,"",IF(I36&lt;=2,"Muy Baja",IF(I36&lt;=24,"Baja",IF(I36&lt;=500,"Media",IF(I36&lt;=5000,"Alta","Muy Alta")))))</f>
        <v/>
      </c>
      <c r="K36" s="748" t="str">
        <f t="shared" ref="K36" si="63">IF(J36="","",IF(J36="Muy Baja",0.2,IF(J36="Baja",0.4,IF(J36="Media",0.6,IF(J36="Alta",0.8,IF(J36="Muy Alta",1,))))))</f>
        <v/>
      </c>
      <c r="L36" s="754"/>
      <c r="M36" s="748">
        <f>IF(NOT(ISERROR(MATCH(L36,'[1]Tabla Impacto'!$B$221:$B$223,0))),'[1]Tabla Impacto'!$F$223&amp;"Por favor no seleccionar los criterios de impacto(Afectación Económica o presupuestal y Pérdida Reputacional)",L36)</f>
        <v>0</v>
      </c>
      <c r="N36" s="747" t="str">
        <f>IF(OR(M36='[1]Tabla Impacto'!$C$11,M36='[1]Tabla Impacto'!$D$11),"Leve",IF(OR(M36='[1]Tabla Impacto'!$C$12,M36='[1]Tabla Impacto'!$D$12),"Menor",IF(OR(M36='[1]Tabla Impacto'!$C$13,M36='[1]Tabla Impacto'!$D$13),"Moderado",IF(OR(M36='[1]Tabla Impacto'!$C$14,M36='[1]Tabla Impacto'!$D$14),"Mayor",IF(OR(M36='[1]Tabla Impacto'!$C$15,M36='[1]Tabla Impacto'!$D$15),"Catastrófico","")))))</f>
        <v/>
      </c>
      <c r="O36" s="748" t="str">
        <f t="shared" ref="O36" si="64">IF(N36="","",IF(N36="Leve",0.2,IF(N36="Menor",0.4,IF(N36="Moderado",0.6,IF(N36="Mayor",0.8,IF(N36="Catastrófico",1,))))))</f>
        <v/>
      </c>
      <c r="P36" s="749" t="str">
        <f t="shared" ref="P36" si="65">IF(OR(AND(J36="Muy Baja",N36="Leve"),AND(J36="Muy Baja",N36="Menor"),AND(J36="Baja",N36="Leve")),"Bajo",IF(OR(AND(J36="Muy baja",N36="Moderado"),AND(J36="Baja",N36="Menor"),AND(J36="Baja",N36="Moderado"),AND(J36="Media",N36="Leve"),AND(J36="Media",N36="Menor"),AND(J36="Media",N36="Moderado"),AND(J36="Alta",N36="Leve"),AND(J36="Alta",N36="Menor")),"Moderado",IF(OR(AND(J36="Muy Baja",N36="Mayor"),AND(J36="Baja",N36="Mayor"),AND(J36="Media",N36="Mayor"),AND(J36="Alta",N36="Moderado"),AND(J36="Alta",N36="Mayor"),AND(J36="Muy Alta",N36="Leve"),AND(J36="Muy Alta",N36="Menor"),AND(J36="Muy Alta",N36="Moderado"),AND(J36="Muy Alta",N36="Mayor")),"Alto",IF(OR(AND(J36="Muy Baja",N36="Catastrófico"),AND(J36="Baja",N36="Catastrófico"),AND(J36="Media",N36="Catastrófico"),AND(J36="Alta",N36="Catastrófico"),AND(J36="Muy Alta",N36="Catastrófico")),"Extremo",""))))</f>
        <v/>
      </c>
      <c r="Q36" s="534">
        <v>1</v>
      </c>
      <c r="R36" s="535"/>
      <c r="S36" s="536" t="str">
        <f>IF(OR(T36="Preventivo",T36="Detectivo"),"Probabilidad",IF(T36="Correctivo","Impacto",""))</f>
        <v/>
      </c>
      <c r="T36" s="537"/>
      <c r="U36" s="537"/>
      <c r="V36" s="538" t="str">
        <f>IF(AND(T36="Preventivo",U36="Automático"),"50%",IF(AND(T36="Preventivo",U36="Manual"),"40%",IF(AND(T36="Detectivo",U36="Automático"),"40%",IF(AND(T36="Detectivo",U36="Manual"),"30%",IF(AND(T36="Correctivo",U36="Automático"),"35%",IF(AND(T36="Correctivo",U36="Manual"),"25%",""))))))</f>
        <v/>
      </c>
      <c r="W36" s="537"/>
      <c r="X36" s="537"/>
      <c r="Y36" s="537"/>
      <c r="Z36" s="539" t="str">
        <f>IFERROR(IF(S36="Probabilidad",(K36-(+K36*V36)),IF(S36="Impacto",K36,"")),"")</f>
        <v/>
      </c>
      <c r="AA36" s="540" t="str">
        <f>IFERROR(IF(Z36="","",IF(Z36&lt;=0.2,"Muy Baja",IF(Z36&lt;=0.4,"Baja",IF(Z36&lt;=0.6,"Media",IF(Z36&lt;=0.8,"Alta","Muy Alta"))))),"")</f>
        <v/>
      </c>
      <c r="AB36" s="541" t="str">
        <f>+Z36</f>
        <v/>
      </c>
      <c r="AC36" s="540" t="str">
        <f>IFERROR(IF(AD36="","",IF(AD36&lt;=0.2,"Leve",IF(AD36&lt;=0.4,"Menor",IF(AD36&lt;=0.6,"Moderado",IF(AD36&lt;=0.8,"Mayor","Catastrófico"))))),"")</f>
        <v/>
      </c>
      <c r="AD36" s="541" t="str">
        <f>IFERROR(IF(S36="Impacto",(O36-(+O36*V36)),IF(S36="Probabilidad",O36,"")),"")</f>
        <v/>
      </c>
      <c r="AE36" s="543" t="str">
        <f>IFERROR(IF(OR(AND(AA36="Muy Baja",AC36="Leve"),AND(AA36="Muy Baja",AC36="Menor"),AND(AA36="Baja",AC36="Leve")),"Bajo",IF(OR(AND(AA36="Muy baja",AC36="Moderado"),AND(AA36="Baja",AC36="Menor"),AND(AA36="Baja",AC36="Moderado"),AND(AA36="Media",AC36="Leve"),AND(AA36="Media",AC36="Menor"),AND(AA36="Media",AC36="Moderado"),AND(AA36="Alta",AC36="Leve"),AND(AA36="Alta",AC36="Menor")),"Moderado",IF(OR(AND(AA36="Muy Baja",AC36="Mayor"),AND(AA36="Baja",AC36="Mayor"),AND(AA36="Media",AC36="Mayor"),AND(AA36="Alta",AC36="Moderado"),AND(AA36="Alta",AC36="Mayor"),AND(AA36="Muy Alta",AC36="Leve"),AND(AA36="Muy Alta",AC36="Menor"),AND(AA36="Muy Alta",AC36="Moderado"),AND(AA36="Muy Alta",AC36="Mayor")),"Alto",IF(OR(AND(AA36="Muy Baja",AC36="Catastrófico"),AND(AA36="Baja",AC36="Catastrófico"),AND(AA36="Media",AC36="Catastrófico"),AND(AA36="Alta",AC36="Catastrófico"),AND(AA36="Muy Alta",AC36="Catastrófico")),"Extremo","")))),"")</f>
        <v/>
      </c>
      <c r="AF36" s="544"/>
      <c r="AG36" s="545"/>
      <c r="AH36" s="546"/>
      <c r="AI36" s="547"/>
      <c r="AJ36" s="547"/>
      <c r="AK36" s="545"/>
      <c r="AL36" s="546"/>
      <c r="AM36" s="531"/>
      <c r="AN36" s="531"/>
      <c r="AO36" s="531"/>
      <c r="AP36" s="531"/>
      <c r="AQ36" s="531"/>
      <c r="AR36" s="531"/>
      <c r="AS36" s="531"/>
      <c r="AT36" s="531"/>
      <c r="AU36" s="531"/>
      <c r="AV36" s="531"/>
      <c r="AW36" s="531"/>
      <c r="AX36" s="531"/>
      <c r="AY36" s="531"/>
      <c r="AZ36" s="531"/>
      <c r="BA36" s="531"/>
      <c r="BB36" s="531"/>
      <c r="BC36" s="531"/>
      <c r="BD36" s="531"/>
      <c r="BE36" s="531"/>
      <c r="BF36" s="531"/>
      <c r="BG36" s="531"/>
      <c r="BH36" s="531"/>
    </row>
    <row r="37" spans="1:60" x14ac:dyDescent="0.25">
      <c r="A37" s="718"/>
      <c r="B37" s="720"/>
      <c r="C37" s="720"/>
      <c r="D37" s="720"/>
      <c r="E37" s="549"/>
      <c r="F37" s="750"/>
      <c r="G37" s="550"/>
      <c r="H37" s="720"/>
      <c r="I37" s="728"/>
      <c r="J37" s="730"/>
      <c r="K37" s="732"/>
      <c r="L37" s="739"/>
      <c r="M37" s="732">
        <f ca="1">IF(NOT(ISERROR(MATCH(L37,_xlfn.ANCHORARRAY(F48),0))),K50&amp;"Por favor no seleccionar los criterios de impacto",L37)</f>
        <v>0</v>
      </c>
      <c r="N37" s="730"/>
      <c r="O37" s="732"/>
      <c r="P37" s="741"/>
      <c r="Q37" s="534">
        <v>2</v>
      </c>
      <c r="R37" s="535"/>
      <c r="S37" s="536" t="str">
        <f>IF(OR(T37="Preventivo",T37="Detectivo"),"Probabilidad",IF(T37="Correctivo","Impacto",""))</f>
        <v/>
      </c>
      <c r="T37" s="537"/>
      <c r="U37" s="537"/>
      <c r="V37" s="538" t="str">
        <f t="shared" ref="V37:V41" si="66">IF(AND(T37="Preventivo",U37="Automático"),"50%",IF(AND(T37="Preventivo",U37="Manual"),"40%",IF(AND(T37="Detectivo",U37="Automático"),"40%",IF(AND(T37="Detectivo",U37="Manual"),"30%",IF(AND(T37="Correctivo",U37="Automático"),"35%",IF(AND(T37="Correctivo",U37="Manual"),"25%",""))))))</f>
        <v/>
      </c>
      <c r="W37" s="537"/>
      <c r="X37" s="537"/>
      <c r="Y37" s="537"/>
      <c r="Z37" s="539" t="str">
        <f>IFERROR(IF(AND(S36="Probabilidad",S37="Probabilidad"),(AB36-(+AB36*V37)),IF(AND(S36="Impacto",S37="Probabilidad"),(K36-(+K36*V37)),IF(S37="Impacto",AB36,""))),"")</f>
        <v/>
      </c>
      <c r="AA37" s="540" t="str">
        <f t="shared" ref="AA37:AA41" si="67">IFERROR(IF(Z37="","",IF(Z37&lt;=0.2,"Muy Baja",IF(Z37&lt;=0.4,"Baja",IF(Z37&lt;=0.6,"Media",IF(Z37&lt;=0.8,"Alta","Muy Alta"))))),"")</f>
        <v/>
      </c>
      <c r="AB37" s="541" t="str">
        <f>+Z37</f>
        <v/>
      </c>
      <c r="AC37" s="540" t="str">
        <f t="shared" ref="AC37:AC41" si="68">IFERROR(IF(AD37="","",IF(AD37&lt;=0.2,"Leve",IF(AD37&lt;=0.4,"Menor",IF(AD37&lt;=0.6,"Moderado",IF(AD37&lt;=0.8,"Mayor","Catastrófico"))))),"")</f>
        <v/>
      </c>
      <c r="AD37" s="542" t="str">
        <f>IFERROR(IF(AND(S36="Impacto",S37="Impacto"),(AD36-(+AD36*V37)),IF(AND(S36="Probabilidad",S37="Impacto"),(O36-(+O36*V37)),IF(S37="Probabilidad",AD36,""))),"")</f>
        <v/>
      </c>
      <c r="AE37" s="543" t="str">
        <f t="shared" ref="AE37:AE41" si="69">IFERROR(IF(OR(AND(AA37="Muy Baja",AC37="Leve"),AND(AA37="Muy Baja",AC37="Menor"),AND(AA37="Baja",AC37="Leve")),"Bajo",IF(OR(AND(AA37="Muy baja",AC37="Moderado"),AND(AA37="Baja",AC37="Menor"),AND(AA37="Baja",AC37="Moderado"),AND(AA37="Media",AC37="Leve"),AND(AA37="Media",AC37="Menor"),AND(AA37="Media",AC37="Moderado"),AND(AA37="Alta",AC37="Leve"),AND(AA37="Alta",AC37="Menor")),"Moderado",IF(OR(AND(AA37="Muy Baja",AC37="Mayor"),AND(AA37="Baja",AC37="Mayor"),AND(AA37="Media",AC37="Mayor"),AND(AA37="Alta",AC37="Moderado"),AND(AA37="Alta",AC37="Mayor"),AND(AA37="Muy Alta",AC37="Leve"),AND(AA37="Muy Alta",AC37="Menor"),AND(AA37="Muy Alta",AC37="Moderado"),AND(AA37="Muy Alta",AC37="Mayor")),"Alto",IF(OR(AND(AA37="Muy Baja",AC37="Catastrófico"),AND(AA37="Baja",AC37="Catastrófico"),AND(AA37="Media",AC37="Catastrófico"),AND(AA37="Alta",AC37="Catastrófico"),AND(AA37="Muy Alta",AC37="Catastrófico")),"Extremo","")))),"")</f>
        <v/>
      </c>
      <c r="AF37" s="544"/>
      <c r="AG37" s="545"/>
      <c r="AH37" s="546"/>
      <c r="AI37" s="547"/>
      <c r="AJ37" s="547"/>
      <c r="AK37" s="545"/>
      <c r="AL37" s="546"/>
      <c r="AM37" s="531"/>
      <c r="AN37" s="531"/>
      <c r="AO37" s="531"/>
      <c r="AP37" s="531"/>
      <c r="AQ37" s="531"/>
      <c r="AR37" s="531"/>
      <c r="AS37" s="531"/>
      <c r="AT37" s="531"/>
      <c r="AU37" s="531"/>
      <c r="AV37" s="531"/>
      <c r="AW37" s="531"/>
      <c r="AX37" s="531"/>
      <c r="AY37" s="531"/>
      <c r="AZ37" s="531"/>
      <c r="BA37" s="531"/>
      <c r="BB37" s="531"/>
      <c r="BC37" s="531"/>
      <c r="BD37" s="531"/>
      <c r="BE37" s="531"/>
      <c r="BF37" s="531"/>
      <c r="BG37" s="531"/>
      <c r="BH37" s="531"/>
    </row>
    <row r="38" spans="1:60" x14ac:dyDescent="0.25">
      <c r="A38" s="718"/>
      <c r="B38" s="720"/>
      <c r="C38" s="720"/>
      <c r="D38" s="720"/>
      <c r="E38" s="549"/>
      <c r="F38" s="750"/>
      <c r="G38" s="550"/>
      <c r="H38" s="720"/>
      <c r="I38" s="728"/>
      <c r="J38" s="730"/>
      <c r="K38" s="732"/>
      <c r="L38" s="739"/>
      <c r="M38" s="732">
        <f ca="1">IF(NOT(ISERROR(MATCH(L38,_xlfn.ANCHORARRAY(F49),0))),K51&amp;"Por favor no seleccionar los criterios de impacto",L38)</f>
        <v>0</v>
      </c>
      <c r="N38" s="730"/>
      <c r="O38" s="732"/>
      <c r="P38" s="741"/>
      <c r="Q38" s="534">
        <v>3</v>
      </c>
      <c r="R38" s="548"/>
      <c r="S38" s="536" t="str">
        <f t="shared" ref="S38:S41" si="70">IF(OR(T38="Preventivo",T38="Detectivo"),"Probabilidad",IF(T38="Correctivo","Impacto",""))</f>
        <v/>
      </c>
      <c r="T38" s="537"/>
      <c r="U38" s="537"/>
      <c r="V38" s="538" t="str">
        <f t="shared" si="66"/>
        <v/>
      </c>
      <c r="W38" s="537"/>
      <c r="X38" s="537"/>
      <c r="Y38" s="537"/>
      <c r="Z38" s="539" t="str">
        <f>IFERROR(IF(AND(S37="Probabilidad",S38="Probabilidad"),(AB37-(+AB37*V38)),IF(AND(S37="Impacto",S38="Probabilidad"),(AB36-(+AB36*V38)),IF(S38="Impacto",AB37,""))),"")</f>
        <v/>
      </c>
      <c r="AA38" s="540" t="str">
        <f t="shared" si="67"/>
        <v/>
      </c>
      <c r="AB38" s="541" t="str">
        <f t="shared" ref="AB38:AB41" si="71">+Z38</f>
        <v/>
      </c>
      <c r="AC38" s="540" t="str">
        <f t="shared" si="68"/>
        <v/>
      </c>
      <c r="AD38" s="542" t="str">
        <f t="shared" ref="AD38:AD41" si="72">IFERROR(IF(AND(S37="Impacto",S38="Impacto"),(AD37-(+AD37*V38)),IF(AND(S37="Probabilidad",S38="Impacto"),(AD36-(+AD36*V38)),IF(S38="Probabilidad",AD37,""))),"")</f>
        <v/>
      </c>
      <c r="AE38" s="543" t="str">
        <f t="shared" si="69"/>
        <v/>
      </c>
      <c r="AF38" s="544"/>
      <c r="AG38" s="545"/>
      <c r="AH38" s="546"/>
      <c r="AI38" s="547"/>
      <c r="AJ38" s="547"/>
      <c r="AK38" s="545"/>
      <c r="AL38" s="546"/>
      <c r="AM38" s="531"/>
      <c r="AN38" s="531"/>
      <c r="AO38" s="531"/>
      <c r="AP38" s="531"/>
      <c r="AQ38" s="531"/>
      <c r="AR38" s="531"/>
      <c r="AS38" s="531"/>
      <c r="AT38" s="531"/>
      <c r="AU38" s="531"/>
      <c r="AV38" s="531"/>
      <c r="AW38" s="531"/>
      <c r="AX38" s="531"/>
      <c r="AY38" s="531"/>
      <c r="AZ38" s="531"/>
      <c r="BA38" s="531"/>
      <c r="BB38" s="531"/>
      <c r="BC38" s="531"/>
      <c r="BD38" s="531"/>
      <c r="BE38" s="531"/>
      <c r="BF38" s="531"/>
      <c r="BG38" s="531"/>
      <c r="BH38" s="531"/>
    </row>
    <row r="39" spans="1:60" x14ac:dyDescent="0.25">
      <c r="A39" s="718"/>
      <c r="B39" s="720"/>
      <c r="C39" s="720"/>
      <c r="D39" s="720"/>
      <c r="E39" s="549"/>
      <c r="F39" s="750"/>
      <c r="G39" s="550"/>
      <c r="H39" s="720"/>
      <c r="I39" s="728"/>
      <c r="J39" s="730"/>
      <c r="K39" s="732"/>
      <c r="L39" s="739"/>
      <c r="M39" s="732">
        <f ca="1">IF(NOT(ISERROR(MATCH(L39,_xlfn.ANCHORARRAY(F50),0))),K52&amp;"Por favor no seleccionar los criterios de impacto",L39)</f>
        <v>0</v>
      </c>
      <c r="N39" s="730"/>
      <c r="O39" s="732"/>
      <c r="P39" s="741"/>
      <c r="Q39" s="534">
        <v>4</v>
      </c>
      <c r="R39" s="535"/>
      <c r="S39" s="536" t="str">
        <f t="shared" si="70"/>
        <v/>
      </c>
      <c r="T39" s="537"/>
      <c r="U39" s="537"/>
      <c r="V39" s="538" t="str">
        <f t="shared" si="66"/>
        <v/>
      </c>
      <c r="W39" s="537"/>
      <c r="X39" s="537"/>
      <c r="Y39" s="537"/>
      <c r="Z39" s="539" t="str">
        <f t="shared" ref="Z39:Z41" si="73">IFERROR(IF(AND(S38="Probabilidad",S39="Probabilidad"),(AB38-(+AB38*V39)),IF(AND(S38="Impacto",S39="Probabilidad"),(AB37-(+AB37*V39)),IF(S39="Impacto",AB38,""))),"")</f>
        <v/>
      </c>
      <c r="AA39" s="540" t="str">
        <f t="shared" si="67"/>
        <v/>
      </c>
      <c r="AB39" s="541" t="str">
        <f t="shared" si="71"/>
        <v/>
      </c>
      <c r="AC39" s="540" t="str">
        <f t="shared" si="68"/>
        <v/>
      </c>
      <c r="AD39" s="542" t="str">
        <f t="shared" si="72"/>
        <v/>
      </c>
      <c r="AE39" s="543" t="str">
        <f t="shared" si="69"/>
        <v/>
      </c>
      <c r="AF39" s="544"/>
      <c r="AG39" s="545"/>
      <c r="AH39" s="546"/>
      <c r="AI39" s="547"/>
      <c r="AJ39" s="547"/>
      <c r="AK39" s="545"/>
      <c r="AL39" s="546"/>
      <c r="AM39" s="531"/>
      <c r="AN39" s="531"/>
      <c r="AO39" s="531"/>
      <c r="AP39" s="531"/>
      <c r="AQ39" s="531"/>
      <c r="AR39" s="531"/>
      <c r="AS39" s="531"/>
      <c r="AT39" s="531"/>
      <c r="AU39" s="531"/>
      <c r="AV39" s="531"/>
      <c r="AW39" s="531"/>
      <c r="AX39" s="531"/>
      <c r="AY39" s="531"/>
      <c r="AZ39" s="531"/>
      <c r="BA39" s="531"/>
      <c r="BB39" s="531"/>
      <c r="BC39" s="531"/>
      <c r="BD39" s="531"/>
      <c r="BE39" s="531"/>
      <c r="BF39" s="531"/>
      <c r="BG39" s="531"/>
      <c r="BH39" s="531"/>
    </row>
    <row r="40" spans="1:60" x14ac:dyDescent="0.25">
      <c r="A40" s="718"/>
      <c r="B40" s="720"/>
      <c r="C40" s="720"/>
      <c r="D40" s="720"/>
      <c r="E40" s="549"/>
      <c r="F40" s="750"/>
      <c r="G40" s="550"/>
      <c r="H40" s="720"/>
      <c r="I40" s="728"/>
      <c r="J40" s="730"/>
      <c r="K40" s="732"/>
      <c r="L40" s="739"/>
      <c r="M40" s="732">
        <f ca="1">IF(NOT(ISERROR(MATCH(L40,_xlfn.ANCHORARRAY(F51),0))),K53&amp;"Por favor no seleccionar los criterios de impacto",L40)</f>
        <v>0</v>
      </c>
      <c r="N40" s="730"/>
      <c r="O40" s="732"/>
      <c r="P40" s="741"/>
      <c r="Q40" s="534">
        <v>5</v>
      </c>
      <c r="R40" s="535"/>
      <c r="S40" s="536" t="str">
        <f t="shared" si="70"/>
        <v/>
      </c>
      <c r="T40" s="537"/>
      <c r="U40" s="537"/>
      <c r="V40" s="538" t="str">
        <f t="shared" si="66"/>
        <v/>
      </c>
      <c r="W40" s="537"/>
      <c r="X40" s="537"/>
      <c r="Y40" s="537"/>
      <c r="Z40" s="539" t="str">
        <f t="shared" si="73"/>
        <v/>
      </c>
      <c r="AA40" s="540" t="str">
        <f t="shared" si="67"/>
        <v/>
      </c>
      <c r="AB40" s="541" t="str">
        <f t="shared" si="71"/>
        <v/>
      </c>
      <c r="AC40" s="540" t="str">
        <f t="shared" si="68"/>
        <v/>
      </c>
      <c r="AD40" s="542" t="str">
        <f t="shared" si="72"/>
        <v/>
      </c>
      <c r="AE40" s="543" t="str">
        <f t="shared" si="69"/>
        <v/>
      </c>
      <c r="AF40" s="544"/>
      <c r="AG40" s="545"/>
      <c r="AH40" s="546"/>
      <c r="AI40" s="547"/>
      <c r="AJ40" s="547"/>
      <c r="AK40" s="545"/>
      <c r="AL40" s="546"/>
      <c r="AM40" s="531"/>
      <c r="AN40" s="531"/>
      <c r="AO40" s="531"/>
      <c r="AP40" s="531"/>
      <c r="AQ40" s="531"/>
      <c r="AR40" s="531"/>
      <c r="AS40" s="531"/>
      <c r="AT40" s="531"/>
      <c r="AU40" s="531"/>
      <c r="AV40" s="531"/>
      <c r="AW40" s="531"/>
      <c r="AX40" s="531"/>
      <c r="AY40" s="531"/>
      <c r="AZ40" s="531"/>
      <c r="BA40" s="531"/>
      <c r="BB40" s="531"/>
      <c r="BC40" s="531"/>
      <c r="BD40" s="531"/>
      <c r="BE40" s="531"/>
      <c r="BF40" s="531"/>
      <c r="BG40" s="531"/>
      <c r="BH40" s="531"/>
    </row>
    <row r="41" spans="1:60" x14ac:dyDescent="0.25">
      <c r="A41" s="719"/>
      <c r="B41" s="721"/>
      <c r="C41" s="721"/>
      <c r="D41" s="721"/>
      <c r="E41" s="528"/>
      <c r="F41" s="751"/>
      <c r="G41" s="551"/>
      <c r="H41" s="721"/>
      <c r="I41" s="729"/>
      <c r="J41" s="731"/>
      <c r="K41" s="733"/>
      <c r="L41" s="740"/>
      <c r="M41" s="733">
        <f ca="1">IF(NOT(ISERROR(MATCH(L41,_xlfn.ANCHORARRAY(F52),0))),K54&amp;"Por favor no seleccionar los criterios de impacto",L41)</f>
        <v>0</v>
      </c>
      <c r="N41" s="731"/>
      <c r="O41" s="733"/>
      <c r="P41" s="742"/>
      <c r="Q41" s="534">
        <v>6</v>
      </c>
      <c r="R41" s="535"/>
      <c r="S41" s="536" t="str">
        <f t="shared" si="70"/>
        <v/>
      </c>
      <c r="T41" s="537"/>
      <c r="U41" s="537"/>
      <c r="V41" s="538" t="str">
        <f t="shared" si="66"/>
        <v/>
      </c>
      <c r="W41" s="537"/>
      <c r="X41" s="537"/>
      <c r="Y41" s="537"/>
      <c r="Z41" s="539" t="str">
        <f t="shared" si="73"/>
        <v/>
      </c>
      <c r="AA41" s="540" t="str">
        <f t="shared" si="67"/>
        <v/>
      </c>
      <c r="AB41" s="541" t="str">
        <f t="shared" si="71"/>
        <v/>
      </c>
      <c r="AC41" s="540" t="str">
        <f t="shared" si="68"/>
        <v/>
      </c>
      <c r="AD41" s="542" t="str">
        <f t="shared" si="72"/>
        <v/>
      </c>
      <c r="AE41" s="543" t="str">
        <f t="shared" si="69"/>
        <v/>
      </c>
      <c r="AF41" s="544"/>
      <c r="AG41" s="545"/>
      <c r="AH41" s="546"/>
      <c r="AI41" s="547"/>
      <c r="AJ41" s="547"/>
      <c r="AK41" s="545"/>
      <c r="AL41" s="546"/>
      <c r="AM41" s="531"/>
      <c r="AN41" s="531"/>
      <c r="AO41" s="531"/>
      <c r="AP41" s="531"/>
      <c r="AQ41" s="531"/>
      <c r="AR41" s="531"/>
      <c r="AS41" s="531"/>
      <c r="AT41" s="531"/>
      <c r="AU41" s="531"/>
      <c r="AV41" s="531"/>
      <c r="AW41" s="531"/>
      <c r="AX41" s="531"/>
      <c r="AY41" s="531"/>
      <c r="AZ41" s="531"/>
      <c r="BA41" s="531"/>
      <c r="BB41" s="531"/>
      <c r="BC41" s="531"/>
      <c r="BD41" s="531"/>
      <c r="BE41" s="531"/>
      <c r="BF41" s="531"/>
      <c r="BG41" s="531"/>
      <c r="BH41" s="531"/>
    </row>
    <row r="42" spans="1:60" x14ac:dyDescent="0.25">
      <c r="A42" s="743">
        <v>9</v>
      </c>
      <c r="B42" s="744"/>
      <c r="C42" s="744"/>
      <c r="D42" s="744"/>
      <c r="E42" s="552"/>
      <c r="F42" s="755"/>
      <c r="G42" s="553"/>
      <c r="H42" s="744"/>
      <c r="I42" s="752"/>
      <c r="J42" s="747" t="str">
        <f t="shared" ref="J42" si="74">IF(I42&lt;=0,"",IF(I42&lt;=2,"Muy Baja",IF(I42&lt;=24,"Baja",IF(I42&lt;=500,"Media",IF(I42&lt;=5000,"Alta","Muy Alta")))))</f>
        <v/>
      </c>
      <c r="K42" s="748" t="str">
        <f t="shared" ref="K42" si="75">IF(J42="","",IF(J42="Muy Baja",0.2,IF(J42="Baja",0.4,IF(J42="Media",0.6,IF(J42="Alta",0.8,IF(J42="Muy Alta",1,))))))</f>
        <v/>
      </c>
      <c r="L42" s="754"/>
      <c r="M42" s="748">
        <f>IF(NOT(ISERROR(MATCH(L42,'[1]Tabla Impacto'!$B$221:$B$223,0))),'[1]Tabla Impacto'!$F$223&amp;"Por favor no seleccionar los criterios de impacto(Afectación Económica o presupuestal y Pérdida Reputacional)",L42)</f>
        <v>0</v>
      </c>
      <c r="N42" s="747" t="str">
        <f>IF(OR(M42='[1]Tabla Impacto'!$C$11,M42='[1]Tabla Impacto'!$D$11),"Leve",IF(OR(M42='[1]Tabla Impacto'!$C$12,M42='[1]Tabla Impacto'!$D$12),"Menor",IF(OR(M42='[1]Tabla Impacto'!$C$13,M42='[1]Tabla Impacto'!$D$13),"Moderado",IF(OR(M42='[1]Tabla Impacto'!$C$14,M42='[1]Tabla Impacto'!$D$14),"Mayor",IF(OR(M42='[1]Tabla Impacto'!$C$15,M42='[1]Tabla Impacto'!$D$15),"Catastrófico","")))))</f>
        <v/>
      </c>
      <c r="O42" s="748" t="str">
        <f t="shared" ref="O42" si="76">IF(N42="","",IF(N42="Leve",0.2,IF(N42="Menor",0.4,IF(N42="Moderado",0.6,IF(N42="Mayor",0.8,IF(N42="Catastrófico",1,))))))</f>
        <v/>
      </c>
      <c r="P42" s="749" t="str">
        <f t="shared" ref="P42" si="77">IF(OR(AND(J42="Muy Baja",N42="Leve"),AND(J42="Muy Baja",N42="Menor"),AND(J42="Baja",N42="Leve")),"Bajo",IF(OR(AND(J42="Muy baja",N42="Moderado"),AND(J42="Baja",N42="Menor"),AND(J42="Baja",N42="Moderado"),AND(J42="Media",N42="Leve"),AND(J42="Media",N42="Menor"),AND(J42="Media",N42="Moderado"),AND(J42="Alta",N42="Leve"),AND(J42="Alta",N42="Menor")),"Moderado",IF(OR(AND(J42="Muy Baja",N42="Mayor"),AND(J42="Baja",N42="Mayor"),AND(J42="Media",N42="Mayor"),AND(J42="Alta",N42="Moderado"),AND(J42="Alta",N42="Mayor"),AND(J42="Muy Alta",N42="Leve"),AND(J42="Muy Alta",N42="Menor"),AND(J42="Muy Alta",N42="Moderado"),AND(J42="Muy Alta",N42="Mayor")),"Alto",IF(OR(AND(J42="Muy Baja",N42="Catastrófico"),AND(J42="Baja",N42="Catastrófico"),AND(J42="Media",N42="Catastrófico"),AND(J42="Alta",N42="Catastrófico"),AND(J42="Muy Alta",N42="Catastrófico")),"Extremo",""))))</f>
        <v/>
      </c>
      <c r="Q42" s="534">
        <v>1</v>
      </c>
      <c r="R42" s="535"/>
      <c r="S42" s="536" t="str">
        <f>IF(OR(T42="Preventivo",T42="Detectivo"),"Probabilidad",IF(T42="Correctivo","Impacto",""))</f>
        <v/>
      </c>
      <c r="T42" s="537"/>
      <c r="U42" s="537"/>
      <c r="V42" s="538" t="str">
        <f>IF(AND(T42="Preventivo",U42="Automático"),"50%",IF(AND(T42="Preventivo",U42="Manual"),"40%",IF(AND(T42="Detectivo",U42="Automático"),"40%",IF(AND(T42="Detectivo",U42="Manual"),"30%",IF(AND(T42="Correctivo",U42="Automático"),"35%",IF(AND(T42="Correctivo",U42="Manual"),"25%",""))))))</f>
        <v/>
      </c>
      <c r="W42" s="537"/>
      <c r="X42" s="537"/>
      <c r="Y42" s="537"/>
      <c r="Z42" s="539" t="str">
        <f>IFERROR(IF(S42="Probabilidad",(K42-(+K42*V42)),IF(S42="Impacto",K42,"")),"")</f>
        <v/>
      </c>
      <c r="AA42" s="540" t="str">
        <f>IFERROR(IF(Z42="","",IF(Z42&lt;=0.2,"Muy Baja",IF(Z42&lt;=0.4,"Baja",IF(Z42&lt;=0.6,"Media",IF(Z42&lt;=0.8,"Alta","Muy Alta"))))),"")</f>
        <v/>
      </c>
      <c r="AB42" s="541" t="str">
        <f>+Z42</f>
        <v/>
      </c>
      <c r="AC42" s="540" t="str">
        <f>IFERROR(IF(AD42="","",IF(AD42&lt;=0.2,"Leve",IF(AD42&lt;=0.4,"Menor",IF(AD42&lt;=0.6,"Moderado",IF(AD42&lt;=0.8,"Mayor","Catastrófico"))))),"")</f>
        <v/>
      </c>
      <c r="AD42" s="541" t="str">
        <f>IFERROR(IF(S42="Impacto",(O42-(+O42*V42)),IF(S42="Probabilidad",O42,"")),"")</f>
        <v/>
      </c>
      <c r="AE42" s="543" t="str">
        <f>IFERROR(IF(OR(AND(AA42="Muy Baja",AC42="Leve"),AND(AA42="Muy Baja",AC42="Menor"),AND(AA42="Baja",AC42="Leve")),"Bajo",IF(OR(AND(AA42="Muy baja",AC42="Moderado"),AND(AA42="Baja",AC42="Menor"),AND(AA42="Baja",AC42="Moderado"),AND(AA42="Media",AC42="Leve"),AND(AA42="Media",AC42="Menor"),AND(AA42="Media",AC42="Moderado"),AND(AA42="Alta",AC42="Leve"),AND(AA42="Alta",AC42="Menor")),"Moderado",IF(OR(AND(AA42="Muy Baja",AC42="Mayor"),AND(AA42="Baja",AC42="Mayor"),AND(AA42="Media",AC42="Mayor"),AND(AA42="Alta",AC42="Moderado"),AND(AA42="Alta",AC42="Mayor"),AND(AA42="Muy Alta",AC42="Leve"),AND(AA42="Muy Alta",AC42="Menor"),AND(AA42="Muy Alta",AC42="Moderado"),AND(AA42="Muy Alta",AC42="Mayor")),"Alto",IF(OR(AND(AA42="Muy Baja",AC42="Catastrófico"),AND(AA42="Baja",AC42="Catastrófico"),AND(AA42="Media",AC42="Catastrófico"),AND(AA42="Alta",AC42="Catastrófico"),AND(AA42="Muy Alta",AC42="Catastrófico")),"Extremo","")))),"")</f>
        <v/>
      </c>
      <c r="AF42" s="544"/>
      <c r="AG42" s="545"/>
      <c r="AH42" s="546"/>
      <c r="AI42" s="547"/>
      <c r="AJ42" s="547"/>
      <c r="AK42" s="545"/>
      <c r="AL42" s="546"/>
      <c r="AM42" s="531"/>
      <c r="AN42" s="531"/>
      <c r="AO42" s="531"/>
      <c r="AP42" s="531"/>
      <c r="AQ42" s="531"/>
      <c r="AR42" s="531"/>
      <c r="AS42" s="531"/>
      <c r="AT42" s="531"/>
      <c r="AU42" s="531"/>
      <c r="AV42" s="531"/>
      <c r="AW42" s="531"/>
      <c r="AX42" s="531"/>
      <c r="AY42" s="531"/>
      <c r="AZ42" s="531"/>
      <c r="BA42" s="531"/>
      <c r="BB42" s="531"/>
      <c r="BC42" s="531"/>
      <c r="BD42" s="531"/>
      <c r="BE42" s="531"/>
      <c r="BF42" s="531"/>
      <c r="BG42" s="531"/>
      <c r="BH42" s="531"/>
    </row>
    <row r="43" spans="1:60" x14ac:dyDescent="0.25">
      <c r="A43" s="718"/>
      <c r="B43" s="720"/>
      <c r="C43" s="720"/>
      <c r="D43" s="720"/>
      <c r="E43" s="549"/>
      <c r="F43" s="750"/>
      <c r="G43" s="550"/>
      <c r="H43" s="720"/>
      <c r="I43" s="728"/>
      <c r="J43" s="730"/>
      <c r="K43" s="732"/>
      <c r="L43" s="739"/>
      <c r="M43" s="732">
        <f ca="1">IF(NOT(ISERROR(MATCH(L43,_xlfn.ANCHORARRAY(F54),0))),K56&amp;"Por favor no seleccionar los criterios de impacto",L43)</f>
        <v>0</v>
      </c>
      <c r="N43" s="730"/>
      <c r="O43" s="732"/>
      <c r="P43" s="741"/>
      <c r="Q43" s="534">
        <v>2</v>
      </c>
      <c r="R43" s="535"/>
      <c r="S43" s="536" t="str">
        <f>IF(OR(T43="Preventivo",T43="Detectivo"),"Probabilidad",IF(T43="Correctivo","Impacto",""))</f>
        <v/>
      </c>
      <c r="T43" s="537"/>
      <c r="U43" s="537"/>
      <c r="V43" s="538" t="str">
        <f t="shared" ref="V43:V47" si="78">IF(AND(T43="Preventivo",U43="Automático"),"50%",IF(AND(T43="Preventivo",U43="Manual"),"40%",IF(AND(T43="Detectivo",U43="Automático"),"40%",IF(AND(T43="Detectivo",U43="Manual"),"30%",IF(AND(T43="Correctivo",U43="Automático"),"35%",IF(AND(T43="Correctivo",U43="Manual"),"25%",""))))))</f>
        <v/>
      </c>
      <c r="W43" s="537"/>
      <c r="X43" s="537"/>
      <c r="Y43" s="537"/>
      <c r="Z43" s="539" t="str">
        <f>IFERROR(IF(AND(S42="Probabilidad",S43="Probabilidad"),(AB42-(+AB42*V43)),IF(AND(S42="Impacto",S43="Probabilidad"),(K42-(+K42*V43)),IF(S43="Impacto",AB42,""))),"")</f>
        <v/>
      </c>
      <c r="AA43" s="540" t="str">
        <f t="shared" ref="AA43:AA47" si="79">IFERROR(IF(Z43="","",IF(Z43&lt;=0.2,"Muy Baja",IF(Z43&lt;=0.4,"Baja",IF(Z43&lt;=0.6,"Media",IF(Z43&lt;=0.8,"Alta","Muy Alta"))))),"")</f>
        <v/>
      </c>
      <c r="AB43" s="541" t="str">
        <f>+Z43</f>
        <v/>
      </c>
      <c r="AC43" s="540" t="str">
        <f t="shared" ref="AC43:AC47" si="80">IFERROR(IF(AD43="","",IF(AD43&lt;=0.2,"Leve",IF(AD43&lt;=0.4,"Menor",IF(AD43&lt;=0.6,"Moderado",IF(AD43&lt;=0.8,"Mayor","Catastrófico"))))),"")</f>
        <v/>
      </c>
      <c r="AD43" s="542" t="str">
        <f>IFERROR(IF(AND(S42="Impacto",S43="Impacto"),(AD42-(+AD42*V43)),IF(AND(S42="Probabilidad",S43="Impacto"),(O42-(+O42*V43)),IF(S43="Probabilidad",AD42,""))),"")</f>
        <v/>
      </c>
      <c r="AE43" s="543" t="str">
        <f t="shared" ref="AE43:AE47" si="81">IFERROR(IF(OR(AND(AA43="Muy Baja",AC43="Leve"),AND(AA43="Muy Baja",AC43="Menor"),AND(AA43="Baja",AC43="Leve")),"Bajo",IF(OR(AND(AA43="Muy baja",AC43="Moderado"),AND(AA43="Baja",AC43="Menor"),AND(AA43="Baja",AC43="Moderado"),AND(AA43="Media",AC43="Leve"),AND(AA43="Media",AC43="Menor"),AND(AA43="Media",AC43="Moderado"),AND(AA43="Alta",AC43="Leve"),AND(AA43="Alta",AC43="Menor")),"Moderado",IF(OR(AND(AA43="Muy Baja",AC43="Mayor"),AND(AA43="Baja",AC43="Mayor"),AND(AA43="Media",AC43="Mayor"),AND(AA43="Alta",AC43="Moderado"),AND(AA43="Alta",AC43="Mayor"),AND(AA43="Muy Alta",AC43="Leve"),AND(AA43="Muy Alta",AC43="Menor"),AND(AA43="Muy Alta",AC43="Moderado"),AND(AA43="Muy Alta",AC43="Mayor")),"Alto",IF(OR(AND(AA43="Muy Baja",AC43="Catastrófico"),AND(AA43="Baja",AC43="Catastrófico"),AND(AA43="Media",AC43="Catastrófico"),AND(AA43="Alta",AC43="Catastrófico"),AND(AA43="Muy Alta",AC43="Catastrófico")),"Extremo","")))),"")</f>
        <v/>
      </c>
      <c r="AF43" s="544"/>
      <c r="AG43" s="545"/>
      <c r="AH43" s="546"/>
      <c r="AI43" s="547"/>
      <c r="AJ43" s="547"/>
      <c r="AK43" s="545"/>
      <c r="AL43" s="546"/>
      <c r="AM43" s="531"/>
      <c r="AN43" s="531"/>
      <c r="AO43" s="531"/>
      <c r="AP43" s="531"/>
      <c r="AQ43" s="531"/>
      <c r="AR43" s="531"/>
      <c r="AS43" s="531"/>
      <c r="AT43" s="531"/>
      <c r="AU43" s="531"/>
      <c r="AV43" s="531"/>
      <c r="AW43" s="531"/>
      <c r="AX43" s="531"/>
      <c r="AY43" s="531"/>
      <c r="AZ43" s="531"/>
      <c r="BA43" s="531"/>
      <c r="BB43" s="531"/>
      <c r="BC43" s="531"/>
      <c r="BD43" s="531"/>
      <c r="BE43" s="531"/>
      <c r="BF43" s="531"/>
      <c r="BG43" s="531"/>
      <c r="BH43" s="531"/>
    </row>
    <row r="44" spans="1:60" x14ac:dyDescent="0.25">
      <c r="A44" s="718"/>
      <c r="B44" s="720"/>
      <c r="C44" s="720"/>
      <c r="D44" s="720"/>
      <c r="E44" s="549"/>
      <c r="F44" s="750"/>
      <c r="G44" s="550"/>
      <c r="H44" s="720"/>
      <c r="I44" s="728"/>
      <c r="J44" s="730"/>
      <c r="K44" s="732"/>
      <c r="L44" s="739"/>
      <c r="M44" s="732">
        <f ca="1">IF(NOT(ISERROR(MATCH(L44,_xlfn.ANCHORARRAY(F55),0))),K57&amp;"Por favor no seleccionar los criterios de impacto",L44)</f>
        <v>0</v>
      </c>
      <c r="N44" s="730"/>
      <c r="O44" s="732"/>
      <c r="P44" s="741"/>
      <c r="Q44" s="534">
        <v>3</v>
      </c>
      <c r="R44" s="548"/>
      <c r="S44" s="536" t="str">
        <f t="shared" ref="S44:S47" si="82">IF(OR(T44="Preventivo",T44="Detectivo"),"Probabilidad",IF(T44="Correctivo","Impacto",""))</f>
        <v/>
      </c>
      <c r="T44" s="537"/>
      <c r="U44" s="537"/>
      <c r="V44" s="538" t="str">
        <f t="shared" si="78"/>
        <v/>
      </c>
      <c r="W44" s="537"/>
      <c r="X44" s="537"/>
      <c r="Y44" s="537"/>
      <c r="Z44" s="539" t="str">
        <f>IFERROR(IF(AND(S43="Probabilidad",S44="Probabilidad"),(AB43-(+AB43*V44)),IF(AND(S43="Impacto",S44="Probabilidad"),(AB42-(+AB42*V44)),IF(S44="Impacto",AB43,""))),"")</f>
        <v/>
      </c>
      <c r="AA44" s="540" t="str">
        <f t="shared" si="79"/>
        <v/>
      </c>
      <c r="AB44" s="541" t="str">
        <f t="shared" ref="AB44:AB47" si="83">+Z44</f>
        <v/>
      </c>
      <c r="AC44" s="540" t="str">
        <f t="shared" si="80"/>
        <v/>
      </c>
      <c r="AD44" s="542" t="str">
        <f t="shared" ref="AD44:AD47" si="84">IFERROR(IF(AND(S43="Impacto",S44="Impacto"),(AD43-(+AD43*V44)),IF(AND(S43="Probabilidad",S44="Impacto"),(AD42-(+AD42*V44)),IF(S44="Probabilidad",AD43,""))),"")</f>
        <v/>
      </c>
      <c r="AE44" s="543" t="str">
        <f t="shared" si="81"/>
        <v/>
      </c>
      <c r="AF44" s="544"/>
      <c r="AG44" s="545"/>
      <c r="AH44" s="546"/>
      <c r="AI44" s="547"/>
      <c r="AJ44" s="547"/>
      <c r="AK44" s="545"/>
      <c r="AL44" s="546"/>
      <c r="AM44" s="531"/>
      <c r="AN44" s="531"/>
      <c r="AO44" s="531"/>
      <c r="AP44" s="531"/>
      <c r="AQ44" s="531"/>
      <c r="AR44" s="531"/>
      <c r="AS44" s="531"/>
      <c r="AT44" s="531"/>
      <c r="AU44" s="531"/>
      <c r="AV44" s="531"/>
      <c r="AW44" s="531"/>
      <c r="AX44" s="531"/>
      <c r="AY44" s="531"/>
      <c r="AZ44" s="531"/>
      <c r="BA44" s="531"/>
      <c r="BB44" s="531"/>
      <c r="BC44" s="531"/>
      <c r="BD44" s="531"/>
      <c r="BE44" s="531"/>
      <c r="BF44" s="531"/>
      <c r="BG44" s="531"/>
      <c r="BH44" s="531"/>
    </row>
    <row r="45" spans="1:60" x14ac:dyDescent="0.25">
      <c r="A45" s="718"/>
      <c r="B45" s="720"/>
      <c r="C45" s="720"/>
      <c r="D45" s="720"/>
      <c r="E45" s="549"/>
      <c r="F45" s="750"/>
      <c r="G45" s="550"/>
      <c r="H45" s="720"/>
      <c r="I45" s="728"/>
      <c r="J45" s="730"/>
      <c r="K45" s="732"/>
      <c r="L45" s="739"/>
      <c r="M45" s="732">
        <f ca="1">IF(NOT(ISERROR(MATCH(L45,_xlfn.ANCHORARRAY(F56),0))),K58&amp;"Por favor no seleccionar los criterios de impacto",L45)</f>
        <v>0</v>
      </c>
      <c r="N45" s="730"/>
      <c r="O45" s="732"/>
      <c r="P45" s="741"/>
      <c r="Q45" s="534">
        <v>4</v>
      </c>
      <c r="R45" s="535"/>
      <c r="S45" s="536" t="str">
        <f t="shared" si="82"/>
        <v/>
      </c>
      <c r="T45" s="537"/>
      <c r="U45" s="537"/>
      <c r="V45" s="538" t="str">
        <f t="shared" si="78"/>
        <v/>
      </c>
      <c r="W45" s="537"/>
      <c r="X45" s="537"/>
      <c r="Y45" s="537"/>
      <c r="Z45" s="539" t="str">
        <f t="shared" ref="Z45:Z47" si="85">IFERROR(IF(AND(S44="Probabilidad",S45="Probabilidad"),(AB44-(+AB44*V45)),IF(AND(S44="Impacto",S45="Probabilidad"),(AB43-(+AB43*V45)),IF(S45="Impacto",AB44,""))),"")</f>
        <v/>
      </c>
      <c r="AA45" s="540" t="str">
        <f t="shared" si="79"/>
        <v/>
      </c>
      <c r="AB45" s="541" t="str">
        <f t="shared" si="83"/>
        <v/>
      </c>
      <c r="AC45" s="540" t="str">
        <f t="shared" si="80"/>
        <v/>
      </c>
      <c r="AD45" s="542" t="str">
        <f t="shared" si="84"/>
        <v/>
      </c>
      <c r="AE45" s="543" t="str">
        <f t="shared" si="81"/>
        <v/>
      </c>
      <c r="AF45" s="544"/>
      <c r="AG45" s="545"/>
      <c r="AH45" s="546"/>
      <c r="AI45" s="547"/>
      <c r="AJ45" s="547"/>
      <c r="AK45" s="545"/>
      <c r="AL45" s="546"/>
      <c r="AM45" s="531"/>
      <c r="AN45" s="531"/>
      <c r="AO45" s="531"/>
      <c r="AP45" s="531"/>
      <c r="AQ45" s="531"/>
      <c r="AR45" s="531"/>
      <c r="AS45" s="531"/>
      <c r="AT45" s="531"/>
      <c r="AU45" s="531"/>
      <c r="AV45" s="531"/>
      <c r="AW45" s="531"/>
      <c r="AX45" s="531"/>
      <c r="AY45" s="531"/>
      <c r="AZ45" s="531"/>
      <c r="BA45" s="531"/>
      <c r="BB45" s="531"/>
      <c r="BC45" s="531"/>
      <c r="BD45" s="531"/>
      <c r="BE45" s="531"/>
      <c r="BF45" s="531"/>
      <c r="BG45" s="531"/>
      <c r="BH45" s="531"/>
    </row>
    <row r="46" spans="1:60" x14ac:dyDescent="0.25">
      <c r="A46" s="718"/>
      <c r="B46" s="720"/>
      <c r="C46" s="720"/>
      <c r="D46" s="720"/>
      <c r="E46" s="549"/>
      <c r="F46" s="750"/>
      <c r="G46" s="550"/>
      <c r="H46" s="720"/>
      <c r="I46" s="728"/>
      <c r="J46" s="730"/>
      <c r="K46" s="732"/>
      <c r="L46" s="739"/>
      <c r="M46" s="732">
        <f ca="1">IF(NOT(ISERROR(MATCH(L46,_xlfn.ANCHORARRAY(F57),0))),K59&amp;"Por favor no seleccionar los criterios de impacto",L46)</f>
        <v>0</v>
      </c>
      <c r="N46" s="730"/>
      <c r="O46" s="732"/>
      <c r="P46" s="741"/>
      <c r="Q46" s="534">
        <v>5</v>
      </c>
      <c r="R46" s="535"/>
      <c r="S46" s="536" t="str">
        <f t="shared" si="82"/>
        <v/>
      </c>
      <c r="T46" s="537"/>
      <c r="U46" s="537"/>
      <c r="V46" s="538" t="str">
        <f t="shared" si="78"/>
        <v/>
      </c>
      <c r="W46" s="537"/>
      <c r="X46" s="537"/>
      <c r="Y46" s="537"/>
      <c r="Z46" s="539" t="str">
        <f t="shared" si="85"/>
        <v/>
      </c>
      <c r="AA46" s="540" t="str">
        <f t="shared" si="79"/>
        <v/>
      </c>
      <c r="AB46" s="541" t="str">
        <f t="shared" si="83"/>
        <v/>
      </c>
      <c r="AC46" s="540" t="str">
        <f t="shared" si="80"/>
        <v/>
      </c>
      <c r="AD46" s="542" t="str">
        <f t="shared" si="84"/>
        <v/>
      </c>
      <c r="AE46" s="543" t="str">
        <f t="shared" si="81"/>
        <v/>
      </c>
      <c r="AF46" s="544"/>
      <c r="AG46" s="545"/>
      <c r="AH46" s="546"/>
      <c r="AI46" s="547"/>
      <c r="AJ46" s="547"/>
      <c r="AK46" s="545"/>
      <c r="AL46" s="546"/>
      <c r="AM46" s="531"/>
      <c r="AN46" s="531"/>
      <c r="AO46" s="531"/>
      <c r="AP46" s="531"/>
      <c r="AQ46" s="531"/>
      <c r="AR46" s="531"/>
      <c r="AS46" s="531"/>
      <c r="AT46" s="531"/>
      <c r="AU46" s="531"/>
      <c r="AV46" s="531"/>
      <c r="AW46" s="531"/>
      <c r="AX46" s="531"/>
      <c r="AY46" s="531"/>
      <c r="AZ46" s="531"/>
      <c r="BA46" s="531"/>
      <c r="BB46" s="531"/>
      <c r="BC46" s="531"/>
      <c r="BD46" s="531"/>
      <c r="BE46" s="531"/>
      <c r="BF46" s="531"/>
      <c r="BG46" s="531"/>
      <c r="BH46" s="531"/>
    </row>
    <row r="47" spans="1:60" x14ac:dyDescent="0.25">
      <c r="A47" s="719"/>
      <c r="B47" s="721"/>
      <c r="C47" s="721"/>
      <c r="D47" s="721"/>
      <c r="E47" s="528"/>
      <c r="F47" s="751"/>
      <c r="G47" s="551"/>
      <c r="H47" s="721"/>
      <c r="I47" s="729"/>
      <c r="J47" s="731"/>
      <c r="K47" s="733"/>
      <c r="L47" s="740"/>
      <c r="M47" s="733">
        <f ca="1">IF(NOT(ISERROR(MATCH(L47,_xlfn.ANCHORARRAY(F58),0))),K60&amp;"Por favor no seleccionar los criterios de impacto",L47)</f>
        <v>0</v>
      </c>
      <c r="N47" s="731"/>
      <c r="O47" s="733"/>
      <c r="P47" s="742"/>
      <c r="Q47" s="534">
        <v>6</v>
      </c>
      <c r="R47" s="535"/>
      <c r="S47" s="536" t="str">
        <f t="shared" si="82"/>
        <v/>
      </c>
      <c r="T47" s="537"/>
      <c r="U47" s="537"/>
      <c r="V47" s="538" t="str">
        <f t="shared" si="78"/>
        <v/>
      </c>
      <c r="W47" s="537"/>
      <c r="X47" s="537"/>
      <c r="Y47" s="537"/>
      <c r="Z47" s="539" t="str">
        <f t="shared" si="85"/>
        <v/>
      </c>
      <c r="AA47" s="540" t="str">
        <f t="shared" si="79"/>
        <v/>
      </c>
      <c r="AB47" s="541" t="str">
        <f t="shared" si="83"/>
        <v/>
      </c>
      <c r="AC47" s="540" t="str">
        <f t="shared" si="80"/>
        <v/>
      </c>
      <c r="AD47" s="542" t="str">
        <f t="shared" si="84"/>
        <v/>
      </c>
      <c r="AE47" s="543" t="str">
        <f t="shared" si="81"/>
        <v/>
      </c>
      <c r="AF47" s="544"/>
      <c r="AG47" s="545"/>
      <c r="AH47" s="546"/>
      <c r="AI47" s="547"/>
      <c r="AJ47" s="547"/>
      <c r="AK47" s="545"/>
      <c r="AL47" s="546"/>
      <c r="AM47" s="531"/>
      <c r="AN47" s="531"/>
      <c r="AO47" s="531"/>
      <c r="AP47" s="531"/>
      <c r="AQ47" s="531"/>
      <c r="AR47" s="531"/>
      <c r="AS47" s="531"/>
      <c r="AT47" s="531"/>
      <c r="AU47" s="531"/>
      <c r="AV47" s="531"/>
      <c r="AW47" s="531"/>
      <c r="AX47" s="531"/>
      <c r="AY47" s="531"/>
      <c r="AZ47" s="531"/>
      <c r="BA47" s="531"/>
      <c r="BB47" s="531"/>
      <c r="BC47" s="531"/>
      <c r="BD47" s="531"/>
      <c r="BE47" s="531"/>
      <c r="BF47" s="531"/>
      <c r="BG47" s="531"/>
      <c r="BH47" s="531"/>
    </row>
    <row r="48" spans="1:60" x14ac:dyDescent="0.25">
      <c r="A48" s="743">
        <v>10</v>
      </c>
      <c r="B48" s="744"/>
      <c r="C48" s="744"/>
      <c r="D48" s="744"/>
      <c r="E48" s="552"/>
      <c r="F48" s="755"/>
      <c r="G48" s="553"/>
      <c r="H48" s="744"/>
      <c r="I48" s="752"/>
      <c r="J48" s="747" t="str">
        <f t="shared" ref="J48" si="86">IF(I48&lt;=0,"",IF(I48&lt;=2,"Muy Baja",IF(I48&lt;=24,"Baja",IF(I48&lt;=500,"Media",IF(I48&lt;=5000,"Alta","Muy Alta")))))</f>
        <v/>
      </c>
      <c r="K48" s="748" t="str">
        <f t="shared" ref="K48" si="87">IF(J48="","",IF(J48="Muy Baja",0.2,IF(J48="Baja",0.4,IF(J48="Media",0.6,IF(J48="Alta",0.8,IF(J48="Muy Alta",1,))))))</f>
        <v/>
      </c>
      <c r="L48" s="754"/>
      <c r="M48" s="748">
        <f>IF(NOT(ISERROR(MATCH(L48,'[1]Tabla Impacto'!$B$221:$B$223,0))),'[1]Tabla Impacto'!$F$223&amp;"Por favor no seleccionar los criterios de impacto(Afectación Económica o presupuestal y Pérdida Reputacional)",L48)</f>
        <v>0</v>
      </c>
      <c r="N48" s="747" t="str">
        <f>IF(OR(M48='[1]Tabla Impacto'!$C$11,M48='[1]Tabla Impacto'!$D$11),"Leve",IF(OR(M48='[1]Tabla Impacto'!$C$12,M48='[1]Tabla Impacto'!$D$12),"Menor",IF(OR(M48='[1]Tabla Impacto'!$C$13,M48='[1]Tabla Impacto'!$D$13),"Moderado",IF(OR(M48='[1]Tabla Impacto'!$C$14,M48='[1]Tabla Impacto'!$D$14),"Mayor",IF(OR(M48='[1]Tabla Impacto'!$C$15,M48='[1]Tabla Impacto'!$D$15),"Catastrófico","")))))</f>
        <v/>
      </c>
      <c r="O48" s="748" t="str">
        <f t="shared" ref="O48" si="88">IF(N48="","",IF(N48="Leve",0.2,IF(N48="Menor",0.4,IF(N48="Moderado",0.6,IF(N48="Mayor",0.8,IF(N48="Catastrófico",1,))))))</f>
        <v/>
      </c>
      <c r="P48" s="749" t="str">
        <f t="shared" ref="P48" si="89">IF(OR(AND(J48="Muy Baja",N48="Leve"),AND(J48="Muy Baja",N48="Menor"),AND(J48="Baja",N48="Leve")),"Bajo",IF(OR(AND(J48="Muy baja",N48="Moderado"),AND(J48="Baja",N48="Menor"),AND(J48="Baja",N48="Moderado"),AND(J48="Media",N48="Leve"),AND(J48="Media",N48="Menor"),AND(J48="Media",N48="Moderado"),AND(J48="Alta",N48="Leve"),AND(J48="Alta",N48="Menor")),"Moderado",IF(OR(AND(J48="Muy Baja",N48="Mayor"),AND(J48="Baja",N48="Mayor"),AND(J48="Media",N48="Mayor"),AND(J48="Alta",N48="Moderado"),AND(J48="Alta",N48="Mayor"),AND(J48="Muy Alta",N48="Leve"),AND(J48="Muy Alta",N48="Menor"),AND(J48="Muy Alta",N48="Moderado"),AND(J48="Muy Alta",N48="Mayor")),"Alto",IF(OR(AND(J48="Muy Baja",N48="Catastrófico"),AND(J48="Baja",N48="Catastrófico"),AND(J48="Media",N48="Catastrófico"),AND(J48="Alta",N48="Catastrófico"),AND(J48="Muy Alta",N48="Catastrófico")),"Extremo",""))))</f>
        <v/>
      </c>
      <c r="Q48" s="534">
        <v>1</v>
      </c>
      <c r="R48" s="535"/>
      <c r="S48" s="536" t="str">
        <f>IF(OR(T48="Preventivo",T48="Detectivo"),"Probabilidad",IF(T48="Correctivo","Impacto",""))</f>
        <v/>
      </c>
      <c r="T48" s="537"/>
      <c r="U48" s="537"/>
      <c r="V48" s="538" t="str">
        <f>IF(AND(T48="Preventivo",U48="Automático"),"50%",IF(AND(T48="Preventivo",U48="Manual"),"40%",IF(AND(T48="Detectivo",U48="Automático"),"40%",IF(AND(T48="Detectivo",U48="Manual"),"30%",IF(AND(T48="Correctivo",U48="Automático"),"35%",IF(AND(T48="Correctivo",U48="Manual"),"25%",""))))))</f>
        <v/>
      </c>
      <c r="W48" s="537"/>
      <c r="X48" s="537"/>
      <c r="Y48" s="537"/>
      <c r="Z48" s="539" t="str">
        <f>IFERROR(IF(S48="Probabilidad",(K48-(+K48*V48)),IF(S48="Impacto",K48,"")),"")</f>
        <v/>
      </c>
      <c r="AA48" s="540" t="str">
        <f>IFERROR(IF(Z48="","",IF(Z48&lt;=0.2,"Muy Baja",IF(Z48&lt;=0.4,"Baja",IF(Z48&lt;=0.6,"Media",IF(Z48&lt;=0.8,"Alta","Muy Alta"))))),"")</f>
        <v/>
      </c>
      <c r="AB48" s="541" t="str">
        <f>+Z48</f>
        <v/>
      </c>
      <c r="AC48" s="540" t="str">
        <f>IFERROR(IF(AD48="","",IF(AD48&lt;=0.2,"Leve",IF(AD48&lt;=0.4,"Menor",IF(AD48&lt;=0.6,"Moderado",IF(AD48&lt;=0.8,"Mayor","Catastrófico"))))),"")</f>
        <v/>
      </c>
      <c r="AD48" s="541" t="str">
        <f>IFERROR(IF(S48="Impacto",(O48-(+O48*V48)),IF(S48="Probabilidad",O48,"")),"")</f>
        <v/>
      </c>
      <c r="AE48" s="543" t="str">
        <f>IFERROR(IF(OR(AND(AA48="Muy Baja",AC48="Leve"),AND(AA48="Muy Baja",AC48="Menor"),AND(AA48="Baja",AC48="Leve")),"Bajo",IF(OR(AND(AA48="Muy baja",AC48="Moderado"),AND(AA48="Baja",AC48="Menor"),AND(AA48="Baja",AC48="Moderado"),AND(AA48="Media",AC48="Leve"),AND(AA48="Media",AC48="Menor"),AND(AA48="Media",AC48="Moderado"),AND(AA48="Alta",AC48="Leve"),AND(AA48="Alta",AC48="Menor")),"Moderado",IF(OR(AND(AA48="Muy Baja",AC48="Mayor"),AND(AA48="Baja",AC48="Mayor"),AND(AA48="Media",AC48="Mayor"),AND(AA48="Alta",AC48="Moderado"),AND(AA48="Alta",AC48="Mayor"),AND(AA48="Muy Alta",AC48="Leve"),AND(AA48="Muy Alta",AC48="Menor"),AND(AA48="Muy Alta",AC48="Moderado"),AND(AA48="Muy Alta",AC48="Mayor")),"Alto",IF(OR(AND(AA48="Muy Baja",AC48="Catastrófico"),AND(AA48="Baja",AC48="Catastrófico"),AND(AA48="Media",AC48="Catastrófico"),AND(AA48="Alta",AC48="Catastrófico"),AND(AA48="Muy Alta",AC48="Catastrófico")),"Extremo","")))),"")</f>
        <v/>
      </c>
      <c r="AF48" s="544"/>
      <c r="AG48" s="545"/>
      <c r="AH48" s="546"/>
      <c r="AI48" s="547"/>
      <c r="AJ48" s="547"/>
      <c r="AK48" s="545"/>
      <c r="AL48" s="546"/>
      <c r="AM48" s="531"/>
      <c r="AN48" s="531"/>
      <c r="AO48" s="531"/>
      <c r="AP48" s="531"/>
      <c r="AQ48" s="531"/>
      <c r="AR48" s="531"/>
      <c r="AS48" s="531"/>
      <c r="AT48" s="531"/>
      <c r="AU48" s="531"/>
      <c r="AV48" s="531"/>
      <c r="AW48" s="531"/>
      <c r="AX48" s="531"/>
      <c r="AY48" s="531"/>
      <c r="AZ48" s="531"/>
      <c r="BA48" s="531"/>
      <c r="BB48" s="531"/>
      <c r="BC48" s="531"/>
      <c r="BD48" s="531"/>
      <c r="BE48" s="531"/>
      <c r="BF48" s="531"/>
      <c r="BG48" s="531"/>
      <c r="BH48" s="531"/>
    </row>
    <row r="49" spans="1:60" x14ac:dyDescent="0.25">
      <c r="A49" s="718"/>
      <c r="B49" s="720"/>
      <c r="C49" s="720"/>
      <c r="D49" s="720"/>
      <c r="E49" s="549"/>
      <c r="F49" s="750"/>
      <c r="G49" s="550"/>
      <c r="H49" s="720"/>
      <c r="I49" s="728"/>
      <c r="J49" s="730"/>
      <c r="K49" s="732"/>
      <c r="L49" s="739"/>
      <c r="M49" s="732">
        <f ca="1">IF(NOT(ISERROR(MATCH(L49,_xlfn.ANCHORARRAY(F60),0))),K62&amp;"Por favor no seleccionar los criterios de impacto",L49)</f>
        <v>0</v>
      </c>
      <c r="N49" s="730"/>
      <c r="O49" s="732"/>
      <c r="P49" s="741"/>
      <c r="Q49" s="534">
        <v>2</v>
      </c>
      <c r="R49" s="535"/>
      <c r="S49" s="536" t="str">
        <f>IF(OR(T49="Preventivo",T49="Detectivo"),"Probabilidad",IF(T49="Correctivo","Impacto",""))</f>
        <v/>
      </c>
      <c r="T49" s="537"/>
      <c r="U49" s="537"/>
      <c r="V49" s="538" t="str">
        <f t="shared" ref="V49:V53" si="90">IF(AND(T49="Preventivo",U49="Automático"),"50%",IF(AND(T49="Preventivo",U49="Manual"),"40%",IF(AND(T49="Detectivo",U49="Automático"),"40%",IF(AND(T49="Detectivo",U49="Manual"),"30%",IF(AND(T49="Correctivo",U49="Automático"),"35%",IF(AND(T49="Correctivo",U49="Manual"),"25%",""))))))</f>
        <v/>
      </c>
      <c r="W49" s="537"/>
      <c r="X49" s="537"/>
      <c r="Y49" s="537"/>
      <c r="Z49" s="539" t="str">
        <f>IFERROR(IF(AND(S48="Probabilidad",S49="Probabilidad"),(AB48-(+AB48*V49)),IF(AND(S48="Impacto",S49="Probabilidad"),(K48-(+K48*V49)),IF(S49="Impacto",AB48,""))),"")</f>
        <v/>
      </c>
      <c r="AA49" s="540" t="str">
        <f t="shared" ref="AA49:AA53" si="91">IFERROR(IF(Z49="","",IF(Z49&lt;=0.2,"Muy Baja",IF(Z49&lt;=0.4,"Baja",IF(Z49&lt;=0.6,"Media",IF(Z49&lt;=0.8,"Alta","Muy Alta"))))),"")</f>
        <v/>
      </c>
      <c r="AB49" s="541" t="str">
        <f>+Z49</f>
        <v/>
      </c>
      <c r="AC49" s="540" t="str">
        <f t="shared" ref="AC49:AC53" si="92">IFERROR(IF(AD49="","",IF(AD49&lt;=0.2,"Leve",IF(AD49&lt;=0.4,"Menor",IF(AD49&lt;=0.6,"Moderado",IF(AD49&lt;=0.8,"Mayor","Catastrófico"))))),"")</f>
        <v/>
      </c>
      <c r="AD49" s="542" t="str">
        <f>IFERROR(IF(AND(S48="Impacto",S49="Impacto"),(AD48-(+AD48*V49)),IF(AND(S48="Probabilidad",S49="Impacto"),(O48-(+O48*V49)),IF(S49="Probabilidad",AD48,""))),"")</f>
        <v/>
      </c>
      <c r="AE49" s="543" t="str">
        <f t="shared" ref="AE49:AE53" si="93">IFERROR(IF(OR(AND(AA49="Muy Baja",AC49="Leve"),AND(AA49="Muy Baja",AC49="Menor"),AND(AA49="Baja",AC49="Leve")),"Bajo",IF(OR(AND(AA49="Muy baja",AC49="Moderado"),AND(AA49="Baja",AC49="Menor"),AND(AA49="Baja",AC49="Moderado"),AND(AA49="Media",AC49="Leve"),AND(AA49="Media",AC49="Menor"),AND(AA49="Media",AC49="Moderado"),AND(AA49="Alta",AC49="Leve"),AND(AA49="Alta",AC49="Menor")),"Moderado",IF(OR(AND(AA49="Muy Baja",AC49="Mayor"),AND(AA49="Baja",AC49="Mayor"),AND(AA49="Media",AC49="Mayor"),AND(AA49="Alta",AC49="Moderado"),AND(AA49="Alta",AC49="Mayor"),AND(AA49="Muy Alta",AC49="Leve"),AND(AA49="Muy Alta",AC49="Menor"),AND(AA49="Muy Alta",AC49="Moderado"),AND(AA49="Muy Alta",AC49="Mayor")),"Alto",IF(OR(AND(AA49="Muy Baja",AC49="Catastrófico"),AND(AA49="Baja",AC49="Catastrófico"),AND(AA49="Media",AC49="Catastrófico"),AND(AA49="Alta",AC49="Catastrófico"),AND(AA49="Muy Alta",AC49="Catastrófico")),"Extremo","")))),"")</f>
        <v/>
      </c>
      <c r="AF49" s="544"/>
      <c r="AG49" s="545"/>
      <c r="AH49" s="546"/>
      <c r="AI49" s="547"/>
      <c r="AJ49" s="547"/>
      <c r="AK49" s="545"/>
      <c r="AL49" s="546"/>
      <c r="AM49" s="554"/>
      <c r="AN49" s="554"/>
      <c r="AO49" s="554"/>
      <c r="AP49" s="554"/>
      <c r="AQ49" s="554"/>
      <c r="AR49" s="554"/>
      <c r="AS49" s="554"/>
      <c r="AT49" s="554"/>
      <c r="AU49" s="554"/>
      <c r="AV49" s="554"/>
      <c r="AW49" s="554"/>
      <c r="AX49" s="554"/>
      <c r="AY49" s="554"/>
      <c r="AZ49" s="554"/>
      <c r="BA49" s="554"/>
      <c r="BB49" s="554"/>
      <c r="BC49" s="554"/>
      <c r="BD49" s="554"/>
      <c r="BE49" s="554"/>
      <c r="BF49" s="554"/>
      <c r="BG49" s="554"/>
      <c r="BH49" s="554"/>
    </row>
    <row r="50" spans="1:60" x14ac:dyDescent="0.25">
      <c r="A50" s="718"/>
      <c r="B50" s="720"/>
      <c r="C50" s="720"/>
      <c r="D50" s="720"/>
      <c r="E50" s="549"/>
      <c r="F50" s="750"/>
      <c r="G50" s="550"/>
      <c r="H50" s="720"/>
      <c r="I50" s="728"/>
      <c r="J50" s="730"/>
      <c r="K50" s="732"/>
      <c r="L50" s="739"/>
      <c r="M50" s="732">
        <f ca="1">IF(NOT(ISERROR(MATCH(L50,_xlfn.ANCHORARRAY(F61),0))),K63&amp;"Por favor no seleccionar los criterios de impacto",L50)</f>
        <v>0</v>
      </c>
      <c r="N50" s="730"/>
      <c r="O50" s="732"/>
      <c r="P50" s="741"/>
      <c r="Q50" s="534">
        <v>3</v>
      </c>
      <c r="R50" s="548"/>
      <c r="S50" s="536" t="str">
        <f t="shared" ref="S50:S53" si="94">IF(OR(T50="Preventivo",T50="Detectivo"),"Probabilidad",IF(T50="Correctivo","Impacto",""))</f>
        <v/>
      </c>
      <c r="T50" s="537"/>
      <c r="U50" s="537"/>
      <c r="V50" s="538" t="str">
        <f t="shared" si="90"/>
        <v/>
      </c>
      <c r="W50" s="537"/>
      <c r="X50" s="537"/>
      <c r="Y50" s="537"/>
      <c r="Z50" s="539" t="str">
        <f>IFERROR(IF(AND(S49="Probabilidad",S50="Probabilidad"),(AB49-(+AB49*V50)),IF(AND(S49="Impacto",S50="Probabilidad"),(AB48-(+AB48*V50)),IF(S50="Impacto",AB49,""))),"")</f>
        <v/>
      </c>
      <c r="AA50" s="540" t="str">
        <f t="shared" si="91"/>
        <v/>
      </c>
      <c r="AB50" s="541" t="str">
        <f t="shared" ref="AB50:AB53" si="95">+Z50</f>
        <v/>
      </c>
      <c r="AC50" s="540" t="str">
        <f t="shared" si="92"/>
        <v/>
      </c>
      <c r="AD50" s="542" t="str">
        <f t="shared" ref="AD50:AD53" si="96">IFERROR(IF(AND(S49="Impacto",S50="Impacto"),(AD49-(+AD49*V50)),IF(AND(S49="Probabilidad",S50="Impacto"),(AD48-(+AD48*V50)),IF(S50="Probabilidad",AD49,""))),"")</f>
        <v/>
      </c>
      <c r="AE50" s="543" t="str">
        <f t="shared" si="93"/>
        <v/>
      </c>
      <c r="AF50" s="544"/>
      <c r="AG50" s="545"/>
      <c r="AH50" s="546"/>
      <c r="AI50" s="547"/>
      <c r="AJ50" s="547"/>
      <c r="AK50" s="545"/>
      <c r="AL50" s="546"/>
      <c r="AM50" s="554"/>
      <c r="AN50" s="554"/>
      <c r="AO50" s="554"/>
      <c r="AP50" s="554"/>
      <c r="AQ50" s="554"/>
      <c r="AR50" s="554"/>
      <c r="AS50" s="554"/>
      <c r="AT50" s="554"/>
      <c r="AU50" s="554"/>
      <c r="AV50" s="554"/>
      <c r="AW50" s="554"/>
      <c r="AX50" s="554"/>
      <c r="AY50" s="554"/>
      <c r="AZ50" s="554"/>
      <c r="BA50" s="554"/>
      <c r="BB50" s="554"/>
      <c r="BC50" s="554"/>
      <c r="BD50" s="554"/>
      <c r="BE50" s="554"/>
      <c r="BF50" s="554"/>
      <c r="BG50" s="554"/>
      <c r="BH50" s="554"/>
    </row>
    <row r="51" spans="1:60" x14ac:dyDescent="0.25">
      <c r="A51" s="718"/>
      <c r="B51" s="720"/>
      <c r="C51" s="720"/>
      <c r="D51" s="720"/>
      <c r="E51" s="549"/>
      <c r="F51" s="750"/>
      <c r="G51" s="550"/>
      <c r="H51" s="720"/>
      <c r="I51" s="728"/>
      <c r="J51" s="730"/>
      <c r="K51" s="732"/>
      <c r="L51" s="739"/>
      <c r="M51" s="732">
        <f ca="1">IF(NOT(ISERROR(MATCH(L51,_xlfn.ANCHORARRAY(F62),0))),K64&amp;"Por favor no seleccionar los criterios de impacto",L51)</f>
        <v>0</v>
      </c>
      <c r="N51" s="730"/>
      <c r="O51" s="732"/>
      <c r="P51" s="741"/>
      <c r="Q51" s="534">
        <v>4</v>
      </c>
      <c r="R51" s="535"/>
      <c r="S51" s="536" t="str">
        <f t="shared" si="94"/>
        <v/>
      </c>
      <c r="T51" s="537"/>
      <c r="U51" s="537"/>
      <c r="V51" s="538" t="str">
        <f t="shared" si="90"/>
        <v/>
      </c>
      <c r="W51" s="537"/>
      <c r="X51" s="537"/>
      <c r="Y51" s="537"/>
      <c r="Z51" s="539" t="str">
        <f t="shared" ref="Z51:Z53" si="97">IFERROR(IF(AND(S50="Probabilidad",S51="Probabilidad"),(AB50-(+AB50*V51)),IF(AND(S50="Impacto",S51="Probabilidad"),(AB49-(+AB49*V51)),IF(S51="Impacto",AB50,""))),"")</f>
        <v/>
      </c>
      <c r="AA51" s="540" t="str">
        <f t="shared" si="91"/>
        <v/>
      </c>
      <c r="AB51" s="541" t="str">
        <f t="shared" si="95"/>
        <v/>
      </c>
      <c r="AC51" s="540" t="str">
        <f t="shared" si="92"/>
        <v/>
      </c>
      <c r="AD51" s="542" t="str">
        <f t="shared" si="96"/>
        <v/>
      </c>
      <c r="AE51" s="543" t="str">
        <f t="shared" si="93"/>
        <v/>
      </c>
      <c r="AF51" s="544"/>
      <c r="AG51" s="545"/>
      <c r="AH51" s="546"/>
      <c r="AI51" s="547"/>
      <c r="AJ51" s="547"/>
      <c r="AK51" s="545"/>
      <c r="AL51" s="546"/>
      <c r="AM51" s="554"/>
      <c r="AN51" s="554"/>
      <c r="AO51" s="554"/>
      <c r="AP51" s="554"/>
      <c r="AQ51" s="554"/>
      <c r="AR51" s="554"/>
      <c r="AS51" s="554"/>
      <c r="AT51" s="554"/>
      <c r="AU51" s="554"/>
      <c r="AV51" s="554"/>
      <c r="AW51" s="554"/>
      <c r="AX51" s="554"/>
      <c r="AY51" s="554"/>
      <c r="AZ51" s="554"/>
      <c r="BA51" s="554"/>
      <c r="BB51" s="554"/>
      <c r="BC51" s="554"/>
      <c r="BD51" s="554"/>
      <c r="BE51" s="554"/>
      <c r="BF51" s="554"/>
      <c r="BG51" s="554"/>
      <c r="BH51" s="554"/>
    </row>
    <row r="52" spans="1:60" x14ac:dyDescent="0.25">
      <c r="A52" s="718"/>
      <c r="B52" s="720"/>
      <c r="C52" s="720"/>
      <c r="D52" s="720"/>
      <c r="E52" s="549"/>
      <c r="F52" s="750"/>
      <c r="G52" s="550"/>
      <c r="H52" s="720"/>
      <c r="I52" s="728"/>
      <c r="J52" s="730"/>
      <c r="K52" s="732"/>
      <c r="L52" s="739"/>
      <c r="M52" s="732">
        <f ca="1">IF(NOT(ISERROR(MATCH(L52,_xlfn.ANCHORARRAY(F63),0))),K65&amp;"Por favor no seleccionar los criterios de impacto",L52)</f>
        <v>0</v>
      </c>
      <c r="N52" s="730"/>
      <c r="O52" s="732"/>
      <c r="P52" s="741"/>
      <c r="Q52" s="534">
        <v>5</v>
      </c>
      <c r="R52" s="535"/>
      <c r="S52" s="536" t="str">
        <f t="shared" si="94"/>
        <v/>
      </c>
      <c r="T52" s="537"/>
      <c r="U52" s="537"/>
      <c r="V52" s="538" t="str">
        <f t="shared" si="90"/>
        <v/>
      </c>
      <c r="W52" s="537"/>
      <c r="X52" s="537"/>
      <c r="Y52" s="537"/>
      <c r="Z52" s="539" t="str">
        <f t="shared" si="97"/>
        <v/>
      </c>
      <c r="AA52" s="540" t="str">
        <f t="shared" si="91"/>
        <v/>
      </c>
      <c r="AB52" s="541" t="str">
        <f t="shared" si="95"/>
        <v/>
      </c>
      <c r="AC52" s="540" t="str">
        <f t="shared" si="92"/>
        <v/>
      </c>
      <c r="AD52" s="542" t="str">
        <f t="shared" si="96"/>
        <v/>
      </c>
      <c r="AE52" s="543" t="str">
        <f t="shared" si="93"/>
        <v/>
      </c>
      <c r="AF52" s="544"/>
      <c r="AG52" s="545"/>
      <c r="AH52" s="546"/>
      <c r="AI52" s="547"/>
      <c r="AJ52" s="547"/>
      <c r="AK52" s="545"/>
      <c r="AL52" s="546"/>
      <c r="AM52" s="554"/>
      <c r="AN52" s="554"/>
      <c r="AO52" s="554"/>
      <c r="AP52" s="554"/>
      <c r="AQ52" s="554"/>
      <c r="AR52" s="554"/>
      <c r="AS52" s="554"/>
      <c r="AT52" s="554"/>
      <c r="AU52" s="554"/>
      <c r="AV52" s="554"/>
      <c r="AW52" s="554"/>
      <c r="AX52" s="554"/>
      <c r="AY52" s="554"/>
      <c r="AZ52" s="554"/>
      <c r="BA52" s="554"/>
      <c r="BB52" s="554"/>
      <c r="BC52" s="554"/>
      <c r="BD52" s="554"/>
      <c r="BE52" s="554"/>
      <c r="BF52" s="554"/>
      <c r="BG52" s="554"/>
      <c r="BH52" s="554"/>
    </row>
    <row r="53" spans="1:60" x14ac:dyDescent="0.25">
      <c r="A53" s="719"/>
      <c r="B53" s="721"/>
      <c r="C53" s="721"/>
      <c r="D53" s="721"/>
      <c r="E53" s="528"/>
      <c r="F53" s="751"/>
      <c r="G53" s="551"/>
      <c r="H53" s="721"/>
      <c r="I53" s="729"/>
      <c r="J53" s="731"/>
      <c r="K53" s="733"/>
      <c r="L53" s="740"/>
      <c r="M53" s="733">
        <f ca="1">IF(NOT(ISERROR(MATCH(L53,_xlfn.ANCHORARRAY(F64),0))),K66&amp;"Por favor no seleccionar los criterios de impacto",L53)</f>
        <v>0</v>
      </c>
      <c r="N53" s="731"/>
      <c r="O53" s="733"/>
      <c r="P53" s="742"/>
      <c r="Q53" s="534">
        <v>6</v>
      </c>
      <c r="R53" s="535"/>
      <c r="S53" s="536" t="str">
        <f t="shared" si="94"/>
        <v/>
      </c>
      <c r="T53" s="537"/>
      <c r="U53" s="537"/>
      <c r="V53" s="538" t="str">
        <f t="shared" si="90"/>
        <v/>
      </c>
      <c r="W53" s="537"/>
      <c r="X53" s="537"/>
      <c r="Y53" s="537"/>
      <c r="Z53" s="539" t="str">
        <f t="shared" si="97"/>
        <v/>
      </c>
      <c r="AA53" s="540" t="str">
        <f t="shared" si="91"/>
        <v/>
      </c>
      <c r="AB53" s="541" t="str">
        <f t="shared" si="95"/>
        <v/>
      </c>
      <c r="AC53" s="540" t="str">
        <f t="shared" si="92"/>
        <v/>
      </c>
      <c r="AD53" s="542" t="str">
        <f t="shared" si="96"/>
        <v/>
      </c>
      <c r="AE53" s="543" t="str">
        <f t="shared" si="93"/>
        <v/>
      </c>
      <c r="AF53" s="544"/>
      <c r="AG53" s="545"/>
      <c r="AH53" s="546"/>
      <c r="AI53" s="547"/>
      <c r="AJ53" s="547"/>
      <c r="AK53" s="545"/>
      <c r="AL53" s="546"/>
      <c r="AM53" s="554"/>
      <c r="AN53" s="554"/>
      <c r="AO53" s="554"/>
      <c r="AP53" s="554"/>
      <c r="AQ53" s="554"/>
      <c r="AR53" s="554"/>
      <c r="AS53" s="554"/>
      <c r="AT53" s="554"/>
      <c r="AU53" s="554"/>
      <c r="AV53" s="554"/>
      <c r="AW53" s="554"/>
      <c r="AX53" s="554"/>
      <c r="AY53" s="554"/>
      <c r="AZ53" s="554"/>
      <c r="BA53" s="554"/>
      <c r="BB53" s="554"/>
      <c r="BC53" s="554"/>
      <c r="BD53" s="554"/>
      <c r="BE53" s="554"/>
      <c r="BF53" s="554"/>
      <c r="BG53" s="554"/>
      <c r="BH53" s="554"/>
    </row>
    <row r="54" spans="1:60" x14ac:dyDescent="0.25">
      <c r="A54" s="555"/>
      <c r="B54" s="756" t="s">
        <v>917</v>
      </c>
      <c r="C54" s="757"/>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c r="AF54" s="757"/>
      <c r="AG54" s="757"/>
      <c r="AH54" s="757"/>
      <c r="AI54" s="757"/>
      <c r="AJ54" s="757"/>
      <c r="AK54" s="757"/>
      <c r="AL54" s="758"/>
      <c r="AM54" s="554"/>
      <c r="AN54" s="554"/>
      <c r="AO54" s="554"/>
      <c r="AP54" s="554"/>
      <c r="AQ54" s="554"/>
      <c r="AR54" s="554"/>
      <c r="AS54" s="554"/>
      <c r="AT54" s="554"/>
      <c r="AU54" s="554"/>
      <c r="AV54" s="554"/>
      <c r="AW54" s="554"/>
      <c r="AX54" s="554"/>
      <c r="AY54" s="554"/>
      <c r="AZ54" s="554"/>
      <c r="BA54" s="554"/>
      <c r="BB54" s="554"/>
      <c r="BC54" s="554"/>
      <c r="BD54" s="554"/>
      <c r="BE54" s="554"/>
      <c r="BF54" s="554"/>
      <c r="BG54" s="554"/>
      <c r="BH54" s="554"/>
    </row>
    <row r="55" spans="1:60" x14ac:dyDescent="0.25">
      <c r="A55" s="556"/>
      <c r="B55" s="556"/>
      <c r="C55" s="556"/>
      <c r="D55" s="556"/>
      <c r="E55" s="556"/>
      <c r="F55" s="554"/>
      <c r="G55" s="554"/>
      <c r="H55" s="557"/>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4"/>
      <c r="AG55" s="554"/>
      <c r="AH55" s="554"/>
      <c r="AI55" s="554"/>
      <c r="AJ55" s="554"/>
      <c r="AK55" s="554"/>
      <c r="AL55" s="554"/>
      <c r="AM55" s="554"/>
      <c r="AN55" s="554"/>
      <c r="AO55" s="554"/>
      <c r="AP55" s="554"/>
      <c r="AQ55" s="554"/>
      <c r="AR55" s="554"/>
      <c r="AS55" s="554"/>
      <c r="AT55" s="554"/>
      <c r="AU55" s="554"/>
      <c r="AV55" s="554"/>
      <c r="AW55" s="554"/>
      <c r="AX55" s="554"/>
      <c r="AY55" s="554"/>
      <c r="AZ55" s="554"/>
      <c r="BA55" s="554"/>
      <c r="BB55" s="554"/>
      <c r="BC55" s="554"/>
      <c r="BD55" s="554"/>
      <c r="BE55" s="554"/>
      <c r="BF55" s="554"/>
      <c r="BG55" s="554"/>
      <c r="BH55" s="554"/>
    </row>
    <row r="56" spans="1:60" x14ac:dyDescent="0.25">
      <c r="A56" s="554"/>
      <c r="B56" s="558" t="s">
        <v>132</v>
      </c>
      <c r="C56" s="554"/>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4"/>
      <c r="AY56" s="554"/>
      <c r="AZ56" s="554"/>
      <c r="BA56" s="554"/>
      <c r="BB56" s="554"/>
      <c r="BC56" s="554"/>
      <c r="BD56" s="554"/>
      <c r="BE56" s="554"/>
      <c r="BF56" s="554"/>
      <c r="BG56" s="554"/>
      <c r="BH56" s="554"/>
    </row>
    <row r="57" spans="1:60" x14ac:dyDescent="0.25">
      <c r="A57" s="556"/>
      <c r="B57" s="556"/>
      <c r="C57" s="556"/>
      <c r="D57" s="556"/>
      <c r="E57" s="556"/>
      <c r="F57" s="554"/>
      <c r="G57" s="554"/>
      <c r="H57" s="557"/>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4"/>
      <c r="AU57" s="554"/>
      <c r="AV57" s="554"/>
      <c r="AW57" s="554"/>
      <c r="AX57" s="554"/>
      <c r="AY57" s="554"/>
      <c r="AZ57" s="554"/>
      <c r="BA57" s="554"/>
      <c r="BB57" s="554"/>
      <c r="BC57" s="554"/>
      <c r="BD57" s="554"/>
      <c r="BE57" s="554"/>
      <c r="BF57" s="554"/>
      <c r="BG57" s="554"/>
      <c r="BH57" s="554"/>
    </row>
    <row r="58" spans="1:60" x14ac:dyDescent="0.25">
      <c r="A58" s="556"/>
      <c r="B58" s="556"/>
      <c r="C58" s="556"/>
      <c r="D58" s="556"/>
      <c r="E58" s="556"/>
      <c r="F58" s="554"/>
      <c r="G58" s="554"/>
      <c r="H58" s="557"/>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4"/>
      <c r="BB58" s="554"/>
      <c r="BC58" s="554"/>
      <c r="BD58" s="554"/>
      <c r="BE58" s="554"/>
      <c r="BF58" s="554"/>
      <c r="BG58" s="554"/>
      <c r="BH58" s="554"/>
    </row>
  </sheetData>
  <mergeCells count="246">
    <mergeCell ref="H48:H53"/>
    <mergeCell ref="I48:I53"/>
    <mergeCell ref="H42:H47"/>
    <mergeCell ref="I42:I47"/>
    <mergeCell ref="P48:P53"/>
    <mergeCell ref="B54:AL54"/>
    <mergeCell ref="J48:J53"/>
    <mergeCell ref="K48:K53"/>
    <mergeCell ref="L48:L53"/>
    <mergeCell ref="M48:M53"/>
    <mergeCell ref="N48:N53"/>
    <mergeCell ref="O48:O53"/>
    <mergeCell ref="N42:N47"/>
    <mergeCell ref="O42:O47"/>
    <mergeCell ref="P42:P47"/>
    <mergeCell ref="J42:J47"/>
    <mergeCell ref="K42:K47"/>
    <mergeCell ref="L42:L47"/>
    <mergeCell ref="M42:M47"/>
    <mergeCell ref="A42:A47"/>
    <mergeCell ref="B42:B47"/>
    <mergeCell ref="C42:C47"/>
    <mergeCell ref="D42:D47"/>
    <mergeCell ref="F42:F47"/>
    <mergeCell ref="A48:A53"/>
    <mergeCell ref="B48:B53"/>
    <mergeCell ref="C48:C53"/>
    <mergeCell ref="D48:D53"/>
    <mergeCell ref="F48:F53"/>
    <mergeCell ref="P30:P35"/>
    <mergeCell ref="A36:A41"/>
    <mergeCell ref="B36:B41"/>
    <mergeCell ref="C36:C41"/>
    <mergeCell ref="D36:D41"/>
    <mergeCell ref="F36:F41"/>
    <mergeCell ref="H36:H41"/>
    <mergeCell ref="I36:I41"/>
    <mergeCell ref="J36:J41"/>
    <mergeCell ref="K36:K41"/>
    <mergeCell ref="J30:J35"/>
    <mergeCell ref="K30:K35"/>
    <mergeCell ref="L30:L35"/>
    <mergeCell ref="M30:M35"/>
    <mergeCell ref="N30:N35"/>
    <mergeCell ref="O30:O35"/>
    <mergeCell ref="L36:L41"/>
    <mergeCell ref="M36:M41"/>
    <mergeCell ref="N36:N41"/>
    <mergeCell ref="O36:O41"/>
    <mergeCell ref="P36:P41"/>
    <mergeCell ref="A30:A35"/>
    <mergeCell ref="B30:B35"/>
    <mergeCell ref="C30:C35"/>
    <mergeCell ref="D30:D35"/>
    <mergeCell ref="F30:F35"/>
    <mergeCell ref="H30:H35"/>
    <mergeCell ref="I30:I35"/>
    <mergeCell ref="H24:H29"/>
    <mergeCell ref="I24:I29"/>
    <mergeCell ref="L18:L23"/>
    <mergeCell ref="M18:M23"/>
    <mergeCell ref="N18:N23"/>
    <mergeCell ref="O18:O23"/>
    <mergeCell ref="P18:P23"/>
    <mergeCell ref="A24:A29"/>
    <mergeCell ref="B24:B29"/>
    <mergeCell ref="C24:C29"/>
    <mergeCell ref="D24:D29"/>
    <mergeCell ref="F24:F29"/>
    <mergeCell ref="N24:N29"/>
    <mergeCell ref="O24:O29"/>
    <mergeCell ref="P24:P29"/>
    <mergeCell ref="J24:J29"/>
    <mergeCell ref="K24:K29"/>
    <mergeCell ref="L24:L29"/>
    <mergeCell ref="M24:M29"/>
    <mergeCell ref="BH14:BH17"/>
    <mergeCell ref="A18:A23"/>
    <mergeCell ref="B18:B23"/>
    <mergeCell ref="C18:C23"/>
    <mergeCell ref="D18:D23"/>
    <mergeCell ref="F18:F23"/>
    <mergeCell ref="H18:H23"/>
    <mergeCell ref="I18:I23"/>
    <mergeCell ref="J18:J23"/>
    <mergeCell ref="K18:K23"/>
    <mergeCell ref="BB14:BB17"/>
    <mergeCell ref="BC14:BC17"/>
    <mergeCell ref="BD14:BD17"/>
    <mergeCell ref="BE14:BE17"/>
    <mergeCell ref="BF14:BF17"/>
    <mergeCell ref="BG14:BG17"/>
    <mergeCell ref="N14:N17"/>
    <mergeCell ref="O14:O17"/>
    <mergeCell ref="P14:P17"/>
    <mergeCell ref="AF14:AF17"/>
    <mergeCell ref="AJ14:AJ17"/>
    <mergeCell ref="AK14:AK17"/>
    <mergeCell ref="H14:H17"/>
    <mergeCell ref="I14:I17"/>
    <mergeCell ref="J14:J17"/>
    <mergeCell ref="K14:K17"/>
    <mergeCell ref="L14:L17"/>
    <mergeCell ref="M14:M17"/>
    <mergeCell ref="A14:A17"/>
    <mergeCell ref="B14:B17"/>
    <mergeCell ref="C14:C17"/>
    <mergeCell ref="D14:D17"/>
    <mergeCell ref="F14:F17"/>
    <mergeCell ref="G14:G17"/>
    <mergeCell ref="BF10:BF13"/>
    <mergeCell ref="BG10:BG13"/>
    <mergeCell ref="BH10:BH13"/>
    <mergeCell ref="AL10:AL13"/>
    <mergeCell ref="AM10:AM13"/>
    <mergeCell ref="AO10:AO13"/>
    <mergeCell ref="AR10:AR13"/>
    <mergeCell ref="BA10:BA13"/>
    <mergeCell ref="BB10:BB13"/>
    <mergeCell ref="K10:K13"/>
    <mergeCell ref="L10:L13"/>
    <mergeCell ref="M10:M13"/>
    <mergeCell ref="N10:N13"/>
    <mergeCell ref="O10:O13"/>
    <mergeCell ref="P10:P13"/>
    <mergeCell ref="BC10:BC13"/>
    <mergeCell ref="BD10:BD13"/>
    <mergeCell ref="BE10:BE13"/>
    <mergeCell ref="BH5:BH9"/>
    <mergeCell ref="A10:A13"/>
    <mergeCell ref="B10:B13"/>
    <mergeCell ref="C10:C13"/>
    <mergeCell ref="D10:D13"/>
    <mergeCell ref="F10:F13"/>
    <mergeCell ref="G10:G13"/>
    <mergeCell ref="H10:H13"/>
    <mergeCell ref="I10:I13"/>
    <mergeCell ref="J10:J13"/>
    <mergeCell ref="BB5:BB9"/>
    <mergeCell ref="BC5:BC9"/>
    <mergeCell ref="BD5:BD9"/>
    <mergeCell ref="BE5:BE9"/>
    <mergeCell ref="BF5:BF9"/>
    <mergeCell ref="BG5:BG9"/>
    <mergeCell ref="AN5:AN13"/>
    <mergeCell ref="AO5:AO9"/>
    <mergeCell ref="AP5:AP17"/>
    <mergeCell ref="AQ5:AQ17"/>
    <mergeCell ref="AR5:AR9"/>
    <mergeCell ref="BA5:BA9"/>
    <mergeCell ref="AN14:AN17"/>
    <mergeCell ref="AO14:AO17"/>
    <mergeCell ref="AR14:AR17"/>
    <mergeCell ref="BA14:BA17"/>
    <mergeCell ref="AH5:AH9"/>
    <mergeCell ref="AI5:AI9"/>
    <mergeCell ref="AJ5:AJ9"/>
    <mergeCell ref="AK5:AK9"/>
    <mergeCell ref="AL5:AL9"/>
    <mergeCell ref="AM5:AM9"/>
    <mergeCell ref="M5:M9"/>
    <mergeCell ref="N5:N9"/>
    <mergeCell ref="O5:O9"/>
    <mergeCell ref="P5:P9"/>
    <mergeCell ref="AF5:AF9"/>
    <mergeCell ref="AG5:AG9"/>
    <mergeCell ref="AF10:AF13"/>
    <mergeCell ref="AG10:AG13"/>
    <mergeCell ref="AH10:AH13"/>
    <mergeCell ref="AI10:AI13"/>
    <mergeCell ref="AJ10:AJ13"/>
    <mergeCell ref="AK10:AK13"/>
    <mergeCell ref="BE3:BE4"/>
    <mergeCell ref="BF3:BF4"/>
    <mergeCell ref="AQ3:AQ4"/>
    <mergeCell ref="AF3:AF4"/>
    <mergeCell ref="AG3:AG4"/>
    <mergeCell ref="AH3:AH4"/>
    <mergeCell ref="AI3:AI4"/>
    <mergeCell ref="AJ3:AJ4"/>
    <mergeCell ref="AK3:AK4"/>
    <mergeCell ref="AO3:AO4"/>
    <mergeCell ref="AP3:AP4"/>
    <mergeCell ref="G5:G9"/>
    <mergeCell ref="H5:H9"/>
    <mergeCell ref="I5:I9"/>
    <mergeCell ref="J5:J9"/>
    <mergeCell ref="K5:K9"/>
    <mergeCell ref="L5:L9"/>
    <mergeCell ref="BD3:BD4"/>
    <mergeCell ref="Z3:Z4"/>
    <mergeCell ref="AA3:AA4"/>
    <mergeCell ref="AB3:AB4"/>
    <mergeCell ref="AC3:AC4"/>
    <mergeCell ref="AD3:AD4"/>
    <mergeCell ref="AE3:AE4"/>
    <mergeCell ref="O3:O4"/>
    <mergeCell ref="P3:P4"/>
    <mergeCell ref="M3:M4"/>
    <mergeCell ref="N3:N4"/>
    <mergeCell ref="BG3:BG4"/>
    <mergeCell ref="BH3:BH4"/>
    <mergeCell ref="A5:A9"/>
    <mergeCell ref="B5:B9"/>
    <mergeCell ref="C5:C9"/>
    <mergeCell ref="D5:D9"/>
    <mergeCell ref="F5:F9"/>
    <mergeCell ref="AX3:AX4"/>
    <mergeCell ref="AY3:AY4"/>
    <mergeCell ref="AZ3:AZ4"/>
    <mergeCell ref="BA3:BA4"/>
    <mergeCell ref="BB3:BB4"/>
    <mergeCell ref="BC3:BC4"/>
    <mergeCell ref="AR3:AR4"/>
    <mergeCell ref="AS3:AS4"/>
    <mergeCell ref="AT3:AT4"/>
    <mergeCell ref="AU3:AU4"/>
    <mergeCell ref="AV3:AV4"/>
    <mergeCell ref="AW3:AW4"/>
    <mergeCell ref="AL3:AL4"/>
    <mergeCell ref="AM3:AM4"/>
    <mergeCell ref="AN3:AN4"/>
    <mergeCell ref="AN1:AR2"/>
    <mergeCell ref="AS1:AZ2"/>
    <mergeCell ref="BA1:BH2"/>
    <mergeCell ref="A3:A4"/>
    <mergeCell ref="B3:B4"/>
    <mergeCell ref="C3:C4"/>
    <mergeCell ref="D3:D4"/>
    <mergeCell ref="E3:E4"/>
    <mergeCell ref="F3:F4"/>
    <mergeCell ref="H3:H4"/>
    <mergeCell ref="A1:I2"/>
    <mergeCell ref="J1:P2"/>
    <mergeCell ref="Q1:Y2"/>
    <mergeCell ref="Z1:AF2"/>
    <mergeCell ref="AG1:AJ2"/>
    <mergeCell ref="AK1:AM2"/>
    <mergeCell ref="Q3:Q4"/>
    <mergeCell ref="R3:R4"/>
    <mergeCell ref="S3:S4"/>
    <mergeCell ref="T3:Y3"/>
    <mergeCell ref="I3:I4"/>
    <mergeCell ref="J3:J4"/>
    <mergeCell ref="K3:K4"/>
    <mergeCell ref="L3:L4"/>
  </mergeCells>
  <conditionalFormatting sqref="J5 J10 J14 J18 J24 J30 J36 J42 J48">
    <cfRule type="cellIs" dxfId="1857" priority="295" operator="equal">
      <formula>"Muy Alta"</formula>
    </cfRule>
    <cfRule type="cellIs" dxfId="1856" priority="296" operator="equal">
      <formula>"Alta"</formula>
    </cfRule>
    <cfRule type="cellIs" dxfId="1855" priority="297" operator="equal">
      <formula>"Media"</formula>
    </cfRule>
    <cfRule type="cellIs" dxfId="1854" priority="298" operator="equal">
      <formula>"Baja"</formula>
    </cfRule>
    <cfRule type="cellIs" dxfId="1853" priority="299" operator="equal">
      <formula>"Muy Baja"</formula>
    </cfRule>
  </conditionalFormatting>
  <conditionalFormatting sqref="N5 N10 N14 N18 N24 N30 N36 N42 N48">
    <cfRule type="cellIs" dxfId="1852" priority="290" operator="equal">
      <formula>"Catastrófico"</formula>
    </cfRule>
    <cfRule type="cellIs" dxfId="1851" priority="291" operator="equal">
      <formula>"Mayor"</formula>
    </cfRule>
    <cfRule type="cellIs" dxfId="1850" priority="292" operator="equal">
      <formula>"Moderado"</formula>
    </cfRule>
    <cfRule type="cellIs" dxfId="1849" priority="293" operator="equal">
      <formula>"Menor"</formula>
    </cfRule>
    <cfRule type="cellIs" dxfId="1848" priority="294" operator="equal">
      <formula>"Leve"</formula>
    </cfRule>
  </conditionalFormatting>
  <conditionalFormatting sqref="P5">
    <cfRule type="cellIs" dxfId="1847" priority="286" operator="equal">
      <formula>"Extremo"</formula>
    </cfRule>
    <cfRule type="cellIs" dxfId="1846" priority="287" operator="equal">
      <formula>"Alto"</formula>
    </cfRule>
    <cfRule type="cellIs" dxfId="1845" priority="288" operator="equal">
      <formula>"Moderado"</formula>
    </cfRule>
    <cfRule type="cellIs" dxfId="1844" priority="289" operator="equal">
      <formula>"Bajo"</formula>
    </cfRule>
  </conditionalFormatting>
  <conditionalFormatting sqref="AA5">
    <cfRule type="cellIs" dxfId="1843" priority="281" operator="equal">
      <formula>"Muy Alta"</formula>
    </cfRule>
    <cfRule type="cellIs" dxfId="1842" priority="282" operator="equal">
      <formula>"Alta"</formula>
    </cfRule>
    <cfRule type="cellIs" dxfId="1841" priority="283" operator="equal">
      <formula>"Media"</formula>
    </cfRule>
    <cfRule type="cellIs" dxfId="1840" priority="284" operator="equal">
      <formula>"Baja"</formula>
    </cfRule>
    <cfRule type="cellIs" dxfId="1839" priority="285" operator="equal">
      <formula>"Muy Baja"</formula>
    </cfRule>
  </conditionalFormatting>
  <conditionalFormatting sqref="AC5">
    <cfRule type="cellIs" dxfId="1838" priority="276" operator="equal">
      <formula>"Catastrófico"</formula>
    </cfRule>
    <cfRule type="cellIs" dxfId="1837" priority="277" operator="equal">
      <formula>"Mayor"</formula>
    </cfRule>
    <cfRule type="cellIs" dxfId="1836" priority="278" operator="equal">
      <formula>"Moderado"</formula>
    </cfRule>
    <cfRule type="cellIs" dxfId="1835" priority="279" operator="equal">
      <formula>"Menor"</formula>
    </cfRule>
    <cfRule type="cellIs" dxfId="1834" priority="280" operator="equal">
      <formula>"Leve"</formula>
    </cfRule>
  </conditionalFormatting>
  <conditionalFormatting sqref="AE5">
    <cfRule type="cellIs" dxfId="1833" priority="272" operator="equal">
      <formula>"Extremo"</formula>
    </cfRule>
    <cfRule type="cellIs" dxfId="1832" priority="273" operator="equal">
      <formula>"Alto"</formula>
    </cfRule>
    <cfRule type="cellIs" dxfId="1831" priority="274" operator="equal">
      <formula>"Moderado"</formula>
    </cfRule>
    <cfRule type="cellIs" dxfId="1830" priority="275" operator="equal">
      <formula>"Bajo"</formula>
    </cfRule>
  </conditionalFormatting>
  <conditionalFormatting sqref="P10 P14 P18 P24 P30 P36 P42 P48">
    <cfRule type="cellIs" dxfId="1829" priority="268" operator="equal">
      <formula>"Extremo"</formula>
    </cfRule>
    <cfRule type="cellIs" dxfId="1828" priority="269" operator="equal">
      <formula>"Alto"</formula>
    </cfRule>
    <cfRule type="cellIs" dxfId="1827" priority="270" operator="equal">
      <formula>"Moderado"</formula>
    </cfRule>
    <cfRule type="cellIs" dxfId="1826" priority="271" operator="equal">
      <formula>"Bajo"</formula>
    </cfRule>
  </conditionalFormatting>
  <conditionalFormatting sqref="M5:M53">
    <cfRule type="containsText" dxfId="1825" priority="267" operator="containsText" text="❌">
      <formula>NOT(ISERROR(SEARCH("❌",M5)))</formula>
    </cfRule>
  </conditionalFormatting>
  <conditionalFormatting sqref="AA6:AA9">
    <cfRule type="cellIs" dxfId="1824" priority="262" operator="equal">
      <formula>"Muy Alta"</formula>
    </cfRule>
    <cfRule type="cellIs" dxfId="1823" priority="263" operator="equal">
      <formula>"Alta"</formula>
    </cfRule>
    <cfRule type="cellIs" dxfId="1822" priority="264" operator="equal">
      <formula>"Media"</formula>
    </cfRule>
    <cfRule type="cellIs" dxfId="1821" priority="265" operator="equal">
      <formula>"Baja"</formula>
    </cfRule>
    <cfRule type="cellIs" dxfId="1820" priority="266" operator="equal">
      <formula>"Muy Baja"</formula>
    </cfRule>
  </conditionalFormatting>
  <conditionalFormatting sqref="AC6:AC9">
    <cfRule type="cellIs" dxfId="1819" priority="257" operator="equal">
      <formula>"Catastrófico"</formula>
    </cfRule>
    <cfRule type="cellIs" dxfId="1818" priority="258" operator="equal">
      <formula>"Mayor"</formula>
    </cfRule>
    <cfRule type="cellIs" dxfId="1817" priority="259" operator="equal">
      <formula>"Moderado"</formula>
    </cfRule>
    <cfRule type="cellIs" dxfId="1816" priority="260" operator="equal">
      <formula>"Menor"</formula>
    </cfRule>
    <cfRule type="cellIs" dxfId="1815" priority="261" operator="equal">
      <formula>"Leve"</formula>
    </cfRule>
  </conditionalFormatting>
  <conditionalFormatting sqref="AE6:AE9">
    <cfRule type="cellIs" dxfId="1814" priority="253" operator="equal">
      <formula>"Extremo"</formula>
    </cfRule>
    <cfRule type="cellIs" dxfId="1813" priority="254" operator="equal">
      <formula>"Alto"</formula>
    </cfRule>
    <cfRule type="cellIs" dxfId="1812" priority="255" operator="equal">
      <formula>"Moderado"</formula>
    </cfRule>
    <cfRule type="cellIs" dxfId="1811" priority="256" operator="equal">
      <formula>"Bajo"</formula>
    </cfRule>
  </conditionalFormatting>
  <conditionalFormatting sqref="AA10">
    <cfRule type="cellIs" dxfId="1810" priority="248" operator="equal">
      <formula>"Muy Alta"</formula>
    </cfRule>
    <cfRule type="cellIs" dxfId="1809" priority="249" operator="equal">
      <formula>"Alta"</formula>
    </cfRule>
    <cfRule type="cellIs" dxfId="1808" priority="250" operator="equal">
      <formula>"Media"</formula>
    </cfRule>
    <cfRule type="cellIs" dxfId="1807" priority="251" operator="equal">
      <formula>"Baja"</formula>
    </cfRule>
    <cfRule type="cellIs" dxfId="1806" priority="252" operator="equal">
      <formula>"Muy Baja"</formula>
    </cfRule>
  </conditionalFormatting>
  <conditionalFormatting sqref="AC10">
    <cfRule type="cellIs" dxfId="1805" priority="243" operator="equal">
      <formula>"Catastrófico"</formula>
    </cfRule>
    <cfRule type="cellIs" dxfId="1804" priority="244" operator="equal">
      <formula>"Mayor"</formula>
    </cfRule>
    <cfRule type="cellIs" dxfId="1803" priority="245" operator="equal">
      <formula>"Moderado"</formula>
    </cfRule>
    <cfRule type="cellIs" dxfId="1802" priority="246" operator="equal">
      <formula>"Menor"</formula>
    </cfRule>
    <cfRule type="cellIs" dxfId="1801" priority="247" operator="equal">
      <formula>"Leve"</formula>
    </cfRule>
  </conditionalFormatting>
  <conditionalFormatting sqref="AE10">
    <cfRule type="cellIs" dxfId="1800" priority="239" operator="equal">
      <formula>"Extremo"</formula>
    </cfRule>
    <cfRule type="cellIs" dxfId="1799" priority="240" operator="equal">
      <formula>"Alto"</formula>
    </cfRule>
    <cfRule type="cellIs" dxfId="1798" priority="241" operator="equal">
      <formula>"Moderado"</formula>
    </cfRule>
    <cfRule type="cellIs" dxfId="1797" priority="242" operator="equal">
      <formula>"Bajo"</formula>
    </cfRule>
  </conditionalFormatting>
  <conditionalFormatting sqref="AA11">
    <cfRule type="cellIs" dxfId="1796" priority="234" operator="equal">
      <formula>"Muy Alta"</formula>
    </cfRule>
    <cfRule type="cellIs" dxfId="1795" priority="235" operator="equal">
      <formula>"Alta"</formula>
    </cfRule>
    <cfRule type="cellIs" dxfId="1794" priority="236" operator="equal">
      <formula>"Media"</formula>
    </cfRule>
    <cfRule type="cellIs" dxfId="1793" priority="237" operator="equal">
      <formula>"Baja"</formula>
    </cfRule>
    <cfRule type="cellIs" dxfId="1792" priority="238" operator="equal">
      <formula>"Muy Baja"</formula>
    </cfRule>
  </conditionalFormatting>
  <conditionalFormatting sqref="AC11">
    <cfRule type="cellIs" dxfId="1791" priority="229" operator="equal">
      <formula>"Catastrófico"</formula>
    </cfRule>
    <cfRule type="cellIs" dxfId="1790" priority="230" operator="equal">
      <formula>"Mayor"</formula>
    </cfRule>
    <cfRule type="cellIs" dxfId="1789" priority="231" operator="equal">
      <formula>"Moderado"</formula>
    </cfRule>
    <cfRule type="cellIs" dxfId="1788" priority="232" operator="equal">
      <formula>"Menor"</formula>
    </cfRule>
    <cfRule type="cellIs" dxfId="1787" priority="233" operator="equal">
      <formula>"Leve"</formula>
    </cfRule>
  </conditionalFormatting>
  <conditionalFormatting sqref="AE11">
    <cfRule type="cellIs" dxfId="1786" priority="225" operator="equal">
      <formula>"Extremo"</formula>
    </cfRule>
    <cfRule type="cellIs" dxfId="1785" priority="226" operator="equal">
      <formula>"Alto"</formula>
    </cfRule>
    <cfRule type="cellIs" dxfId="1784" priority="227" operator="equal">
      <formula>"Moderado"</formula>
    </cfRule>
    <cfRule type="cellIs" dxfId="1783" priority="228" operator="equal">
      <formula>"Bajo"</formula>
    </cfRule>
  </conditionalFormatting>
  <conditionalFormatting sqref="AA14">
    <cfRule type="cellIs" dxfId="1782" priority="220" operator="equal">
      <formula>"Muy Alta"</formula>
    </cfRule>
    <cfRule type="cellIs" dxfId="1781" priority="221" operator="equal">
      <formula>"Alta"</formula>
    </cfRule>
    <cfRule type="cellIs" dxfId="1780" priority="222" operator="equal">
      <formula>"Media"</formula>
    </cfRule>
    <cfRule type="cellIs" dxfId="1779" priority="223" operator="equal">
      <formula>"Baja"</formula>
    </cfRule>
    <cfRule type="cellIs" dxfId="1778" priority="224" operator="equal">
      <formula>"Muy Baja"</formula>
    </cfRule>
  </conditionalFormatting>
  <conditionalFormatting sqref="AC14">
    <cfRule type="cellIs" dxfId="1777" priority="215" operator="equal">
      <formula>"Catastrófico"</formula>
    </cfRule>
    <cfRule type="cellIs" dxfId="1776" priority="216" operator="equal">
      <formula>"Mayor"</formula>
    </cfRule>
    <cfRule type="cellIs" dxfId="1775" priority="217" operator="equal">
      <formula>"Moderado"</formula>
    </cfRule>
    <cfRule type="cellIs" dxfId="1774" priority="218" operator="equal">
      <formula>"Menor"</formula>
    </cfRule>
    <cfRule type="cellIs" dxfId="1773" priority="219" operator="equal">
      <formula>"Leve"</formula>
    </cfRule>
  </conditionalFormatting>
  <conditionalFormatting sqref="AE14">
    <cfRule type="cellIs" dxfId="1772" priority="211" operator="equal">
      <formula>"Extremo"</formula>
    </cfRule>
    <cfRule type="cellIs" dxfId="1771" priority="212" operator="equal">
      <formula>"Alto"</formula>
    </cfRule>
    <cfRule type="cellIs" dxfId="1770" priority="213" operator="equal">
      <formula>"Moderado"</formula>
    </cfRule>
    <cfRule type="cellIs" dxfId="1769" priority="214" operator="equal">
      <formula>"Bajo"</formula>
    </cfRule>
  </conditionalFormatting>
  <conditionalFormatting sqref="AA15:AA17">
    <cfRule type="cellIs" dxfId="1768" priority="206" operator="equal">
      <formula>"Muy Alta"</formula>
    </cfRule>
    <cfRule type="cellIs" dxfId="1767" priority="207" operator="equal">
      <formula>"Alta"</formula>
    </cfRule>
    <cfRule type="cellIs" dxfId="1766" priority="208" operator="equal">
      <formula>"Media"</formula>
    </cfRule>
    <cfRule type="cellIs" dxfId="1765" priority="209" operator="equal">
      <formula>"Baja"</formula>
    </cfRule>
    <cfRule type="cellIs" dxfId="1764" priority="210" operator="equal">
      <formula>"Muy Baja"</formula>
    </cfRule>
  </conditionalFormatting>
  <conditionalFormatting sqref="AC15:AC17">
    <cfRule type="cellIs" dxfId="1763" priority="201" operator="equal">
      <formula>"Catastrófico"</formula>
    </cfRule>
    <cfRule type="cellIs" dxfId="1762" priority="202" operator="equal">
      <formula>"Mayor"</formula>
    </cfRule>
    <cfRule type="cellIs" dxfId="1761" priority="203" operator="equal">
      <formula>"Moderado"</formula>
    </cfRule>
    <cfRule type="cellIs" dxfId="1760" priority="204" operator="equal">
      <formula>"Menor"</formula>
    </cfRule>
    <cfRule type="cellIs" dxfId="1759" priority="205" operator="equal">
      <formula>"Leve"</formula>
    </cfRule>
  </conditionalFormatting>
  <conditionalFormatting sqref="AE15:AE17">
    <cfRule type="cellIs" dxfId="1758" priority="197" operator="equal">
      <formula>"Extremo"</formula>
    </cfRule>
    <cfRule type="cellIs" dxfId="1757" priority="198" operator="equal">
      <formula>"Alto"</formula>
    </cfRule>
    <cfRule type="cellIs" dxfId="1756" priority="199" operator="equal">
      <formula>"Moderado"</formula>
    </cfRule>
    <cfRule type="cellIs" dxfId="1755" priority="200" operator="equal">
      <formula>"Bajo"</formula>
    </cfRule>
  </conditionalFormatting>
  <conditionalFormatting sqref="AA18">
    <cfRule type="cellIs" dxfId="1754" priority="192" operator="equal">
      <formula>"Muy Alta"</formula>
    </cfRule>
    <cfRule type="cellIs" dxfId="1753" priority="193" operator="equal">
      <formula>"Alta"</formula>
    </cfRule>
    <cfRule type="cellIs" dxfId="1752" priority="194" operator="equal">
      <formula>"Media"</formula>
    </cfRule>
    <cfRule type="cellIs" dxfId="1751" priority="195" operator="equal">
      <formula>"Baja"</formula>
    </cfRule>
    <cfRule type="cellIs" dxfId="1750" priority="196" operator="equal">
      <formula>"Muy Baja"</formula>
    </cfRule>
  </conditionalFormatting>
  <conditionalFormatting sqref="AC18">
    <cfRule type="cellIs" dxfId="1749" priority="187" operator="equal">
      <formula>"Catastrófico"</formula>
    </cfRule>
    <cfRule type="cellIs" dxfId="1748" priority="188" operator="equal">
      <formula>"Mayor"</formula>
    </cfRule>
    <cfRule type="cellIs" dxfId="1747" priority="189" operator="equal">
      <formula>"Moderado"</formula>
    </cfRule>
    <cfRule type="cellIs" dxfId="1746" priority="190" operator="equal">
      <formula>"Menor"</formula>
    </cfRule>
    <cfRule type="cellIs" dxfId="1745" priority="191" operator="equal">
      <formula>"Leve"</formula>
    </cfRule>
  </conditionalFormatting>
  <conditionalFormatting sqref="AE18">
    <cfRule type="cellIs" dxfId="1744" priority="183" operator="equal">
      <formula>"Extremo"</formula>
    </cfRule>
    <cfRule type="cellIs" dxfId="1743" priority="184" operator="equal">
      <formula>"Alto"</formula>
    </cfRule>
    <cfRule type="cellIs" dxfId="1742" priority="185" operator="equal">
      <formula>"Moderado"</formula>
    </cfRule>
    <cfRule type="cellIs" dxfId="1741" priority="186" operator="equal">
      <formula>"Bajo"</formula>
    </cfRule>
  </conditionalFormatting>
  <conditionalFormatting sqref="AA19:AA23">
    <cfRule type="cellIs" dxfId="1740" priority="178" operator="equal">
      <formula>"Muy Alta"</formula>
    </cfRule>
    <cfRule type="cellIs" dxfId="1739" priority="179" operator="equal">
      <formula>"Alta"</formula>
    </cfRule>
    <cfRule type="cellIs" dxfId="1738" priority="180" operator="equal">
      <formula>"Media"</formula>
    </cfRule>
    <cfRule type="cellIs" dxfId="1737" priority="181" operator="equal">
      <formula>"Baja"</formula>
    </cfRule>
    <cfRule type="cellIs" dxfId="1736" priority="182" operator="equal">
      <formula>"Muy Baja"</formula>
    </cfRule>
  </conditionalFormatting>
  <conditionalFormatting sqref="AC19:AC23">
    <cfRule type="cellIs" dxfId="1735" priority="173" operator="equal">
      <formula>"Catastrófico"</formula>
    </cfRule>
    <cfRule type="cellIs" dxfId="1734" priority="174" operator="equal">
      <formula>"Mayor"</formula>
    </cfRule>
    <cfRule type="cellIs" dxfId="1733" priority="175" operator="equal">
      <formula>"Moderado"</formula>
    </cfRule>
    <cfRule type="cellIs" dxfId="1732" priority="176" operator="equal">
      <formula>"Menor"</formula>
    </cfRule>
    <cfRule type="cellIs" dxfId="1731" priority="177" operator="equal">
      <formula>"Leve"</formula>
    </cfRule>
  </conditionalFormatting>
  <conditionalFormatting sqref="AE19:AE23">
    <cfRule type="cellIs" dxfId="1730" priority="169" operator="equal">
      <formula>"Extremo"</formula>
    </cfRule>
    <cfRule type="cellIs" dxfId="1729" priority="170" operator="equal">
      <formula>"Alto"</formula>
    </cfRule>
    <cfRule type="cellIs" dxfId="1728" priority="171" operator="equal">
      <formula>"Moderado"</formula>
    </cfRule>
    <cfRule type="cellIs" dxfId="1727" priority="172" operator="equal">
      <formula>"Bajo"</formula>
    </cfRule>
  </conditionalFormatting>
  <conditionalFormatting sqref="AA24">
    <cfRule type="cellIs" dxfId="1726" priority="164" operator="equal">
      <formula>"Muy Alta"</formula>
    </cfRule>
    <cfRule type="cellIs" dxfId="1725" priority="165" operator="equal">
      <formula>"Alta"</formula>
    </cfRule>
    <cfRule type="cellIs" dxfId="1724" priority="166" operator="equal">
      <formula>"Media"</formula>
    </cfRule>
    <cfRule type="cellIs" dxfId="1723" priority="167" operator="equal">
      <formula>"Baja"</formula>
    </cfRule>
    <cfRule type="cellIs" dxfId="1722" priority="168" operator="equal">
      <formula>"Muy Baja"</formula>
    </cfRule>
  </conditionalFormatting>
  <conditionalFormatting sqref="AC24">
    <cfRule type="cellIs" dxfId="1721" priority="159" operator="equal">
      <formula>"Catastrófico"</formula>
    </cfRule>
    <cfRule type="cellIs" dxfId="1720" priority="160" operator="equal">
      <formula>"Mayor"</formula>
    </cfRule>
    <cfRule type="cellIs" dxfId="1719" priority="161" operator="equal">
      <formula>"Moderado"</formula>
    </cfRule>
    <cfRule type="cellIs" dxfId="1718" priority="162" operator="equal">
      <formula>"Menor"</formula>
    </cfRule>
    <cfRule type="cellIs" dxfId="1717" priority="163" operator="equal">
      <formula>"Leve"</formula>
    </cfRule>
  </conditionalFormatting>
  <conditionalFormatting sqref="AE24">
    <cfRule type="cellIs" dxfId="1716" priority="155" operator="equal">
      <formula>"Extremo"</formula>
    </cfRule>
    <cfRule type="cellIs" dxfId="1715" priority="156" operator="equal">
      <formula>"Alto"</formula>
    </cfRule>
    <cfRule type="cellIs" dxfId="1714" priority="157" operator="equal">
      <formula>"Moderado"</formula>
    </cfRule>
    <cfRule type="cellIs" dxfId="1713" priority="158" operator="equal">
      <formula>"Bajo"</formula>
    </cfRule>
  </conditionalFormatting>
  <conditionalFormatting sqref="AA25:AA29">
    <cfRule type="cellIs" dxfId="1712" priority="150" operator="equal">
      <formula>"Muy Alta"</formula>
    </cfRule>
    <cfRule type="cellIs" dxfId="1711" priority="151" operator="equal">
      <formula>"Alta"</formula>
    </cfRule>
    <cfRule type="cellIs" dxfId="1710" priority="152" operator="equal">
      <formula>"Media"</formula>
    </cfRule>
    <cfRule type="cellIs" dxfId="1709" priority="153" operator="equal">
      <formula>"Baja"</formula>
    </cfRule>
    <cfRule type="cellIs" dxfId="1708" priority="154" operator="equal">
      <formula>"Muy Baja"</formula>
    </cfRule>
  </conditionalFormatting>
  <conditionalFormatting sqref="AC25:AC29">
    <cfRule type="cellIs" dxfId="1707" priority="145" operator="equal">
      <formula>"Catastrófico"</formula>
    </cfRule>
    <cfRule type="cellIs" dxfId="1706" priority="146" operator="equal">
      <formula>"Mayor"</formula>
    </cfRule>
    <cfRule type="cellIs" dxfId="1705" priority="147" operator="equal">
      <formula>"Moderado"</formula>
    </cfRule>
    <cfRule type="cellIs" dxfId="1704" priority="148" operator="equal">
      <formula>"Menor"</formula>
    </cfRule>
    <cfRule type="cellIs" dxfId="1703" priority="149" operator="equal">
      <formula>"Leve"</formula>
    </cfRule>
  </conditionalFormatting>
  <conditionalFormatting sqref="AE25:AE29">
    <cfRule type="cellIs" dxfId="1702" priority="141" operator="equal">
      <formula>"Extremo"</formula>
    </cfRule>
    <cfRule type="cellIs" dxfId="1701" priority="142" operator="equal">
      <formula>"Alto"</formula>
    </cfRule>
    <cfRule type="cellIs" dxfId="1700" priority="143" operator="equal">
      <formula>"Moderado"</formula>
    </cfRule>
    <cfRule type="cellIs" dxfId="1699" priority="144" operator="equal">
      <formula>"Bajo"</formula>
    </cfRule>
  </conditionalFormatting>
  <conditionalFormatting sqref="AA30">
    <cfRule type="cellIs" dxfId="1698" priority="136" operator="equal">
      <formula>"Muy Alta"</formula>
    </cfRule>
    <cfRule type="cellIs" dxfId="1697" priority="137" operator="equal">
      <formula>"Alta"</formula>
    </cfRule>
    <cfRule type="cellIs" dxfId="1696" priority="138" operator="equal">
      <formula>"Media"</formula>
    </cfRule>
    <cfRule type="cellIs" dxfId="1695" priority="139" operator="equal">
      <formula>"Baja"</formula>
    </cfRule>
    <cfRule type="cellIs" dxfId="1694" priority="140" operator="equal">
      <formula>"Muy Baja"</formula>
    </cfRule>
  </conditionalFormatting>
  <conditionalFormatting sqref="AC30">
    <cfRule type="cellIs" dxfId="1693" priority="131" operator="equal">
      <formula>"Catastrófico"</formula>
    </cfRule>
    <cfRule type="cellIs" dxfId="1692" priority="132" operator="equal">
      <formula>"Mayor"</formula>
    </cfRule>
    <cfRule type="cellIs" dxfId="1691" priority="133" operator="equal">
      <formula>"Moderado"</formula>
    </cfRule>
    <cfRule type="cellIs" dxfId="1690" priority="134" operator="equal">
      <formula>"Menor"</formula>
    </cfRule>
    <cfRule type="cellIs" dxfId="1689" priority="135" operator="equal">
      <formula>"Leve"</formula>
    </cfRule>
  </conditionalFormatting>
  <conditionalFormatting sqref="AE30">
    <cfRule type="cellIs" dxfId="1688" priority="127" operator="equal">
      <formula>"Extremo"</formula>
    </cfRule>
    <cfRule type="cellIs" dxfId="1687" priority="128" operator="equal">
      <formula>"Alto"</formula>
    </cfRule>
    <cfRule type="cellIs" dxfId="1686" priority="129" operator="equal">
      <formula>"Moderado"</formula>
    </cfRule>
    <cfRule type="cellIs" dxfId="1685" priority="130" operator="equal">
      <formula>"Bajo"</formula>
    </cfRule>
  </conditionalFormatting>
  <conditionalFormatting sqref="AA31:AA35">
    <cfRule type="cellIs" dxfId="1684" priority="122" operator="equal">
      <formula>"Muy Alta"</formula>
    </cfRule>
    <cfRule type="cellIs" dxfId="1683" priority="123" operator="equal">
      <formula>"Alta"</formula>
    </cfRule>
    <cfRule type="cellIs" dxfId="1682" priority="124" operator="equal">
      <formula>"Media"</formula>
    </cfRule>
    <cfRule type="cellIs" dxfId="1681" priority="125" operator="equal">
      <formula>"Baja"</formula>
    </cfRule>
    <cfRule type="cellIs" dxfId="1680" priority="126" operator="equal">
      <formula>"Muy Baja"</formula>
    </cfRule>
  </conditionalFormatting>
  <conditionalFormatting sqref="AC31:AC35">
    <cfRule type="cellIs" dxfId="1679" priority="117" operator="equal">
      <formula>"Catastrófico"</formula>
    </cfRule>
    <cfRule type="cellIs" dxfId="1678" priority="118" operator="equal">
      <formula>"Mayor"</formula>
    </cfRule>
    <cfRule type="cellIs" dxfId="1677" priority="119" operator="equal">
      <formula>"Moderado"</formula>
    </cfRule>
    <cfRule type="cellIs" dxfId="1676" priority="120" operator="equal">
      <formula>"Menor"</formula>
    </cfRule>
    <cfRule type="cellIs" dxfId="1675" priority="121" operator="equal">
      <formula>"Leve"</formula>
    </cfRule>
  </conditionalFormatting>
  <conditionalFormatting sqref="AE31:AE35">
    <cfRule type="cellIs" dxfId="1674" priority="113" operator="equal">
      <formula>"Extremo"</formula>
    </cfRule>
    <cfRule type="cellIs" dxfId="1673" priority="114" operator="equal">
      <formula>"Alto"</formula>
    </cfRule>
    <cfRule type="cellIs" dxfId="1672" priority="115" operator="equal">
      <formula>"Moderado"</formula>
    </cfRule>
    <cfRule type="cellIs" dxfId="1671" priority="116" operator="equal">
      <formula>"Bajo"</formula>
    </cfRule>
  </conditionalFormatting>
  <conditionalFormatting sqref="AA36">
    <cfRule type="cellIs" dxfId="1670" priority="108" operator="equal">
      <formula>"Muy Alta"</formula>
    </cfRule>
    <cfRule type="cellIs" dxfId="1669" priority="109" operator="equal">
      <formula>"Alta"</formula>
    </cfRule>
    <cfRule type="cellIs" dxfId="1668" priority="110" operator="equal">
      <formula>"Media"</formula>
    </cfRule>
    <cfRule type="cellIs" dxfId="1667" priority="111" operator="equal">
      <formula>"Baja"</formula>
    </cfRule>
    <cfRule type="cellIs" dxfId="1666" priority="112" operator="equal">
      <formula>"Muy Baja"</formula>
    </cfRule>
  </conditionalFormatting>
  <conditionalFormatting sqref="AC36">
    <cfRule type="cellIs" dxfId="1665" priority="103" operator="equal">
      <formula>"Catastrófico"</formula>
    </cfRule>
    <cfRule type="cellIs" dxfId="1664" priority="104" operator="equal">
      <formula>"Mayor"</formula>
    </cfRule>
    <cfRule type="cellIs" dxfId="1663" priority="105" operator="equal">
      <formula>"Moderado"</formula>
    </cfRule>
    <cfRule type="cellIs" dxfId="1662" priority="106" operator="equal">
      <formula>"Menor"</formula>
    </cfRule>
    <cfRule type="cellIs" dxfId="1661" priority="107" operator="equal">
      <formula>"Leve"</formula>
    </cfRule>
  </conditionalFormatting>
  <conditionalFormatting sqref="AE36">
    <cfRule type="cellIs" dxfId="1660" priority="99" operator="equal">
      <formula>"Extremo"</formula>
    </cfRule>
    <cfRule type="cellIs" dxfId="1659" priority="100" operator="equal">
      <formula>"Alto"</formula>
    </cfRule>
    <cfRule type="cellIs" dxfId="1658" priority="101" operator="equal">
      <formula>"Moderado"</formula>
    </cfRule>
    <cfRule type="cellIs" dxfId="1657" priority="102" operator="equal">
      <formula>"Bajo"</formula>
    </cfRule>
  </conditionalFormatting>
  <conditionalFormatting sqref="AA37:AA41">
    <cfRule type="cellIs" dxfId="1656" priority="94" operator="equal">
      <formula>"Muy Alta"</formula>
    </cfRule>
    <cfRule type="cellIs" dxfId="1655" priority="95" operator="equal">
      <formula>"Alta"</formula>
    </cfRule>
    <cfRule type="cellIs" dxfId="1654" priority="96" operator="equal">
      <formula>"Media"</formula>
    </cfRule>
    <cfRule type="cellIs" dxfId="1653" priority="97" operator="equal">
      <formula>"Baja"</formula>
    </cfRule>
    <cfRule type="cellIs" dxfId="1652" priority="98" operator="equal">
      <formula>"Muy Baja"</formula>
    </cfRule>
  </conditionalFormatting>
  <conditionalFormatting sqref="AC37:AC41">
    <cfRule type="cellIs" dxfId="1651" priority="89" operator="equal">
      <formula>"Catastrófico"</formula>
    </cfRule>
    <cfRule type="cellIs" dxfId="1650" priority="90" operator="equal">
      <formula>"Mayor"</formula>
    </cfRule>
    <cfRule type="cellIs" dxfId="1649" priority="91" operator="equal">
      <formula>"Moderado"</formula>
    </cfRule>
    <cfRule type="cellIs" dxfId="1648" priority="92" operator="equal">
      <formula>"Menor"</formula>
    </cfRule>
    <cfRule type="cellIs" dxfId="1647" priority="93" operator="equal">
      <formula>"Leve"</formula>
    </cfRule>
  </conditionalFormatting>
  <conditionalFormatting sqref="AE37:AE41">
    <cfRule type="cellIs" dxfId="1646" priority="85" operator="equal">
      <formula>"Extremo"</formula>
    </cfRule>
    <cfRule type="cellIs" dxfId="1645" priority="86" operator="equal">
      <formula>"Alto"</formula>
    </cfRule>
    <cfRule type="cellIs" dxfId="1644" priority="87" operator="equal">
      <formula>"Moderado"</formula>
    </cfRule>
    <cfRule type="cellIs" dxfId="1643" priority="88" operator="equal">
      <formula>"Bajo"</formula>
    </cfRule>
  </conditionalFormatting>
  <conditionalFormatting sqref="AA42">
    <cfRule type="cellIs" dxfId="1642" priority="80" operator="equal">
      <formula>"Muy Alta"</formula>
    </cfRule>
    <cfRule type="cellIs" dxfId="1641" priority="81" operator="equal">
      <formula>"Alta"</formula>
    </cfRule>
    <cfRule type="cellIs" dxfId="1640" priority="82" operator="equal">
      <formula>"Media"</formula>
    </cfRule>
    <cfRule type="cellIs" dxfId="1639" priority="83" operator="equal">
      <formula>"Baja"</formula>
    </cfRule>
    <cfRule type="cellIs" dxfId="1638" priority="84" operator="equal">
      <formula>"Muy Baja"</formula>
    </cfRule>
  </conditionalFormatting>
  <conditionalFormatting sqref="AC42">
    <cfRule type="cellIs" dxfId="1637" priority="75" operator="equal">
      <formula>"Catastrófico"</formula>
    </cfRule>
    <cfRule type="cellIs" dxfId="1636" priority="76" operator="equal">
      <formula>"Mayor"</formula>
    </cfRule>
    <cfRule type="cellIs" dxfId="1635" priority="77" operator="equal">
      <formula>"Moderado"</formula>
    </cfRule>
    <cfRule type="cellIs" dxfId="1634" priority="78" operator="equal">
      <formula>"Menor"</formula>
    </cfRule>
    <cfRule type="cellIs" dxfId="1633" priority="79" operator="equal">
      <formula>"Leve"</formula>
    </cfRule>
  </conditionalFormatting>
  <conditionalFormatting sqref="AE42">
    <cfRule type="cellIs" dxfId="1632" priority="71" operator="equal">
      <formula>"Extremo"</formula>
    </cfRule>
    <cfRule type="cellIs" dxfId="1631" priority="72" operator="equal">
      <formula>"Alto"</formula>
    </cfRule>
    <cfRule type="cellIs" dxfId="1630" priority="73" operator="equal">
      <formula>"Moderado"</formula>
    </cfRule>
    <cfRule type="cellIs" dxfId="1629" priority="74" operator="equal">
      <formula>"Bajo"</formula>
    </cfRule>
  </conditionalFormatting>
  <conditionalFormatting sqref="AA43:AA47">
    <cfRule type="cellIs" dxfId="1628" priority="66" operator="equal">
      <formula>"Muy Alta"</formula>
    </cfRule>
    <cfRule type="cellIs" dxfId="1627" priority="67" operator="equal">
      <formula>"Alta"</formula>
    </cfRule>
    <cfRule type="cellIs" dxfId="1626" priority="68" operator="equal">
      <formula>"Media"</formula>
    </cfRule>
    <cfRule type="cellIs" dxfId="1625" priority="69" operator="equal">
      <formula>"Baja"</formula>
    </cfRule>
    <cfRule type="cellIs" dxfId="1624" priority="70" operator="equal">
      <formula>"Muy Baja"</formula>
    </cfRule>
  </conditionalFormatting>
  <conditionalFormatting sqref="AC43:AC47">
    <cfRule type="cellIs" dxfId="1623" priority="61" operator="equal">
      <formula>"Catastrófico"</formula>
    </cfRule>
    <cfRule type="cellIs" dxfId="1622" priority="62" operator="equal">
      <formula>"Mayor"</formula>
    </cfRule>
    <cfRule type="cellIs" dxfId="1621" priority="63" operator="equal">
      <formula>"Moderado"</formula>
    </cfRule>
    <cfRule type="cellIs" dxfId="1620" priority="64" operator="equal">
      <formula>"Menor"</formula>
    </cfRule>
    <cfRule type="cellIs" dxfId="1619" priority="65" operator="equal">
      <formula>"Leve"</formula>
    </cfRule>
  </conditionalFormatting>
  <conditionalFormatting sqref="AE43:AE47">
    <cfRule type="cellIs" dxfId="1618" priority="57" operator="equal">
      <formula>"Extremo"</formula>
    </cfRule>
    <cfRule type="cellIs" dxfId="1617" priority="58" operator="equal">
      <formula>"Alto"</formula>
    </cfRule>
    <cfRule type="cellIs" dxfId="1616" priority="59" operator="equal">
      <formula>"Moderado"</formula>
    </cfRule>
    <cfRule type="cellIs" dxfId="1615" priority="60" operator="equal">
      <formula>"Bajo"</formula>
    </cfRule>
  </conditionalFormatting>
  <conditionalFormatting sqref="AA48">
    <cfRule type="cellIs" dxfId="1614" priority="52" operator="equal">
      <formula>"Muy Alta"</formula>
    </cfRule>
    <cfRule type="cellIs" dxfId="1613" priority="53" operator="equal">
      <formula>"Alta"</formula>
    </cfRule>
    <cfRule type="cellIs" dxfId="1612" priority="54" operator="equal">
      <formula>"Media"</formula>
    </cfRule>
    <cfRule type="cellIs" dxfId="1611" priority="55" operator="equal">
      <formula>"Baja"</formula>
    </cfRule>
    <cfRule type="cellIs" dxfId="1610" priority="56" operator="equal">
      <formula>"Muy Baja"</formula>
    </cfRule>
  </conditionalFormatting>
  <conditionalFormatting sqref="AC48">
    <cfRule type="cellIs" dxfId="1609" priority="47" operator="equal">
      <formula>"Catastrófico"</formula>
    </cfRule>
    <cfRule type="cellIs" dxfId="1608" priority="48" operator="equal">
      <formula>"Mayor"</formula>
    </cfRule>
    <cfRule type="cellIs" dxfId="1607" priority="49" operator="equal">
      <formula>"Moderado"</formula>
    </cfRule>
    <cfRule type="cellIs" dxfId="1606" priority="50" operator="equal">
      <formula>"Menor"</formula>
    </cfRule>
    <cfRule type="cellIs" dxfId="1605" priority="51" operator="equal">
      <formula>"Leve"</formula>
    </cfRule>
  </conditionalFormatting>
  <conditionalFormatting sqref="AE48">
    <cfRule type="cellIs" dxfId="1604" priority="43" operator="equal">
      <formula>"Extremo"</formula>
    </cfRule>
    <cfRule type="cellIs" dxfId="1603" priority="44" operator="equal">
      <formula>"Alto"</formula>
    </cfRule>
    <cfRule type="cellIs" dxfId="1602" priority="45" operator="equal">
      <formula>"Moderado"</formula>
    </cfRule>
    <cfRule type="cellIs" dxfId="1601" priority="46" operator="equal">
      <formula>"Bajo"</formula>
    </cfRule>
  </conditionalFormatting>
  <conditionalFormatting sqref="AA49:AA53">
    <cfRule type="cellIs" dxfId="1600" priority="38" operator="equal">
      <formula>"Muy Alta"</formula>
    </cfRule>
    <cfRule type="cellIs" dxfId="1599" priority="39" operator="equal">
      <formula>"Alta"</formula>
    </cfRule>
    <cfRule type="cellIs" dxfId="1598" priority="40" operator="equal">
      <formula>"Media"</formula>
    </cfRule>
    <cfRule type="cellIs" dxfId="1597" priority="41" operator="equal">
      <formula>"Baja"</formula>
    </cfRule>
    <cfRule type="cellIs" dxfId="1596" priority="42" operator="equal">
      <formula>"Muy Baja"</formula>
    </cfRule>
  </conditionalFormatting>
  <conditionalFormatting sqref="AC49:AC53">
    <cfRule type="cellIs" dxfId="1595" priority="33" operator="equal">
      <formula>"Catastrófico"</formula>
    </cfRule>
    <cfRule type="cellIs" dxfId="1594" priority="34" operator="equal">
      <formula>"Mayor"</formula>
    </cfRule>
    <cfRule type="cellIs" dxfId="1593" priority="35" operator="equal">
      <formula>"Moderado"</formula>
    </cfRule>
    <cfRule type="cellIs" dxfId="1592" priority="36" operator="equal">
      <formula>"Menor"</formula>
    </cfRule>
    <cfRule type="cellIs" dxfId="1591" priority="37" operator="equal">
      <formula>"Leve"</formula>
    </cfRule>
  </conditionalFormatting>
  <conditionalFormatting sqref="AE49:AE53">
    <cfRule type="cellIs" dxfId="1590" priority="29" operator="equal">
      <formula>"Extremo"</formula>
    </cfRule>
    <cfRule type="cellIs" dxfId="1589" priority="30" operator="equal">
      <formula>"Alto"</formula>
    </cfRule>
    <cfRule type="cellIs" dxfId="1588" priority="31" operator="equal">
      <formula>"Moderado"</formula>
    </cfRule>
    <cfRule type="cellIs" dxfId="1587" priority="32" operator="equal">
      <formula>"Bajo"</formula>
    </cfRule>
  </conditionalFormatting>
  <conditionalFormatting sqref="AA12">
    <cfRule type="cellIs" dxfId="1586" priority="24" operator="equal">
      <formula>"Muy Alta"</formula>
    </cfRule>
    <cfRule type="cellIs" dxfId="1585" priority="25" operator="equal">
      <formula>"Alta"</formula>
    </cfRule>
    <cfRule type="cellIs" dxfId="1584" priority="26" operator="equal">
      <formula>"Media"</formula>
    </cfRule>
    <cfRule type="cellIs" dxfId="1583" priority="27" operator="equal">
      <formula>"Baja"</formula>
    </cfRule>
    <cfRule type="cellIs" dxfId="1582" priority="28" operator="equal">
      <formula>"Muy Baja"</formula>
    </cfRule>
  </conditionalFormatting>
  <conditionalFormatting sqref="AC12">
    <cfRule type="cellIs" dxfId="1581" priority="19" operator="equal">
      <formula>"Catastrófico"</formula>
    </cfRule>
    <cfRule type="cellIs" dxfId="1580" priority="20" operator="equal">
      <formula>"Mayor"</formula>
    </cfRule>
    <cfRule type="cellIs" dxfId="1579" priority="21" operator="equal">
      <formula>"Moderado"</formula>
    </cfRule>
    <cfRule type="cellIs" dxfId="1578" priority="22" operator="equal">
      <formula>"Menor"</formula>
    </cfRule>
    <cfRule type="cellIs" dxfId="1577" priority="23" operator="equal">
      <formula>"Leve"</formula>
    </cfRule>
  </conditionalFormatting>
  <conditionalFormatting sqref="AE12">
    <cfRule type="cellIs" dxfId="1576" priority="15" operator="equal">
      <formula>"Extremo"</formula>
    </cfRule>
    <cfRule type="cellIs" dxfId="1575" priority="16" operator="equal">
      <formula>"Alto"</formula>
    </cfRule>
    <cfRule type="cellIs" dxfId="1574" priority="17" operator="equal">
      <formula>"Moderado"</formula>
    </cfRule>
    <cfRule type="cellIs" dxfId="1573" priority="18" operator="equal">
      <formula>"Bajo"</formula>
    </cfRule>
  </conditionalFormatting>
  <conditionalFormatting sqref="AA13">
    <cfRule type="cellIs" dxfId="1572" priority="10" operator="equal">
      <formula>"Muy Alta"</formula>
    </cfRule>
    <cfRule type="cellIs" dxfId="1571" priority="11" operator="equal">
      <formula>"Alta"</formula>
    </cfRule>
    <cfRule type="cellIs" dxfId="1570" priority="12" operator="equal">
      <formula>"Media"</formula>
    </cfRule>
    <cfRule type="cellIs" dxfId="1569" priority="13" operator="equal">
      <formula>"Baja"</formula>
    </cfRule>
    <cfRule type="cellIs" dxfId="1568" priority="14" operator="equal">
      <formula>"Muy Baja"</formula>
    </cfRule>
  </conditionalFormatting>
  <conditionalFormatting sqref="AC13">
    <cfRule type="cellIs" dxfId="1567" priority="5" operator="equal">
      <formula>"Catastrófico"</formula>
    </cfRule>
    <cfRule type="cellIs" dxfId="1566" priority="6" operator="equal">
      <formula>"Mayor"</formula>
    </cfRule>
    <cfRule type="cellIs" dxfId="1565" priority="7" operator="equal">
      <formula>"Moderado"</formula>
    </cfRule>
    <cfRule type="cellIs" dxfId="1564" priority="8" operator="equal">
      <formula>"Menor"</formula>
    </cfRule>
    <cfRule type="cellIs" dxfId="1563" priority="9" operator="equal">
      <formula>"Leve"</formula>
    </cfRule>
  </conditionalFormatting>
  <conditionalFormatting sqref="AE13">
    <cfRule type="cellIs" dxfId="1562" priority="1" operator="equal">
      <formula>"Extremo"</formula>
    </cfRule>
    <cfRule type="cellIs" dxfId="1561" priority="2" operator="equal">
      <formula>"Alto"</formula>
    </cfRule>
    <cfRule type="cellIs" dxfId="1560" priority="3" operator="equal">
      <formula>"Moderado"</formula>
    </cfRule>
    <cfRule type="cellIs" dxfId="1559" priority="4" operator="equal">
      <formula>"Bajo"</formula>
    </cfRule>
  </conditionalFormatting>
  <dataValidations count="4">
    <dataValidation type="list" allowBlank="1" showInputMessage="1" showErrorMessage="1" sqref="AM5:AM9">
      <formula1>"Sin  avance,En curso,Finalizado "</formula1>
    </dataValidation>
    <dataValidation type="list" allowBlank="1" showInputMessage="1" showErrorMessage="1" sqref="AM10:AM13">
      <formula1>"Sin avance,En curso,Finalizado"</formula1>
    </dataValidation>
    <dataValidation type="list" allowBlank="1" showInputMessage="1" showErrorMessage="1" sqref="BA5:BA17 AS5:AX17">
      <formula1>"Si,No"</formula1>
    </dataValidation>
    <dataValidation type="list" allowBlank="1" showInputMessage="1" showErrorMessage="1" sqref="AM14:AM17">
      <formula1>"Sin avance,En curso,Finalizado "</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'E:\AUDITORIAS AÑO 2022\SEGUIMIENTO A LOS RIESGOS DE GESTION SEP 2022\SEGUIMIENTO SIG\[SEGUIMIENTO GESTION DEL RIESGO PROCESO  SIG DEFINITVO 2.xlsx]Opciones Tratamiento'!#REF!</xm:f>
          </x14:formula1>
          <xm:sqref>AL51:AL52 AL45:AL46 AL37 AL48:AL49 AL39:AL40 AL42:AL43 AF5 AF50:AF53 AF20:AF24 AF26:AF30 AF32:AF36 AF38:AF42 AF44:AF48 AF18 AF10 AF14 H5:H53 B5:B53</xm:sqref>
        </x14:dataValidation>
        <x14:dataValidation type="list" allowBlank="1" showInputMessage="1" showErrorMessage="1">
          <x14:formula1>
            <xm:f>'C:\Users\HOME\Downloads\[Formato Matriz de Riesgos 2021 (1).xlsx]Opciones Tratamiento'!#REF!</xm:f>
          </x14:formula1>
          <xm:sqref>AF43 AF37 AF49 AF19 AF25 AF31</xm:sqref>
        </x14:dataValidation>
        <x14:dataValidation type="custom" allowBlank="1" showInputMessage="1" showErrorMessage="1" error="Recuerde que las acciones se generan bajo la medida de mitigar el riesgo">
          <x14:formula1>
            <xm:f>IF(OR(AF5='E:\AUDITORIAS AÑO 2022\SEGUIMIENTO A LOS RIESGOS DE GESTION SEP 2022\SEGUIMIENTO SIG\[SEGUIMIENTO GESTION DEL RIESGO PROCESO  SIG DEFINITVO 2.xlsx]Opciones Tratamiento'!#REF!,AF5='E:\AUDITORIAS AÑO 2022\SEGUIMIENTO A LOS RIESGOS DE GESTION SEP 2022\SEGUIMIENTO SIG\[SEGUIMIENTO GESTION DEL RIESGO PROCESO  SIG DEFINITVO 2.xlsx]Opciones Tratamiento'!#REF!,AF5='E:\AUDITORIAS AÑO 2022\SEGUIMIENTO A LOS RIESGOS DE GESTION SEP 2022\SEGUIMIENTO SIG\[SEGUIMIENTO GESTION DEL RIESGO PROCESO  SIG DEFINITVO 2.xlsx]Opciones Tratamiento'!#REF!),ISBLANK(AF5),ISTEXT(AF5))</xm:f>
          </x14:formula1>
          <xm:sqref>AG5 AG10 AG14:AG53</xm:sqref>
        </x14:dataValidation>
        <x14:dataValidation type="custom" allowBlank="1" showInputMessage="1" showErrorMessage="1" error="Recuerde que las acciones se generan bajo la medida de mitigar el riesgo">
          <x14:formula1>
            <xm:f>IF(OR(AF5='E:\AUDITORIAS AÑO 2022\SEGUIMIENTO A LOS RIESGOS DE GESTION SEP 2022\SEGUIMIENTO SIG\[SEGUIMIENTO GESTION DEL RIESGO PROCESO  SIG DEFINITVO 2.xlsx]Opciones Tratamiento'!#REF!,AF5='E:\AUDITORIAS AÑO 2022\SEGUIMIENTO A LOS RIESGOS DE GESTION SEP 2022\SEGUIMIENTO SIG\[SEGUIMIENTO GESTION DEL RIESGO PROCESO  SIG DEFINITVO 2.xlsx]Opciones Tratamiento'!#REF!,AF5='E:\AUDITORIAS AÑO 2022\SEGUIMIENTO A LOS RIESGOS DE GESTION SEP 2022\SEGUIMIENTO SIG\[SEGUIMIENTO GESTION DEL RIESGO PROCESO  SIG DEFINITVO 2.xlsx]Opciones Tratamiento'!#REF!),ISBLANK(AF5),ISTEXT(AF5))</xm:f>
          </x14:formula1>
          <xm:sqref>AH5 AH10 AH14:AH53</xm:sqref>
        </x14:dataValidation>
        <x14:dataValidation type="custom" allowBlank="1" showInputMessage="1" showErrorMessage="1" error="Recuerde que las acciones se generan bajo la medida de mitigar el riesgo">
          <x14:formula1>
            <xm:f>IF(OR(AF5='E:\AUDITORIAS AÑO 2022\SEGUIMIENTO A LOS RIESGOS DE GESTION SEP 2022\SEGUIMIENTO SIG\[SEGUIMIENTO GESTION DEL RIESGO PROCESO  SIG DEFINITVO 2.xlsx]Opciones Tratamiento'!#REF!,AF5='E:\AUDITORIAS AÑO 2022\SEGUIMIENTO A LOS RIESGOS DE GESTION SEP 2022\SEGUIMIENTO SIG\[SEGUIMIENTO GESTION DEL RIESGO PROCESO  SIG DEFINITVO 2.xlsx]Opciones Tratamiento'!#REF!,AF5='E:\AUDITORIAS AÑO 2022\SEGUIMIENTO A LOS RIESGOS DE GESTION SEP 2022\SEGUIMIENTO SIG\[SEGUIMIENTO GESTION DEL RIESGO PROCESO  SIG DEFINITVO 2.xlsx]Opciones Tratamiento'!#REF!),ISBLANK(AF5),ISTEXT(AF5))</xm:f>
          </x14:formula1>
          <xm:sqref>AI5 AI10 AI14:AI53</xm:sqref>
        </x14:dataValidation>
        <x14:dataValidation type="list" allowBlank="1" showInputMessage="1" showErrorMessage="1">
          <x14:formula1>
            <xm:f>'E:\AUDITORIAS AÑO 2022\SEGUIMIENTO A LOS RIESGOS DE GESTION SEP 2022\SEGUIMIENTO SIG\[SEGUIMIENTO GESTION DEL RIESGO PROCESO  SIG DEFINITVO 2.xlsx]Tabla Valoración controles'!#REF!</xm:f>
          </x14:formula1>
          <xm:sqref>T5:U53 W5:Y53</xm:sqref>
        </x14:dataValidation>
        <x14:dataValidation type="list" allowBlank="1" showInputMessage="1" showErrorMessage="1">
          <x14:formula1>
            <xm:f>'E:\AUDITORIAS AÑO 2022\SEGUIMIENTO A LOS RIESGOS DE GESTION SEP 2022\SEGUIMIENTO SIG\[SEGUIMIENTO GESTION DEL RIESGO PROCESO  SIG DEFINITVO 2.xlsx]Tabla Impacto'!#REF!</xm:f>
          </x14:formula1>
          <xm:sqref>L5:L53</xm:sqref>
        </x14:dataValidation>
        <x14:dataValidation type="custom" allowBlank="1" showInputMessage="1" showErrorMessage="1" error="Recuerde que las acciones se generan bajo la medida de mitigar el riesgo">
          <x14:formula1>
            <xm:f>IF(OR(AF5='E:\AUDITORIAS AÑO 2022\SEGUIMIENTO A LOS RIESGOS DE GESTION SEP 2022\SEGUIMIENTO SIG\[SEGUIMIENTO GESTION DEL RIESGO PROCESO  SIG DEFINITVO 2.xlsx]Opciones Tratamiento'!#REF!,AF5='E:\AUDITORIAS AÑO 2022\SEGUIMIENTO A LOS RIESGOS DE GESTION SEP 2022\SEGUIMIENTO SIG\[SEGUIMIENTO GESTION DEL RIESGO PROCESO  SIG DEFINITVO 2.xlsx]Opciones Tratamiento'!#REF!,AF5='E:\AUDITORIAS AÑO 2022\SEGUIMIENTO A LOS RIESGOS DE GESTION SEP 2022\SEGUIMIENTO SIG\[SEGUIMIENTO GESTION DEL RIESGO PROCESO  SIG DEFINITVO 2.xlsx]Opciones Tratamiento'!#REF!),ISBLANK(AF5),ISTEXT(AF5))</xm:f>
          </x14:formula1>
          <xm:sqref>AJ5 AJ10 AJ14 AJ18:AJ53</xm:sqref>
        </x14:dataValidation>
        <x14:dataValidation type="custom" allowBlank="1" showInputMessage="1" showErrorMessage="1" error="Recuerde que las acciones se generan bajo la medida de mitigar el riesgo">
          <x14:formula1>
            <xm:f>IF(OR(AF5='E:\AUDITORIAS AÑO 2022\SEGUIMIENTO A LOS RIESGOS DE GESTION SEP 2022\SEGUIMIENTO SIG\[SEGUIMIENTO GESTION DEL RIESGO PROCESO  SIG DEFINITVO 2.xlsx]Opciones Tratamiento'!#REF!,AF5='E:\AUDITORIAS AÑO 2022\SEGUIMIENTO A LOS RIESGOS DE GESTION SEP 2022\SEGUIMIENTO SIG\[SEGUIMIENTO GESTION DEL RIESGO PROCESO  SIG DEFINITVO 2.xlsx]Opciones Tratamiento'!#REF!,AF5='E:\AUDITORIAS AÑO 2022\SEGUIMIENTO A LOS RIESGOS DE GESTION SEP 2022\SEGUIMIENTO SIG\[SEGUIMIENTO GESTION DEL RIESGO PROCESO  SIG DEFINITVO 2.xlsx]Opciones Tratamiento'!#REF!),ISBLANK(AF5),ISTEXT(AF5))</xm:f>
          </x14:formula1>
          <xm:sqref>AK5 AK18:AK53 AK14 AK10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0"/>
  <sheetViews>
    <sheetView zoomScale="69" zoomScaleNormal="69" workbookViewId="0">
      <selection activeCell="E7" sqref="E7"/>
    </sheetView>
  </sheetViews>
  <sheetFormatPr baseColWidth="10" defaultRowHeight="15" x14ac:dyDescent="0.25"/>
  <cols>
    <col min="1" max="1" width="37.42578125" customWidth="1"/>
    <col min="2" max="2" width="32.5703125" customWidth="1"/>
    <col min="3" max="3" width="27.7109375" customWidth="1"/>
    <col min="4" max="4" width="28.28515625" customWidth="1"/>
    <col min="5" max="5" width="22.5703125" customWidth="1"/>
    <col min="6" max="6" width="21" customWidth="1"/>
    <col min="7" max="7" width="16.5703125" customWidth="1"/>
    <col min="8" max="8" width="17" customWidth="1"/>
    <col min="9" max="9" width="35.140625" customWidth="1"/>
    <col min="10" max="10" width="23.140625" customWidth="1"/>
    <col min="11" max="11" width="37.140625" customWidth="1"/>
    <col min="14" max="14" width="65.42578125" customWidth="1"/>
    <col min="15" max="15" width="74.42578125" customWidth="1"/>
    <col min="16" max="16" width="43.85546875" customWidth="1"/>
    <col min="17" max="17" width="31.5703125" customWidth="1"/>
    <col min="18" max="18" width="68.28515625" customWidth="1"/>
    <col min="19" max="19" width="73.5703125" customWidth="1"/>
    <col min="20" max="20" width="48.140625" customWidth="1"/>
    <col min="21" max="21" width="43.5703125" customWidth="1"/>
    <col min="22" max="22" width="48.7109375" customWidth="1"/>
    <col min="23" max="23" width="34.42578125" customWidth="1"/>
    <col min="29" max="29" width="40.7109375" customWidth="1"/>
    <col min="35" max="35" width="35.28515625" customWidth="1"/>
    <col min="36" max="36" width="43.5703125" customWidth="1"/>
    <col min="37" max="37" width="40.7109375" customWidth="1"/>
    <col min="38" max="38" width="28" customWidth="1"/>
    <col min="39" max="39" width="58.85546875" customWidth="1"/>
  </cols>
  <sheetData>
    <row r="1" spans="1:60" ht="15" customHeight="1" x14ac:dyDescent="0.25">
      <c r="A1" s="774" t="s">
        <v>38</v>
      </c>
      <c r="B1" s="774"/>
      <c r="C1" s="774"/>
      <c r="D1" s="774"/>
      <c r="E1" s="774"/>
      <c r="F1" s="774"/>
      <c r="G1" s="774"/>
      <c r="H1" s="774"/>
      <c r="I1" s="774"/>
      <c r="J1" s="774" t="s">
        <v>39</v>
      </c>
      <c r="K1" s="774"/>
      <c r="L1" s="774"/>
      <c r="M1" s="774"/>
      <c r="N1" s="774"/>
      <c r="O1" s="774"/>
      <c r="P1" s="774"/>
      <c r="Q1" s="774" t="s">
        <v>40</v>
      </c>
      <c r="R1" s="774"/>
      <c r="S1" s="774"/>
      <c r="T1" s="774"/>
      <c r="U1" s="774"/>
      <c r="V1" s="774"/>
      <c r="W1" s="774"/>
      <c r="X1" s="774"/>
      <c r="Y1" s="774"/>
      <c r="Z1" s="774" t="s">
        <v>41</v>
      </c>
      <c r="AA1" s="774"/>
      <c r="AB1" s="774"/>
      <c r="AC1" s="774"/>
      <c r="AD1" s="774"/>
      <c r="AE1" s="774"/>
      <c r="AF1" s="774"/>
      <c r="AG1" s="774" t="s">
        <v>42</v>
      </c>
      <c r="AH1" s="774"/>
      <c r="AI1" s="774"/>
      <c r="AJ1" s="774"/>
      <c r="AK1" s="776" t="s">
        <v>43</v>
      </c>
      <c r="AL1" s="776"/>
      <c r="AM1" s="777"/>
      <c r="AN1" s="759" t="s">
        <v>44</v>
      </c>
      <c r="AO1" s="760"/>
      <c r="AP1" s="760"/>
      <c r="AQ1" s="760"/>
      <c r="AR1" s="761"/>
      <c r="AS1" s="765" t="s">
        <v>45</v>
      </c>
      <c r="AT1" s="766"/>
      <c r="AU1" s="766"/>
      <c r="AV1" s="766"/>
      <c r="AW1" s="766"/>
      <c r="AX1" s="766"/>
      <c r="AY1" s="766"/>
      <c r="AZ1" s="767"/>
      <c r="BA1" s="759" t="s">
        <v>46</v>
      </c>
      <c r="BB1" s="760"/>
      <c r="BC1" s="760"/>
      <c r="BD1" s="760"/>
      <c r="BE1" s="760"/>
      <c r="BF1" s="760"/>
      <c r="BG1" s="760"/>
      <c r="BH1" s="761"/>
    </row>
    <row r="2" spans="1:60" ht="15" customHeight="1" x14ac:dyDescent="0.25">
      <c r="A2" s="775"/>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8"/>
      <c r="AL2" s="778"/>
      <c r="AM2" s="779"/>
      <c r="AN2" s="762"/>
      <c r="AO2" s="763"/>
      <c r="AP2" s="763"/>
      <c r="AQ2" s="763"/>
      <c r="AR2" s="764"/>
      <c r="AS2" s="762"/>
      <c r="AT2" s="763"/>
      <c r="AU2" s="763"/>
      <c r="AV2" s="763"/>
      <c r="AW2" s="763"/>
      <c r="AX2" s="763"/>
      <c r="AY2" s="763"/>
      <c r="AZ2" s="764"/>
      <c r="BA2" s="762"/>
      <c r="BB2" s="763"/>
      <c r="BC2" s="763"/>
      <c r="BD2" s="763"/>
      <c r="BE2" s="763"/>
      <c r="BF2" s="763"/>
      <c r="BG2" s="763"/>
      <c r="BH2" s="764"/>
    </row>
    <row r="3" spans="1:60" ht="16.5" customHeight="1" x14ac:dyDescent="0.25">
      <c r="A3" s="768" t="s">
        <v>47</v>
      </c>
      <c r="B3" s="770" t="s">
        <v>24</v>
      </c>
      <c r="C3" s="772" t="s">
        <v>48</v>
      </c>
      <c r="D3" s="772" t="s">
        <v>49</v>
      </c>
      <c r="E3" s="772" t="s">
        <v>50</v>
      </c>
      <c r="F3" s="770" t="s">
        <v>51</v>
      </c>
      <c r="G3" s="770" t="s">
        <v>52</v>
      </c>
      <c r="H3" s="772" t="s">
        <v>53</v>
      </c>
      <c r="I3" s="772" t="s">
        <v>54</v>
      </c>
      <c r="J3" s="772" t="s">
        <v>55</v>
      </c>
      <c r="K3" s="770" t="s">
        <v>56</v>
      </c>
      <c r="L3" s="772" t="s">
        <v>57</v>
      </c>
      <c r="M3" s="772" t="s">
        <v>58</v>
      </c>
      <c r="N3" s="772" t="s">
        <v>59</v>
      </c>
      <c r="O3" s="770" t="s">
        <v>56</v>
      </c>
      <c r="P3" s="772" t="s">
        <v>60</v>
      </c>
      <c r="Q3" s="780" t="s">
        <v>61</v>
      </c>
      <c r="R3" s="772" t="s">
        <v>62</v>
      </c>
      <c r="S3" s="772" t="s">
        <v>63</v>
      </c>
      <c r="T3" s="784" t="s">
        <v>64</v>
      </c>
      <c r="U3" s="785"/>
      <c r="V3" s="785"/>
      <c r="W3" s="785"/>
      <c r="X3" s="785"/>
      <c r="Y3" s="786"/>
      <c r="Z3" s="780" t="s">
        <v>65</v>
      </c>
      <c r="AA3" s="780" t="s">
        <v>66</v>
      </c>
      <c r="AB3" s="780" t="s">
        <v>56</v>
      </c>
      <c r="AC3" s="780" t="s">
        <v>67</v>
      </c>
      <c r="AD3" s="780" t="s">
        <v>56</v>
      </c>
      <c r="AE3" s="780" t="s">
        <v>68</v>
      </c>
      <c r="AF3" s="780" t="s">
        <v>69</v>
      </c>
      <c r="AG3" s="772" t="s">
        <v>42</v>
      </c>
      <c r="AH3" s="772" t="s">
        <v>25</v>
      </c>
      <c r="AI3" s="772" t="s">
        <v>70</v>
      </c>
      <c r="AJ3" s="782" t="s">
        <v>838</v>
      </c>
      <c r="AK3" s="791" t="s">
        <v>72</v>
      </c>
      <c r="AL3" s="793" t="s">
        <v>73</v>
      </c>
      <c r="AM3" s="793" t="s">
        <v>74</v>
      </c>
      <c r="AN3" s="789" t="s">
        <v>26</v>
      </c>
      <c r="AO3" s="787" t="s">
        <v>974</v>
      </c>
      <c r="AP3" s="787" t="s">
        <v>76</v>
      </c>
      <c r="AQ3" s="787" t="s">
        <v>975</v>
      </c>
      <c r="AR3" s="787" t="s">
        <v>921</v>
      </c>
      <c r="AS3" s="789" t="s">
        <v>27</v>
      </c>
      <c r="AT3" s="789" t="s">
        <v>28</v>
      </c>
      <c r="AU3" s="789" t="s">
        <v>29</v>
      </c>
      <c r="AV3" s="789" t="s">
        <v>79</v>
      </c>
      <c r="AW3" s="789" t="s">
        <v>30</v>
      </c>
      <c r="AX3" s="789" t="s">
        <v>80</v>
      </c>
      <c r="AY3" s="789" t="s">
        <v>259</v>
      </c>
      <c r="AZ3" s="789" t="s">
        <v>31</v>
      </c>
      <c r="BA3" s="795" t="s">
        <v>81</v>
      </c>
      <c r="BB3" s="795" t="s">
        <v>82</v>
      </c>
      <c r="BC3" s="795" t="s">
        <v>83</v>
      </c>
      <c r="BD3" s="795" t="s">
        <v>84</v>
      </c>
      <c r="BE3" s="795" t="s">
        <v>85</v>
      </c>
      <c r="BF3" s="795" t="s">
        <v>177</v>
      </c>
      <c r="BG3" s="795" t="s">
        <v>87</v>
      </c>
      <c r="BH3" s="795" t="s">
        <v>841</v>
      </c>
    </row>
    <row r="4" spans="1:60" ht="72.75" customHeight="1" x14ac:dyDescent="0.25">
      <c r="A4" s="769"/>
      <c r="B4" s="771"/>
      <c r="C4" s="773"/>
      <c r="D4" s="773"/>
      <c r="E4" s="773"/>
      <c r="F4" s="771"/>
      <c r="G4" s="771"/>
      <c r="H4" s="773"/>
      <c r="I4" s="773"/>
      <c r="J4" s="773"/>
      <c r="K4" s="771"/>
      <c r="L4" s="773"/>
      <c r="M4" s="773"/>
      <c r="N4" s="773"/>
      <c r="O4" s="771"/>
      <c r="P4" s="773"/>
      <c r="Q4" s="781"/>
      <c r="R4" s="773"/>
      <c r="S4" s="773"/>
      <c r="T4" s="621" t="s">
        <v>89</v>
      </c>
      <c r="U4" s="621" t="s">
        <v>90</v>
      </c>
      <c r="V4" s="621" t="s">
        <v>91</v>
      </c>
      <c r="W4" s="621" t="s">
        <v>92</v>
      </c>
      <c r="X4" s="621" t="s">
        <v>93</v>
      </c>
      <c r="Y4" s="621" t="s">
        <v>94</v>
      </c>
      <c r="Z4" s="781"/>
      <c r="AA4" s="781"/>
      <c r="AB4" s="781"/>
      <c r="AC4" s="781"/>
      <c r="AD4" s="781"/>
      <c r="AE4" s="781"/>
      <c r="AF4" s="781"/>
      <c r="AG4" s="773"/>
      <c r="AH4" s="773"/>
      <c r="AI4" s="773"/>
      <c r="AJ4" s="783"/>
      <c r="AK4" s="792"/>
      <c r="AL4" s="794"/>
      <c r="AM4" s="794"/>
      <c r="AN4" s="790"/>
      <c r="AO4" s="788"/>
      <c r="AP4" s="788"/>
      <c r="AQ4" s="788"/>
      <c r="AR4" s="788"/>
      <c r="AS4" s="790"/>
      <c r="AT4" s="790"/>
      <c r="AU4" s="790"/>
      <c r="AV4" s="790"/>
      <c r="AW4" s="790"/>
      <c r="AX4" s="790"/>
      <c r="AY4" s="790"/>
      <c r="AZ4" s="790"/>
      <c r="BA4" s="796"/>
      <c r="BB4" s="796"/>
      <c r="BC4" s="796"/>
      <c r="BD4" s="796"/>
      <c r="BE4" s="796"/>
      <c r="BF4" s="796"/>
      <c r="BG4" s="796"/>
      <c r="BH4" s="796"/>
    </row>
    <row r="5" spans="1:60" ht="84" customHeight="1" x14ac:dyDescent="0.25">
      <c r="A5" s="803">
        <v>1</v>
      </c>
      <c r="B5" s="809" t="s">
        <v>165</v>
      </c>
      <c r="C5" s="800" t="s">
        <v>976</v>
      </c>
      <c r="D5" s="800" t="s">
        <v>977</v>
      </c>
      <c r="E5" s="800" t="s">
        <v>978</v>
      </c>
      <c r="F5" s="809" t="s">
        <v>979</v>
      </c>
      <c r="G5" s="797" t="s">
        <v>980</v>
      </c>
      <c r="H5" s="800" t="s">
        <v>101</v>
      </c>
      <c r="I5" s="803">
        <v>20</v>
      </c>
      <c r="J5" s="800" t="str">
        <f>IF(I5&lt;=0,"",IF(I5&lt;=2,"Muy Baja",IF(I5&lt;=24,"Baja",IF(I5&lt;=500,"Media",IF(I5&lt;=5000,"Alta","Muy Alta")))))</f>
        <v>Baja</v>
      </c>
      <c r="K5" s="806">
        <f>IF(J5="","",IF(J5="Muy Baja",0.2,IF(J5="Baja",0.4,IF(J5="Media",0.6,IF(J5="Alta",0.8,IF(J5="Muy Alta",1,))))))</f>
        <v>0.4</v>
      </c>
      <c r="L5" s="806" t="s">
        <v>265</v>
      </c>
      <c r="M5" s="806" t="str">
        <f>IF(NOT(ISERROR(MATCH(L5,'[3]Tabla Impacto'!$B$221:$B$223,0))),'[3]Tabla Impacto'!$F$223&amp;"Por favor no seleccionar los criterios de impacto(Afectación Económica o presupuestal y Pérdida Reputacional)",L5)</f>
        <v xml:space="preserve">     El riesgo afecta la imagen de la entidad a nivel nacional, con efecto publicitarios sostenible a nivel país</v>
      </c>
      <c r="N5" s="800" t="str">
        <f>IF(OR(M5='[3]Tabla Impacto'!$C$11,M5='[3]Tabla Impacto'!$D$11),"Leve",IF(OR(M5='[3]Tabla Impacto'!$C$12,M5='[3]Tabla Impacto'!$D$12),"Menor",IF(OR(M5='[3]Tabla Impacto'!$C$13,M5='[3]Tabla Impacto'!$D$13),"Moderado",IF(OR(M5='[3]Tabla Impacto'!$C$14,M5='[3]Tabla Impacto'!$D$14),"Mayor",IF(OR(M5='[3]Tabla Impacto'!$C$15,M5='[3]Tabla Impacto'!$D$15),"Catastrófico","")))))</f>
        <v>Catastrófico</v>
      </c>
      <c r="O5" s="806">
        <f>IF(N5="","",IF(N5="Leve",0.2,IF(N5="Menor",0.4,IF(N5="Moderado",0.6,IF(N5="Mayor",0.8,IF(N5="Catastrófico",1,))))))</f>
        <v>1</v>
      </c>
      <c r="P5" s="803"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Extremo</v>
      </c>
      <c r="Q5" s="622">
        <v>1</v>
      </c>
      <c r="R5" s="623" t="s">
        <v>981</v>
      </c>
      <c r="S5" s="622" t="str">
        <f t="shared" ref="S5:S9" si="0">IF(OR(T5="Preventivo",T5="Detectivo"),"Probabilidad",IF(T5="Correctivo","Impacto",""))</f>
        <v>Impacto</v>
      </c>
      <c r="T5" s="624" t="s">
        <v>285</v>
      </c>
      <c r="U5" s="624" t="s">
        <v>35</v>
      </c>
      <c r="V5" s="625" t="str">
        <f t="shared" ref="V5:V9" si="1">IF(AND(T5="Preventivo",U5="Automático"),"50%",IF(AND(T5="Preventivo",U5="Manual"),"40%",IF(AND(T5="Detectivo",U5="Automático"),"40%",IF(AND(T5="Detectivo",U5="Manual"),"30%",IF(AND(T5="Correctivo",U5="Automático"),"35%",IF(AND(T5="Correctivo",U5="Manual"),"25%",""))))))</f>
        <v>25%</v>
      </c>
      <c r="W5" s="624" t="s">
        <v>172</v>
      </c>
      <c r="X5" s="624" t="s">
        <v>141</v>
      </c>
      <c r="Y5" s="624" t="s">
        <v>107</v>
      </c>
      <c r="Z5" s="626">
        <f>IFERROR(IF(S5="Probabilidad",(K5-(+K5*V5)),IF(S5="Impacto",K5,"")),"")</f>
        <v>0.4</v>
      </c>
      <c r="AA5" s="627" t="str">
        <f t="shared" ref="AA5:AA9" si="2">IFERROR(IF(Z5="","",IF(Z5&lt;=0.2,"Muy Baja",IF(Z5&lt;=0.4,"Baja",IF(Z5&lt;=0.6,"Media",IF(Z5&lt;=0.8,"Alta","Muy Alta"))))),"")</f>
        <v>Baja</v>
      </c>
      <c r="AB5" s="625">
        <f t="shared" ref="AB5:AB9" si="3">+Z5</f>
        <v>0.4</v>
      </c>
      <c r="AC5" s="627" t="str">
        <f t="shared" ref="AC5:AC9" si="4">IFERROR(IF(AD5="","",IF(AD5&lt;=0.2,"Leve",IF(AD5&lt;=0.4,"Menor",IF(AD5&lt;=0.6,"Moderado",IF(AD5&lt;=0.8,"Mayor","Catastrófico"))))),"")</f>
        <v>Mayor</v>
      </c>
      <c r="AD5" s="625">
        <f>IFERROR(IF(S5="Impacto",(O5-(+O5*V5)),IF(S5="Probabilidad",O5,"")),"")</f>
        <v>0.75</v>
      </c>
      <c r="AE5" s="624" t="str">
        <f t="shared" ref="AE5:AE9" si="5">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Alto</v>
      </c>
      <c r="AF5" s="827" t="s">
        <v>142</v>
      </c>
      <c r="AG5" s="809" t="s">
        <v>982</v>
      </c>
      <c r="AH5" s="800" t="s">
        <v>983</v>
      </c>
      <c r="AI5" s="816">
        <v>44591</v>
      </c>
      <c r="AJ5" s="819" t="s">
        <v>984</v>
      </c>
      <c r="AK5" s="822">
        <v>44832</v>
      </c>
      <c r="AL5" s="825" t="s">
        <v>985</v>
      </c>
      <c r="AM5" s="812" t="s">
        <v>109</v>
      </c>
      <c r="AN5" s="845" t="s">
        <v>986</v>
      </c>
      <c r="AO5" s="836" t="s">
        <v>987</v>
      </c>
      <c r="AP5" s="839" t="s">
        <v>988</v>
      </c>
      <c r="AQ5" s="836" t="s">
        <v>989</v>
      </c>
      <c r="AR5" s="839" t="s">
        <v>990</v>
      </c>
      <c r="AS5" s="628" t="s">
        <v>32</v>
      </c>
      <c r="AT5" s="628" t="s">
        <v>37</v>
      </c>
      <c r="AU5" s="628" t="s">
        <v>32</v>
      </c>
      <c r="AV5" s="628" t="s">
        <v>37</v>
      </c>
      <c r="AW5" s="628" t="s">
        <v>37</v>
      </c>
      <c r="AX5" s="628" t="s">
        <v>32</v>
      </c>
      <c r="AY5" s="629" t="s">
        <v>991</v>
      </c>
      <c r="AZ5" s="630" t="s">
        <v>992</v>
      </c>
      <c r="BA5" s="812" t="s">
        <v>32</v>
      </c>
      <c r="BB5" s="814" t="s">
        <v>37</v>
      </c>
      <c r="BC5" s="814">
        <v>0</v>
      </c>
      <c r="BD5" s="836">
        <f>I5</f>
        <v>20</v>
      </c>
      <c r="BE5" s="839" t="s">
        <v>993</v>
      </c>
      <c r="BF5" s="830" t="s">
        <v>994</v>
      </c>
      <c r="BG5" s="842" t="s">
        <v>152</v>
      </c>
      <c r="BH5" s="830" t="s">
        <v>995</v>
      </c>
    </row>
    <row r="6" spans="1:60" ht="75.75" customHeight="1" x14ac:dyDescent="0.25">
      <c r="A6" s="804"/>
      <c r="B6" s="810"/>
      <c r="C6" s="801"/>
      <c r="D6" s="801"/>
      <c r="E6" s="802"/>
      <c r="F6" s="810"/>
      <c r="G6" s="798"/>
      <c r="H6" s="801"/>
      <c r="I6" s="804"/>
      <c r="J6" s="801"/>
      <c r="K6" s="807"/>
      <c r="L6" s="807"/>
      <c r="M6" s="807"/>
      <c r="N6" s="801"/>
      <c r="O6" s="807"/>
      <c r="P6" s="804"/>
      <c r="Q6" s="622">
        <v>2</v>
      </c>
      <c r="R6" s="623" t="s">
        <v>996</v>
      </c>
      <c r="S6" s="622" t="str">
        <f t="shared" si="0"/>
        <v>Probabilidad</v>
      </c>
      <c r="T6" s="624" t="s">
        <v>214</v>
      </c>
      <c r="U6" s="624" t="s">
        <v>35</v>
      </c>
      <c r="V6" s="625" t="str">
        <f t="shared" si="1"/>
        <v>30%</v>
      </c>
      <c r="W6" s="624" t="s">
        <v>105</v>
      </c>
      <c r="X6" s="624" t="s">
        <v>141</v>
      </c>
      <c r="Y6" s="624" t="s">
        <v>107</v>
      </c>
      <c r="Z6" s="626">
        <f>IFERROR(IF(AND(S5="Probabilidad",S6="Probabilidad"),(AB5-(+AB5*V6)),IF(AND(S5="Impacto",S6="Probabilidad"),(K5-(+K5*V6)),IF(S6="Impacto",AB5,""))),"")</f>
        <v>0.28000000000000003</v>
      </c>
      <c r="AA6" s="627" t="str">
        <f t="shared" si="2"/>
        <v>Baja</v>
      </c>
      <c r="AB6" s="625">
        <f t="shared" si="3"/>
        <v>0.28000000000000003</v>
      </c>
      <c r="AC6" s="627" t="str">
        <f t="shared" si="4"/>
        <v>Mayor</v>
      </c>
      <c r="AD6" s="625">
        <f>IFERROR(IF(AND(S5="Impacto",S6="Impacto"),(AD5-(+AD5*V6)),IF(AND(S5="Probabilidad",S6="Impacto"),(O5-(+O5*V6)),IF(S6="Probabilidad",AD5,""))),"")</f>
        <v>0.75</v>
      </c>
      <c r="AE6" s="624" t="str">
        <f t="shared" si="5"/>
        <v>Alto</v>
      </c>
      <c r="AF6" s="828"/>
      <c r="AG6" s="811"/>
      <c r="AH6" s="801"/>
      <c r="AI6" s="817"/>
      <c r="AJ6" s="820"/>
      <c r="AK6" s="823"/>
      <c r="AL6" s="826"/>
      <c r="AM6" s="813"/>
      <c r="AN6" s="846"/>
      <c r="AO6" s="837"/>
      <c r="AP6" s="840"/>
      <c r="AQ6" s="837"/>
      <c r="AR6" s="840"/>
      <c r="AS6" s="628" t="s">
        <v>32</v>
      </c>
      <c r="AT6" s="628" t="s">
        <v>37</v>
      </c>
      <c r="AU6" s="628" t="s">
        <v>32</v>
      </c>
      <c r="AV6" s="628" t="s">
        <v>37</v>
      </c>
      <c r="AW6" s="628" t="s">
        <v>37</v>
      </c>
      <c r="AX6" s="628" t="s">
        <v>32</v>
      </c>
      <c r="AY6" s="629" t="s">
        <v>991</v>
      </c>
      <c r="AZ6" s="630" t="s">
        <v>992</v>
      </c>
      <c r="BA6" s="848"/>
      <c r="BB6" s="835"/>
      <c r="BC6" s="835"/>
      <c r="BD6" s="837"/>
      <c r="BE6" s="840"/>
      <c r="BF6" s="831"/>
      <c r="BG6" s="843"/>
      <c r="BH6" s="831"/>
    </row>
    <row r="7" spans="1:60" ht="102.75" customHeight="1" x14ac:dyDescent="0.25">
      <c r="A7" s="804"/>
      <c r="B7" s="810"/>
      <c r="C7" s="801"/>
      <c r="D7" s="801"/>
      <c r="E7" s="623" t="s">
        <v>997</v>
      </c>
      <c r="F7" s="810"/>
      <c r="G7" s="798"/>
      <c r="H7" s="801"/>
      <c r="I7" s="804"/>
      <c r="J7" s="801"/>
      <c r="K7" s="807"/>
      <c r="L7" s="807"/>
      <c r="M7" s="807"/>
      <c r="N7" s="801"/>
      <c r="O7" s="807"/>
      <c r="P7" s="804"/>
      <c r="Q7" s="622">
        <v>3</v>
      </c>
      <c r="R7" s="631" t="s">
        <v>998</v>
      </c>
      <c r="S7" s="622" t="str">
        <f t="shared" si="0"/>
        <v>Probabilidad</v>
      </c>
      <c r="T7" s="624" t="s">
        <v>214</v>
      </c>
      <c r="U7" s="624" t="s">
        <v>35</v>
      </c>
      <c r="V7" s="625" t="str">
        <f t="shared" si="1"/>
        <v>30%</v>
      </c>
      <c r="W7" s="624" t="s">
        <v>105</v>
      </c>
      <c r="X7" s="624" t="s">
        <v>141</v>
      </c>
      <c r="Y7" s="624" t="s">
        <v>107</v>
      </c>
      <c r="Z7" s="626">
        <f t="shared" ref="Z7:Z8" si="6">IFERROR(IF(AND(S6="Probabilidad",S7="Probabilidad"),(AB6-(+AB6*V7)),IF(AND(S6="Impacto",S7="Probabilidad"),(AB5-(+AB5*V7)),IF(S7="Impacto",AB6,""))),"")</f>
        <v>0.19600000000000001</v>
      </c>
      <c r="AA7" s="627" t="str">
        <f t="shared" si="2"/>
        <v>Muy Baja</v>
      </c>
      <c r="AB7" s="625">
        <f t="shared" si="3"/>
        <v>0.19600000000000001</v>
      </c>
      <c r="AC7" s="627" t="str">
        <f t="shared" si="4"/>
        <v>Mayor</v>
      </c>
      <c r="AD7" s="625">
        <f t="shared" ref="AD7:AD8" si="7">IFERROR(IF(AND(S6="Impacto",S7="Impacto"),(AD6-(+AD6*V7)),IF(AND(S6="Probabilidad",S7="Impacto"),(AD5-(+AD5*V7)),IF(S7="Probabilidad",AD6,""))),"")</f>
        <v>0.75</v>
      </c>
      <c r="AE7" s="624" t="str">
        <f t="shared" si="5"/>
        <v>Alto</v>
      </c>
      <c r="AF7" s="828"/>
      <c r="AG7" s="800" t="s">
        <v>999</v>
      </c>
      <c r="AH7" s="801"/>
      <c r="AI7" s="817"/>
      <c r="AJ7" s="820"/>
      <c r="AK7" s="823"/>
      <c r="AL7" s="825" t="s">
        <v>1000</v>
      </c>
      <c r="AM7" s="812"/>
      <c r="AN7" s="846"/>
      <c r="AO7" s="837"/>
      <c r="AP7" s="840"/>
      <c r="AQ7" s="837"/>
      <c r="AR7" s="840"/>
      <c r="AS7" s="628" t="s">
        <v>32</v>
      </c>
      <c r="AT7" s="628" t="s">
        <v>37</v>
      </c>
      <c r="AU7" s="628" t="s">
        <v>32</v>
      </c>
      <c r="AV7" s="628" t="s">
        <v>37</v>
      </c>
      <c r="AW7" s="628" t="s">
        <v>37</v>
      </c>
      <c r="AX7" s="628" t="s">
        <v>32</v>
      </c>
      <c r="AY7" s="629" t="s">
        <v>991</v>
      </c>
      <c r="AZ7" s="630" t="s">
        <v>992</v>
      </c>
      <c r="BA7" s="848"/>
      <c r="BB7" s="835"/>
      <c r="BC7" s="835"/>
      <c r="BD7" s="837"/>
      <c r="BE7" s="840"/>
      <c r="BF7" s="831"/>
      <c r="BG7" s="843"/>
      <c r="BH7" s="831"/>
    </row>
    <row r="8" spans="1:60" ht="95.25" customHeight="1" x14ac:dyDescent="0.25">
      <c r="A8" s="805"/>
      <c r="B8" s="811"/>
      <c r="C8" s="802"/>
      <c r="D8" s="802"/>
      <c r="E8" s="623" t="s">
        <v>1001</v>
      </c>
      <c r="F8" s="811"/>
      <c r="G8" s="799"/>
      <c r="H8" s="802"/>
      <c r="I8" s="805"/>
      <c r="J8" s="802"/>
      <c r="K8" s="808"/>
      <c r="L8" s="808"/>
      <c r="M8" s="808"/>
      <c r="N8" s="802"/>
      <c r="O8" s="808"/>
      <c r="P8" s="805"/>
      <c r="Q8" s="622">
        <v>4</v>
      </c>
      <c r="R8" s="623" t="s">
        <v>1002</v>
      </c>
      <c r="S8" s="622" t="str">
        <f t="shared" si="0"/>
        <v>Probabilidad</v>
      </c>
      <c r="T8" s="624" t="s">
        <v>104</v>
      </c>
      <c r="U8" s="624" t="s">
        <v>35</v>
      </c>
      <c r="V8" s="625" t="str">
        <f t="shared" si="1"/>
        <v>40%</v>
      </c>
      <c r="W8" s="624" t="s">
        <v>105</v>
      </c>
      <c r="X8" s="624" t="s">
        <v>106</v>
      </c>
      <c r="Y8" s="624" t="s">
        <v>107</v>
      </c>
      <c r="Z8" s="626">
        <f t="shared" si="6"/>
        <v>0.1176</v>
      </c>
      <c r="AA8" s="627" t="str">
        <f t="shared" si="2"/>
        <v>Muy Baja</v>
      </c>
      <c r="AB8" s="625">
        <f t="shared" si="3"/>
        <v>0.1176</v>
      </c>
      <c r="AC8" s="627" t="str">
        <f t="shared" si="4"/>
        <v>Mayor</v>
      </c>
      <c r="AD8" s="625">
        <f t="shared" si="7"/>
        <v>0.75</v>
      </c>
      <c r="AE8" s="624" t="str">
        <f t="shared" si="5"/>
        <v>Alto</v>
      </c>
      <c r="AF8" s="829"/>
      <c r="AG8" s="802"/>
      <c r="AH8" s="802"/>
      <c r="AI8" s="818"/>
      <c r="AJ8" s="821"/>
      <c r="AK8" s="824"/>
      <c r="AL8" s="826"/>
      <c r="AM8" s="813"/>
      <c r="AN8" s="846"/>
      <c r="AO8" s="838"/>
      <c r="AP8" s="840"/>
      <c r="AQ8" s="837"/>
      <c r="AR8" s="841"/>
      <c r="AS8" s="628" t="s">
        <v>32</v>
      </c>
      <c r="AT8" s="628" t="s">
        <v>37</v>
      </c>
      <c r="AU8" s="628" t="s">
        <v>32</v>
      </c>
      <c r="AV8" s="628" t="s">
        <v>37</v>
      </c>
      <c r="AW8" s="628" t="s">
        <v>37</v>
      </c>
      <c r="AX8" s="628" t="s">
        <v>32</v>
      </c>
      <c r="AY8" s="629" t="s">
        <v>991</v>
      </c>
      <c r="AZ8" s="630" t="s">
        <v>992</v>
      </c>
      <c r="BA8" s="813"/>
      <c r="BB8" s="815"/>
      <c r="BC8" s="815"/>
      <c r="BD8" s="838"/>
      <c r="BE8" s="841"/>
      <c r="BF8" s="832"/>
      <c r="BG8" s="844"/>
      <c r="BH8" s="832"/>
    </row>
    <row r="9" spans="1:60" ht="114" customHeight="1" x14ac:dyDescent="0.25">
      <c r="A9" s="803">
        <v>2</v>
      </c>
      <c r="B9" s="800" t="s">
        <v>165</v>
      </c>
      <c r="C9" s="800" t="s">
        <v>1003</v>
      </c>
      <c r="D9" s="800" t="s">
        <v>1004</v>
      </c>
      <c r="E9" s="623" t="s">
        <v>1005</v>
      </c>
      <c r="F9" s="809" t="s">
        <v>1006</v>
      </c>
      <c r="G9" s="833" t="s">
        <v>1007</v>
      </c>
      <c r="H9" s="800" t="s">
        <v>101</v>
      </c>
      <c r="I9" s="803">
        <v>4</v>
      </c>
      <c r="J9" s="800" t="str">
        <f>IF(I9&lt;=0,"",IF(I9&lt;=2,"Muy Baja",IF(I9&lt;=24,"Baja",IF(I9&lt;=500,"Media",IF(I9&lt;=5000,"Alta","Muy Alta")))))</f>
        <v>Baja</v>
      </c>
      <c r="K9" s="806">
        <f>IF(J9="","",IF(J9="Muy Baja",0.2,IF(J9="Baja",0.4,IF(J9="Media",0.6,IF(J9="Alta",0.8,IF(J9="Muy Alta",1,))))))</f>
        <v>0.4</v>
      </c>
      <c r="L9" s="806" t="s">
        <v>301</v>
      </c>
      <c r="M9" s="806" t="str">
        <f>IF(NOT(ISERROR(MATCH(L9,'[3]Tabla Impacto'!$B$221:$B$223,0))),'[3]Tabla Impacto'!$F$223&amp;"Por favor no seleccionar los criterios de impacto(Afectación Económica o presupuestal y Pérdida Reputacional)",L9)</f>
        <v xml:space="preserve">     El riesgo afecta la imagen de de la entidad con efecto publicitario sostenido a nivel de sector administrativo, nivel departamental o municipal</v>
      </c>
      <c r="N9" s="800" t="str">
        <f>IF(OR(M9='[3]Tabla Impacto'!$C$11,M9='[3]Tabla Impacto'!$D$11),"Leve",IF(OR(M9='[3]Tabla Impacto'!$C$12,M9='[3]Tabla Impacto'!$D$12),"Menor",IF(OR(M9='[3]Tabla Impacto'!$C$13,M9='[3]Tabla Impacto'!$D$13),"Moderado",IF(OR(M9='[3]Tabla Impacto'!$C$14,M9='[3]Tabla Impacto'!$D$14),"Mayor",IF(OR(M9='[3]Tabla Impacto'!$C$15,M9='[3]Tabla Impacto'!$D$15),"Catastrófico","")))))</f>
        <v>Mayor</v>
      </c>
      <c r="O9" s="806">
        <f>IF(N9="","",IF(N9="Leve",0.2,IF(N9="Menor",0.4,IF(N9="Moderado",0.6,IF(N9="Mayor",0.8,IF(N9="Catastrófico",1,))))))</f>
        <v>0.8</v>
      </c>
      <c r="P9" s="803" t="str">
        <f>IF(OR(AND(J9="Muy Baja",N9="Leve"),AND(J9="Muy Baja",N9="Menor"),AND(J9="Baja",N9="Leve")),"Bajo",IF(OR(AND(J9="Muy baja",N9="Moderado"),AND(J9="Baja",N9="Menor"),AND(J9="Baja",N9="Moderado"),AND(J9="Media",N9="Leve"),AND(J9="Media",N9="Menor"),AND(J9="Media",N9="Moderado"),AND(J9="Alta",N9="Leve"),AND(J9="Alta",N9="Menor")),"Moderado",IF(OR(AND(J9="Muy Baja",N9="Mayor"),AND(J9="Baja",N9="Mayor"),AND(J9="Media",N9="Mayor"),AND(J9="Alta",N9="Moderado"),AND(J9="Alta",N9="Mayor"),AND(J9="Muy Alta",N9="Leve"),AND(J9="Muy Alta",N9="Menor"),AND(J9="Muy Alta",N9="Moderado"),AND(J9="Muy Alta",N9="Mayor")),"Alto",IF(OR(AND(J9="Muy Baja",N9="Catastrófico"),AND(J9="Baja",N9="Catastrófico"),AND(J9="Media",N9="Catastrófico"),AND(J9="Alta",N9="Catastrófico"),AND(J9="Muy Alta",N9="Catastrófico")),"Extremo",""))))</f>
        <v>Alto</v>
      </c>
      <c r="Q9" s="622">
        <v>1</v>
      </c>
      <c r="R9" s="800" t="s">
        <v>1008</v>
      </c>
      <c r="S9" s="800" t="str">
        <f t="shared" si="0"/>
        <v>Probabilidad</v>
      </c>
      <c r="T9" s="827" t="s">
        <v>104</v>
      </c>
      <c r="U9" s="827" t="s">
        <v>35</v>
      </c>
      <c r="V9" s="827" t="str">
        <f t="shared" si="1"/>
        <v>40%</v>
      </c>
      <c r="W9" s="827" t="s">
        <v>172</v>
      </c>
      <c r="X9" s="827" t="s">
        <v>141</v>
      </c>
      <c r="Y9" s="827" t="s">
        <v>107</v>
      </c>
      <c r="Z9" s="853">
        <f>IFERROR(IF(S9="Probabilidad",(K9-(+K9*V9)),IF(S9="Impacto",K9,"")),"")</f>
        <v>0.24</v>
      </c>
      <c r="AA9" s="849" t="str">
        <f t="shared" si="2"/>
        <v>Baja</v>
      </c>
      <c r="AB9" s="851">
        <f t="shared" si="3"/>
        <v>0.24</v>
      </c>
      <c r="AC9" s="849" t="str">
        <f t="shared" si="4"/>
        <v>Mayor</v>
      </c>
      <c r="AD9" s="851">
        <f>IFERROR(IF(S9="Impacto",(O9-(+O9*V9)),IF(S9="Probabilidad",O9,"")),"")</f>
        <v>0.8</v>
      </c>
      <c r="AE9" s="827" t="str">
        <f t="shared" si="5"/>
        <v>Alto</v>
      </c>
      <c r="AF9" s="827" t="s">
        <v>142</v>
      </c>
      <c r="AG9" s="623" t="s">
        <v>1009</v>
      </c>
      <c r="AH9" s="623" t="s">
        <v>1010</v>
      </c>
      <c r="AI9" s="623" t="s">
        <v>1011</v>
      </c>
      <c r="AJ9" s="632" t="s">
        <v>1012</v>
      </c>
      <c r="AK9" s="633" t="s">
        <v>1013</v>
      </c>
      <c r="AL9" s="629" t="s">
        <v>1014</v>
      </c>
      <c r="AM9" s="634" t="s">
        <v>109</v>
      </c>
      <c r="AN9" s="846"/>
      <c r="AO9" s="839" t="s">
        <v>1015</v>
      </c>
      <c r="AP9" s="840"/>
      <c r="AQ9" s="837"/>
      <c r="AR9" s="839" t="s">
        <v>1016</v>
      </c>
      <c r="AS9" s="812" t="s">
        <v>32</v>
      </c>
      <c r="AT9" s="814" t="s">
        <v>32</v>
      </c>
      <c r="AU9" s="814" t="s">
        <v>37</v>
      </c>
      <c r="AV9" s="814" t="s">
        <v>32</v>
      </c>
      <c r="AW9" s="814" t="s">
        <v>37</v>
      </c>
      <c r="AX9" s="814" t="s">
        <v>32</v>
      </c>
      <c r="AY9" s="839" t="s">
        <v>1017</v>
      </c>
      <c r="AZ9" s="839" t="s">
        <v>992</v>
      </c>
      <c r="BA9" s="814" t="s">
        <v>37</v>
      </c>
      <c r="BB9" s="839" t="s">
        <v>1018</v>
      </c>
      <c r="BC9" s="839" t="s">
        <v>1019</v>
      </c>
      <c r="BD9" s="814">
        <f>I9</f>
        <v>4</v>
      </c>
      <c r="BE9" s="859">
        <f>'[4]EVALUACIÓN Y SEGUIMIENTO '!BE5</f>
        <v>0</v>
      </c>
      <c r="BF9" s="857" t="str">
        <f>'[4]EVALUACIÓN Y SEGUIMIENTO '!BF5</f>
        <v>Los controles están funcionando y son efectivos</v>
      </c>
      <c r="BG9" s="855" t="str">
        <f>'[4]EVALUACIÓN Y SEGUIMIENTO '!BG5</f>
        <v xml:space="preserve">No aplica para este periodo, porque no se cuenta con  datos históricos  del desempeño de los controles </v>
      </c>
      <c r="BH9" s="857" t="str">
        <f>'[4]EVALUACIÓN Y SEGUIMIENTO '!BH5</f>
        <v>Mantener la aplicación del control.</v>
      </c>
    </row>
    <row r="10" spans="1:60" ht="214.5" x14ac:dyDescent="0.25">
      <c r="A10" s="805"/>
      <c r="B10" s="802"/>
      <c r="C10" s="802"/>
      <c r="D10" s="802"/>
      <c r="E10" s="623" t="s">
        <v>1020</v>
      </c>
      <c r="F10" s="811"/>
      <c r="G10" s="834"/>
      <c r="H10" s="802"/>
      <c r="I10" s="805"/>
      <c r="J10" s="802"/>
      <c r="K10" s="808"/>
      <c r="L10" s="808"/>
      <c r="M10" s="808"/>
      <c r="N10" s="802"/>
      <c r="O10" s="808"/>
      <c r="P10" s="805"/>
      <c r="Q10" s="622">
        <v>2</v>
      </c>
      <c r="R10" s="802"/>
      <c r="S10" s="802"/>
      <c r="T10" s="829"/>
      <c r="U10" s="829"/>
      <c r="V10" s="829"/>
      <c r="W10" s="829"/>
      <c r="X10" s="829"/>
      <c r="Y10" s="829"/>
      <c r="Z10" s="854"/>
      <c r="AA10" s="850"/>
      <c r="AB10" s="852"/>
      <c r="AC10" s="850"/>
      <c r="AD10" s="852"/>
      <c r="AE10" s="829"/>
      <c r="AF10" s="829"/>
      <c r="AG10" s="623" t="s">
        <v>1021</v>
      </c>
      <c r="AH10" s="623" t="s">
        <v>1010</v>
      </c>
      <c r="AI10" s="635">
        <v>44926</v>
      </c>
      <c r="AJ10" s="636" t="s">
        <v>1022</v>
      </c>
      <c r="AK10" s="637">
        <v>44832</v>
      </c>
      <c r="AL10" s="629" t="s">
        <v>1023</v>
      </c>
      <c r="AM10" s="638" t="s">
        <v>178</v>
      </c>
      <c r="AN10" s="847"/>
      <c r="AO10" s="841"/>
      <c r="AP10" s="841"/>
      <c r="AQ10" s="838"/>
      <c r="AR10" s="841"/>
      <c r="AS10" s="813"/>
      <c r="AT10" s="815"/>
      <c r="AU10" s="815"/>
      <c r="AV10" s="815"/>
      <c r="AW10" s="815"/>
      <c r="AX10" s="815"/>
      <c r="AY10" s="841"/>
      <c r="AZ10" s="841"/>
      <c r="BA10" s="815"/>
      <c r="BB10" s="841"/>
      <c r="BC10" s="841"/>
      <c r="BD10" s="815"/>
      <c r="BE10" s="860"/>
      <c r="BF10" s="858"/>
      <c r="BG10" s="856"/>
      <c r="BH10" s="858"/>
    </row>
  </sheetData>
  <mergeCells count="152">
    <mergeCell ref="BG9:BG10"/>
    <mergeCell ref="BH9:BH10"/>
    <mergeCell ref="BA9:BA10"/>
    <mergeCell ref="BB9:BB10"/>
    <mergeCell ref="BC9:BC10"/>
    <mergeCell ref="BD9:BD10"/>
    <mergeCell ref="BE9:BE10"/>
    <mergeCell ref="BF9:BF10"/>
    <mergeCell ref="AU9:AU10"/>
    <mergeCell ref="AV9:AV10"/>
    <mergeCell ref="AW9:AW10"/>
    <mergeCell ref="AX9:AX10"/>
    <mergeCell ref="AY9:AY10"/>
    <mergeCell ref="AZ9:AZ10"/>
    <mergeCell ref="H9:H10"/>
    <mergeCell ref="I9:I10"/>
    <mergeCell ref="J9:J10"/>
    <mergeCell ref="K9:K10"/>
    <mergeCell ref="L9:L10"/>
    <mergeCell ref="M9:M10"/>
    <mergeCell ref="AA9:AA10"/>
    <mergeCell ref="AB9:AB10"/>
    <mergeCell ref="AC9:AC10"/>
    <mergeCell ref="U9:U10"/>
    <mergeCell ref="V9:V10"/>
    <mergeCell ref="W9:W10"/>
    <mergeCell ref="X9:X10"/>
    <mergeCell ref="Y9:Y10"/>
    <mergeCell ref="Z9:Z10"/>
    <mergeCell ref="BH5:BH8"/>
    <mergeCell ref="AG7:AG8"/>
    <mergeCell ref="AL7:AL8"/>
    <mergeCell ref="AM7:AM8"/>
    <mergeCell ref="A9:A10"/>
    <mergeCell ref="B9:B10"/>
    <mergeCell ref="C9:C10"/>
    <mergeCell ref="D9:D10"/>
    <mergeCell ref="F9:F10"/>
    <mergeCell ref="G9:G10"/>
    <mergeCell ref="BB5:BB8"/>
    <mergeCell ref="BC5:BC8"/>
    <mergeCell ref="BD5:BD8"/>
    <mergeCell ref="BE5:BE8"/>
    <mergeCell ref="BF5:BF8"/>
    <mergeCell ref="BG5:BG8"/>
    <mergeCell ref="AN5:AN10"/>
    <mergeCell ref="AO5:AO8"/>
    <mergeCell ref="AP5:AP10"/>
    <mergeCell ref="AQ5:AQ10"/>
    <mergeCell ref="AR5:AR8"/>
    <mergeCell ref="BA5:BA8"/>
    <mergeCell ref="AO9:AO10"/>
    <mergeCell ref="AR9:AR10"/>
    <mergeCell ref="AS9:AS10"/>
    <mergeCell ref="AT9:AT10"/>
    <mergeCell ref="AH5:AH8"/>
    <mergeCell ref="AI5:AI8"/>
    <mergeCell ref="AJ5:AJ8"/>
    <mergeCell ref="AK5:AK8"/>
    <mergeCell ref="AL5:AL6"/>
    <mergeCell ref="AM5:AM6"/>
    <mergeCell ref="M5:M8"/>
    <mergeCell ref="N5:N8"/>
    <mergeCell ref="O5:O8"/>
    <mergeCell ref="P5:P8"/>
    <mergeCell ref="AF5:AF8"/>
    <mergeCell ref="AG5:AG6"/>
    <mergeCell ref="N9:N10"/>
    <mergeCell ref="O9:O10"/>
    <mergeCell ref="P9:P10"/>
    <mergeCell ref="R9:R10"/>
    <mergeCell ref="S9:S10"/>
    <mergeCell ref="T9:T10"/>
    <mergeCell ref="AD9:AD10"/>
    <mergeCell ref="AE9:AE10"/>
    <mergeCell ref="AF9:AF10"/>
    <mergeCell ref="G5:G8"/>
    <mergeCell ref="H5:H8"/>
    <mergeCell ref="I5:I8"/>
    <mergeCell ref="J5:J8"/>
    <mergeCell ref="K5:K8"/>
    <mergeCell ref="L5:L8"/>
    <mergeCell ref="A5:A8"/>
    <mergeCell ref="B5:B8"/>
    <mergeCell ref="C5:C8"/>
    <mergeCell ref="D5:D8"/>
    <mergeCell ref="E5:E6"/>
    <mergeCell ref="F5:F8"/>
    <mergeCell ref="BC3:BC4"/>
    <mergeCell ref="BD3:BD4"/>
    <mergeCell ref="BE3:BE4"/>
    <mergeCell ref="BF3:BF4"/>
    <mergeCell ref="BG3:BG4"/>
    <mergeCell ref="BH3:BH4"/>
    <mergeCell ref="AW3:AW4"/>
    <mergeCell ref="AX3:AX4"/>
    <mergeCell ref="AY3:AY4"/>
    <mergeCell ref="AZ3:AZ4"/>
    <mergeCell ref="BA3:BA4"/>
    <mergeCell ref="BB3:BB4"/>
    <mergeCell ref="AS3:AS4"/>
    <mergeCell ref="AT3:AT4"/>
    <mergeCell ref="AU3:AU4"/>
    <mergeCell ref="AV3:AV4"/>
    <mergeCell ref="AK3:AK4"/>
    <mergeCell ref="AL3:AL4"/>
    <mergeCell ref="AM3:AM4"/>
    <mergeCell ref="AN3:AN4"/>
    <mergeCell ref="AO3:AO4"/>
    <mergeCell ref="AP3:AP4"/>
    <mergeCell ref="AJ3:AJ4"/>
    <mergeCell ref="T3:Y3"/>
    <mergeCell ref="Z3:Z4"/>
    <mergeCell ref="AA3:AA4"/>
    <mergeCell ref="AB3:AB4"/>
    <mergeCell ref="AC3:AC4"/>
    <mergeCell ref="AD3:AD4"/>
    <mergeCell ref="AQ3:AQ4"/>
    <mergeCell ref="AR3:AR4"/>
    <mergeCell ref="J3:J4"/>
    <mergeCell ref="K3:K4"/>
    <mergeCell ref="L3:L4"/>
    <mergeCell ref="M3:M4"/>
    <mergeCell ref="AE3:AE4"/>
    <mergeCell ref="AF3:AF4"/>
    <mergeCell ref="AG3:AG4"/>
    <mergeCell ref="AH3:AH4"/>
    <mergeCell ref="AI3:AI4"/>
    <mergeCell ref="AN1:AR2"/>
    <mergeCell ref="AS1:AZ2"/>
    <mergeCell ref="BA1:BH2"/>
    <mergeCell ref="A3:A4"/>
    <mergeCell ref="B3:B4"/>
    <mergeCell ref="C3:C4"/>
    <mergeCell ref="D3:D4"/>
    <mergeCell ref="E3:E4"/>
    <mergeCell ref="F3:F4"/>
    <mergeCell ref="G3:G4"/>
    <mergeCell ref="A1:I2"/>
    <mergeCell ref="J1:P2"/>
    <mergeCell ref="Q1:Y2"/>
    <mergeCell ref="Z1:AF2"/>
    <mergeCell ref="AG1:AJ2"/>
    <mergeCell ref="AK1:AM2"/>
    <mergeCell ref="N3:N4"/>
    <mergeCell ref="O3:O4"/>
    <mergeCell ref="P3:P4"/>
    <mergeCell ref="Q3:Q4"/>
    <mergeCell ref="R3:R4"/>
    <mergeCell ref="S3:S4"/>
    <mergeCell ref="H3:H4"/>
    <mergeCell ref="I3:I4"/>
  </mergeCells>
  <conditionalFormatting sqref="J5 J9">
    <cfRule type="cellIs" dxfId="1558" priority="1" operator="equal">
      <formula>"Muy Alta"</formula>
    </cfRule>
  </conditionalFormatting>
  <conditionalFormatting sqref="J5 J9">
    <cfRule type="cellIs" dxfId="1557" priority="2" operator="equal">
      <formula>"Alta"</formula>
    </cfRule>
  </conditionalFormatting>
  <conditionalFormatting sqref="J5 J9">
    <cfRule type="cellIs" dxfId="1556" priority="3" operator="equal">
      <formula>"Media"</formula>
    </cfRule>
  </conditionalFormatting>
  <conditionalFormatting sqref="J5 J9">
    <cfRule type="cellIs" dxfId="1555" priority="4" operator="equal">
      <formula>"Baja"</formula>
    </cfRule>
  </conditionalFormatting>
  <conditionalFormatting sqref="J5 J9">
    <cfRule type="cellIs" dxfId="1554" priority="5" operator="equal">
      <formula>"Muy Baja"</formula>
    </cfRule>
  </conditionalFormatting>
  <conditionalFormatting sqref="N5 N9">
    <cfRule type="cellIs" dxfId="1553" priority="6" operator="equal">
      <formula>"Catastrófico"</formula>
    </cfRule>
  </conditionalFormatting>
  <conditionalFormatting sqref="N5 N9">
    <cfRule type="cellIs" dxfId="1552" priority="7" operator="equal">
      <formula>"Mayor"</formula>
    </cfRule>
  </conditionalFormatting>
  <conditionalFormatting sqref="N5 N9">
    <cfRule type="cellIs" dxfId="1551" priority="8" operator="equal">
      <formula>"Moderado"</formula>
    </cfRule>
  </conditionalFormatting>
  <conditionalFormatting sqref="N5 N9">
    <cfRule type="cellIs" dxfId="1550" priority="9" operator="equal">
      <formula>"Menor"</formula>
    </cfRule>
  </conditionalFormatting>
  <conditionalFormatting sqref="N5 N9">
    <cfRule type="cellIs" dxfId="1549" priority="10" operator="equal">
      <formula>"Leve"</formula>
    </cfRule>
  </conditionalFormatting>
  <conditionalFormatting sqref="P5">
    <cfRule type="cellIs" dxfId="1548" priority="11" operator="equal">
      <formula>"Extremo"</formula>
    </cfRule>
  </conditionalFormatting>
  <conditionalFormatting sqref="P5">
    <cfRule type="cellIs" dxfId="1547" priority="12" operator="equal">
      <formula>"Alto"</formula>
    </cfRule>
  </conditionalFormatting>
  <conditionalFormatting sqref="P5">
    <cfRule type="cellIs" dxfId="1546" priority="13" operator="equal">
      <formula>"Moderado"</formula>
    </cfRule>
  </conditionalFormatting>
  <conditionalFormatting sqref="P5">
    <cfRule type="cellIs" dxfId="1545" priority="14" operator="equal">
      <formula>"Bajo"</formula>
    </cfRule>
  </conditionalFormatting>
  <conditionalFormatting sqref="AA5:AA8">
    <cfRule type="cellIs" dxfId="1544" priority="15" operator="equal">
      <formula>"Muy Alta"</formula>
    </cfRule>
  </conditionalFormatting>
  <conditionalFormatting sqref="AA5:AA8">
    <cfRule type="cellIs" dxfId="1543" priority="16" operator="equal">
      <formula>"Alta"</formula>
    </cfRule>
  </conditionalFormatting>
  <conditionalFormatting sqref="AA5:AA8">
    <cfRule type="cellIs" dxfId="1542" priority="17" operator="equal">
      <formula>"Media"</formula>
    </cfRule>
  </conditionalFormatting>
  <conditionalFormatting sqref="AA5:AA8">
    <cfRule type="cellIs" dxfId="1541" priority="18" operator="equal">
      <formula>"Baja"</formula>
    </cfRule>
  </conditionalFormatting>
  <conditionalFormatting sqref="AA5:AA8">
    <cfRule type="cellIs" dxfId="1540" priority="19" operator="equal">
      <formula>"Muy Baja"</formula>
    </cfRule>
  </conditionalFormatting>
  <conditionalFormatting sqref="AC5:AC8">
    <cfRule type="cellIs" dxfId="1539" priority="20" operator="equal">
      <formula>"Catastrófico"</formula>
    </cfRule>
  </conditionalFormatting>
  <conditionalFormatting sqref="AC5:AC8">
    <cfRule type="cellIs" dxfId="1538" priority="21" operator="equal">
      <formula>"Mayor"</formula>
    </cfRule>
  </conditionalFormatting>
  <conditionalFormatting sqref="AC5:AC8">
    <cfRule type="cellIs" dxfId="1537" priority="22" operator="equal">
      <formula>"Moderado"</formula>
    </cfRule>
  </conditionalFormatting>
  <conditionalFormatting sqref="AC5:AC8">
    <cfRule type="cellIs" dxfId="1536" priority="23" operator="equal">
      <formula>"Menor"</formula>
    </cfRule>
  </conditionalFormatting>
  <conditionalFormatting sqref="AC5:AC8">
    <cfRule type="cellIs" dxfId="1535" priority="24" operator="equal">
      <formula>"Leve"</formula>
    </cfRule>
  </conditionalFormatting>
  <conditionalFormatting sqref="AE5:AE8">
    <cfRule type="cellIs" dxfId="1534" priority="25" operator="equal">
      <formula>"Extremo"</formula>
    </cfRule>
  </conditionalFormatting>
  <conditionalFormatting sqref="AE5:AE8">
    <cfRule type="cellIs" dxfId="1533" priority="26" operator="equal">
      <formula>"Alto"</formula>
    </cfRule>
  </conditionalFormatting>
  <conditionalFormatting sqref="AE5:AE8">
    <cfRule type="cellIs" dxfId="1532" priority="27" operator="equal">
      <formula>"Moderado"</formula>
    </cfRule>
  </conditionalFormatting>
  <conditionalFormatting sqref="AE5:AE8">
    <cfRule type="cellIs" dxfId="1531" priority="28" operator="equal">
      <formula>"Bajo"</formula>
    </cfRule>
  </conditionalFormatting>
  <conditionalFormatting sqref="P9">
    <cfRule type="cellIs" dxfId="1530" priority="29" operator="equal">
      <formula>"Extremo"</formula>
    </cfRule>
  </conditionalFormatting>
  <conditionalFormatting sqref="P9">
    <cfRule type="cellIs" dxfId="1529" priority="30" operator="equal">
      <formula>"Alto"</formula>
    </cfRule>
  </conditionalFormatting>
  <conditionalFormatting sqref="P9">
    <cfRule type="cellIs" dxfId="1528" priority="31" operator="equal">
      <formula>"Moderado"</formula>
    </cfRule>
  </conditionalFormatting>
  <conditionalFormatting sqref="P9">
    <cfRule type="cellIs" dxfId="1527" priority="32" operator="equal">
      <formula>"Bajo"</formula>
    </cfRule>
  </conditionalFormatting>
  <conditionalFormatting sqref="AA9">
    <cfRule type="cellIs" dxfId="1526" priority="33" operator="equal">
      <formula>"Muy Alta"</formula>
    </cfRule>
  </conditionalFormatting>
  <conditionalFormatting sqref="AA9">
    <cfRule type="cellIs" dxfId="1525" priority="34" operator="equal">
      <formula>"Alta"</formula>
    </cfRule>
  </conditionalFormatting>
  <conditionalFormatting sqref="AA9">
    <cfRule type="cellIs" dxfId="1524" priority="35" operator="equal">
      <formula>"Media"</formula>
    </cfRule>
  </conditionalFormatting>
  <conditionalFormatting sqref="AA9">
    <cfRule type="cellIs" dxfId="1523" priority="36" operator="equal">
      <formula>"Baja"</formula>
    </cfRule>
  </conditionalFormatting>
  <conditionalFormatting sqref="AA9">
    <cfRule type="cellIs" dxfId="1522" priority="37" operator="equal">
      <formula>"Muy Baja"</formula>
    </cfRule>
  </conditionalFormatting>
  <conditionalFormatting sqref="AC9">
    <cfRule type="cellIs" dxfId="1521" priority="38" operator="equal">
      <formula>"Catastrófico"</formula>
    </cfRule>
  </conditionalFormatting>
  <conditionalFormatting sqref="AC9">
    <cfRule type="cellIs" dxfId="1520" priority="39" operator="equal">
      <formula>"Mayor"</formula>
    </cfRule>
  </conditionalFormatting>
  <conditionalFormatting sqref="AC9">
    <cfRule type="cellIs" dxfId="1519" priority="40" operator="equal">
      <formula>"Moderado"</formula>
    </cfRule>
  </conditionalFormatting>
  <conditionalFormatting sqref="AC9">
    <cfRule type="cellIs" dxfId="1518" priority="41" operator="equal">
      <formula>"Menor"</formula>
    </cfRule>
  </conditionalFormatting>
  <conditionalFormatting sqref="AC9">
    <cfRule type="cellIs" dxfId="1517" priority="42" operator="equal">
      <formula>"Leve"</formula>
    </cfRule>
  </conditionalFormatting>
  <conditionalFormatting sqref="AE9">
    <cfRule type="cellIs" dxfId="1516" priority="43" operator="equal">
      <formula>"Extremo"</formula>
    </cfRule>
  </conditionalFormatting>
  <conditionalFormatting sqref="AE9">
    <cfRule type="cellIs" dxfId="1515" priority="44" operator="equal">
      <formula>"Alto"</formula>
    </cfRule>
  </conditionalFormatting>
  <conditionalFormatting sqref="AE9">
    <cfRule type="cellIs" dxfId="1514" priority="45" operator="equal">
      <formula>"Moderado"</formula>
    </cfRule>
  </conditionalFormatting>
  <conditionalFormatting sqref="AE9">
    <cfRule type="cellIs" dxfId="1513" priority="46" operator="equal">
      <formula>"Bajo"</formula>
    </cfRule>
  </conditionalFormatting>
  <conditionalFormatting sqref="M5:M10">
    <cfRule type="containsText" dxfId="1512" priority="47" operator="containsText" text="❌">
      <formula>NOT(ISERROR(SEARCH(("❌"),(M5))))</formula>
    </cfRule>
  </conditionalFormatting>
  <dataValidations count="4">
    <dataValidation type="list" allowBlank="1" showInputMessage="1" showErrorMessage="1" sqref="AM5:AM6">
      <formula1>"Sin avance,En curso, Finalizado"</formula1>
    </dataValidation>
    <dataValidation type="list" allowBlank="1" showInputMessage="1" showErrorMessage="1" sqref="AS5:AX9 BA5:BB5 BA9">
      <formula1>"Si,No"</formula1>
    </dataValidation>
    <dataValidation type="list" allowBlank="1" showInputMessage="1" showErrorMessage="1" sqref="AM9:AM10">
      <formula1>"Sin avance,En curso,Finalizado"</formula1>
    </dataValidation>
    <dataValidation type="list" allowBlank="1" showInputMessage="1" showErrorMessage="1" sqref="AM7:AM8">
      <formula1>"Sin avance,En cursos, Finalizado"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3">
        <x14:dataValidation type="list" allowBlank="1" showErrorMessage="1">
          <x14:formula1>
            <xm:f>'E:\Downloads\[SEGUIMIENTOS MAPAS  CONSOLIDADOS CARMEN.xlsx]Tabla Impacto'!#REF!</xm:f>
          </x14:formula1>
          <xm:sqref>L5 L9</xm:sqref>
        </x14:dataValidation>
        <x14:dataValidation type="list" allowBlank="1" showErrorMessage="1">
          <x14:formula1>
            <xm:f>'E:\Downloads\[SEGUIMIENTOS MAPAS  CONSOLIDADOS CARMEN.xlsx]Opciones Tratamiento'!#REF!</xm:f>
          </x14:formula1>
          <xm:sqref>B5 B9</xm:sqref>
        </x14:dataValidation>
        <x14:dataValidation type="list" allowBlank="1" showErrorMessage="1">
          <x14:formula1>
            <xm:f>'E:\Downloads\[SEGUIMIENTOS MAPAS  CONSOLIDADOS CARMEN.xlsx]Tabla Valoración controles'!#REF!</xm:f>
          </x14:formula1>
          <xm:sqref>Y5:Y9</xm:sqref>
        </x14:dataValidation>
        <x14:dataValidation type="custom" allowBlank="1" showInputMessage="1" showErrorMessage="1" prompt="Recuerde que las acciones se generan bajo la medida de mitigar el riesgo">
          <x14:formula1>
            <xm:f>IF(OR(AF5='E:\Downloads\[SEGUIMIENTOS MAPAS  CONSOLIDADOS CARMEN.xlsx]Opciones Tratamiento'!#REF!,AF5='E:\Downloads\[SEGUIMIENTOS MAPAS  CONSOLIDADOS CARMEN.xlsx]Opciones Tratamiento'!#REF!,AF5='E:\Downloads\[SEGUIMIENTOS MAPAS  CONSOLIDADOS CARMEN.xlsx]Opciones Tratamiento'!#REF!),ISBLANK(AF5),ISTEXT(AF5))</xm:f>
          </x14:formula1>
          <xm:sqref>AH5 AH9:AH10</xm:sqref>
        </x14:dataValidation>
        <x14:dataValidation type="list" allowBlank="1" showErrorMessage="1">
          <x14:formula1>
            <xm:f>'E:\Downloads\[SEGUIMIENTOS MAPAS  CONSOLIDADOS CARMEN.xlsx]Opciones Tratamiento'!#REF!</xm:f>
          </x14:formula1>
          <xm:sqref>AF5 AF9</xm:sqref>
        </x14:dataValidation>
        <x14:dataValidation type="custom" allowBlank="1" showInputMessage="1" showErrorMessage="1" prompt="Recuerde que las acciones se generan bajo la medida de mitigar el riesgo">
          <x14:formula1>
            <xm:f>IF(OR(AF5='E:\Downloads\[SEGUIMIENTOS MAPAS  CONSOLIDADOS CARMEN.xlsx]Opciones Tratamiento'!#REF!,AF5='E:\Downloads\[SEGUIMIENTOS MAPAS  CONSOLIDADOS CARMEN.xlsx]Opciones Tratamiento'!#REF!,AF5='E:\Downloads\[SEGUIMIENTOS MAPAS  CONSOLIDADOS CARMEN.xlsx]Opciones Tratamiento'!#REF!),ISBLANK(AF5),ISTEXT(AF5))</xm:f>
          </x14:formula1>
          <xm:sqref>AI5 AI9:AI10</xm:sqref>
        </x14:dataValidation>
        <x14:dataValidation type="list" allowBlank="1" showErrorMessage="1">
          <x14:formula1>
            <xm:f>'E:\Downloads\[SEGUIMIENTOS MAPAS  CONSOLIDADOS CARMEN.xlsx]Tabla Valoración controles'!#REF!</xm:f>
          </x14:formula1>
          <xm:sqref>X5:X9</xm:sqref>
        </x14:dataValidation>
        <x14:dataValidation type="custom" allowBlank="1" showInputMessage="1" showErrorMessage="1" prompt="Recuerde que las acciones se generan bajo la medida de mitigar el riesgo">
          <x14:formula1>
            <xm:f>IF(OR(AF5='E:\Downloads\[SEGUIMIENTOS MAPAS  CONSOLIDADOS CARMEN.xlsx]Opciones Tratamiento'!#REF!,AF5='E:\Downloads\[SEGUIMIENTOS MAPAS  CONSOLIDADOS CARMEN.xlsx]Opciones Tratamiento'!#REF!,AF5='E:\Downloads\[SEGUIMIENTOS MAPAS  CONSOLIDADOS CARMEN.xlsx]Opciones Tratamiento'!#REF!),ISBLANK(AF5),ISTEXT(AF5))</xm:f>
          </x14:formula1>
          <xm:sqref>AJ5 AJ9:AJ10</xm:sqref>
        </x14:dataValidation>
        <x14:dataValidation type="list" allowBlank="1" showErrorMessage="1">
          <x14:formula1>
            <xm:f>'E:\Downloads\[SEGUIMIENTOS MAPAS  CONSOLIDADOS CARMEN.xlsx]Tabla Valoración controles'!#REF!</xm:f>
          </x14:formula1>
          <xm:sqref>T5:T9</xm:sqref>
        </x14:dataValidation>
        <x14:dataValidation type="list" allowBlank="1" showErrorMessage="1">
          <x14:formula1>
            <xm:f>'E:\Downloads\[SEGUIMIENTOS MAPAS  CONSOLIDADOS CARMEN.xlsx]Opciones Tratamiento'!#REF!</xm:f>
          </x14:formula1>
          <xm:sqref>H5 H9</xm:sqref>
        </x14:dataValidation>
        <x14:dataValidation type="list" allowBlank="1" showErrorMessage="1">
          <x14:formula1>
            <xm:f>'E:\Downloads\[SEGUIMIENTOS MAPAS  CONSOLIDADOS CARMEN.xlsx]Tabla Valoración controles'!#REF!</xm:f>
          </x14:formula1>
          <xm:sqref>W5:W9</xm:sqref>
        </x14:dataValidation>
        <x14:dataValidation type="list" allowBlank="1" showErrorMessage="1">
          <x14:formula1>
            <xm:f>'E:\Downloads\[SEGUIMIENTOS MAPAS  CONSOLIDADOS CARMEN.xlsx]Tabla Valoración controles'!#REF!</xm:f>
          </x14:formula1>
          <xm:sqref>U5:U9</xm:sqref>
        </x14:dataValidation>
        <x14:dataValidation type="custom" allowBlank="1" showInputMessage="1" showErrorMessage="1" prompt="Recuerde que las acciones se generan bajo la medida de mitigar el riesgo">
          <x14:formula1>
            <xm:f>IF(OR(AF5='E:\Downloads\[SEGUIMIENTOS MAPAS  CONSOLIDADOS CARMEN.xlsx]Opciones Tratamiento'!#REF!,AF5='E:\Downloads\[SEGUIMIENTOS MAPAS  CONSOLIDADOS CARMEN.xlsx]Opciones Tratamiento'!#REF!,AF5='E:\Downloads\[SEGUIMIENTOS MAPAS  CONSOLIDADOS CARMEN.xlsx]Opciones Tratamiento'!#REF!),ISBLANK(AF5),ISTEXT(AF5))</xm:f>
          </x14:formula1>
          <xm:sqref>AG5 AG9:AG10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21"/>
  <sheetViews>
    <sheetView zoomScale="50" zoomScaleNormal="50" workbookViewId="0">
      <selection activeCell="L3" sqref="L3:L4"/>
    </sheetView>
  </sheetViews>
  <sheetFormatPr baseColWidth="10" defaultRowHeight="15" x14ac:dyDescent="0.25"/>
  <cols>
    <col min="3" max="3" width="61.7109375" customWidth="1"/>
    <col min="4" max="4" width="19.7109375" customWidth="1"/>
    <col min="5" max="5" width="28" customWidth="1"/>
    <col min="6" max="6" width="34.28515625" customWidth="1"/>
    <col min="12" max="12" width="32.5703125" customWidth="1"/>
    <col min="13" max="13" width="31.42578125" customWidth="1"/>
    <col min="18" max="18" width="71.42578125" customWidth="1"/>
  </cols>
  <sheetData>
    <row r="1" spans="1:60"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1" t="s">
        <v>41</v>
      </c>
      <c r="AA1" s="1021"/>
      <c r="AB1" s="1021"/>
      <c r="AC1" s="1021"/>
      <c r="AD1" s="1021"/>
      <c r="AE1" s="1021"/>
      <c r="AF1" s="1021"/>
      <c r="AG1" s="1023" t="s">
        <v>42</v>
      </c>
      <c r="AH1" s="1024"/>
      <c r="AI1" s="1024"/>
      <c r="AJ1" s="1025"/>
      <c r="AK1" s="776" t="s">
        <v>433</v>
      </c>
      <c r="AL1" s="1029"/>
      <c r="AM1" s="1030"/>
      <c r="AN1" s="1007" t="s">
        <v>434</v>
      </c>
      <c r="AO1" s="1008"/>
      <c r="AP1" s="1008"/>
      <c r="AQ1" s="1008"/>
      <c r="AR1" s="1008"/>
      <c r="AS1" s="765" t="s">
        <v>45</v>
      </c>
      <c r="AT1" s="1010"/>
      <c r="AU1" s="1010"/>
      <c r="AV1" s="1010"/>
      <c r="AW1" s="1010"/>
      <c r="AX1" s="1010"/>
      <c r="AY1" s="1010"/>
      <c r="AZ1" s="1010"/>
      <c r="BA1" s="1007" t="s">
        <v>46</v>
      </c>
      <c r="BB1" s="1013"/>
      <c r="BC1" s="1013"/>
      <c r="BD1" s="1013"/>
      <c r="BE1" s="1013"/>
      <c r="BF1" s="1013"/>
      <c r="BG1" s="1013"/>
      <c r="BH1" s="1013"/>
    </row>
    <row r="2" spans="1:60" x14ac:dyDescent="0.25">
      <c r="A2" s="1021"/>
      <c r="B2" s="1021"/>
      <c r="C2" s="1021"/>
      <c r="D2" s="1021"/>
      <c r="E2" s="1021"/>
      <c r="F2" s="1021"/>
      <c r="G2" s="1021"/>
      <c r="H2" s="1021"/>
      <c r="I2" s="1021"/>
      <c r="J2" s="1022"/>
      <c r="K2" s="1022"/>
      <c r="L2" s="1022"/>
      <c r="M2" s="1022"/>
      <c r="N2" s="1022"/>
      <c r="O2" s="1022"/>
      <c r="P2" s="1022"/>
      <c r="Q2" s="1022"/>
      <c r="R2" s="1022"/>
      <c r="S2" s="1022"/>
      <c r="T2" s="1022"/>
      <c r="U2" s="1022"/>
      <c r="V2" s="1022"/>
      <c r="W2" s="1022"/>
      <c r="X2" s="1022"/>
      <c r="Y2" s="1022"/>
      <c r="Z2" s="1021"/>
      <c r="AA2" s="1021"/>
      <c r="AB2" s="1021"/>
      <c r="AC2" s="1021"/>
      <c r="AD2" s="1021"/>
      <c r="AE2" s="1021"/>
      <c r="AF2" s="1021"/>
      <c r="AG2" s="1026"/>
      <c r="AH2" s="1027"/>
      <c r="AI2" s="1027"/>
      <c r="AJ2" s="1028"/>
      <c r="AK2" s="1031"/>
      <c r="AL2" s="1031"/>
      <c r="AM2" s="1032"/>
      <c r="AN2" s="1009"/>
      <c r="AO2" s="1009"/>
      <c r="AP2" s="1009"/>
      <c r="AQ2" s="1009"/>
      <c r="AR2" s="1009"/>
      <c r="AS2" s="1011"/>
      <c r="AT2" s="1012"/>
      <c r="AU2" s="1012"/>
      <c r="AV2" s="1012"/>
      <c r="AW2" s="1012"/>
      <c r="AX2" s="1012"/>
      <c r="AY2" s="1012"/>
      <c r="AZ2" s="1012"/>
      <c r="BA2" s="1014"/>
      <c r="BB2" s="1014"/>
      <c r="BC2" s="1014"/>
      <c r="BD2" s="1014"/>
      <c r="BE2" s="1014"/>
      <c r="BF2" s="1014"/>
      <c r="BG2" s="1014"/>
      <c r="BH2" s="1014"/>
    </row>
    <row r="3" spans="1:60" ht="15.75" x14ac:dyDescent="0.25">
      <c r="A3" s="1015" t="s">
        <v>47</v>
      </c>
      <c r="B3" s="1006" t="s">
        <v>24</v>
      </c>
      <c r="C3" s="1005" t="s">
        <v>48</v>
      </c>
      <c r="D3" s="1005" t="s">
        <v>49</v>
      </c>
      <c r="E3" s="1005" t="s">
        <v>50</v>
      </c>
      <c r="F3" s="1006" t="s">
        <v>51</v>
      </c>
      <c r="G3" s="1018" t="s">
        <v>52</v>
      </c>
      <c r="H3" s="1005" t="s">
        <v>53</v>
      </c>
      <c r="I3" s="1005" t="s">
        <v>54</v>
      </c>
      <c r="J3" s="1005" t="s">
        <v>55</v>
      </c>
      <c r="K3" s="1006" t="s">
        <v>56</v>
      </c>
      <c r="L3" s="1005" t="s">
        <v>57</v>
      </c>
      <c r="M3" s="1005" t="s">
        <v>58</v>
      </c>
      <c r="N3" s="1005" t="s">
        <v>59</v>
      </c>
      <c r="O3" s="1006" t="s">
        <v>56</v>
      </c>
      <c r="P3" s="1005" t="s">
        <v>60</v>
      </c>
      <c r="Q3" s="1004" t="s">
        <v>61</v>
      </c>
      <c r="R3" s="1005" t="s">
        <v>62</v>
      </c>
      <c r="S3" s="1005" t="s">
        <v>63</v>
      </c>
      <c r="T3" s="1005" t="s">
        <v>64</v>
      </c>
      <c r="U3" s="1005"/>
      <c r="V3" s="1005"/>
      <c r="W3" s="1005"/>
      <c r="X3" s="1005"/>
      <c r="Y3" s="1005"/>
      <c r="Z3" s="1004" t="s">
        <v>65</v>
      </c>
      <c r="AA3" s="1004" t="s">
        <v>66</v>
      </c>
      <c r="AB3" s="1004" t="s">
        <v>56</v>
      </c>
      <c r="AC3" s="1004" t="s">
        <v>67</v>
      </c>
      <c r="AD3" s="1004" t="s">
        <v>56</v>
      </c>
      <c r="AE3" s="1004" t="s">
        <v>68</v>
      </c>
      <c r="AF3" s="1004" t="s">
        <v>69</v>
      </c>
      <c r="AG3" s="1005" t="s">
        <v>42</v>
      </c>
      <c r="AH3" s="1005" t="s">
        <v>25</v>
      </c>
      <c r="AI3" s="1005" t="s">
        <v>70</v>
      </c>
      <c r="AJ3" s="1005" t="s">
        <v>71</v>
      </c>
      <c r="AK3" s="998" t="s">
        <v>435</v>
      </c>
      <c r="AL3" s="1000" t="s">
        <v>73</v>
      </c>
      <c r="AM3" s="1002" t="s">
        <v>74</v>
      </c>
      <c r="AN3" s="996" t="s">
        <v>26</v>
      </c>
      <c r="AO3" s="997" t="s">
        <v>436</v>
      </c>
      <c r="AP3" s="997" t="s">
        <v>182</v>
      </c>
      <c r="AQ3" s="997" t="s">
        <v>437</v>
      </c>
      <c r="AR3" s="997" t="s">
        <v>78</v>
      </c>
      <c r="AS3" s="996" t="s">
        <v>27</v>
      </c>
      <c r="AT3" s="996" t="s">
        <v>28</v>
      </c>
      <c r="AU3" s="996" t="s">
        <v>29</v>
      </c>
      <c r="AV3" s="996" t="s">
        <v>79</v>
      </c>
      <c r="AW3" s="996" t="s">
        <v>30</v>
      </c>
      <c r="AX3" s="996" t="s">
        <v>80</v>
      </c>
      <c r="AY3" s="996" t="s">
        <v>438</v>
      </c>
      <c r="AZ3" s="996" t="s">
        <v>31</v>
      </c>
      <c r="BA3" s="995" t="s">
        <v>81</v>
      </c>
      <c r="BB3" s="995" t="s">
        <v>439</v>
      </c>
      <c r="BC3" s="995" t="s">
        <v>83</v>
      </c>
      <c r="BD3" s="995" t="s">
        <v>84</v>
      </c>
      <c r="BE3" s="995" t="s">
        <v>85</v>
      </c>
      <c r="BF3" s="995" t="s">
        <v>133</v>
      </c>
      <c r="BG3" s="995" t="s">
        <v>87</v>
      </c>
      <c r="BH3" s="995" t="s">
        <v>88</v>
      </c>
    </row>
    <row r="4" spans="1:60" ht="98.25" x14ac:dyDescent="0.25">
      <c r="A4" s="1016"/>
      <c r="B4" s="1017"/>
      <c r="C4" s="1005"/>
      <c r="D4" s="1005"/>
      <c r="E4" s="1005"/>
      <c r="F4" s="1006"/>
      <c r="G4" s="1019"/>
      <c r="H4" s="1005"/>
      <c r="I4" s="1005"/>
      <c r="J4" s="1005"/>
      <c r="K4" s="1006"/>
      <c r="L4" s="1005"/>
      <c r="M4" s="1005"/>
      <c r="N4" s="1006"/>
      <c r="O4" s="1006"/>
      <c r="P4" s="1005"/>
      <c r="Q4" s="1004"/>
      <c r="R4" s="1005"/>
      <c r="S4" s="1005"/>
      <c r="T4" s="456" t="s">
        <v>89</v>
      </c>
      <c r="U4" s="456" t="s">
        <v>90</v>
      </c>
      <c r="V4" s="456" t="s">
        <v>91</v>
      </c>
      <c r="W4" s="456" t="s">
        <v>92</v>
      </c>
      <c r="X4" s="456" t="s">
        <v>93</v>
      </c>
      <c r="Y4" s="456" t="s">
        <v>94</v>
      </c>
      <c r="Z4" s="1004"/>
      <c r="AA4" s="1004"/>
      <c r="AB4" s="1004"/>
      <c r="AC4" s="1004"/>
      <c r="AD4" s="1004"/>
      <c r="AE4" s="1004"/>
      <c r="AF4" s="1004"/>
      <c r="AG4" s="1005"/>
      <c r="AH4" s="1005"/>
      <c r="AI4" s="1005"/>
      <c r="AJ4" s="1005"/>
      <c r="AK4" s="999"/>
      <c r="AL4" s="1001"/>
      <c r="AM4" s="1003"/>
      <c r="AN4" s="789"/>
      <c r="AO4" s="997"/>
      <c r="AP4" s="997"/>
      <c r="AQ4" s="997"/>
      <c r="AR4" s="997"/>
      <c r="AS4" s="996"/>
      <c r="AT4" s="996"/>
      <c r="AU4" s="996"/>
      <c r="AV4" s="996"/>
      <c r="AW4" s="996"/>
      <c r="AX4" s="996"/>
      <c r="AY4" s="996"/>
      <c r="AZ4" s="996"/>
      <c r="BA4" s="995"/>
      <c r="BB4" s="995"/>
      <c r="BC4" s="995"/>
      <c r="BD4" s="995"/>
      <c r="BE4" s="995"/>
      <c r="BF4" s="995"/>
      <c r="BG4" s="995"/>
      <c r="BH4" s="995"/>
    </row>
    <row r="5" spans="1:60" ht="241.5" customHeight="1" x14ac:dyDescent="0.25">
      <c r="A5" s="888">
        <v>1</v>
      </c>
      <c r="B5" s="928" t="s">
        <v>95</v>
      </c>
      <c r="C5" s="930" t="s">
        <v>1025</v>
      </c>
      <c r="D5" s="991" t="s">
        <v>1026</v>
      </c>
      <c r="E5" s="639" t="s">
        <v>1027</v>
      </c>
      <c r="F5" s="932" t="s">
        <v>1028</v>
      </c>
      <c r="G5" s="994" t="s">
        <v>1029</v>
      </c>
      <c r="H5" s="983" t="s">
        <v>101</v>
      </c>
      <c r="I5" s="985">
        <v>11342</v>
      </c>
      <c r="J5" s="905" t="str">
        <f>IF(I5&lt;=0,"",IF(I5&lt;=2,"Muy Baja",IF(I5&lt;=24,"Baja",IF(I5&lt;=500,"Media",IF(I5&lt;=5000,"Alta","Muy Alta")))))</f>
        <v>Muy Alta</v>
      </c>
      <c r="K5" s="907">
        <f>IF(J5="","",IF(J5="Muy Baja",0.2,IF(J5="Baja",0.4,IF(J5="Media",0.6,IF(J5="Alta",0.8,IF(J5="Muy Alta",1,))))))</f>
        <v>1</v>
      </c>
      <c r="L5" s="987" t="s">
        <v>301</v>
      </c>
      <c r="M5" s="907" t="str">
        <f>IF(NOT(ISERROR(MATCH(L5,'[5]Tabla Impacto'!$B$221:$B$223,0))),'[5]Tabla Impacto'!$F$223&amp;"Por favor no seleccionar los criterios de impacto(Afectación Económica o presupuestal y Pérdida Reputacional)",L5)</f>
        <v xml:space="preserve">     El riesgo afecta la imagen de de la entidad con efecto publicitario sostenido a nivel de sector administrativo, nivel departamental o municipal</v>
      </c>
      <c r="N5" s="905" t="str">
        <f>IF(OR(M5='[5]Tabla Impacto'!$C$11,M5='[5]Tabla Impacto'!$D$11),"Leve",IF(OR(M5='[5]Tabla Impacto'!$C$12,M5='[5]Tabla Impacto'!$D$12),"Menor",IF(OR(M5='[5]Tabla Impacto'!$C$13,M5='[5]Tabla Impacto'!$D$13),"Moderado",IF(OR(M5='[5]Tabla Impacto'!$C$14,M5='[5]Tabla Impacto'!$D$14),"Mayor",IF(OR(M5='[5]Tabla Impacto'!$C$15,M5='[5]Tabla Impacto'!$D$15),"Catastrófico","")))))</f>
        <v>Mayor</v>
      </c>
      <c r="O5" s="907">
        <f>IF(N5="","",IF(N5="Leve",0.2,IF(N5="Menor",0.4,IF(N5="Moderado",0.6,IF(N5="Mayor",0.8,IF(N5="Catastrófico",1,))))))</f>
        <v>0.8</v>
      </c>
      <c r="P5" s="909"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Alto</v>
      </c>
      <c r="Q5" s="463">
        <v>1</v>
      </c>
      <c r="R5" s="328" t="s">
        <v>1030</v>
      </c>
      <c r="S5" s="464" t="str">
        <f>IF(OR(T5="Preventivo",T5="Detectivo"),"Probabilidad",IF(T5="Correctivo","Impacto",""))</f>
        <v>Impacto</v>
      </c>
      <c r="T5" s="466" t="s">
        <v>285</v>
      </c>
      <c r="U5" s="466" t="s">
        <v>35</v>
      </c>
      <c r="V5" s="462" t="str">
        <f>IF(AND(T5="Preventivo",U5="Automático"),"50%",IF(AND(T5="Preventivo",U5="Manual"),"40%",IF(AND(T5="Detectivo",U5="Automático"),"40%",IF(AND(T5="Detectivo",U5="Manual"),"30%",IF(AND(T5="Correctivo",U5="Automático"),"35%",IF(AND(T5="Correctivo",U5="Manual"),"25%",""))))))</f>
        <v>25%</v>
      </c>
      <c r="W5" s="466" t="s">
        <v>105</v>
      </c>
      <c r="X5" s="466" t="s">
        <v>141</v>
      </c>
      <c r="Y5" s="466" t="s">
        <v>107</v>
      </c>
      <c r="Z5" s="32">
        <f>IFERROR(IF(S5="Probabilidad",(K5-(+K5*V5)),IF(S5="Impacto",K5,"")),"")</f>
        <v>1</v>
      </c>
      <c r="AA5" s="460" t="str">
        <f>IFERROR(IF(Z5="","",IF(Z5&lt;=0.2,"Muy Baja",IF(Z5&lt;=0.4,"Baja",IF(Z5&lt;=0.6,"Media",IF(Z5&lt;=0.8,"Alta","Muy Alta"))))),"")</f>
        <v>Muy Alta</v>
      </c>
      <c r="AB5" s="470">
        <f>+Z5</f>
        <v>1</v>
      </c>
      <c r="AC5" s="460" t="str">
        <f>IFERROR(IF(AD5="","",IF(AD5&lt;=0.2,"Leve",IF(AD5&lt;=0.4,"Menor",IF(AD5&lt;=0.6,"Moderado",IF(AD5&lt;=0.8,"Mayor","Catastrófico"))))),"")</f>
        <v>Moderado</v>
      </c>
      <c r="AD5" s="461">
        <f>IFERROR(IF(S5="Impacto",(O5-(+O5*V5)),IF(S5="Probabilidad",O5,"")),"")</f>
        <v>0.60000000000000009</v>
      </c>
      <c r="AE5" s="468"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Alto</v>
      </c>
      <c r="AF5" s="469" t="s">
        <v>142</v>
      </c>
      <c r="AG5" s="330" t="s">
        <v>1031</v>
      </c>
      <c r="AH5" s="330" t="s">
        <v>1032</v>
      </c>
      <c r="AI5" s="640">
        <v>44562</v>
      </c>
      <c r="AJ5" s="640">
        <v>44926</v>
      </c>
      <c r="AK5" s="970">
        <v>44839</v>
      </c>
      <c r="AL5" s="332" t="s">
        <v>1033</v>
      </c>
      <c r="AM5" s="333" t="s">
        <v>109</v>
      </c>
      <c r="AN5" s="972" t="s">
        <v>1034</v>
      </c>
      <c r="AO5" s="975" t="s">
        <v>492</v>
      </c>
      <c r="AP5" s="952" t="s">
        <v>806</v>
      </c>
      <c r="AQ5" s="955" t="s">
        <v>1035</v>
      </c>
      <c r="AR5" s="955" t="s">
        <v>1036</v>
      </c>
      <c r="AS5" s="425" t="s">
        <v>32</v>
      </c>
      <c r="AT5" s="425" t="s">
        <v>32</v>
      </c>
      <c r="AU5" s="425" t="s">
        <v>32</v>
      </c>
      <c r="AV5" s="425" t="s">
        <v>32</v>
      </c>
      <c r="AW5" s="425" t="s">
        <v>32</v>
      </c>
      <c r="AX5" s="425" t="s">
        <v>32</v>
      </c>
      <c r="AY5" s="958" t="s">
        <v>1037</v>
      </c>
      <c r="AZ5" s="426" t="s">
        <v>1038</v>
      </c>
      <c r="BA5" s="961" t="s">
        <v>32</v>
      </c>
      <c r="BB5" s="964" t="s">
        <v>32</v>
      </c>
      <c r="BC5" s="940">
        <v>4946</v>
      </c>
      <c r="BD5" s="943">
        <f>I5</f>
        <v>11342</v>
      </c>
      <c r="BE5" s="943">
        <f>(BC5/BD5)</f>
        <v>0.43607829307000529</v>
      </c>
      <c r="BF5" s="946" t="str">
        <f>IF(BE5=0,"Los controles están funcionando y son efectivos",IF(AND(BE5&gt;0,BE5&lt;=0.2),"Los controles son efectivos el 80%.",IF(AND(BE5&gt;0.2,BE5&lt;=1),"Los controles  son ineficientes","Valor no valido")))</f>
        <v>Los controles  son ineficientes</v>
      </c>
      <c r="BG5" s="949" t="s">
        <v>164</v>
      </c>
      <c r="BH5" s="946"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Realizar analisis de causa raiz y reformular controles</v>
      </c>
    </row>
    <row r="6" spans="1:60" ht="169.5" customHeight="1" x14ac:dyDescent="0.25">
      <c r="A6" s="889"/>
      <c r="B6" s="989"/>
      <c r="C6" s="990"/>
      <c r="D6" s="992"/>
      <c r="E6" s="641" t="s">
        <v>1039</v>
      </c>
      <c r="F6" s="993"/>
      <c r="G6" s="994"/>
      <c r="H6" s="984"/>
      <c r="I6" s="986"/>
      <c r="J6" s="968"/>
      <c r="K6" s="927"/>
      <c r="L6" s="988"/>
      <c r="M6" s="927"/>
      <c r="N6" s="968"/>
      <c r="O6" s="927"/>
      <c r="P6" s="969"/>
      <c r="Q6" s="463">
        <v>2</v>
      </c>
      <c r="R6" s="328" t="s">
        <v>1040</v>
      </c>
      <c r="S6" s="301" t="str">
        <f>IF(OR(T6="Preventivo",T6="Detectivo"),"Probabilidad",IF(T6="Correctivo","Impacto",""))</f>
        <v>Impacto</v>
      </c>
      <c r="T6" s="30" t="s">
        <v>285</v>
      </c>
      <c r="U6" s="30" t="s">
        <v>35</v>
      </c>
      <c r="V6" s="31" t="str">
        <f t="shared" ref="V6:V10" si="0">IF(AND(T6="Preventivo",U6="Automático"),"50%",IF(AND(T6="Preventivo",U6="Manual"),"40%",IF(AND(T6="Detectivo",U6="Automático"),"40%",IF(AND(T6="Detectivo",U6="Manual"),"30%",IF(AND(T6="Correctivo",U6="Automático"),"35%",IF(AND(T6="Correctivo",U6="Manual"),"25%",""))))))</f>
        <v>25%</v>
      </c>
      <c r="W6" s="30" t="s">
        <v>105</v>
      </c>
      <c r="X6" s="30" t="s">
        <v>141</v>
      </c>
      <c r="Y6" s="30" t="s">
        <v>107</v>
      </c>
      <c r="Z6" s="32">
        <f>IFERROR(IF(AND(S6="Probabilidad",S6="Probabilidad"),(AB5-(+AB5*V6)),IF(AND(S6="Impacto",S6="Probabilidad"),(AB4-(+AB4*V6)),IF(S6="Impacto",AB5,""))),"")</f>
        <v>1</v>
      </c>
      <c r="AA6" s="35" t="str">
        <f t="shared" ref="AA6:AA10" si="1">IFERROR(IF(Z6="","",IF(Z6&lt;=0.2,"Muy Baja",IF(Z6&lt;=0.4,"Baja",IF(Z6&lt;=0.6,"Media",IF(Z6&lt;=0.8,"Alta","Muy Alta"))))),"")</f>
        <v>Muy Alta</v>
      </c>
      <c r="AB6" s="461">
        <f t="shared" ref="AB6:AB10" si="2">+Z6</f>
        <v>1</v>
      </c>
      <c r="AC6" s="35" t="str">
        <f t="shared" ref="AC6:AC10" si="3">IFERROR(IF(AD6="","",IF(AD6&lt;=0.2,"Leve",IF(AD6&lt;=0.4,"Menor",IF(AD6&lt;=0.6,"Moderado",IF(AD6&lt;=0.8,"Mayor","Catastrófico"))))),"")</f>
        <v>Moderado</v>
      </c>
      <c r="AD6" s="461">
        <f>IFERROR(IF(AND(S6="Impacto",S6="Impacto"),(AD5-(+AD5*V6)),IF(AND(S6="Probabilidad",S6="Impacto"),(AD4-(+AD4*V6)),IF(S6="Probabilidad",AD5,""))),"")</f>
        <v>0.45000000000000007</v>
      </c>
      <c r="AE6" s="36" t="str">
        <f t="shared" ref="AE6:AE10" si="4">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Alto</v>
      </c>
      <c r="AF6" s="465" t="s">
        <v>142</v>
      </c>
      <c r="AG6" s="978" t="s">
        <v>1041</v>
      </c>
      <c r="AH6" s="978" t="s">
        <v>1032</v>
      </c>
      <c r="AI6" s="981">
        <v>44562</v>
      </c>
      <c r="AJ6" s="981">
        <v>44926</v>
      </c>
      <c r="AK6" s="970"/>
      <c r="AL6" s="934" t="s">
        <v>1042</v>
      </c>
      <c r="AM6" s="936" t="s">
        <v>109</v>
      </c>
      <c r="AN6" s="973"/>
      <c r="AO6" s="975"/>
      <c r="AP6" s="952"/>
      <c r="AQ6" s="955"/>
      <c r="AR6" s="955"/>
      <c r="AS6" s="938" t="s">
        <v>32</v>
      </c>
      <c r="AT6" s="938" t="s">
        <v>32</v>
      </c>
      <c r="AU6" s="938" t="s">
        <v>32</v>
      </c>
      <c r="AV6" s="938" t="s">
        <v>32</v>
      </c>
      <c r="AW6" s="938" t="s">
        <v>32</v>
      </c>
      <c r="AX6" s="938" t="s">
        <v>32</v>
      </c>
      <c r="AY6" s="959"/>
      <c r="AZ6" s="967" t="s">
        <v>1038</v>
      </c>
      <c r="BA6" s="961"/>
      <c r="BB6" s="965"/>
      <c r="BC6" s="940"/>
      <c r="BD6" s="943"/>
      <c r="BE6" s="943"/>
      <c r="BF6" s="946"/>
      <c r="BG6" s="949"/>
      <c r="BH6" s="946"/>
    </row>
    <row r="7" spans="1:60" ht="171" customHeight="1" x14ac:dyDescent="0.25">
      <c r="A7" s="889"/>
      <c r="B7" s="989"/>
      <c r="C7" s="990"/>
      <c r="D7" s="992"/>
      <c r="E7" s="336" t="s">
        <v>1043</v>
      </c>
      <c r="F7" s="993"/>
      <c r="G7" s="994"/>
      <c r="H7" s="984"/>
      <c r="I7" s="986"/>
      <c r="J7" s="968"/>
      <c r="K7" s="927"/>
      <c r="L7" s="988"/>
      <c r="M7" s="927">
        <f ca="1">IF(NOT(ISERROR(MATCH(L7,_xlfn.ANCHORARRAY(#REF!),0))),#REF!&amp;"Por favor no seleccionar los criterios de impacto",L7)</f>
        <v>0</v>
      </c>
      <c r="N7" s="968"/>
      <c r="O7" s="927"/>
      <c r="P7" s="969"/>
      <c r="Q7" s="299">
        <v>3</v>
      </c>
      <c r="R7" s="642" t="s">
        <v>1044</v>
      </c>
      <c r="S7" s="301" t="str">
        <f t="shared" ref="S7:S10" si="5">IF(OR(T7="Preventivo",T7="Detectivo"),"Probabilidad",IF(T7="Correctivo","Impacto",""))</f>
        <v>Impacto</v>
      </c>
      <c r="T7" s="30" t="s">
        <v>285</v>
      </c>
      <c r="U7" s="30" t="s">
        <v>35</v>
      </c>
      <c r="V7" s="31" t="str">
        <f t="shared" si="0"/>
        <v>25%</v>
      </c>
      <c r="W7" s="30" t="s">
        <v>105</v>
      </c>
      <c r="X7" s="30" t="s">
        <v>141</v>
      </c>
      <c r="Y7" s="30" t="s">
        <v>107</v>
      </c>
      <c r="Z7" s="32">
        <f>IFERROR(IF(AND(S7="Probabilidad",S7="Probabilidad"),(AB6-(+AB6*V7)),IF(AND(S7="Impacto",S7="Probabilidad"),(AB5-(+AB5*V7)),IF(S7="Impacto",AB6,""))),"")</f>
        <v>1</v>
      </c>
      <c r="AA7" s="35" t="str">
        <f t="shared" si="1"/>
        <v>Muy Alta</v>
      </c>
      <c r="AB7" s="461">
        <f t="shared" si="2"/>
        <v>1</v>
      </c>
      <c r="AC7" s="35" t="str">
        <f t="shared" si="3"/>
        <v>Menor</v>
      </c>
      <c r="AD7" s="461">
        <f>IFERROR(IF(AND(S7="Impacto",S7="Impacto"),(AD6-(+AD6*V7)),IF(AND(S7="Probabilidad",S7="Impacto"),(AD5-(+AD5*V7)),IF(S7="Probabilidad",AD6,""))),"")</f>
        <v>0.33750000000000002</v>
      </c>
      <c r="AE7" s="36" t="str">
        <f t="shared" si="4"/>
        <v>Alto</v>
      </c>
      <c r="AF7" s="465" t="s">
        <v>142</v>
      </c>
      <c r="AG7" s="979"/>
      <c r="AH7" s="980"/>
      <c r="AI7" s="982"/>
      <c r="AJ7" s="982"/>
      <c r="AK7" s="971"/>
      <c r="AL7" s="935"/>
      <c r="AM7" s="937"/>
      <c r="AN7" s="973"/>
      <c r="AO7" s="976"/>
      <c r="AP7" s="953"/>
      <c r="AQ7" s="956"/>
      <c r="AR7" s="956"/>
      <c r="AS7" s="939"/>
      <c r="AT7" s="939"/>
      <c r="AU7" s="939"/>
      <c r="AV7" s="939"/>
      <c r="AW7" s="939"/>
      <c r="AX7" s="939"/>
      <c r="AY7" s="959"/>
      <c r="AZ7" s="960"/>
      <c r="BA7" s="962"/>
      <c r="BB7" s="965"/>
      <c r="BC7" s="941"/>
      <c r="BD7" s="944"/>
      <c r="BE7" s="944"/>
      <c r="BF7" s="947"/>
      <c r="BG7" s="950"/>
      <c r="BH7" s="947"/>
    </row>
    <row r="8" spans="1:60" ht="250.5" customHeight="1" x14ac:dyDescent="0.25">
      <c r="A8" s="890"/>
      <c r="B8" s="929"/>
      <c r="C8" s="990"/>
      <c r="D8" s="992"/>
      <c r="E8" s="336" t="s">
        <v>1045</v>
      </c>
      <c r="F8" s="993"/>
      <c r="G8" s="932"/>
      <c r="H8" s="984"/>
      <c r="I8" s="986"/>
      <c r="J8" s="968"/>
      <c r="K8" s="927"/>
      <c r="L8" s="988"/>
      <c r="M8" s="927">
        <f ca="1">IF(NOT(ISERROR(MATCH(L8,_xlfn.ANCHORARRAY(#REF!),0))),#REF!&amp;"Por favor no seleccionar los criterios de impacto",L8)</f>
        <v>0</v>
      </c>
      <c r="N8" s="968"/>
      <c r="O8" s="927"/>
      <c r="P8" s="969"/>
      <c r="Q8" s="299">
        <v>4</v>
      </c>
      <c r="R8" s="328" t="s">
        <v>1046</v>
      </c>
      <c r="S8" s="464" t="str">
        <f t="shared" si="5"/>
        <v>Impacto</v>
      </c>
      <c r="T8" s="466" t="s">
        <v>285</v>
      </c>
      <c r="U8" s="466" t="s">
        <v>35</v>
      </c>
      <c r="V8" s="462" t="str">
        <f t="shared" si="0"/>
        <v>25%</v>
      </c>
      <c r="W8" s="466" t="s">
        <v>105</v>
      </c>
      <c r="X8" s="466" t="s">
        <v>106</v>
      </c>
      <c r="Y8" s="466" t="s">
        <v>107</v>
      </c>
      <c r="Z8" s="32">
        <f>IFERROR(IF(AND(S8="Probabilidad",S8="Probabilidad"),(AB7-(+AB7*V8)),IF(AND(S8="Impacto",S8="Probabilidad"),(AB5-(+AB5*V8)),IF(S8="Impacto",AB7,""))),"")</f>
        <v>1</v>
      </c>
      <c r="AA8" s="460" t="str">
        <f t="shared" si="1"/>
        <v>Muy Alta</v>
      </c>
      <c r="AB8" s="461">
        <f t="shared" si="2"/>
        <v>1</v>
      </c>
      <c r="AC8" s="460" t="str">
        <f t="shared" si="3"/>
        <v>Menor</v>
      </c>
      <c r="AD8" s="461">
        <f>IFERROR(IF(AND(S8="Impacto",S8="Impacto"),(AD7-(+AD7*V8)),IF(AND(S8="Probabilidad",S8="Impacto"),(AD5-(+AD5*V8)),IF(S8="Probabilidad",AD7,""))),"")</f>
        <v>0.25312500000000004</v>
      </c>
      <c r="AE8" s="468" t="str">
        <f t="shared" si="4"/>
        <v>Alto</v>
      </c>
      <c r="AF8" s="465" t="s">
        <v>142</v>
      </c>
      <c r="AG8" s="472" t="s">
        <v>1047</v>
      </c>
      <c r="AH8" s="330" t="s">
        <v>1032</v>
      </c>
      <c r="AI8" s="640">
        <v>44562</v>
      </c>
      <c r="AJ8" s="640">
        <v>44926</v>
      </c>
      <c r="AK8" s="971"/>
      <c r="AL8" s="338" t="s">
        <v>1048</v>
      </c>
      <c r="AM8" s="339" t="s">
        <v>109</v>
      </c>
      <c r="AN8" s="973"/>
      <c r="AO8" s="977"/>
      <c r="AP8" s="954"/>
      <c r="AQ8" s="957"/>
      <c r="AR8" s="957"/>
      <c r="AS8" s="432" t="s">
        <v>32</v>
      </c>
      <c r="AT8" s="432" t="s">
        <v>32</v>
      </c>
      <c r="AU8" s="432" t="s">
        <v>32</v>
      </c>
      <c r="AV8" s="432" t="s">
        <v>32</v>
      </c>
      <c r="AW8" s="432" t="s">
        <v>32</v>
      </c>
      <c r="AX8" s="432" t="s">
        <v>32</v>
      </c>
      <c r="AY8" s="960"/>
      <c r="AZ8" s="426" t="s">
        <v>1038</v>
      </c>
      <c r="BA8" s="963"/>
      <c r="BB8" s="966"/>
      <c r="BC8" s="942"/>
      <c r="BD8" s="945"/>
      <c r="BE8" s="945"/>
      <c r="BF8" s="948"/>
      <c r="BG8" s="951"/>
      <c r="BH8" s="948"/>
    </row>
    <row r="9" spans="1:60" ht="409.5" x14ac:dyDescent="0.25">
      <c r="A9" s="888">
        <v>2</v>
      </c>
      <c r="B9" s="928" t="s">
        <v>165</v>
      </c>
      <c r="C9" s="930" t="s">
        <v>1049</v>
      </c>
      <c r="D9" s="930" t="s">
        <v>1050</v>
      </c>
      <c r="E9" s="336" t="s">
        <v>1051</v>
      </c>
      <c r="F9" s="932" t="s">
        <v>1052</v>
      </c>
      <c r="G9" s="932" t="s">
        <v>1053</v>
      </c>
      <c r="H9" s="915" t="s">
        <v>189</v>
      </c>
      <c r="I9" s="917">
        <v>11342</v>
      </c>
      <c r="J9" s="919" t="str">
        <f t="shared" ref="J9" si="6">IF(I9&lt;=0,"",IF(I9&lt;=2,"Muy Baja",IF(I9&lt;=24,"Baja",IF(I9&lt;=500,"Media",IF(I9&lt;=5000,"Alta","Muy Alta")))))</f>
        <v>Muy Alta</v>
      </c>
      <c r="K9" s="921">
        <f t="shared" ref="K9" si="7">IF(J9="","",IF(J9="Muy Baja",0.2,IF(J9="Baja",0.4,IF(J9="Media",0.6,IF(J9="Alta",0.8,IF(J9="Muy Alta",1,))))))</f>
        <v>1</v>
      </c>
      <c r="L9" s="923" t="s">
        <v>1054</v>
      </c>
      <c r="M9" s="925" t="str">
        <f>IF(NOT(ISERROR(MATCH(L9,'[5]Tabla Impacto'!$B$221:$B$223,0))),'[5]Tabla Impacto'!$F$223&amp;"Por favor no seleccionar los criterios de impacto(Afectación Económica o presupuestal y Pérdida Reputacional)",L9)</f>
        <v xml:space="preserve">     Entre 200 y 1000 SMLMV</v>
      </c>
      <c r="N9" s="905" t="str">
        <f>IF(OR(M9='[5]Tabla Impacto'!$C$11,M9='[5]Tabla Impacto'!$D$11),"Leve",IF(OR(M9='[5]Tabla Impacto'!$C$12,M9='[5]Tabla Impacto'!$D$12),"Menor",IF(OR(M9='[5]Tabla Impacto'!$C$13,M9='[5]Tabla Impacto'!$D$13),"Moderado",IF(OR(M9='[5]Tabla Impacto'!$C$14,M9='[5]Tabla Impacto'!$D$14),"Mayor",IF(OR(M9='[5]Tabla Impacto'!$C$15,M9='[5]Tabla Impacto'!$D$15),"Catastrófico","")))))</f>
        <v>Menor</v>
      </c>
      <c r="O9" s="907">
        <f t="shared" ref="O9" si="8">IF(N9="","",IF(N9="Leve",0.2,IF(N9="Menor",0.4,IF(N9="Moderado",0.6,IF(N9="Mayor",0.8,IF(N9="Catastrófico",1,))))))</f>
        <v>0.4</v>
      </c>
      <c r="P9" s="909" t="str">
        <f t="shared" ref="P9" si="9">IF(OR(AND(J9="Muy Baja",N9="Leve"),AND(J9="Muy Baja",N9="Menor"),AND(J9="Baja",N9="Leve")),"Bajo",IF(OR(AND(J9="Muy baja",N9="Moderado"),AND(J9="Baja",N9="Menor"),AND(J9="Baja",N9="Moderado"),AND(J9="Media",N9="Leve"),AND(J9="Media",N9="Menor"),AND(J9="Media",N9="Moderado"),AND(J9="Alta",N9="Leve"),AND(J9="Alta",N9="Menor")),"Moderado",IF(OR(AND(J9="Muy Baja",N9="Mayor"),AND(J9="Baja",N9="Mayor"),AND(J9="Media",N9="Mayor"),AND(J9="Alta",N9="Moderado"),AND(J9="Alta",N9="Mayor"),AND(J9="Muy Alta",N9="Leve"),AND(J9="Muy Alta",N9="Menor"),AND(J9="Muy Alta",N9="Moderado"),AND(J9="Muy Alta",N9="Mayor")),"Alto",IF(OR(AND(J9="Muy Baja",N9="Catastrófico"),AND(J9="Baja",N9="Catastrófico"),AND(J9="Media",N9="Catastrófico"),AND(J9="Alta",N9="Catastrófico"),AND(J9="Muy Alta",N9="Catastrófico")),"Extremo",""))))</f>
        <v>Alto</v>
      </c>
      <c r="Q9" s="463">
        <v>1</v>
      </c>
      <c r="R9" s="328" t="s">
        <v>1055</v>
      </c>
      <c r="S9" s="464" t="str">
        <f t="shared" si="5"/>
        <v>Impacto</v>
      </c>
      <c r="T9" s="466" t="s">
        <v>285</v>
      </c>
      <c r="U9" s="466" t="s">
        <v>35</v>
      </c>
      <c r="V9" s="462" t="str">
        <f t="shared" si="0"/>
        <v>25%</v>
      </c>
      <c r="W9" s="466" t="s">
        <v>105</v>
      </c>
      <c r="X9" s="466" t="s">
        <v>141</v>
      </c>
      <c r="Y9" s="466" t="s">
        <v>107</v>
      </c>
      <c r="Z9" s="32">
        <f t="shared" ref="Z9" si="10">IFERROR(IF(S9="Probabilidad",(K9-(+K9*V9)),IF(S9="Impacto",K9,"")),"")</f>
        <v>1</v>
      </c>
      <c r="AA9" s="460" t="str">
        <f t="shared" si="1"/>
        <v>Muy Alta</v>
      </c>
      <c r="AB9" s="470">
        <f t="shared" si="2"/>
        <v>1</v>
      </c>
      <c r="AC9" s="460" t="str">
        <f t="shared" si="3"/>
        <v>Menor</v>
      </c>
      <c r="AD9" s="461">
        <f t="shared" ref="AD9" si="11">IFERROR(IF(S9="Impacto",(O9-(+O9*V9)),IF(S9="Probabilidad",O9,"")),"")</f>
        <v>0.30000000000000004</v>
      </c>
      <c r="AE9" s="468" t="str">
        <f t="shared" si="4"/>
        <v>Alto</v>
      </c>
      <c r="AF9" s="469" t="s">
        <v>142</v>
      </c>
      <c r="AG9" s="330" t="s">
        <v>1056</v>
      </c>
      <c r="AH9" s="330" t="s">
        <v>1032</v>
      </c>
      <c r="AI9" s="643">
        <v>44562</v>
      </c>
      <c r="AJ9" s="643">
        <v>44926</v>
      </c>
      <c r="AK9" s="911">
        <v>44839</v>
      </c>
      <c r="AL9" s="334" t="s">
        <v>1057</v>
      </c>
      <c r="AM9" s="335" t="s">
        <v>109</v>
      </c>
      <c r="AN9" s="973"/>
      <c r="AO9" s="913" t="s">
        <v>492</v>
      </c>
      <c r="AP9" s="914" t="s">
        <v>835</v>
      </c>
      <c r="AQ9" s="894" t="s">
        <v>1058</v>
      </c>
      <c r="AR9" s="896" t="s">
        <v>1059</v>
      </c>
      <c r="AS9" s="447" t="s">
        <v>32</v>
      </c>
      <c r="AT9" s="447" t="s">
        <v>32</v>
      </c>
      <c r="AU9" s="447" t="s">
        <v>32</v>
      </c>
      <c r="AV9" s="447" t="s">
        <v>32</v>
      </c>
      <c r="AW9" s="447" t="s">
        <v>32</v>
      </c>
      <c r="AX9" s="447" t="s">
        <v>32</v>
      </c>
      <c r="AY9" s="897" t="s">
        <v>1060</v>
      </c>
      <c r="AZ9" s="426" t="s">
        <v>1038</v>
      </c>
      <c r="BA9" s="899" t="s">
        <v>32</v>
      </c>
      <c r="BB9" s="901" t="s">
        <v>32</v>
      </c>
      <c r="BC9" s="903">
        <v>4946</v>
      </c>
      <c r="BD9" s="882">
        <f>I9</f>
        <v>11342</v>
      </c>
      <c r="BE9" s="882">
        <f t="shared" ref="BE9" si="12">(BC9/BD9)</f>
        <v>0.43607829307000529</v>
      </c>
      <c r="BF9" s="884" t="str">
        <f t="shared" ref="BF9" si="13">IF(BE9=0,"Los controles están funcionando y son efectivos",IF(AND(BE9&gt;0,BE9&lt;=0.2),"Los controles son efectivos el 80%.",IF(AND(BE9&gt;0.2,BE9&lt;=1),"Los controles  son ineficientes","Valor no valido")))</f>
        <v>Los controles  son ineficientes</v>
      </c>
      <c r="BG9" s="886" t="s">
        <v>164</v>
      </c>
      <c r="BH9" s="884" t="str">
        <f t="shared" ref="BH9" si="14">IF(BE9=0,"Mantener la aplicación del control.",IF(AND(BE9&gt;0,BE9&lt;=0.2),"Verificar que los controles se aplique en la periocidad establecida, y analizar si la frecuencia de aplicación del control es la adecuada, por ultimo, analizar si hay causas generadoras del riesgo no identificadas.",IF(AND(BE9&gt;0.2,BE9&lt;=1),"Realizar analisis de causa raiz y reformular controles","Valor no valido")))</f>
        <v>Realizar analisis de causa raiz y reformular controles</v>
      </c>
    </row>
    <row r="10" spans="1:60" ht="409.5" x14ac:dyDescent="0.25">
      <c r="A10" s="890"/>
      <c r="B10" s="929"/>
      <c r="C10" s="931"/>
      <c r="D10" s="931"/>
      <c r="E10" s="336" t="s">
        <v>1061</v>
      </c>
      <c r="F10" s="933"/>
      <c r="G10" s="933"/>
      <c r="H10" s="916"/>
      <c r="I10" s="918"/>
      <c r="J10" s="920"/>
      <c r="K10" s="922"/>
      <c r="L10" s="924"/>
      <c r="M10" s="926">
        <f ca="1">IF(NOT(ISERROR(MATCH(L10,_xlfn.ANCHORARRAY(#REF!),0))),#REF!&amp;"Por favor no seleccionar los criterios de impacto",L10)</f>
        <v>0</v>
      </c>
      <c r="N10" s="906"/>
      <c r="O10" s="908"/>
      <c r="P10" s="910"/>
      <c r="Q10" s="299">
        <v>2</v>
      </c>
      <c r="R10" s="328" t="s">
        <v>1062</v>
      </c>
      <c r="S10" s="464" t="str">
        <f t="shared" si="5"/>
        <v>Impacto</v>
      </c>
      <c r="T10" s="466" t="s">
        <v>285</v>
      </c>
      <c r="U10" s="466" t="s">
        <v>35</v>
      </c>
      <c r="V10" s="462" t="str">
        <f t="shared" si="0"/>
        <v>25%</v>
      </c>
      <c r="W10" s="466" t="s">
        <v>105</v>
      </c>
      <c r="X10" s="466" t="s">
        <v>141</v>
      </c>
      <c r="Y10" s="466" t="s">
        <v>107</v>
      </c>
      <c r="Z10" s="32">
        <f t="shared" ref="Z10" si="15">IFERROR(IF(AND(S9="Probabilidad",S10="Probabilidad"),(AB9-(+AB9*V10)),IF(AND(S9="Impacto",S10="Probabilidad"),(AB8-(+AB8*V10)),IF(S10="Impacto",AB9,""))),"")</f>
        <v>1</v>
      </c>
      <c r="AA10" s="460" t="str">
        <f t="shared" si="1"/>
        <v>Muy Alta</v>
      </c>
      <c r="AB10" s="462">
        <f t="shared" si="2"/>
        <v>1</v>
      </c>
      <c r="AC10" s="460" t="str">
        <f t="shared" si="3"/>
        <v>Menor</v>
      </c>
      <c r="AD10" s="461">
        <f t="shared" ref="AD10" si="16">IFERROR(IF(AND(S9="Impacto",S10="Impacto"),(AD9-(+AD9*V10)),IF(AND(S9="Probabilidad",S10="Impacto"),(AD8-(+AD8*V10)),IF(S10="Probabilidad",AD9,""))),"")</f>
        <v>0.22500000000000003</v>
      </c>
      <c r="AE10" s="468" t="str">
        <f t="shared" si="4"/>
        <v>Alto</v>
      </c>
      <c r="AF10" s="466" t="s">
        <v>142</v>
      </c>
      <c r="AG10" s="330" t="s">
        <v>1063</v>
      </c>
      <c r="AH10" s="330" t="s">
        <v>1032</v>
      </c>
      <c r="AI10" s="643">
        <v>44562</v>
      </c>
      <c r="AJ10" s="643">
        <v>44926</v>
      </c>
      <c r="AK10" s="912"/>
      <c r="AL10" s="334" t="s">
        <v>1064</v>
      </c>
      <c r="AM10" s="335" t="s">
        <v>109</v>
      </c>
      <c r="AN10" s="974"/>
      <c r="AO10" s="913"/>
      <c r="AP10" s="914"/>
      <c r="AQ10" s="895"/>
      <c r="AR10" s="896"/>
      <c r="AS10" s="447" t="s">
        <v>32</v>
      </c>
      <c r="AT10" s="447" t="s">
        <v>32</v>
      </c>
      <c r="AU10" s="447" t="s">
        <v>32</v>
      </c>
      <c r="AV10" s="447" t="s">
        <v>32</v>
      </c>
      <c r="AW10" s="447" t="s">
        <v>32</v>
      </c>
      <c r="AX10" s="447" t="s">
        <v>32</v>
      </c>
      <c r="AY10" s="898"/>
      <c r="AZ10" s="426" t="s">
        <v>1038</v>
      </c>
      <c r="BA10" s="900"/>
      <c r="BB10" s="902"/>
      <c r="BC10" s="904"/>
      <c r="BD10" s="883"/>
      <c r="BE10" s="883"/>
      <c r="BF10" s="885"/>
      <c r="BG10" s="887"/>
      <c r="BH10" s="885"/>
    </row>
    <row r="11" spans="1:60" ht="20.25" x14ac:dyDescent="0.3">
      <c r="A11" s="343"/>
      <c r="B11" s="344"/>
      <c r="C11" s="345"/>
      <c r="D11" s="346"/>
      <c r="E11" s="336"/>
      <c r="F11" s="347"/>
      <c r="G11" s="348"/>
      <c r="H11" s="349"/>
      <c r="I11" s="350"/>
      <c r="J11" s="351"/>
      <c r="K11" s="352"/>
      <c r="L11" s="353"/>
      <c r="M11" s="927">
        <f ca="1">IF(NOT(ISERROR(MATCH(L11,_xlfn.ANCHORARRAY(#REF!),0))),#REF!&amp;"Por favor no seleccionar los criterios de impacto",L11)</f>
        <v>0</v>
      </c>
      <c r="N11" s="351"/>
      <c r="O11" s="352"/>
      <c r="P11" s="354"/>
      <c r="Q11" s="299">
        <v>3</v>
      </c>
      <c r="R11" s="300"/>
      <c r="S11" s="464"/>
      <c r="T11" s="466"/>
      <c r="U11" s="466"/>
      <c r="V11" s="462"/>
      <c r="W11" s="466"/>
      <c r="X11" s="466"/>
      <c r="Y11" s="466"/>
      <c r="Z11" s="32"/>
      <c r="AA11" s="460"/>
      <c r="AB11" s="470"/>
      <c r="AC11" s="460"/>
      <c r="AD11" s="461"/>
      <c r="AE11" s="468"/>
      <c r="AF11" s="469"/>
      <c r="AG11" s="330"/>
      <c r="AH11" s="330"/>
      <c r="AI11" s="331"/>
      <c r="AJ11" s="268"/>
      <c r="AK11" s="355"/>
      <c r="AL11" s="302"/>
      <c r="AM11" s="356"/>
      <c r="AN11" s="450"/>
      <c r="AO11" s="444"/>
      <c r="AP11" s="444"/>
      <c r="AQ11" s="444"/>
      <c r="AR11" s="444"/>
      <c r="AS11" s="438"/>
      <c r="AT11" s="438"/>
      <c r="AU11" s="438"/>
      <c r="AV11" s="438"/>
      <c r="AW11" s="438"/>
      <c r="AX11" s="438"/>
      <c r="AY11" s="445"/>
      <c r="AZ11" s="445"/>
      <c r="BA11" s="451"/>
      <c r="BB11" s="440"/>
      <c r="BC11" s="452"/>
      <c r="BD11" s="453"/>
      <c r="BE11" s="453"/>
      <c r="BF11" s="454"/>
      <c r="BG11" s="455"/>
      <c r="BH11" s="454"/>
    </row>
    <row r="12" spans="1:60" ht="16.5" x14ac:dyDescent="0.3">
      <c r="A12" s="888">
        <v>3</v>
      </c>
      <c r="B12" s="873"/>
      <c r="C12" s="873"/>
      <c r="D12" s="873"/>
      <c r="E12" s="457"/>
      <c r="F12" s="891"/>
      <c r="G12" s="473"/>
      <c r="H12" s="873"/>
      <c r="I12" s="876"/>
      <c r="J12" s="861" t="str">
        <f t="shared" ref="J12" si="17">IF(I12&lt;=0,"",IF(I12&lt;=2,"Muy Baja",IF(I12&lt;=24,"Baja",IF(I12&lt;=500,"Media",IF(I12&lt;=5000,"Alta","Muy Alta")))))</f>
        <v/>
      </c>
      <c r="K12" s="864" t="str">
        <f t="shared" ref="K12" si="18">IF(J12="","",IF(J12="Muy Baja",0.2,IF(J12="Baja",0.4,IF(J12="Media",0.6,IF(J12="Alta",0.8,IF(J12="Muy Alta",1,))))))</f>
        <v/>
      </c>
      <c r="L12" s="879"/>
      <c r="M12" s="864">
        <f>IF(NOT(ISERROR(MATCH(L12,#REF!,0))),#REF!&amp;"Por favor no seleccionar los criterios de impacto(Afectación Económica o presupuestal y Pérdida Reputacional)",L12)</f>
        <v>0</v>
      </c>
      <c r="N12" s="861"/>
      <c r="O12" s="864"/>
      <c r="P12" s="867"/>
      <c r="Q12" s="299">
        <v>1</v>
      </c>
      <c r="R12" s="300"/>
      <c r="S12" s="301" t="str">
        <f>IF(OR(T12="Preventivo",T12="Detectivo"),"Probabilidad",IF(T12="Correctivo","Impacto",""))</f>
        <v/>
      </c>
      <c r="T12" s="30"/>
      <c r="U12" s="30"/>
      <c r="V12" s="31" t="str">
        <f>IF(AND(T12="Preventivo",U12="Automático"),"50%",IF(AND(T12="Preventivo",U12="Manual"),"40%",IF(AND(T12="Detectivo",U12="Automático"),"40%",IF(AND(T12="Detectivo",U12="Manual"),"30%",IF(AND(T12="Correctivo",U12="Automático"),"35%",IF(AND(T12="Correctivo",U12="Manual"),"25%",""))))))</f>
        <v/>
      </c>
      <c r="W12" s="30"/>
      <c r="X12" s="30"/>
      <c r="Y12" s="30"/>
      <c r="Z12" s="32" t="str">
        <f>IFERROR(IF(S12="Probabilidad",(K12-(+K12*V12)),IF(S12="Impacto",K12,"")),"")</f>
        <v/>
      </c>
      <c r="AA12" s="33" t="str">
        <f>IFERROR(IF(Z12="","",IF(Z12&lt;=0.2,"Muy Baja",IF(Z12&lt;=0.4,"Baja",IF(Z12&lt;=0.6,"Media",IF(Z12&lt;=0.8,"Alta","Muy Alta"))))),"")</f>
        <v/>
      </c>
      <c r="AB12" s="461" t="str">
        <f>+Z12</f>
        <v/>
      </c>
      <c r="AC12" s="33" t="str">
        <f>IFERROR(IF(AD12="","",IF(AD12&lt;=0.2,"Leve",IF(AD12&lt;=0.4,"Menor",IF(AD12&lt;=0.6,"Moderado",IF(AD12&lt;=0.8,"Mayor","Catastrófico"))))),"")</f>
        <v/>
      </c>
      <c r="AD12" s="461" t="str">
        <f>IFERROR(IF(S12="Impacto",(O12-(+O12*V12)),IF(S12="Probabilidad",O12,"")),"")</f>
        <v/>
      </c>
      <c r="AE12" s="36" t="str">
        <f>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465"/>
      <c r="AG12" s="270"/>
      <c r="AH12" s="283"/>
      <c r="AI12" s="284"/>
      <c r="AJ12" s="284"/>
      <c r="AK12" s="270"/>
      <c r="AL12" s="459"/>
      <c r="AM12" s="471"/>
      <c r="AN12" s="396"/>
      <c r="AO12" s="396"/>
      <c r="AP12" s="396"/>
      <c r="AQ12" s="396"/>
      <c r="AR12" s="396"/>
      <c r="AS12" s="396"/>
      <c r="AT12" s="396"/>
      <c r="AU12" s="396"/>
      <c r="AV12" s="396"/>
      <c r="AW12" s="396"/>
      <c r="AX12" s="396"/>
      <c r="AY12" s="396"/>
      <c r="AZ12" s="396"/>
      <c r="BA12" s="396"/>
      <c r="BB12" s="396"/>
      <c r="BC12" s="396"/>
      <c r="BD12" s="396"/>
      <c r="BE12" s="396"/>
      <c r="BF12" s="396"/>
      <c r="BG12" s="396"/>
      <c r="BH12" s="396"/>
    </row>
    <row r="13" spans="1:60" ht="16.5" x14ac:dyDescent="0.3">
      <c r="A13" s="889"/>
      <c r="B13" s="874"/>
      <c r="C13" s="874"/>
      <c r="D13" s="874"/>
      <c r="E13" s="458"/>
      <c r="F13" s="892"/>
      <c r="G13" s="474"/>
      <c r="H13" s="874"/>
      <c r="I13" s="877"/>
      <c r="J13" s="862"/>
      <c r="K13" s="865"/>
      <c r="L13" s="880"/>
      <c r="M13" s="865">
        <f ca="1">IF(NOT(ISERROR(MATCH(L13,_xlfn.ANCHORARRAY(F24),0))),K26&amp;"Por favor no seleccionar los criterios de impacto",L13)</f>
        <v>0</v>
      </c>
      <c r="N13" s="862"/>
      <c r="O13" s="865"/>
      <c r="P13" s="868"/>
      <c r="Q13" s="299">
        <v>2</v>
      </c>
      <c r="R13" s="300"/>
      <c r="S13" s="301" t="str">
        <f>IF(OR(T13="Preventivo",T13="Detectivo"),"Probabilidad",IF(T13="Correctivo","Impacto",""))</f>
        <v/>
      </c>
      <c r="T13" s="30"/>
      <c r="U13" s="30"/>
      <c r="V13" s="31" t="str">
        <f t="shared" ref="V13:V17" si="19">IF(AND(T13="Preventivo",U13="Automático"),"50%",IF(AND(T13="Preventivo",U13="Manual"),"40%",IF(AND(T13="Detectivo",U13="Automático"),"40%",IF(AND(T13="Detectivo",U13="Manual"),"30%",IF(AND(T13="Correctivo",U13="Automático"),"35%",IF(AND(T13="Correctivo",U13="Manual"),"25%",""))))))</f>
        <v/>
      </c>
      <c r="W13" s="30"/>
      <c r="X13" s="30"/>
      <c r="Y13" s="30"/>
      <c r="Z13" s="32" t="str">
        <f>IFERROR(IF(AND(S12="Probabilidad",S13="Probabilidad"),(AB12-(+AB12*V13)),IF(AND(S12="Impacto",S13="Probabilidad"),(K12-(+K12*V13)),IF(S13="Impacto",AB12,""))),"")</f>
        <v/>
      </c>
      <c r="AA13" s="33" t="str">
        <f t="shared" ref="AA13:AA17" si="20">IFERROR(IF(Z13="","",IF(Z13&lt;=0.2,"Muy Baja",IF(Z13&lt;=0.4,"Baja",IF(Z13&lt;=0.6,"Media",IF(Z13&lt;=0.8,"Alta","Muy Alta"))))),"")</f>
        <v/>
      </c>
      <c r="AB13" s="461" t="str">
        <f>+Z13</f>
        <v/>
      </c>
      <c r="AC13" s="33" t="str">
        <f t="shared" ref="AC13:AC17" si="21">IFERROR(IF(AD13="","",IF(AD13&lt;=0.2,"Leve",IF(AD13&lt;=0.4,"Menor",IF(AD13&lt;=0.6,"Moderado",IF(AD13&lt;=0.8,"Mayor","Catastrófico"))))),"")</f>
        <v/>
      </c>
      <c r="AD13" s="467" t="str">
        <f>IFERROR(IF(AND(S12="Impacto",S13="Impacto"),(AD12-(+AD12*V13)),IF(AND(S12="Probabilidad",S13="Impacto"),(O12-(+O12*V13)),IF(S13="Probabilidad",AD12,""))),"")</f>
        <v/>
      </c>
      <c r="AE13" s="36" t="str">
        <f t="shared" ref="AE13:AE17" si="22">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465"/>
      <c r="AG13" s="270"/>
      <c r="AH13" s="283"/>
      <c r="AI13" s="284"/>
      <c r="AJ13" s="284"/>
      <c r="AK13" s="270"/>
      <c r="AL13" s="270"/>
      <c r="AM13" s="283"/>
      <c r="AN13" s="65"/>
      <c r="AO13" s="65"/>
      <c r="AP13" s="65"/>
      <c r="AQ13" s="65"/>
      <c r="AR13" s="65"/>
      <c r="AS13" s="65"/>
      <c r="AT13" s="65"/>
      <c r="AU13" s="65"/>
      <c r="AV13" s="65"/>
      <c r="AW13" s="65"/>
      <c r="AX13" s="65"/>
      <c r="AY13" s="65"/>
      <c r="AZ13" s="65"/>
      <c r="BA13" s="65"/>
      <c r="BB13" s="65"/>
      <c r="BC13" s="65"/>
      <c r="BD13" s="65"/>
      <c r="BE13" s="65"/>
      <c r="BF13" s="65"/>
      <c r="BG13" s="65"/>
      <c r="BH13" s="65"/>
    </row>
    <row r="14" spans="1:60" ht="16.5" x14ac:dyDescent="0.3">
      <c r="A14" s="889"/>
      <c r="B14" s="874"/>
      <c r="C14" s="874"/>
      <c r="D14" s="874"/>
      <c r="E14" s="458"/>
      <c r="F14" s="892"/>
      <c r="G14" s="474"/>
      <c r="H14" s="874"/>
      <c r="I14" s="877"/>
      <c r="J14" s="862"/>
      <c r="K14" s="865"/>
      <c r="L14" s="880"/>
      <c r="M14" s="865">
        <f ca="1">IF(NOT(ISERROR(MATCH(L14,_xlfn.ANCHORARRAY(F25),0))),K27&amp;"Por favor no seleccionar los criterios de impacto",L14)</f>
        <v>0</v>
      </c>
      <c r="N14" s="862"/>
      <c r="O14" s="865"/>
      <c r="P14" s="868"/>
      <c r="Q14" s="299">
        <v>3</v>
      </c>
      <c r="R14" s="280"/>
      <c r="S14" s="301" t="str">
        <f t="shared" ref="S14:S17" si="23">IF(OR(T14="Preventivo",T14="Detectivo"),"Probabilidad",IF(T14="Correctivo","Impacto",""))</f>
        <v/>
      </c>
      <c r="T14" s="30"/>
      <c r="U14" s="30"/>
      <c r="V14" s="31" t="str">
        <f t="shared" si="19"/>
        <v/>
      </c>
      <c r="W14" s="30"/>
      <c r="X14" s="30"/>
      <c r="Y14" s="30"/>
      <c r="Z14" s="32" t="str">
        <f>IFERROR(IF(AND(S13="Probabilidad",S14="Probabilidad"),(AB13-(+AB13*V14)),IF(AND(S13="Impacto",S14="Probabilidad"),(AB12-(+AB12*V14)),IF(S14="Impacto",AB13,""))),"")</f>
        <v/>
      </c>
      <c r="AA14" s="33" t="str">
        <f t="shared" si="20"/>
        <v/>
      </c>
      <c r="AB14" s="461" t="str">
        <f t="shared" ref="AB14:AB17" si="24">+Z14</f>
        <v/>
      </c>
      <c r="AC14" s="33" t="str">
        <f t="shared" si="21"/>
        <v/>
      </c>
      <c r="AD14" s="467" t="str">
        <f t="shared" ref="AD14:AD17" si="25">IFERROR(IF(AND(S13="Impacto",S14="Impacto"),(AD13-(+AD13*V14)),IF(AND(S13="Probabilidad",S14="Impacto"),(AD12-(+AD12*V14)),IF(S14="Probabilidad",AD13,""))),"")</f>
        <v/>
      </c>
      <c r="AE14" s="36" t="str">
        <f t="shared" si="22"/>
        <v/>
      </c>
      <c r="AF14" s="465"/>
      <c r="AG14" s="270"/>
      <c r="AH14" s="283"/>
      <c r="AI14" s="284"/>
      <c r="AJ14" s="284"/>
      <c r="AK14" s="270"/>
      <c r="AL14" s="270"/>
      <c r="AM14" s="283"/>
      <c r="AN14" s="65"/>
      <c r="AO14" s="65"/>
      <c r="AP14" s="65"/>
      <c r="AQ14" s="65"/>
      <c r="AR14" s="65"/>
      <c r="AS14" s="65"/>
      <c r="AT14" s="65"/>
      <c r="AU14" s="65"/>
      <c r="AV14" s="65"/>
      <c r="AW14" s="65"/>
      <c r="AX14" s="65"/>
      <c r="AY14" s="65"/>
      <c r="AZ14" s="65"/>
      <c r="BA14" s="65"/>
      <c r="BB14" s="65"/>
      <c r="BC14" s="65"/>
      <c r="BD14" s="65"/>
      <c r="BE14" s="65"/>
      <c r="BF14" s="65"/>
      <c r="BG14" s="65"/>
      <c r="BH14" s="65"/>
    </row>
    <row r="15" spans="1:60" ht="16.5" x14ac:dyDescent="0.3">
      <c r="A15" s="889"/>
      <c r="B15" s="874"/>
      <c r="C15" s="874"/>
      <c r="D15" s="874"/>
      <c r="E15" s="458"/>
      <c r="F15" s="892"/>
      <c r="G15" s="474"/>
      <c r="H15" s="874"/>
      <c r="I15" s="877"/>
      <c r="J15" s="862"/>
      <c r="K15" s="865"/>
      <c r="L15" s="880"/>
      <c r="M15" s="865">
        <f ca="1">IF(NOT(ISERROR(MATCH(L15,_xlfn.ANCHORARRAY(F26),0))),K28&amp;"Por favor no seleccionar los criterios de impacto",L15)</f>
        <v>0</v>
      </c>
      <c r="N15" s="862"/>
      <c r="O15" s="865"/>
      <c r="P15" s="868"/>
      <c r="Q15" s="299">
        <v>4</v>
      </c>
      <c r="R15" s="300"/>
      <c r="S15" s="301" t="str">
        <f t="shared" si="23"/>
        <v/>
      </c>
      <c r="T15" s="30"/>
      <c r="U15" s="30"/>
      <c r="V15" s="31" t="str">
        <f t="shared" si="19"/>
        <v/>
      </c>
      <c r="W15" s="30"/>
      <c r="X15" s="30"/>
      <c r="Y15" s="30"/>
      <c r="Z15" s="32" t="str">
        <f t="shared" ref="Z15:Z17" si="26">IFERROR(IF(AND(S14="Probabilidad",S15="Probabilidad"),(AB14-(+AB14*V15)),IF(AND(S14="Impacto",S15="Probabilidad"),(AB13-(+AB13*V15)),IF(S15="Impacto",AB14,""))),"")</f>
        <v/>
      </c>
      <c r="AA15" s="33" t="str">
        <f t="shared" si="20"/>
        <v/>
      </c>
      <c r="AB15" s="461" t="str">
        <f t="shared" si="24"/>
        <v/>
      </c>
      <c r="AC15" s="33" t="str">
        <f t="shared" si="21"/>
        <v/>
      </c>
      <c r="AD15" s="467" t="str">
        <f t="shared" si="25"/>
        <v/>
      </c>
      <c r="AE15" s="36" t="str">
        <f t="shared" si="22"/>
        <v/>
      </c>
      <c r="AF15" s="465"/>
      <c r="AG15" s="270"/>
      <c r="AH15" s="283"/>
      <c r="AI15" s="284"/>
      <c r="AJ15" s="284"/>
      <c r="AK15" s="270"/>
      <c r="AL15" s="270"/>
      <c r="AM15" s="283"/>
      <c r="AN15" s="65"/>
      <c r="AO15" s="65"/>
      <c r="AP15" s="65"/>
      <c r="AQ15" s="65"/>
      <c r="AR15" s="65"/>
      <c r="AS15" s="65"/>
      <c r="AT15" s="65"/>
      <c r="AU15" s="65"/>
      <c r="AV15" s="65"/>
      <c r="AW15" s="65"/>
      <c r="AX15" s="65"/>
      <c r="AY15" s="65"/>
      <c r="AZ15" s="65"/>
      <c r="BA15" s="65"/>
      <c r="BB15" s="65"/>
      <c r="BC15" s="65"/>
      <c r="BD15" s="65"/>
      <c r="BE15" s="65"/>
      <c r="BF15" s="65"/>
      <c r="BG15" s="65"/>
      <c r="BH15" s="65"/>
    </row>
    <row r="16" spans="1:60" ht="16.5" x14ac:dyDescent="0.3">
      <c r="A16" s="889"/>
      <c r="B16" s="874"/>
      <c r="C16" s="874"/>
      <c r="D16" s="874"/>
      <c r="E16" s="458"/>
      <c r="F16" s="892"/>
      <c r="G16" s="474"/>
      <c r="H16" s="874"/>
      <c r="I16" s="877"/>
      <c r="J16" s="862"/>
      <c r="K16" s="865"/>
      <c r="L16" s="880"/>
      <c r="M16" s="865">
        <f ca="1">IF(NOT(ISERROR(MATCH(L16,_xlfn.ANCHORARRAY(F27),0))),K29&amp;"Por favor no seleccionar los criterios de impacto",L16)</f>
        <v>0</v>
      </c>
      <c r="N16" s="862"/>
      <c r="O16" s="865"/>
      <c r="P16" s="868"/>
      <c r="Q16" s="299">
        <v>5</v>
      </c>
      <c r="R16" s="300"/>
      <c r="S16" s="301" t="str">
        <f t="shared" si="23"/>
        <v/>
      </c>
      <c r="T16" s="30"/>
      <c r="U16" s="30"/>
      <c r="V16" s="31" t="str">
        <f t="shared" si="19"/>
        <v/>
      </c>
      <c r="W16" s="30"/>
      <c r="X16" s="30"/>
      <c r="Y16" s="30"/>
      <c r="Z16" s="32" t="str">
        <f t="shared" si="26"/>
        <v/>
      </c>
      <c r="AA16" s="33" t="str">
        <f t="shared" si="20"/>
        <v/>
      </c>
      <c r="AB16" s="461" t="str">
        <f t="shared" si="24"/>
        <v/>
      </c>
      <c r="AC16" s="33" t="str">
        <f t="shared" si="21"/>
        <v/>
      </c>
      <c r="AD16" s="467" t="str">
        <f t="shared" si="25"/>
        <v/>
      </c>
      <c r="AE16" s="36" t="str">
        <f t="shared" si="22"/>
        <v/>
      </c>
      <c r="AF16" s="465"/>
      <c r="AG16" s="270"/>
      <c r="AH16" s="283"/>
      <c r="AI16" s="284"/>
      <c r="AJ16" s="284"/>
      <c r="AK16" s="270"/>
      <c r="AL16" s="270"/>
      <c r="AM16" s="283"/>
      <c r="AN16" s="65"/>
      <c r="AO16" s="65"/>
      <c r="AP16" s="65"/>
      <c r="AQ16" s="65"/>
      <c r="AR16" s="65"/>
      <c r="AS16" s="65"/>
      <c r="AT16" s="65"/>
      <c r="AU16" s="65"/>
      <c r="AV16" s="65"/>
      <c r="AW16" s="65"/>
      <c r="AX16" s="65"/>
      <c r="AY16" s="65"/>
      <c r="AZ16" s="65"/>
      <c r="BA16" s="65"/>
      <c r="BB16" s="65"/>
      <c r="BC16" s="65"/>
      <c r="BD16" s="65"/>
      <c r="BE16" s="65"/>
      <c r="BF16" s="65"/>
      <c r="BG16" s="65"/>
      <c r="BH16" s="65"/>
    </row>
    <row r="17" spans="1:60" ht="16.5" x14ac:dyDescent="0.3">
      <c r="A17" s="890"/>
      <c r="B17" s="875"/>
      <c r="C17" s="875"/>
      <c r="D17" s="875"/>
      <c r="E17" s="459"/>
      <c r="F17" s="893"/>
      <c r="G17" s="475"/>
      <c r="H17" s="875"/>
      <c r="I17" s="878"/>
      <c r="J17" s="863"/>
      <c r="K17" s="866"/>
      <c r="L17" s="881"/>
      <c r="M17" s="866">
        <f ca="1">IF(NOT(ISERROR(MATCH(L17,_xlfn.ANCHORARRAY(F28),0))),K30&amp;"Por favor no seleccionar los criterios de impacto",L17)</f>
        <v>0</v>
      </c>
      <c r="N17" s="863"/>
      <c r="O17" s="866"/>
      <c r="P17" s="869"/>
      <c r="Q17" s="299">
        <v>6</v>
      </c>
      <c r="R17" s="300"/>
      <c r="S17" s="301" t="str">
        <f t="shared" si="23"/>
        <v/>
      </c>
      <c r="T17" s="30"/>
      <c r="U17" s="30"/>
      <c r="V17" s="31" t="str">
        <f t="shared" si="19"/>
        <v/>
      </c>
      <c r="W17" s="30"/>
      <c r="X17" s="30"/>
      <c r="Y17" s="30"/>
      <c r="Z17" s="32" t="str">
        <f t="shared" si="26"/>
        <v/>
      </c>
      <c r="AA17" s="33" t="str">
        <f t="shared" si="20"/>
        <v/>
      </c>
      <c r="AB17" s="461" t="str">
        <f t="shared" si="24"/>
        <v/>
      </c>
      <c r="AC17" s="33" t="str">
        <f t="shared" si="21"/>
        <v/>
      </c>
      <c r="AD17" s="467" t="str">
        <f t="shared" si="25"/>
        <v/>
      </c>
      <c r="AE17" s="36" t="str">
        <f t="shared" si="22"/>
        <v/>
      </c>
      <c r="AF17" s="465"/>
      <c r="AG17" s="270"/>
      <c r="AH17" s="283"/>
      <c r="AI17" s="284"/>
      <c r="AJ17" s="284"/>
      <c r="AK17" s="270"/>
      <c r="AL17" s="270"/>
      <c r="AM17" s="283"/>
      <c r="AN17" s="65"/>
      <c r="AO17" s="65"/>
      <c r="AP17" s="65"/>
      <c r="AQ17" s="65"/>
      <c r="AR17" s="65"/>
      <c r="AS17" s="65"/>
      <c r="AT17" s="65"/>
      <c r="AU17" s="65"/>
      <c r="AV17" s="65"/>
      <c r="AW17" s="65"/>
      <c r="AX17" s="65"/>
      <c r="AY17" s="65"/>
      <c r="AZ17" s="65"/>
      <c r="BA17" s="65"/>
      <c r="BB17" s="65"/>
      <c r="BC17" s="65"/>
      <c r="BD17" s="65"/>
      <c r="BE17" s="65"/>
      <c r="BF17" s="65"/>
      <c r="BG17" s="65"/>
      <c r="BH17" s="65"/>
    </row>
    <row r="18" spans="1:60" ht="16.5" x14ac:dyDescent="0.3">
      <c r="A18" s="314"/>
      <c r="B18" s="870" t="s">
        <v>400</v>
      </c>
      <c r="C18" s="871"/>
      <c r="D18" s="871"/>
      <c r="E18" s="871"/>
      <c r="F18" s="871"/>
      <c r="G18" s="871"/>
      <c r="H18" s="871"/>
      <c r="I18" s="871"/>
      <c r="J18" s="871"/>
      <c r="K18" s="871"/>
      <c r="L18" s="871"/>
      <c r="M18" s="871"/>
      <c r="N18" s="871"/>
      <c r="O18" s="871"/>
      <c r="P18" s="871"/>
      <c r="Q18" s="871"/>
      <c r="R18" s="871"/>
      <c r="S18" s="871"/>
      <c r="T18" s="871"/>
      <c r="U18" s="871"/>
      <c r="V18" s="871"/>
      <c r="W18" s="871"/>
      <c r="X18" s="871"/>
      <c r="Y18" s="871"/>
      <c r="Z18" s="871"/>
      <c r="AA18" s="871"/>
      <c r="AB18" s="871"/>
      <c r="AC18" s="871"/>
      <c r="AD18" s="871"/>
      <c r="AE18" s="871"/>
      <c r="AF18" s="871"/>
      <c r="AG18" s="871"/>
      <c r="AH18" s="871"/>
      <c r="AI18" s="871"/>
      <c r="AJ18" s="871"/>
      <c r="AK18" s="871"/>
      <c r="AL18" s="871"/>
      <c r="AM18" s="872"/>
      <c r="AN18" s="65"/>
      <c r="AO18" s="65"/>
      <c r="AP18" s="65"/>
      <c r="AQ18" s="65"/>
      <c r="AR18" s="65"/>
      <c r="AS18" s="65"/>
      <c r="AT18" s="65"/>
      <c r="AU18" s="65"/>
      <c r="AV18" s="65"/>
      <c r="AW18" s="65"/>
      <c r="AX18" s="65"/>
      <c r="AY18" s="65"/>
      <c r="AZ18" s="65"/>
      <c r="BA18" s="65"/>
      <c r="BB18" s="65"/>
      <c r="BC18" s="65"/>
      <c r="BD18" s="65"/>
      <c r="BE18" s="65"/>
      <c r="BF18" s="65"/>
      <c r="BG18" s="65"/>
      <c r="BH18" s="65"/>
    </row>
    <row r="19" spans="1:60" ht="16.5" x14ac:dyDescent="0.3">
      <c r="A19" s="107"/>
      <c r="B19" s="107"/>
      <c r="C19" s="107"/>
      <c r="D19" s="107"/>
      <c r="E19" s="107"/>
      <c r="F19" s="65"/>
      <c r="G19" s="65"/>
      <c r="H19" s="108"/>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row>
    <row r="20" spans="1:60" ht="16.5" x14ac:dyDescent="0.3">
      <c r="A20" s="65"/>
      <c r="B20" s="274"/>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row>
    <row r="21" spans="1:60" ht="16.5" x14ac:dyDescent="0.3">
      <c r="A21" s="107"/>
      <c r="B21" s="107"/>
      <c r="C21" s="107"/>
      <c r="D21" s="107"/>
      <c r="E21" s="107"/>
      <c r="F21" s="65"/>
      <c r="G21" s="65"/>
      <c r="H21" s="108"/>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row>
  </sheetData>
  <mergeCells count="151">
    <mergeCell ref="AN1:AR2"/>
    <mergeCell ref="AS1:AZ2"/>
    <mergeCell ref="BA1:BH2"/>
    <mergeCell ref="A3:A4"/>
    <mergeCell ref="B3:B4"/>
    <mergeCell ref="C3:C4"/>
    <mergeCell ref="D3:D4"/>
    <mergeCell ref="E3:E4"/>
    <mergeCell ref="F3:F4"/>
    <mergeCell ref="G3:G4"/>
    <mergeCell ref="A1:I2"/>
    <mergeCell ref="J1:P2"/>
    <mergeCell ref="Q1:Y2"/>
    <mergeCell ref="Z1:AF2"/>
    <mergeCell ref="AG1:AJ2"/>
    <mergeCell ref="AK1:AM2"/>
    <mergeCell ref="N3:N4"/>
    <mergeCell ref="O3:O4"/>
    <mergeCell ref="P3:P4"/>
    <mergeCell ref="Q3:Q4"/>
    <mergeCell ref="R3:R4"/>
    <mergeCell ref="S3:S4"/>
    <mergeCell ref="H3:H4"/>
    <mergeCell ref="I3:I4"/>
    <mergeCell ref="J3:J4"/>
    <mergeCell ref="K3:K4"/>
    <mergeCell ref="L3:L4"/>
    <mergeCell ref="M3:M4"/>
    <mergeCell ref="AE3:AE4"/>
    <mergeCell ref="AF3:AF4"/>
    <mergeCell ref="AG3:AG4"/>
    <mergeCell ref="AH3:AH4"/>
    <mergeCell ref="AI3:AI4"/>
    <mergeCell ref="AJ3:AJ4"/>
    <mergeCell ref="T3:Y3"/>
    <mergeCell ref="Z3:Z4"/>
    <mergeCell ref="AA3:AA4"/>
    <mergeCell ref="AB3:AB4"/>
    <mergeCell ref="AC3:AC4"/>
    <mergeCell ref="AD3:AD4"/>
    <mergeCell ref="AQ3:AQ4"/>
    <mergeCell ref="AR3:AR4"/>
    <mergeCell ref="AS3:AS4"/>
    <mergeCell ref="AT3:AT4"/>
    <mergeCell ref="AU3:AU4"/>
    <mergeCell ref="AV3:AV4"/>
    <mergeCell ref="AK3:AK4"/>
    <mergeCell ref="AL3:AL4"/>
    <mergeCell ref="AM3:AM4"/>
    <mergeCell ref="AN3:AN4"/>
    <mergeCell ref="AO3:AO4"/>
    <mergeCell ref="AP3:AP4"/>
    <mergeCell ref="BC3:BC4"/>
    <mergeCell ref="BD3:BD4"/>
    <mergeCell ref="BE3:BE4"/>
    <mergeCell ref="BF3:BF4"/>
    <mergeCell ref="BG3:BG4"/>
    <mergeCell ref="BH3:BH4"/>
    <mergeCell ref="AW3:AW4"/>
    <mergeCell ref="AX3:AX4"/>
    <mergeCell ref="AY3:AY4"/>
    <mergeCell ref="AZ3:AZ4"/>
    <mergeCell ref="BA3:BA4"/>
    <mergeCell ref="BB3:BB4"/>
    <mergeCell ref="H5:H8"/>
    <mergeCell ref="I5:I8"/>
    <mergeCell ref="J5:J8"/>
    <mergeCell ref="K5:K8"/>
    <mergeCell ref="L5:L8"/>
    <mergeCell ref="M5:M8"/>
    <mergeCell ref="A5:A8"/>
    <mergeCell ref="B5:B8"/>
    <mergeCell ref="C5:C8"/>
    <mergeCell ref="D5:D8"/>
    <mergeCell ref="F5:F8"/>
    <mergeCell ref="G5:G8"/>
    <mergeCell ref="N5:N8"/>
    <mergeCell ref="O5:O8"/>
    <mergeCell ref="P5:P8"/>
    <mergeCell ref="AK5:AK8"/>
    <mergeCell ref="AN5:AN10"/>
    <mergeCell ref="AO5:AO8"/>
    <mergeCell ref="AG6:AG7"/>
    <mergeCell ref="AH6:AH7"/>
    <mergeCell ref="AI6:AI7"/>
    <mergeCell ref="AJ6:AJ7"/>
    <mergeCell ref="BF5:BF8"/>
    <mergeCell ref="BG5:BG8"/>
    <mergeCell ref="BH5:BH8"/>
    <mergeCell ref="AP5:AP8"/>
    <mergeCell ref="AQ5:AQ8"/>
    <mergeCell ref="AR5:AR8"/>
    <mergeCell ref="AY5:AY8"/>
    <mergeCell ref="BA5:BA8"/>
    <mergeCell ref="BB5:BB8"/>
    <mergeCell ref="AW6:AW7"/>
    <mergeCell ref="AX6:AX7"/>
    <mergeCell ref="AZ6:AZ7"/>
    <mergeCell ref="AL6:AL7"/>
    <mergeCell ref="AM6:AM7"/>
    <mergeCell ref="AS6:AS7"/>
    <mergeCell ref="AT6:AT7"/>
    <mergeCell ref="AU6:AU7"/>
    <mergeCell ref="AV6:AV7"/>
    <mergeCell ref="BC5:BC8"/>
    <mergeCell ref="BD5:BD8"/>
    <mergeCell ref="BE5:BE8"/>
    <mergeCell ref="J9:J10"/>
    <mergeCell ref="K9:K10"/>
    <mergeCell ref="L9:L10"/>
    <mergeCell ref="M9:M11"/>
    <mergeCell ref="A9:A10"/>
    <mergeCell ref="B9:B10"/>
    <mergeCell ref="C9:C10"/>
    <mergeCell ref="D9:D10"/>
    <mergeCell ref="F9:F10"/>
    <mergeCell ref="G9:G10"/>
    <mergeCell ref="BD9:BD10"/>
    <mergeCell ref="BE9:BE10"/>
    <mergeCell ref="BF9:BF10"/>
    <mergeCell ref="BG9:BG10"/>
    <mergeCell ref="BH9:BH10"/>
    <mergeCell ref="A12:A17"/>
    <mergeCell ref="B12:B17"/>
    <mergeCell ref="C12:C17"/>
    <mergeCell ref="D12:D17"/>
    <mergeCell ref="F12:F17"/>
    <mergeCell ref="AQ9:AQ10"/>
    <mergeCell ref="AR9:AR10"/>
    <mergeCell ref="AY9:AY10"/>
    <mergeCell ref="BA9:BA10"/>
    <mergeCell ref="BB9:BB10"/>
    <mergeCell ref="BC9:BC10"/>
    <mergeCell ref="N9:N10"/>
    <mergeCell ref="O9:O10"/>
    <mergeCell ref="P9:P10"/>
    <mergeCell ref="AK9:AK10"/>
    <mergeCell ref="AO9:AO10"/>
    <mergeCell ref="AP9:AP10"/>
    <mergeCell ref="H9:H10"/>
    <mergeCell ref="I9:I10"/>
    <mergeCell ref="N12:N17"/>
    <mergeCell ref="O12:O17"/>
    <mergeCell ref="P12:P17"/>
    <mergeCell ref="B18:AM18"/>
    <mergeCell ref="H12:H17"/>
    <mergeCell ref="I12:I17"/>
    <mergeCell ref="J12:J17"/>
    <mergeCell ref="K12:K17"/>
    <mergeCell ref="L12:L17"/>
    <mergeCell ref="M12:M17"/>
  </mergeCells>
  <conditionalFormatting sqref="J12">
    <cfRule type="cellIs" dxfId="1511" priority="124" operator="equal">
      <formula>"Muy Alta"</formula>
    </cfRule>
    <cfRule type="cellIs" dxfId="1510" priority="125" operator="equal">
      <formula>"Alta"</formula>
    </cfRule>
    <cfRule type="cellIs" dxfId="1509" priority="126" operator="equal">
      <formula>"Media"</formula>
    </cfRule>
    <cfRule type="cellIs" dxfId="1508" priority="127" operator="equal">
      <formula>"Baja"</formula>
    </cfRule>
    <cfRule type="cellIs" dxfId="1507" priority="128" operator="equal">
      <formula>"Muy Baja"</formula>
    </cfRule>
  </conditionalFormatting>
  <conditionalFormatting sqref="N12">
    <cfRule type="cellIs" dxfId="1506" priority="119" operator="equal">
      <formula>"Catastrófico"</formula>
    </cfRule>
    <cfRule type="cellIs" dxfId="1505" priority="120" operator="equal">
      <formula>"Mayor"</formula>
    </cfRule>
    <cfRule type="cellIs" dxfId="1504" priority="121" operator="equal">
      <formula>"Moderado"</formula>
    </cfRule>
    <cfRule type="cellIs" dxfId="1503" priority="122" operator="equal">
      <formula>"Menor"</formula>
    </cfRule>
    <cfRule type="cellIs" dxfId="1502" priority="123" operator="equal">
      <formula>"Leve"</formula>
    </cfRule>
  </conditionalFormatting>
  <conditionalFormatting sqref="AA5 AA8">
    <cfRule type="cellIs" dxfId="1501" priority="114" operator="equal">
      <formula>"Muy Alta"</formula>
    </cfRule>
    <cfRule type="cellIs" dxfId="1500" priority="115" operator="equal">
      <formula>"Alta"</formula>
    </cfRule>
    <cfRule type="cellIs" dxfId="1499" priority="116" operator="equal">
      <formula>"Media"</formula>
    </cfRule>
    <cfRule type="cellIs" dxfId="1498" priority="117" operator="equal">
      <formula>"Baja"</formula>
    </cfRule>
    <cfRule type="cellIs" dxfId="1497" priority="118" operator="equal">
      <formula>"Muy Baja"</formula>
    </cfRule>
  </conditionalFormatting>
  <conditionalFormatting sqref="AC5 AC8">
    <cfRule type="cellIs" dxfId="1496" priority="109" operator="equal">
      <formula>"Catastrófico"</formula>
    </cfRule>
    <cfRule type="cellIs" dxfId="1495" priority="110" operator="equal">
      <formula>"Mayor"</formula>
    </cfRule>
    <cfRule type="cellIs" dxfId="1494" priority="111" operator="equal">
      <formula>"Moderado"</formula>
    </cfRule>
    <cfRule type="cellIs" dxfId="1493" priority="112" operator="equal">
      <formula>"Menor"</formula>
    </cfRule>
    <cfRule type="cellIs" dxfId="1492" priority="113" operator="equal">
      <formula>"Leve"</formula>
    </cfRule>
  </conditionalFormatting>
  <conditionalFormatting sqref="AE5 AE8">
    <cfRule type="cellIs" dxfId="1491" priority="105" operator="equal">
      <formula>"Extremo"</formula>
    </cfRule>
    <cfRule type="cellIs" dxfId="1490" priority="106" operator="equal">
      <formula>"Alto"</formula>
    </cfRule>
    <cfRule type="cellIs" dxfId="1489" priority="107" operator="equal">
      <formula>"Moderado"</formula>
    </cfRule>
    <cfRule type="cellIs" dxfId="1488" priority="108" operator="equal">
      <formula>"Bajo"</formula>
    </cfRule>
  </conditionalFormatting>
  <conditionalFormatting sqref="P12">
    <cfRule type="cellIs" dxfId="1487" priority="101" operator="equal">
      <formula>"Extremo"</formula>
    </cfRule>
    <cfRule type="cellIs" dxfId="1486" priority="102" operator="equal">
      <formula>"Alto"</formula>
    </cfRule>
    <cfRule type="cellIs" dxfId="1485" priority="103" operator="equal">
      <formula>"Moderado"</formula>
    </cfRule>
    <cfRule type="cellIs" dxfId="1484" priority="104" operator="equal">
      <formula>"Bajo"</formula>
    </cfRule>
  </conditionalFormatting>
  <conditionalFormatting sqref="M5:M8 M12:M17">
    <cfRule type="containsText" dxfId="1483" priority="100" operator="containsText" text="❌">
      <formula>NOT(ISERROR(SEARCH("❌",M5)))</formula>
    </cfRule>
  </conditionalFormatting>
  <conditionalFormatting sqref="AA12">
    <cfRule type="cellIs" dxfId="1482" priority="95" operator="equal">
      <formula>"Muy Alta"</formula>
    </cfRule>
    <cfRule type="cellIs" dxfId="1481" priority="96" operator="equal">
      <formula>"Alta"</formula>
    </cfRule>
    <cfRule type="cellIs" dxfId="1480" priority="97" operator="equal">
      <formula>"Media"</formula>
    </cfRule>
    <cfRule type="cellIs" dxfId="1479" priority="98" operator="equal">
      <formula>"Baja"</formula>
    </cfRule>
    <cfRule type="cellIs" dxfId="1478" priority="99" operator="equal">
      <formula>"Muy Baja"</formula>
    </cfRule>
  </conditionalFormatting>
  <conditionalFormatting sqref="AC12">
    <cfRule type="cellIs" dxfId="1477" priority="90" operator="equal">
      <formula>"Catastrófico"</formula>
    </cfRule>
    <cfRule type="cellIs" dxfId="1476" priority="91" operator="equal">
      <formula>"Mayor"</formula>
    </cfRule>
    <cfRule type="cellIs" dxfId="1475" priority="92" operator="equal">
      <formula>"Moderado"</formula>
    </cfRule>
    <cfRule type="cellIs" dxfId="1474" priority="93" operator="equal">
      <formula>"Menor"</formula>
    </cfRule>
    <cfRule type="cellIs" dxfId="1473" priority="94" operator="equal">
      <formula>"Leve"</formula>
    </cfRule>
  </conditionalFormatting>
  <conditionalFormatting sqref="AE12">
    <cfRule type="cellIs" dxfId="1472" priority="86" operator="equal">
      <formula>"Extremo"</formula>
    </cfRule>
    <cfRule type="cellIs" dxfId="1471" priority="87" operator="equal">
      <formula>"Alto"</formula>
    </cfRule>
    <cfRule type="cellIs" dxfId="1470" priority="88" operator="equal">
      <formula>"Moderado"</formula>
    </cfRule>
    <cfRule type="cellIs" dxfId="1469" priority="89" operator="equal">
      <formula>"Bajo"</formula>
    </cfRule>
  </conditionalFormatting>
  <conditionalFormatting sqref="AA13:AA17">
    <cfRule type="cellIs" dxfId="1468" priority="81" operator="equal">
      <formula>"Muy Alta"</formula>
    </cfRule>
    <cfRule type="cellIs" dxfId="1467" priority="82" operator="equal">
      <formula>"Alta"</formula>
    </cfRule>
    <cfRule type="cellIs" dxfId="1466" priority="83" operator="equal">
      <formula>"Media"</formula>
    </cfRule>
    <cfRule type="cellIs" dxfId="1465" priority="84" operator="equal">
      <formula>"Baja"</formula>
    </cfRule>
    <cfRule type="cellIs" dxfId="1464" priority="85" operator="equal">
      <formula>"Muy Baja"</formula>
    </cfRule>
  </conditionalFormatting>
  <conditionalFormatting sqref="AC13:AC17">
    <cfRule type="cellIs" dxfId="1463" priority="76" operator="equal">
      <formula>"Catastrófico"</formula>
    </cfRule>
    <cfRule type="cellIs" dxfId="1462" priority="77" operator="equal">
      <formula>"Mayor"</formula>
    </cfRule>
    <cfRule type="cellIs" dxfId="1461" priority="78" operator="equal">
      <formula>"Moderado"</formula>
    </cfRule>
    <cfRule type="cellIs" dxfId="1460" priority="79" operator="equal">
      <formula>"Menor"</formula>
    </cfRule>
    <cfRule type="cellIs" dxfId="1459" priority="80" operator="equal">
      <formula>"Leve"</formula>
    </cfRule>
  </conditionalFormatting>
  <conditionalFormatting sqref="AE13:AE17">
    <cfRule type="cellIs" dxfId="1458" priority="72" operator="equal">
      <formula>"Extremo"</formula>
    </cfRule>
    <cfRule type="cellIs" dxfId="1457" priority="73" operator="equal">
      <formula>"Alto"</formula>
    </cfRule>
    <cfRule type="cellIs" dxfId="1456" priority="74" operator="equal">
      <formula>"Moderado"</formula>
    </cfRule>
    <cfRule type="cellIs" dxfId="1455" priority="75" operator="equal">
      <formula>"Bajo"</formula>
    </cfRule>
  </conditionalFormatting>
  <conditionalFormatting sqref="J5:J6">
    <cfRule type="cellIs" dxfId="1454" priority="67" operator="equal">
      <formula>"Muy Alta"</formula>
    </cfRule>
    <cfRule type="cellIs" dxfId="1453" priority="68" operator="equal">
      <formula>"Alta"</formula>
    </cfRule>
    <cfRule type="cellIs" dxfId="1452" priority="69" operator="equal">
      <formula>"Media"</formula>
    </cfRule>
    <cfRule type="cellIs" dxfId="1451" priority="70" operator="equal">
      <formula>"Baja"</formula>
    </cfRule>
    <cfRule type="cellIs" dxfId="1450" priority="71" operator="equal">
      <formula>"Muy Baja"</formula>
    </cfRule>
  </conditionalFormatting>
  <conditionalFormatting sqref="N5:N6">
    <cfRule type="cellIs" dxfId="1449" priority="62" operator="equal">
      <formula>"Catastrófico"</formula>
    </cfRule>
    <cfRule type="cellIs" dxfId="1448" priority="63" operator="equal">
      <formula>"Mayor"</formula>
    </cfRule>
    <cfRule type="cellIs" dxfId="1447" priority="64" operator="equal">
      <formula>"Moderado"</formula>
    </cfRule>
    <cfRule type="cellIs" dxfId="1446" priority="65" operator="equal">
      <formula>"Menor"</formula>
    </cfRule>
    <cfRule type="cellIs" dxfId="1445" priority="66" operator="equal">
      <formula>"Leve"</formula>
    </cfRule>
  </conditionalFormatting>
  <conditionalFormatting sqref="P5:P6">
    <cfRule type="cellIs" dxfId="1444" priority="58" operator="equal">
      <formula>"Extremo"</formula>
    </cfRule>
    <cfRule type="cellIs" dxfId="1443" priority="59" operator="equal">
      <formula>"Alto"</formula>
    </cfRule>
    <cfRule type="cellIs" dxfId="1442" priority="60" operator="equal">
      <formula>"Moderado"</formula>
    </cfRule>
    <cfRule type="cellIs" dxfId="1441" priority="61" operator="equal">
      <formula>"Bajo"</formula>
    </cfRule>
  </conditionalFormatting>
  <conditionalFormatting sqref="AA9:AA11">
    <cfRule type="cellIs" dxfId="1440" priority="53" operator="equal">
      <formula>"Muy Alta"</formula>
    </cfRule>
    <cfRule type="cellIs" dxfId="1439" priority="54" operator="equal">
      <formula>"Alta"</formula>
    </cfRule>
    <cfRule type="cellIs" dxfId="1438" priority="55" operator="equal">
      <formula>"Media"</formula>
    </cfRule>
    <cfRule type="cellIs" dxfId="1437" priority="56" operator="equal">
      <formula>"Baja"</formula>
    </cfRule>
    <cfRule type="cellIs" dxfId="1436" priority="57" operator="equal">
      <formula>"Muy Baja"</formula>
    </cfRule>
  </conditionalFormatting>
  <conditionalFormatting sqref="AC9:AC11">
    <cfRule type="cellIs" dxfId="1435" priority="48" operator="equal">
      <formula>"Catastrófico"</formula>
    </cfRule>
    <cfRule type="cellIs" dxfId="1434" priority="49" operator="equal">
      <formula>"Mayor"</formula>
    </cfRule>
    <cfRule type="cellIs" dxfId="1433" priority="50" operator="equal">
      <formula>"Moderado"</formula>
    </cfRule>
    <cfRule type="cellIs" dxfId="1432" priority="51" operator="equal">
      <formula>"Menor"</formula>
    </cfRule>
    <cfRule type="cellIs" dxfId="1431" priority="52" operator="equal">
      <formula>"Leve"</formula>
    </cfRule>
  </conditionalFormatting>
  <conditionalFormatting sqref="AE9:AE11">
    <cfRule type="cellIs" dxfId="1430" priority="44" operator="equal">
      <formula>"Extremo"</formula>
    </cfRule>
    <cfRule type="cellIs" dxfId="1429" priority="45" operator="equal">
      <formula>"Alto"</formula>
    </cfRule>
    <cfRule type="cellIs" dxfId="1428" priority="46" operator="equal">
      <formula>"Moderado"</formula>
    </cfRule>
    <cfRule type="cellIs" dxfId="1427" priority="47" operator="equal">
      <formula>"Bajo"</formula>
    </cfRule>
  </conditionalFormatting>
  <conditionalFormatting sqref="M9:M11">
    <cfRule type="containsText" dxfId="1426" priority="43" operator="containsText" text="❌">
      <formula>NOT(ISERROR(SEARCH("❌",M9)))</formula>
    </cfRule>
  </conditionalFormatting>
  <conditionalFormatting sqref="J9">
    <cfRule type="cellIs" dxfId="1425" priority="38" operator="equal">
      <formula>"Muy Alta"</formula>
    </cfRule>
    <cfRule type="cellIs" dxfId="1424" priority="39" operator="equal">
      <formula>"Alta"</formula>
    </cfRule>
    <cfRule type="cellIs" dxfId="1423" priority="40" operator="equal">
      <formula>"Media"</formula>
    </cfRule>
    <cfRule type="cellIs" dxfId="1422" priority="41" operator="equal">
      <formula>"Baja"</formula>
    </cfRule>
    <cfRule type="cellIs" dxfId="1421" priority="42" operator="equal">
      <formula>"Muy Baja"</formula>
    </cfRule>
  </conditionalFormatting>
  <conditionalFormatting sqref="N9">
    <cfRule type="cellIs" dxfId="1420" priority="33" operator="equal">
      <formula>"Catastrófico"</formula>
    </cfRule>
    <cfRule type="cellIs" dxfId="1419" priority="34" operator="equal">
      <formula>"Mayor"</formula>
    </cfRule>
    <cfRule type="cellIs" dxfId="1418" priority="35" operator="equal">
      <formula>"Moderado"</formula>
    </cfRule>
    <cfRule type="cellIs" dxfId="1417" priority="36" operator="equal">
      <formula>"Menor"</formula>
    </cfRule>
    <cfRule type="cellIs" dxfId="1416" priority="37" operator="equal">
      <formula>"Leve"</formula>
    </cfRule>
  </conditionalFormatting>
  <conditionalFormatting sqref="P9">
    <cfRule type="cellIs" dxfId="1415" priority="29" operator="equal">
      <formula>"Extremo"</formula>
    </cfRule>
    <cfRule type="cellIs" dxfId="1414" priority="30" operator="equal">
      <formula>"Alto"</formula>
    </cfRule>
    <cfRule type="cellIs" dxfId="1413" priority="31" operator="equal">
      <formula>"Moderado"</formula>
    </cfRule>
    <cfRule type="cellIs" dxfId="1412" priority="32" operator="equal">
      <formula>"Bajo"</formula>
    </cfRule>
  </conditionalFormatting>
  <conditionalFormatting sqref="AA7">
    <cfRule type="cellIs" dxfId="1411" priority="10" operator="equal">
      <formula>"Muy Alta"</formula>
    </cfRule>
    <cfRule type="cellIs" dxfId="1410" priority="11" operator="equal">
      <formula>"Alta"</formula>
    </cfRule>
    <cfRule type="cellIs" dxfId="1409" priority="12" operator="equal">
      <formula>"Media"</formula>
    </cfRule>
    <cfRule type="cellIs" dxfId="1408" priority="13" operator="equal">
      <formula>"Baja"</formula>
    </cfRule>
    <cfRule type="cellIs" dxfId="1407" priority="14" operator="equal">
      <formula>"Muy Baja"</formula>
    </cfRule>
  </conditionalFormatting>
  <conditionalFormatting sqref="AC7">
    <cfRule type="cellIs" dxfId="1406" priority="5" operator="equal">
      <formula>"Catastrófico"</formula>
    </cfRule>
    <cfRule type="cellIs" dxfId="1405" priority="6" operator="equal">
      <formula>"Mayor"</formula>
    </cfRule>
    <cfRule type="cellIs" dxfId="1404" priority="7" operator="equal">
      <formula>"Moderado"</formula>
    </cfRule>
    <cfRule type="cellIs" dxfId="1403" priority="8" operator="equal">
      <formula>"Menor"</formula>
    </cfRule>
    <cfRule type="cellIs" dxfId="1402" priority="9" operator="equal">
      <formula>"Leve"</formula>
    </cfRule>
  </conditionalFormatting>
  <conditionalFormatting sqref="AE7">
    <cfRule type="cellIs" dxfId="1401" priority="1" operator="equal">
      <formula>"Extremo"</formula>
    </cfRule>
    <cfRule type="cellIs" dxfId="1400" priority="2" operator="equal">
      <formula>"Alto"</formula>
    </cfRule>
    <cfRule type="cellIs" dxfId="1399" priority="3" operator="equal">
      <formula>"Moderado"</formula>
    </cfRule>
    <cfRule type="cellIs" dxfId="1398" priority="4" operator="equal">
      <formula>"Bajo"</formula>
    </cfRule>
  </conditionalFormatting>
  <conditionalFormatting sqref="AA6">
    <cfRule type="cellIs" dxfId="1397" priority="24" operator="equal">
      <formula>"Muy Alta"</formula>
    </cfRule>
    <cfRule type="cellIs" dxfId="1396" priority="25" operator="equal">
      <formula>"Alta"</formula>
    </cfRule>
    <cfRule type="cellIs" dxfId="1395" priority="26" operator="equal">
      <formula>"Media"</formula>
    </cfRule>
    <cfRule type="cellIs" dxfId="1394" priority="27" operator="equal">
      <formula>"Baja"</formula>
    </cfRule>
    <cfRule type="cellIs" dxfId="1393" priority="28" operator="equal">
      <formula>"Muy Baja"</formula>
    </cfRule>
  </conditionalFormatting>
  <conditionalFormatting sqref="AC6">
    <cfRule type="cellIs" dxfId="1392" priority="19" operator="equal">
      <formula>"Catastrófico"</formula>
    </cfRule>
    <cfRule type="cellIs" dxfId="1391" priority="20" operator="equal">
      <formula>"Mayor"</formula>
    </cfRule>
    <cfRule type="cellIs" dxfId="1390" priority="21" operator="equal">
      <formula>"Moderado"</formula>
    </cfRule>
    <cfRule type="cellIs" dxfId="1389" priority="22" operator="equal">
      <formula>"Menor"</formula>
    </cfRule>
    <cfRule type="cellIs" dxfId="1388" priority="23" operator="equal">
      <formula>"Leve"</formula>
    </cfRule>
  </conditionalFormatting>
  <conditionalFormatting sqref="AE6">
    <cfRule type="cellIs" dxfId="1387" priority="15" operator="equal">
      <formula>"Extremo"</formula>
    </cfRule>
    <cfRule type="cellIs" dxfId="1386" priority="16" operator="equal">
      <formula>"Alto"</formula>
    </cfRule>
    <cfRule type="cellIs" dxfId="1385" priority="17" operator="equal">
      <formula>"Moderado"</formula>
    </cfRule>
    <cfRule type="cellIs" dxfId="1384" priority="18" operator="equal">
      <formula>"Bajo"</formula>
    </cfRule>
  </conditionalFormatting>
  <dataValidations count="5">
    <dataValidation type="list" allowBlank="1" showInputMessage="1" showErrorMessage="1" sqref="AM5:AM6 AM8:AM11">
      <formula1>"Sin avance,En curso,Finalizado"</formula1>
    </dataValidation>
    <dataValidation type="list" allowBlank="1" showInputMessage="1" showErrorMessage="1" sqref="BB5 BB9 BB11">
      <formula1>"Si,No, No aplica porque el riesgo no se materializo"</formula1>
    </dataValidation>
    <dataValidation type="list" allowBlank="1" showInputMessage="1" showErrorMessage="1" sqref="H5:H9 H11">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 type="list" allowBlank="1" showInputMessage="1" showErrorMessage="1" sqref="BA11 BA5:BA9 AS5:AX6 AS8:AX11">
      <formula1>"Si,No"</formula1>
    </dataValidation>
    <dataValidation type="list" allowBlank="1" showInputMessage="1" showErrorMessage="1" sqref="AF13 L12:L17 T12:U17 W12:Y17">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'[MATRIZ  DE  SEGUIMIENTO AL MAPA DE RIESGOS DE GESTION ATENCION AL CIUDADANO_ OCT_ 2022.xlsx]Opciones Tratamiento'!#REF!</xm:f>
          </x14:formula1>
          <xm:sqref>B5:B9 B11:B17</xm:sqref>
        </x14:dataValidation>
        <x14:dataValidation type="custom" allowBlank="1" showInputMessage="1" showErrorMessage="1" error="Recuerde que las acciones se generan bajo la medida de mitigar el riesgo">
          <x14:formula1>
            <xm:f>IF(OR(AF12='[MATRIZ  DE  SEGUIMIENTO AL MAPA DE RIESGOS DE GESTION ATENCION AL CIUDADANO_ OCT_ 2022.xlsx]Opciones Tratamiento'!#REF!,AF12='[MATRIZ  DE  SEGUIMIENTO AL MAPA DE RIESGOS DE GESTION ATENCION AL CIUDADANO_ OCT_ 2022.xlsx]Opciones Tratamiento'!#REF!,AF12='[MATRIZ  DE  SEGUIMIENTO AL MAPA DE RIESGOS DE GESTION ATENCION AL CIUDADANO_ OCT_ 2022.xlsx]Opciones Tratamiento'!#REF!),ISBLANK(AF12),ISTEXT(AF12))</xm:f>
          </x14:formula1>
          <xm:sqref>AJ12:AJ17</xm:sqref>
        </x14:dataValidation>
        <x14:dataValidation type="custom" allowBlank="1" showInputMessage="1" showErrorMessage="1" error="Recuerde que las acciones se generan bajo la medida de mitigar el riesgo">
          <x14:formula1>
            <xm:f>IF(OR(AF12='[MATRIZ  DE  SEGUIMIENTO AL MAPA DE RIESGOS DE GESTION ATENCION AL CIUDADANO_ OCT_ 2022.xlsx]Opciones Tratamiento'!#REF!,AF12='[MATRIZ  DE  SEGUIMIENTO AL MAPA DE RIESGOS DE GESTION ATENCION AL CIUDADANO_ OCT_ 2022.xlsx]Opciones Tratamiento'!#REF!,AF12='[MATRIZ  DE  SEGUIMIENTO AL MAPA DE RIESGOS DE GESTION ATENCION AL CIUDADANO_ OCT_ 2022.xlsx]Opciones Tratamiento'!#REF!),ISBLANK(AF12),ISTEXT(AF12))</xm:f>
          </x14:formula1>
          <xm:sqref>AI12:AI17</xm:sqref>
        </x14:dataValidation>
        <x14:dataValidation type="custom" allowBlank="1" showInputMessage="1" showErrorMessage="1" error="Recuerde que las acciones se generan bajo la medida de mitigar el riesgo">
          <x14:formula1>
            <xm:f>IF(OR(AF12='[MATRIZ  DE  SEGUIMIENTO AL MAPA DE RIESGOS DE GESTION ATENCION AL CIUDADANO_ OCT_ 2022.xlsx]Opciones Tratamiento'!#REF!,AF12='[MATRIZ  DE  SEGUIMIENTO AL MAPA DE RIESGOS DE GESTION ATENCION AL CIUDADANO_ OCT_ 2022.xlsx]Opciones Tratamiento'!#REF!,AF12='[MATRIZ  DE  SEGUIMIENTO AL MAPA DE RIESGOS DE GESTION ATENCION AL CIUDADANO_ OCT_ 2022.xlsx]Opciones Tratamiento'!#REF!),ISBLANK(AF12),ISTEXT(AF12))</xm:f>
          </x14:formula1>
          <xm:sqref>AH12:AH17</xm:sqref>
        </x14:dataValidation>
        <x14:dataValidation type="custom" allowBlank="1" showInputMessage="1" showErrorMessage="1" error="Recuerde que las acciones se generan bajo la medida de mitigar el riesgo">
          <x14:formula1>
            <xm:f>IF(OR(AF12='[MATRIZ  DE  SEGUIMIENTO AL MAPA DE RIESGOS DE GESTION ATENCION AL CIUDADANO_ OCT_ 2022.xlsx]Opciones Tratamiento'!#REF!,AF12='[MATRIZ  DE  SEGUIMIENTO AL MAPA DE RIESGOS DE GESTION ATENCION AL CIUDADANO_ OCT_ 2022.xlsx]Opciones Tratamiento'!#REF!,AF12='[MATRIZ  DE  SEGUIMIENTO AL MAPA DE RIESGOS DE GESTION ATENCION AL CIUDADANO_ OCT_ 2022.xlsx]Opciones Tratamiento'!#REF!),ISBLANK(AF12),ISTEXT(AF12))</xm:f>
          </x14:formula1>
          <xm:sqref>AG12:AG17</xm:sqref>
        </x14:dataValidation>
        <x14:dataValidation type="list" allowBlank="1" showInputMessage="1" showErrorMessage="1">
          <x14:formula1>
            <xm:f>'[MATRIZ  DE  SEGUIMIENTO AL MAPA DE RIESGOS DE GESTION ATENCION AL CIUDADANO_ OCT_ 2022.xlsx]Opciones Tratamiento'!#REF!</xm:f>
          </x14:formula1>
          <xm:sqref>H12:H17</xm:sqref>
        </x14:dataValidation>
        <x14:dataValidation type="list" allowBlank="1" showInputMessage="1" showErrorMessage="1">
          <x14:formula1>
            <xm:f>'[MATRIZ  DE  SEGUIMIENTO AL MAPA DE RIESGOS DE GESTION ATENCION AL CIUDADANO_ OCT_ 2022.xlsx]Tabla Impacto'!#REF!</xm:f>
          </x14:formula1>
          <xm:sqref>L5:L9 L11</xm:sqref>
        </x14:dataValidation>
        <x14:dataValidation type="list" allowBlank="1" showInputMessage="1" showErrorMessage="1">
          <x14:formula1>
            <xm:f>'[MATRIZ  DE  SEGUIMIENTO AL MAPA DE RIESGOS DE GESTION ATENCION AL CIUDADANO_ OCT_ 2022.xlsx]Tabla Valoración controles'!#REF!</xm:f>
          </x14:formula1>
          <xm:sqref>Y5 Y8:Y11</xm:sqref>
        </x14:dataValidation>
        <x14:dataValidation type="list" allowBlank="1" showInputMessage="1" showErrorMessage="1">
          <x14:formula1>
            <xm:f>'[MATRIZ  DE  SEGUIMIENTO AL MAPA DE RIESGOS DE GESTION ATENCION AL CIUDADANO_ OCT_ 2022.xlsx]Tabla Valoración controles'!#REF!</xm:f>
          </x14:formula1>
          <xm:sqref>X5 X8:X11</xm:sqref>
        </x14:dataValidation>
        <x14:dataValidation type="list" allowBlank="1" showInputMessage="1" showErrorMessage="1">
          <x14:formula1>
            <xm:f>'[MATRIZ  DE  SEGUIMIENTO AL MAPA DE RIESGOS DE GESTION ATENCION AL CIUDADANO_ OCT_ 2022.xlsx]Tabla Valoración controles'!#REF!</xm:f>
          </x14:formula1>
          <xm:sqref>W5 W8:W11</xm:sqref>
        </x14:dataValidation>
        <x14:dataValidation type="list" allowBlank="1" showInputMessage="1" showErrorMessage="1">
          <x14:formula1>
            <xm:f>'[MATRIZ  DE  SEGUIMIENTO AL MAPA DE RIESGOS DE GESTION ATENCION AL CIUDADANO_ OCT_ 2022.xlsx]Tabla Valoración controles'!#REF!</xm:f>
          </x14:formula1>
          <xm:sqref>U5 U8:U11</xm:sqref>
        </x14:dataValidation>
        <x14:dataValidation type="list" allowBlank="1" showInputMessage="1" showErrorMessage="1">
          <x14:formula1>
            <xm:f>'[MATRIZ  DE  SEGUIMIENTO AL MAPA DE RIESGOS DE GESTION ATENCION AL CIUDADANO_ OCT_ 2022.xlsx]Tabla Valoración controles'!#REF!</xm:f>
          </x14:formula1>
          <xm:sqref>T5 T8:T11</xm:sqref>
        </x14:dataValidation>
        <x14:dataValidation type="custom" allowBlank="1" showInputMessage="1" showErrorMessage="1" error="Recuerde que las acciones se generan bajo la medida de mitigar el riesgo">
          <x14:formula1>
            <xm:f>IF(OR(AF5='[MATRIZ  DE  SEGUIMIENTO AL MAPA DE RIESGOS DE GESTION ATENCION AL CIUDADANO_ OCT_ 2022.xlsx]Opciones Tratamiento'!#REF!,AF5='[MATRIZ  DE  SEGUIMIENTO AL MAPA DE RIESGOS DE GESTION ATENCION AL CIUDADANO_ OCT_ 2022.xlsx]Opciones Tratamiento'!#REF!,AF5='[MATRIZ  DE  SEGUIMIENTO AL MAPA DE RIESGOS DE GESTION ATENCION AL CIUDADANO_ OCT_ 2022.xlsx]Opciones Tratamiento'!#REF!),ISBLANK(AF5),ISTEXT(AF5))</xm:f>
          </x14:formula1>
          <xm:sqref>AK5:AK6 AK9 AK12:AL17</xm:sqref>
        </x14:dataValidation>
        <x14:dataValidation type="list" allowBlank="1" showInputMessage="1" showErrorMessage="1">
          <x14:formula1>
            <xm:f>'[MATRIZ  DE  SEGUIMIENTO AL MAPA DE RIESGOS DE GESTION ATENCION AL CIUDADANO_ OCT_ 2022.xlsx]Opciones Tratamiento'!#REF!</xm:f>
          </x14:formula1>
          <xm:sqref>AF14:AF17 AF5 AF8:AF12</xm:sqref>
        </x14:dataValidation>
        <x14:dataValidation type="list" allowBlank="1" showInputMessage="1" showErrorMessage="1">
          <x14:formula1>
            <xm:f>'[MATRIZ  DE  SEGUIMIENTO AL MAPA DE RIESGOS DE GESTION ATENCION AL CIUDADANO_ OCT_ 2022.xlsx]Opciones Tratamiento'!#REF!</xm:f>
          </x14:formula1>
          <xm:sqref>AM15:AM16 AM12:AM13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3"/>
  <sheetViews>
    <sheetView zoomScale="68" zoomScaleNormal="68" workbookViewId="0">
      <selection sqref="A1:I2"/>
    </sheetView>
  </sheetViews>
  <sheetFormatPr baseColWidth="10" defaultRowHeight="15" x14ac:dyDescent="0.25"/>
  <cols>
    <col min="1" max="1" width="27.42578125" customWidth="1"/>
    <col min="2" max="2" width="24.85546875" customWidth="1"/>
    <col min="3" max="3" width="30.5703125" customWidth="1"/>
    <col min="4" max="4" width="28.28515625" customWidth="1"/>
    <col min="5" max="5" width="28.85546875" customWidth="1"/>
    <col min="6" max="6" width="24.5703125" customWidth="1"/>
    <col min="7" max="7" width="11.42578125" customWidth="1"/>
    <col min="9" max="9" width="23.7109375" customWidth="1"/>
    <col min="10" max="10" width="22.28515625" customWidth="1"/>
    <col min="13" max="14" width="23.7109375" customWidth="1"/>
    <col min="15" max="15" width="57" customWidth="1"/>
    <col min="16" max="16" width="39.7109375" customWidth="1"/>
    <col min="17" max="17" width="32.140625" customWidth="1"/>
    <col min="18" max="18" width="42.85546875" customWidth="1"/>
    <col min="19" max="19" width="29.140625" customWidth="1"/>
    <col min="20" max="21" width="37.7109375" customWidth="1"/>
    <col min="22" max="22" width="31.5703125" customWidth="1"/>
    <col min="23" max="23" width="37.42578125" customWidth="1"/>
    <col min="28" max="28" width="32.42578125" customWidth="1"/>
    <col min="29" max="29" width="42.5703125" customWidth="1"/>
    <col min="36" max="36" width="39.42578125" customWidth="1"/>
    <col min="37" max="37" width="41.42578125" customWidth="1"/>
    <col min="38" max="38" width="50.5703125" customWidth="1"/>
    <col min="39" max="39" width="64.140625" customWidth="1"/>
  </cols>
  <sheetData>
    <row r="1" spans="1:60"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1" t="s">
        <v>41</v>
      </c>
      <c r="AA1" s="1021"/>
      <c r="AB1" s="1021"/>
      <c r="AC1" s="1021"/>
      <c r="AD1" s="1021"/>
      <c r="AE1" s="1021"/>
      <c r="AF1" s="1021"/>
      <c r="AG1" s="1023" t="s">
        <v>42</v>
      </c>
      <c r="AH1" s="1024"/>
      <c r="AI1" s="1024"/>
      <c r="AJ1" s="1025"/>
      <c r="AK1" s="776" t="s">
        <v>43</v>
      </c>
      <c r="AL1" s="1029"/>
      <c r="AM1" s="1030"/>
      <c r="AN1" s="1007" t="s">
        <v>44</v>
      </c>
      <c r="AO1" s="1008"/>
      <c r="AP1" s="1008"/>
      <c r="AQ1" s="1008"/>
      <c r="AR1" s="1008"/>
      <c r="AS1" s="765" t="s">
        <v>45</v>
      </c>
      <c r="AT1" s="1010"/>
      <c r="AU1" s="1010"/>
      <c r="AV1" s="1010"/>
      <c r="AW1" s="1010"/>
      <c r="AX1" s="1010"/>
      <c r="AY1" s="1010"/>
      <c r="AZ1" s="1010"/>
      <c r="BA1" s="1007" t="s">
        <v>46</v>
      </c>
      <c r="BB1" s="1013"/>
      <c r="BC1" s="1013"/>
      <c r="BD1" s="1013"/>
      <c r="BE1" s="1013"/>
      <c r="BF1" s="1013"/>
      <c r="BG1" s="1013"/>
      <c r="BH1" s="1013"/>
    </row>
    <row r="2" spans="1:60" ht="15.75" thickBot="1" x14ac:dyDescent="0.3">
      <c r="A2" s="1021"/>
      <c r="B2" s="1021"/>
      <c r="C2" s="1021"/>
      <c r="D2" s="1021"/>
      <c r="E2" s="1021"/>
      <c r="F2" s="1021"/>
      <c r="G2" s="1021"/>
      <c r="H2" s="1021"/>
      <c r="I2" s="1021"/>
      <c r="J2" s="1022"/>
      <c r="K2" s="1022"/>
      <c r="L2" s="1022"/>
      <c r="M2" s="1022"/>
      <c r="N2" s="1022"/>
      <c r="O2" s="1022"/>
      <c r="P2" s="1022"/>
      <c r="Q2" s="1022"/>
      <c r="R2" s="1022"/>
      <c r="S2" s="1022"/>
      <c r="T2" s="1022"/>
      <c r="U2" s="1022"/>
      <c r="V2" s="1022"/>
      <c r="W2" s="1022"/>
      <c r="X2" s="1022"/>
      <c r="Y2" s="1022"/>
      <c r="Z2" s="1021"/>
      <c r="AA2" s="1021"/>
      <c r="AB2" s="1021"/>
      <c r="AC2" s="1021"/>
      <c r="AD2" s="1021"/>
      <c r="AE2" s="1021"/>
      <c r="AF2" s="1021"/>
      <c r="AG2" s="1026"/>
      <c r="AH2" s="1027"/>
      <c r="AI2" s="1027"/>
      <c r="AJ2" s="1028"/>
      <c r="AK2" s="1031"/>
      <c r="AL2" s="1031"/>
      <c r="AM2" s="1032"/>
      <c r="AN2" s="1008"/>
      <c r="AO2" s="1008"/>
      <c r="AP2" s="1008"/>
      <c r="AQ2" s="1008"/>
      <c r="AR2" s="1008"/>
      <c r="AS2" s="1033"/>
      <c r="AT2" s="1034"/>
      <c r="AU2" s="1034"/>
      <c r="AV2" s="1034"/>
      <c r="AW2" s="1034"/>
      <c r="AX2" s="1034"/>
      <c r="AY2" s="1034"/>
      <c r="AZ2" s="1034"/>
      <c r="BA2" s="1013"/>
      <c r="BB2" s="1013"/>
      <c r="BC2" s="1013"/>
      <c r="BD2" s="1013"/>
      <c r="BE2" s="1013"/>
      <c r="BF2" s="1013"/>
      <c r="BG2" s="1013"/>
      <c r="BH2" s="1013"/>
    </row>
    <row r="3" spans="1:60" ht="15.75" x14ac:dyDescent="0.25">
      <c r="A3" s="1015" t="s">
        <v>47</v>
      </c>
      <c r="B3" s="1006" t="s">
        <v>24</v>
      </c>
      <c r="C3" s="1005" t="s">
        <v>48</v>
      </c>
      <c r="D3" s="1005" t="s">
        <v>49</v>
      </c>
      <c r="E3" s="1005" t="s">
        <v>50</v>
      </c>
      <c r="F3" s="1006" t="s">
        <v>51</v>
      </c>
      <c r="G3" s="1018" t="s">
        <v>52</v>
      </c>
      <c r="H3" s="1005" t="s">
        <v>53</v>
      </c>
      <c r="I3" s="1005" t="s">
        <v>54</v>
      </c>
      <c r="J3" s="1005" t="s">
        <v>55</v>
      </c>
      <c r="K3" s="1006" t="s">
        <v>56</v>
      </c>
      <c r="L3" s="1005" t="s">
        <v>57</v>
      </c>
      <c r="M3" s="1005" t="s">
        <v>58</v>
      </c>
      <c r="N3" s="1005" t="s">
        <v>59</v>
      </c>
      <c r="O3" s="1006" t="s">
        <v>56</v>
      </c>
      <c r="P3" s="1005" t="s">
        <v>60</v>
      </c>
      <c r="Q3" s="1004" t="s">
        <v>61</v>
      </c>
      <c r="R3" s="1005" t="s">
        <v>62</v>
      </c>
      <c r="S3" s="1005" t="s">
        <v>63</v>
      </c>
      <c r="T3" s="1005" t="s">
        <v>64</v>
      </c>
      <c r="U3" s="1005"/>
      <c r="V3" s="1005"/>
      <c r="W3" s="1005"/>
      <c r="X3" s="1005"/>
      <c r="Y3" s="1005"/>
      <c r="Z3" s="1004" t="s">
        <v>65</v>
      </c>
      <c r="AA3" s="1004" t="s">
        <v>66</v>
      </c>
      <c r="AB3" s="1004" t="s">
        <v>56</v>
      </c>
      <c r="AC3" s="1004" t="s">
        <v>67</v>
      </c>
      <c r="AD3" s="1004" t="s">
        <v>56</v>
      </c>
      <c r="AE3" s="1004" t="s">
        <v>68</v>
      </c>
      <c r="AF3" s="1004" t="s">
        <v>69</v>
      </c>
      <c r="AG3" s="1005" t="s">
        <v>42</v>
      </c>
      <c r="AH3" s="1005" t="s">
        <v>25</v>
      </c>
      <c r="AI3" s="1005" t="s">
        <v>70</v>
      </c>
      <c r="AJ3" s="1005" t="s">
        <v>71</v>
      </c>
      <c r="AK3" s="1044" t="s">
        <v>72</v>
      </c>
      <c r="AL3" s="1046" t="s">
        <v>73</v>
      </c>
      <c r="AM3" s="1048" t="s">
        <v>74</v>
      </c>
      <c r="AN3" s="1041" t="s">
        <v>26</v>
      </c>
      <c r="AO3" s="1037" t="s">
        <v>181</v>
      </c>
      <c r="AP3" s="1037" t="s">
        <v>182</v>
      </c>
      <c r="AQ3" s="1037" t="s">
        <v>77</v>
      </c>
      <c r="AR3" s="1038" t="s">
        <v>78</v>
      </c>
      <c r="AS3" s="1040" t="s">
        <v>27</v>
      </c>
      <c r="AT3" s="1042" t="s">
        <v>28</v>
      </c>
      <c r="AU3" s="1042" t="s">
        <v>29</v>
      </c>
      <c r="AV3" s="1042" t="s">
        <v>79</v>
      </c>
      <c r="AW3" s="1042" t="s">
        <v>30</v>
      </c>
      <c r="AX3" s="1042" t="s">
        <v>80</v>
      </c>
      <c r="AY3" s="1042" t="s">
        <v>33</v>
      </c>
      <c r="AZ3" s="1052" t="s">
        <v>31</v>
      </c>
      <c r="BA3" s="1054" t="s">
        <v>81</v>
      </c>
      <c r="BB3" s="1050" t="s">
        <v>82</v>
      </c>
      <c r="BC3" s="1050" t="s">
        <v>83</v>
      </c>
      <c r="BD3" s="1050" t="s">
        <v>84</v>
      </c>
      <c r="BE3" s="1050" t="s">
        <v>85</v>
      </c>
      <c r="BF3" s="1050" t="s">
        <v>177</v>
      </c>
      <c r="BG3" s="1050" t="s">
        <v>87</v>
      </c>
      <c r="BH3" s="1051" t="s">
        <v>88</v>
      </c>
    </row>
    <row r="4" spans="1:60" ht="98.25" x14ac:dyDescent="0.25">
      <c r="A4" s="1016"/>
      <c r="B4" s="1017"/>
      <c r="C4" s="1018"/>
      <c r="D4" s="1018"/>
      <c r="E4" s="1018"/>
      <c r="F4" s="1017"/>
      <c r="G4" s="1035"/>
      <c r="H4" s="1018"/>
      <c r="I4" s="1018"/>
      <c r="J4" s="1018"/>
      <c r="K4" s="1017"/>
      <c r="L4" s="1018"/>
      <c r="M4" s="1018"/>
      <c r="N4" s="1017"/>
      <c r="O4" s="1017"/>
      <c r="P4" s="1018"/>
      <c r="Q4" s="1036"/>
      <c r="R4" s="1018"/>
      <c r="S4" s="1018"/>
      <c r="T4" s="156" t="s">
        <v>89</v>
      </c>
      <c r="U4" s="156" t="s">
        <v>90</v>
      </c>
      <c r="V4" s="156" t="s">
        <v>91</v>
      </c>
      <c r="W4" s="156" t="s">
        <v>92</v>
      </c>
      <c r="X4" s="156" t="s">
        <v>93</v>
      </c>
      <c r="Y4" s="156" t="s">
        <v>94</v>
      </c>
      <c r="Z4" s="1036"/>
      <c r="AA4" s="1036"/>
      <c r="AB4" s="1036"/>
      <c r="AC4" s="1036"/>
      <c r="AD4" s="1036"/>
      <c r="AE4" s="1036"/>
      <c r="AF4" s="1036"/>
      <c r="AG4" s="1018"/>
      <c r="AH4" s="1018"/>
      <c r="AI4" s="1018"/>
      <c r="AJ4" s="1018"/>
      <c r="AK4" s="1045"/>
      <c r="AL4" s="1047"/>
      <c r="AM4" s="1049"/>
      <c r="AN4" s="1041"/>
      <c r="AO4" s="1037"/>
      <c r="AP4" s="1037"/>
      <c r="AQ4" s="1037"/>
      <c r="AR4" s="1039"/>
      <c r="AS4" s="1041"/>
      <c r="AT4" s="1043"/>
      <c r="AU4" s="1043"/>
      <c r="AV4" s="1043"/>
      <c r="AW4" s="1043"/>
      <c r="AX4" s="1043"/>
      <c r="AY4" s="1043"/>
      <c r="AZ4" s="1053"/>
      <c r="BA4" s="1054"/>
      <c r="BB4" s="1050"/>
      <c r="BC4" s="1050"/>
      <c r="BD4" s="1050"/>
      <c r="BE4" s="1050"/>
      <c r="BF4" s="1050"/>
      <c r="BG4" s="1050"/>
      <c r="BH4" s="1051"/>
    </row>
    <row r="5" spans="1:60" ht="409.5" x14ac:dyDescent="0.25">
      <c r="A5" s="1060">
        <v>1</v>
      </c>
      <c r="B5" s="1061" t="s">
        <v>165</v>
      </c>
      <c r="C5" s="1061" t="s">
        <v>370</v>
      </c>
      <c r="D5" s="1061" t="s">
        <v>340</v>
      </c>
      <c r="E5" s="202" t="s">
        <v>371</v>
      </c>
      <c r="F5" s="1062" t="s">
        <v>372</v>
      </c>
      <c r="G5" s="1063" t="s">
        <v>373</v>
      </c>
      <c r="H5" s="1055" t="s">
        <v>101</v>
      </c>
      <c r="I5" s="1056">
        <v>360</v>
      </c>
      <c r="J5" s="1057" t="str">
        <f>IF(I5&lt;=0,"",IF(I5&lt;=2,"Muy Baja",IF(I5&lt;=24,"Baja",IF(I5&lt;=500,"Media",IF(I5&lt;=5000,"Alta","Muy Alta")))))</f>
        <v>Media</v>
      </c>
      <c r="K5" s="1058">
        <f>IF(J5="","",IF(J5="Muy Baja",0.2,IF(J5="Baja",0.4,IF(J5="Media",0.6,IF(J5="Alta",0.8,IF(J5="Muy Alta",1,))))))</f>
        <v>0.6</v>
      </c>
      <c r="L5" s="1059" t="s">
        <v>158</v>
      </c>
      <c r="M5" s="1059" t="s">
        <v>158</v>
      </c>
      <c r="N5" s="1057" t="str">
        <f>IF(OR(M5='[5]Tabla Impacto'!$C$11,M5='[5]Tabla Impacto'!$D$11),"Leve",IF(OR(M5='[5]Tabla Impacto'!$C$12,M5='[5]Tabla Impacto'!$D$12),"Menor",IF(OR(M5='[5]Tabla Impacto'!$C$13,M5='[5]Tabla Impacto'!$D$13),"Moderado",IF(OR(M5='[5]Tabla Impacto'!$C$14,M5='[5]Tabla Impacto'!$D$14),"Mayor",IF(OR(M5='[5]Tabla Impacto'!$C$15,M5='[5]Tabla Impacto'!$D$15),"Catastrófico","")))))</f>
        <v>Moderado</v>
      </c>
      <c r="O5" s="1058">
        <f>IF(N5="","",IF(N5="Leve",0.2,IF(N5="Menor",0.4,IF(N5="Moderado",0.6,IF(N5="Mayor",0.8,IF(N5="Catastrófico",1,))))))</f>
        <v>0.6</v>
      </c>
      <c r="P5" s="1090"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Moderado</v>
      </c>
      <c r="Q5" s="203">
        <v>1</v>
      </c>
      <c r="R5" s="204" t="s">
        <v>374</v>
      </c>
      <c r="S5" s="205" t="str">
        <f>IF(OR(T5="Preventivo",T5="Detectivo"),"Probabilidad",IF(T5="Correctivo","Impacto",""))</f>
        <v>Probabilidad</v>
      </c>
      <c r="T5" s="206" t="s">
        <v>104</v>
      </c>
      <c r="U5" s="206" t="s">
        <v>35</v>
      </c>
      <c r="V5" s="207" t="str">
        <f>IF(AND(T5="Preventivo",U5="Automático"),"50%",IF(AND(T5="Preventivo",U5="Manual"),"40%",IF(AND(T5="Detectivo",U5="Automático"),"40%",IF(AND(T5="Detectivo",U5="Manual"),"30%",IF(AND(T5="Correctivo",U5="Automático"),"35%",IF(AND(T5="Correctivo",U5="Manual"),"25%",""))))))</f>
        <v>40%</v>
      </c>
      <c r="W5" s="206" t="s">
        <v>105</v>
      </c>
      <c r="X5" s="206" t="s">
        <v>141</v>
      </c>
      <c r="Y5" s="206" t="s">
        <v>107</v>
      </c>
      <c r="Z5" s="208">
        <f>IFERROR(IF(S5="Probabilidad",(K5-(+K5*V5)),IF(S5="Impacto",K5,"")),"")</f>
        <v>0.36</v>
      </c>
      <c r="AA5" s="209" t="str">
        <f>IFERROR(IF(Z5="","",IF(Z5&lt;=0.2,"Muy Baja",IF(Z5&lt;=0.4,"Baja",IF(Z5&lt;=0.6,"Media",IF(Z5&lt;=0.8,"Alta","Muy Alta"))))),"")</f>
        <v>Baja</v>
      </c>
      <c r="AB5" s="207">
        <f>+Z5</f>
        <v>0.36</v>
      </c>
      <c r="AC5" s="209" t="str">
        <f>IFERROR(IF(AD5="","",IF(AD5&lt;=0.2,"Leve",IF(AD5&lt;=0.4,"Menor",IF(AD5&lt;=0.6,"Moderado",IF(AD5&lt;=0.8,"Mayor","Catastrófico"))))),"")</f>
        <v>Moderado</v>
      </c>
      <c r="AD5" s="207">
        <f>IFERROR(IF(S5="Impacto",(O5-(+O5*V5)),IF(S5="Probabilidad",O5,"")),"")</f>
        <v>0.6</v>
      </c>
      <c r="AE5" s="210"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Moderado</v>
      </c>
      <c r="AF5" s="206" t="s">
        <v>345</v>
      </c>
      <c r="AG5" s="267" t="s">
        <v>375</v>
      </c>
      <c r="AH5" s="267" t="s">
        <v>376</v>
      </c>
      <c r="AI5" s="268">
        <v>44743</v>
      </c>
      <c r="AJ5" s="268">
        <v>44804</v>
      </c>
      <c r="AK5" s="1091">
        <v>44831</v>
      </c>
      <c r="AL5" s="214" t="s">
        <v>377</v>
      </c>
      <c r="AM5" s="215" t="s">
        <v>178</v>
      </c>
      <c r="AN5" s="1094" t="s">
        <v>378</v>
      </c>
      <c r="AO5" s="1096" t="s">
        <v>379</v>
      </c>
      <c r="AP5" s="1079" t="s">
        <v>112</v>
      </c>
      <c r="AQ5" s="1079" t="s">
        <v>380</v>
      </c>
      <c r="AR5" s="1082" t="s">
        <v>332</v>
      </c>
      <c r="AS5" s="216" t="s">
        <v>32</v>
      </c>
      <c r="AT5" s="216" t="s">
        <v>37</v>
      </c>
      <c r="AU5" s="216" t="s">
        <v>32</v>
      </c>
      <c r="AV5" s="216" t="s">
        <v>32</v>
      </c>
      <c r="AW5" s="216" t="s">
        <v>37</v>
      </c>
      <c r="AX5" s="216" t="s">
        <v>32</v>
      </c>
      <c r="AY5" s="217" t="s">
        <v>333</v>
      </c>
      <c r="AZ5" s="217" t="s">
        <v>381</v>
      </c>
      <c r="BA5" s="1084" t="s">
        <v>37</v>
      </c>
      <c r="BB5" s="1070" t="s">
        <v>32</v>
      </c>
      <c r="BC5" s="1087">
        <f>I5</f>
        <v>360</v>
      </c>
      <c r="BD5" s="1064">
        <v>500</v>
      </c>
      <c r="BE5" s="1067">
        <f>(BC5/BD5)</f>
        <v>0.72</v>
      </c>
      <c r="BF5" s="1070" t="str">
        <f>IF(BE5=0,"Los controles están funcionando y son efectivos",IF(AND(BE5&gt;0,BE5&lt;=0.2),"Los controles son efectivos el 80%.",IF(AND(BE5&gt;0.2,BE5&lt;=1),"Los controles  son ineficientes","Valor no valido")))</f>
        <v>Los controles  son ineficientes</v>
      </c>
      <c r="BG5" s="1073" t="s">
        <v>152</v>
      </c>
      <c r="BH5" s="1070"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Realizar analisis de causa raiz y reformular controles</v>
      </c>
    </row>
    <row r="6" spans="1:60" ht="409.5" x14ac:dyDescent="0.25">
      <c r="A6" s="1060"/>
      <c r="B6" s="1061"/>
      <c r="C6" s="1061"/>
      <c r="D6" s="1061"/>
      <c r="E6" s="202" t="s">
        <v>382</v>
      </c>
      <c r="F6" s="1062"/>
      <c r="G6" s="1063"/>
      <c r="H6" s="1055"/>
      <c r="I6" s="1056"/>
      <c r="J6" s="1057"/>
      <c r="K6" s="1058"/>
      <c r="L6" s="1059"/>
      <c r="M6" s="1059"/>
      <c r="N6" s="1057"/>
      <c r="O6" s="1058"/>
      <c r="P6" s="1090"/>
      <c r="Q6" s="203">
        <v>2</v>
      </c>
      <c r="R6" s="204" t="s">
        <v>383</v>
      </c>
      <c r="S6" s="205" t="str">
        <f>IF(OR(T6="Preventivo",T6="Detectivo"),"Probabilidad",IF(T6="Correctivo","Impacto",""))</f>
        <v>Probabilidad</v>
      </c>
      <c r="T6" s="206" t="s">
        <v>104</v>
      </c>
      <c r="U6" s="206" t="s">
        <v>35</v>
      </c>
      <c r="V6" s="207" t="str">
        <f>IF(AND(T6="Preventivo",U6="Automático"),"50%",IF(AND(T6="Preventivo",U6="Manual"),"40%",IF(AND(T6="Detectivo",U6="Automático"),"40%",IF(AND(T6="Detectivo",U6="Manual"),"30%",IF(AND(T6="Correctivo",U6="Automático"),"35%",IF(AND(T6="Correctivo",U6="Manual"),"25%",""))))))</f>
        <v>40%</v>
      </c>
      <c r="W6" s="206" t="s">
        <v>105</v>
      </c>
      <c r="X6" s="206" t="s">
        <v>141</v>
      </c>
      <c r="Y6" s="206" t="s">
        <v>107</v>
      </c>
      <c r="Z6" s="32">
        <f>IFERROR(IF(AND(S5="Probabilidad",S6="Probabilidad"),(AB5-(+AB5*V6)),IF(AND(S5="Impacto",S6="Probabilidad"),(K5-(+K5*V6)),IF(S6="Impacto",AB5,""))),"")</f>
        <v>0.216</v>
      </c>
      <c r="AA6" s="209" t="str">
        <f>IFERROR(IF(Z6="","",IF(Z6&lt;=0.2,"Muy Baja",IF(Z6&lt;=0.4,"Baja",IF(Z6&lt;=0.6,"Media",IF(Z6&lt;=0.8,"Alta","Muy Alta"))))),"")</f>
        <v>Baja</v>
      </c>
      <c r="AB6" s="207">
        <f>+Z6</f>
        <v>0.216</v>
      </c>
      <c r="AC6" s="209" t="str">
        <f>IFERROR(IF(AD6="","",IF(AD6&lt;=0.2,"Leve",IF(AD6&lt;=0.4,"Menor",IF(AD6&lt;=0.6,"Moderado",IF(AD6&lt;=0.8,"Mayor","Catastrófico"))))),"")</f>
        <v>Moderado</v>
      </c>
      <c r="AD6" s="269">
        <f>IFERROR(IF(AND(S5="Impacto",S6="Impacto"),(AD5-(+AD5*V6)),IF(AND(S5="Probabilidad",S6="Impacto"),(O5-(+O5*V6)),IF(S6="Probabilidad",AD5,""))),"")</f>
        <v>0.6</v>
      </c>
      <c r="AE6" s="210" t="str">
        <f>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Moderado</v>
      </c>
      <c r="AF6" s="206" t="s">
        <v>345</v>
      </c>
      <c r="AG6" s="267" t="s">
        <v>384</v>
      </c>
      <c r="AH6" s="267" t="s">
        <v>376</v>
      </c>
      <c r="AI6" s="268">
        <v>44743</v>
      </c>
      <c r="AJ6" s="268">
        <v>44804</v>
      </c>
      <c r="AK6" s="1092"/>
      <c r="AL6" s="214" t="s">
        <v>377</v>
      </c>
      <c r="AM6" s="215" t="s">
        <v>178</v>
      </c>
      <c r="AN6" s="1095"/>
      <c r="AO6" s="1096"/>
      <c r="AP6" s="1080"/>
      <c r="AQ6" s="1080"/>
      <c r="AR6" s="1082"/>
      <c r="AS6" s="216" t="s">
        <v>32</v>
      </c>
      <c r="AT6" s="216" t="s">
        <v>37</v>
      </c>
      <c r="AU6" s="216" t="s">
        <v>32</v>
      </c>
      <c r="AV6" s="216" t="s">
        <v>32</v>
      </c>
      <c r="AW6" s="216" t="s">
        <v>37</v>
      </c>
      <c r="AX6" s="216" t="s">
        <v>37</v>
      </c>
      <c r="AY6" s="217" t="s">
        <v>333</v>
      </c>
      <c r="AZ6" s="217" t="s">
        <v>381</v>
      </c>
      <c r="BA6" s="1085"/>
      <c r="BB6" s="1071"/>
      <c r="BC6" s="1088"/>
      <c r="BD6" s="1065"/>
      <c r="BE6" s="1068"/>
      <c r="BF6" s="1071"/>
      <c r="BG6" s="1073"/>
      <c r="BH6" s="1071"/>
    </row>
    <row r="7" spans="1:60" ht="409.5" x14ac:dyDescent="0.25">
      <c r="A7" s="1060"/>
      <c r="B7" s="1061"/>
      <c r="C7" s="1061"/>
      <c r="D7" s="1061"/>
      <c r="E7" s="202" t="s">
        <v>385</v>
      </c>
      <c r="F7" s="1062"/>
      <c r="G7" s="1063"/>
      <c r="H7" s="1055"/>
      <c r="I7" s="1056"/>
      <c r="J7" s="1057"/>
      <c r="K7" s="1058"/>
      <c r="L7" s="1059"/>
      <c r="M7" s="1059"/>
      <c r="N7" s="1057"/>
      <c r="O7" s="1058"/>
      <c r="P7" s="1090"/>
      <c r="Q7" s="203">
        <v>3</v>
      </c>
      <c r="R7" s="204" t="s">
        <v>386</v>
      </c>
      <c r="S7" s="205" t="str">
        <f>IF(OR(T7="Preventivo",T7="Detectivo"),"Probabilidad",IF(T7="Correctivo","Impacto",""))</f>
        <v>Probabilidad</v>
      </c>
      <c r="T7" s="206" t="s">
        <v>104</v>
      </c>
      <c r="U7" s="206" t="s">
        <v>35</v>
      </c>
      <c r="V7" s="207" t="str">
        <f t="shared" ref="V7" si="0">IF(AND(T7="Preventivo",U7="Automático"),"50%",IF(AND(T7="Preventivo",U7="Manual"),"40%",IF(AND(T7="Detectivo",U7="Automático"),"40%",IF(AND(T7="Detectivo",U7="Manual"),"30%",IF(AND(T7="Correctivo",U7="Automático"),"35%",IF(AND(T7="Correctivo",U7="Manual"),"25%",""))))))</f>
        <v>40%</v>
      </c>
      <c r="W7" s="206" t="s">
        <v>105</v>
      </c>
      <c r="X7" s="206" t="s">
        <v>141</v>
      </c>
      <c r="Y7" s="206" t="s">
        <v>107</v>
      </c>
      <c r="Z7" s="32">
        <f>IFERROR(IF(AND(S6="Probabilidad",S7="Probabilidad"),(AB6-(+AB6*V7)),IF(AND(S6="Impacto",S7="Probabilidad"),(AB5-(+AB5*V7)),IF(S7="Impacto",AB6,""))),"")</f>
        <v>0.12959999999999999</v>
      </c>
      <c r="AA7" s="209" t="str">
        <f t="shared" ref="AA7" si="1">IFERROR(IF(Z7="","",IF(Z7&lt;=0.2,"Muy Baja",IF(Z7&lt;=0.4,"Baja",IF(Z7&lt;=0.6,"Media",IF(Z7&lt;=0.8,"Alta","Muy Alta"))))),"")</f>
        <v>Muy Baja</v>
      </c>
      <c r="AB7" s="207">
        <f>+Z7</f>
        <v>0.12959999999999999</v>
      </c>
      <c r="AC7" s="209" t="str">
        <f t="shared" ref="AC7" si="2">IFERROR(IF(AD7="","",IF(AD7&lt;=0.2,"Leve",IF(AD7&lt;=0.4,"Menor",IF(AD7&lt;=0.6,"Moderado",IF(AD7&lt;=0.8,"Mayor","Catastrófico"))))),"")</f>
        <v>Moderado</v>
      </c>
      <c r="AD7" s="219">
        <f>IFERROR(IF(AND(S5="Impacto",S7="Impacto"),(AD5-(+AD5*V7)),IF(AND(S5="Probabilidad",S7="Impacto"),(O5-(+O5*V7)),IF(S7="Probabilidad",AD5,""))),"")</f>
        <v>0.6</v>
      </c>
      <c r="AE7" s="210" t="str">
        <f t="shared" ref="AE7" si="3">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Moderado</v>
      </c>
      <c r="AF7" s="206" t="s">
        <v>345</v>
      </c>
      <c r="AG7" s="270" t="s">
        <v>387</v>
      </c>
      <c r="AH7" s="267" t="s">
        <v>376</v>
      </c>
      <c r="AI7" s="268">
        <v>44743</v>
      </c>
      <c r="AJ7" s="268">
        <v>44804</v>
      </c>
      <c r="AK7" s="1093"/>
      <c r="AL7" s="214" t="s">
        <v>377</v>
      </c>
      <c r="AM7" s="215" t="s">
        <v>178</v>
      </c>
      <c r="AN7" s="1095"/>
      <c r="AO7" s="1097"/>
      <c r="AP7" s="1080"/>
      <c r="AQ7" s="1080"/>
      <c r="AR7" s="1083"/>
      <c r="AS7" s="216" t="s">
        <v>32</v>
      </c>
      <c r="AT7" s="216" t="s">
        <v>37</v>
      </c>
      <c r="AU7" s="216" t="s">
        <v>32</v>
      </c>
      <c r="AV7" s="216" t="s">
        <v>32</v>
      </c>
      <c r="AW7" s="216" t="s">
        <v>37</v>
      </c>
      <c r="AX7" s="216" t="s">
        <v>32</v>
      </c>
      <c r="AY7" s="223" t="s">
        <v>333</v>
      </c>
      <c r="AZ7" s="217" t="s">
        <v>381</v>
      </c>
      <c r="BA7" s="1086"/>
      <c r="BB7" s="1072"/>
      <c r="BC7" s="1089"/>
      <c r="BD7" s="1066"/>
      <c r="BE7" s="1069"/>
      <c r="BF7" s="1072"/>
      <c r="BG7" s="1074"/>
      <c r="BH7" s="1072"/>
    </row>
    <row r="8" spans="1:60" ht="409.5" x14ac:dyDescent="0.25">
      <c r="A8" s="1060">
        <v>2</v>
      </c>
      <c r="B8" s="1075" t="s">
        <v>165</v>
      </c>
      <c r="C8" s="1075" t="s">
        <v>388</v>
      </c>
      <c r="D8" s="1075" t="s">
        <v>389</v>
      </c>
      <c r="E8" s="271" t="s">
        <v>390</v>
      </c>
      <c r="F8" s="1077" t="s">
        <v>357</v>
      </c>
      <c r="G8" s="272" t="s">
        <v>391</v>
      </c>
      <c r="H8" s="1111" t="s">
        <v>392</v>
      </c>
      <c r="I8" s="1113">
        <v>360</v>
      </c>
      <c r="J8" s="1098" t="str">
        <f>IF(I8&lt;=0,"",IF(I8&lt;=2,"Muy Baja",IF(I8&lt;=24,"Baja",IF(I8&lt;=500,"Media",IF(I8&lt;=5000,"Alta","Muy Alta")))))</f>
        <v>Media</v>
      </c>
      <c r="K8" s="1100">
        <f>IF(J8="","",IF(J8="Muy Baja",0.2,IF(J8="Baja",0.4,IF(J8="Media",0.6,IF(J8="Alta",0.8,IF(J8="Muy Alta",1,))))))</f>
        <v>0.6</v>
      </c>
      <c r="L8" s="1115" t="s">
        <v>393</v>
      </c>
      <c r="M8" s="1100" t="str">
        <f>IF(NOT(ISERROR(MATCH(L8,'[5]Tabla Impacto'!$B$221:$B$223,0))),'[5]Tabla Impacto'!$F$223&amp;"Por favor no seleccionar los criterios de impacto(Afectación Económica o presupuestal y Pérdida Reputacional)",L8)</f>
        <v xml:space="preserve">     El riesgo afecta la imagen de alguna área de la organización</v>
      </c>
      <c r="N8" s="1098" t="str">
        <f>IF(OR(M8='[5]Tabla Impacto'!$C$11,M8='[5]Tabla Impacto'!$D$11),"Leve",IF(OR(M8='[5]Tabla Impacto'!$C$12,M8='[5]Tabla Impacto'!$D$12),"Menor",IF(OR(M8='[5]Tabla Impacto'!$C$13,M8='[5]Tabla Impacto'!$D$13),"Moderado",IF(OR(M8='[5]Tabla Impacto'!$C$14,M8='[5]Tabla Impacto'!$D$14),"Mayor",IF(OR(M8='[5]Tabla Impacto'!$C$15,M8='[5]Tabla Impacto'!$D$15),"Catastrófico","")))))</f>
        <v>Leve</v>
      </c>
      <c r="O8" s="1100">
        <f>IF(N8="","",IF(N8="Leve",0.2,IF(N8="Menor",0.4,IF(N8="Moderado",0.6,IF(N8="Mayor",0.8,IF(N8="Catastrófico",1,))))))</f>
        <v>0.2</v>
      </c>
      <c r="P8" s="1117" t="str">
        <f>IF(OR(AND(J8="Muy Baja",N8="Leve"),AND(J8="Muy Baja",N8="Menor"),AND(J8="Baja",N8="Leve")),"Bajo",IF(OR(AND(J8="Muy baja",N8="Moderado"),AND(J8="Baja",N8="Menor"),AND(J8="Baja",N8="Moderado"),AND(J8="Media",N8="Leve"),AND(J8="Media",N8="Menor"),AND(J8="Media",N8="Moderado"),AND(J8="Alta",N8="Leve"),AND(J8="Alta",N8="Menor")),"Moderado",IF(OR(AND(J8="Muy Baja",N8="Mayor"),AND(J8="Baja",N8="Mayor"),AND(J8="Media",N8="Mayor"),AND(J8="Alta",N8="Moderado"),AND(J8="Alta",N8="Mayor"),AND(J8="Muy Alta",N8="Leve"),AND(J8="Muy Alta",N8="Menor"),AND(J8="Muy Alta",N8="Moderado"),AND(J8="Muy Alta",N8="Mayor")),"Alto",IF(OR(AND(J8="Muy Baja",N8="Catastrófico"),AND(J8="Baja",N8="Catastrófico"),AND(J8="Media",N8="Catastrófico"),AND(J8="Alta",N8="Catastrófico"),AND(J8="Muy Alta",N8="Catastrófico")),"Extremo",""))))</f>
        <v>Moderado</v>
      </c>
      <c r="Q8" s="203">
        <v>1</v>
      </c>
      <c r="R8" s="204" t="s">
        <v>394</v>
      </c>
      <c r="S8" s="205" t="str">
        <f>IF(OR(T8="Preventivo",T8="Detectivo"),"Probabilidad",IF(T8="Correctivo","Impacto",""))</f>
        <v>Probabilidad</v>
      </c>
      <c r="T8" s="206" t="s">
        <v>104</v>
      </c>
      <c r="U8" s="206" t="s">
        <v>35</v>
      </c>
      <c r="V8" s="207" t="str">
        <f>IF(AND(T8="Preventivo",U8="Automático"),"50%",IF(AND(T8="Preventivo",U8="Manual"),"40%",IF(AND(T8="Detectivo",U8="Automático"),"40%",IF(AND(T8="Detectivo",U8="Manual"),"30%",IF(AND(T8="Correctivo",U8="Automático"),"35%",IF(AND(T8="Correctivo",U8="Manual"),"25%",""))))))</f>
        <v>40%</v>
      </c>
      <c r="W8" s="206" t="s">
        <v>105</v>
      </c>
      <c r="X8" s="206" t="s">
        <v>141</v>
      </c>
      <c r="Y8" s="206" t="s">
        <v>107</v>
      </c>
      <c r="Z8" s="32">
        <f>IFERROR(IF(S8="Probabilidad",(K8-(+K8*V8)),IF(S8="Impacto",K8,"")),"")</f>
        <v>0.36</v>
      </c>
      <c r="AA8" s="209" t="str">
        <f>IFERROR(IF(Z8="","",IF(Z8&lt;=0.2,"Muy Baja",IF(Z8&lt;=0.4,"Baja",IF(Z8&lt;=0.6,"Media",IF(Z8&lt;=0.8,"Alta","Muy Alta"))))),"")</f>
        <v>Baja</v>
      </c>
      <c r="AB8" s="207">
        <f>+Z8</f>
        <v>0.36</v>
      </c>
      <c r="AC8" s="209" t="str">
        <f>IFERROR(IF(AD8="","",IF(AD8&lt;=0.2,"Leve",IF(AD8&lt;=0.4,"Menor",IF(AD8&lt;=0.6,"Moderado",IF(AD8&lt;=0.8,"Mayor","Catastrófico"))))),"")</f>
        <v>Leve</v>
      </c>
      <c r="AD8" s="207">
        <f>IFERROR(IF(S8="Impacto",(O8-(+O8*V8)),IF(S8="Probabilidad",O8,"")),"")</f>
        <v>0.2</v>
      </c>
      <c r="AE8" s="210" t="str">
        <f>IFERROR(IF(OR(AND(AA8="Muy Baja",AC8="Leve"),AND(AA8="Muy Baja",AC8="Menor"),AND(AA8="Baja",AC8="Leve")),"Bajo",IF(OR(AND(AA8="Muy baja",AC8="Moderado"),AND(AA8="Baja",AC8="Menor"),AND(AA8="Baja",AC8="Moderado"),AND(AA8="Media",AC8="Leve"),AND(AA8="Media",AC8="Menor"),AND(AA8="Media",AC8="Moderado"),AND(AA8="Alta",AC8="Leve"),AND(AA8="Alta",AC8="Menor")),"Moderado",IF(OR(AND(AA8="Muy Baja",AC8="Mayor"),AND(AA8="Baja",AC8="Mayor"),AND(AA8="Media",AC8="Mayor"),AND(AA8="Alta",AC8="Moderado"),AND(AA8="Alta",AC8="Mayor"),AND(AA8="Muy Alta",AC8="Leve"),AND(AA8="Muy Alta",AC8="Menor"),AND(AA8="Muy Alta",AC8="Moderado"),AND(AA8="Muy Alta",AC8="Mayor")),"Alto",IF(OR(AND(AA8="Muy Baja",AC8="Catastrófico"),AND(AA8="Baja",AC8="Catastrófico"),AND(AA8="Media",AC8="Catastrófico"),AND(AA8="Alta",AC8="Catastrófico"),AND(AA8="Muy Alta",AC8="Catastrófico")),"Extremo","")))),"")</f>
        <v>Bajo</v>
      </c>
      <c r="AF8" s="206" t="s">
        <v>345</v>
      </c>
      <c r="AG8" s="270" t="s">
        <v>395</v>
      </c>
      <c r="AH8" s="267" t="s">
        <v>376</v>
      </c>
      <c r="AI8" s="268">
        <v>44743</v>
      </c>
      <c r="AJ8" s="268">
        <v>44804</v>
      </c>
      <c r="AK8" s="1091">
        <v>44831</v>
      </c>
      <c r="AL8" s="214" t="s">
        <v>377</v>
      </c>
      <c r="AM8" s="215" t="s">
        <v>178</v>
      </c>
      <c r="AN8" s="1095"/>
      <c r="AO8" s="1082" t="s">
        <v>379</v>
      </c>
      <c r="AP8" s="1080"/>
      <c r="AQ8" s="1080"/>
      <c r="AR8" s="1082" t="s">
        <v>332</v>
      </c>
      <c r="AS8" s="216" t="s">
        <v>32</v>
      </c>
      <c r="AT8" s="216" t="s">
        <v>37</v>
      </c>
      <c r="AU8" s="216" t="s">
        <v>37</v>
      </c>
      <c r="AV8" s="216" t="s">
        <v>37</v>
      </c>
      <c r="AW8" s="216" t="s">
        <v>37</v>
      </c>
      <c r="AX8" s="216" t="s">
        <v>37</v>
      </c>
      <c r="AY8" s="223" t="s">
        <v>333</v>
      </c>
      <c r="AZ8" s="217" t="s">
        <v>381</v>
      </c>
      <c r="BA8" s="1107" t="s">
        <v>37</v>
      </c>
      <c r="BB8" s="1108" t="s">
        <v>37</v>
      </c>
      <c r="BC8" s="1109">
        <f>I8</f>
        <v>360</v>
      </c>
      <c r="BD8" s="1110">
        <f>I8</f>
        <v>360</v>
      </c>
      <c r="BE8" s="1102">
        <f>(BC8/BD8)</f>
        <v>1</v>
      </c>
      <c r="BF8" s="1070" t="str">
        <f>IF(BE8=0,"Los controles están funcionando y son efectivos",IF(AND(BE8&gt;0,BE8&lt;=0.2),"Los controles son efectivos el 80%.",IF(AND(BE8&gt;0.2,BE8&lt;=1),"Los controles  son ineficientes","Valor no valido")))</f>
        <v>Los controles  son ineficientes</v>
      </c>
      <c r="BG8" s="1073" t="s">
        <v>180</v>
      </c>
      <c r="BH8" s="1070" t="str">
        <f>IF(BE8=0,"Mantener la aplicación del control.",IF(AND(BE8&gt;0,BE8&lt;=0.2),"Verificar que los controles se aplique en la periocidad establecida, y analizar si la frecuencia de aplicación del control es la adecuada, por ultimo, analizar si hay causas generadoras del riesgo no identificadas.",IF(AND(BE8&gt;0.2,BE8&lt;=1),"Realizar analisis de causa raiz y reformular controles","Valor no valido")))</f>
        <v>Realizar analisis de causa raiz y reformular controles</v>
      </c>
    </row>
    <row r="9" spans="1:60" ht="409.5" x14ac:dyDescent="0.25">
      <c r="A9" s="1060"/>
      <c r="B9" s="1076"/>
      <c r="C9" s="1076"/>
      <c r="D9" s="1076"/>
      <c r="E9" s="271" t="s">
        <v>396</v>
      </c>
      <c r="F9" s="1078"/>
      <c r="G9" s="272" t="s">
        <v>397</v>
      </c>
      <c r="H9" s="1112"/>
      <c r="I9" s="1114"/>
      <c r="J9" s="1099"/>
      <c r="K9" s="1101"/>
      <c r="L9" s="1116"/>
      <c r="M9" s="1101"/>
      <c r="N9" s="1099"/>
      <c r="O9" s="1101"/>
      <c r="P9" s="1118"/>
      <c r="Q9" s="203">
        <v>2</v>
      </c>
      <c r="R9" s="204" t="s">
        <v>398</v>
      </c>
      <c r="S9" s="205" t="str">
        <f>IF(OR(T9="Preventivo",T9="Detectivo"),"Probabilidad",IF(T9="Correctivo","Impacto",""))</f>
        <v>Probabilidad</v>
      </c>
      <c r="T9" s="206" t="s">
        <v>104</v>
      </c>
      <c r="U9" s="206" t="s">
        <v>35</v>
      </c>
      <c r="V9" s="207" t="str">
        <f t="shared" ref="V9" si="4">IF(AND(T9="Preventivo",U9="Automático"),"50%",IF(AND(T9="Preventivo",U9="Manual"),"40%",IF(AND(T9="Detectivo",U9="Automático"),"40%",IF(AND(T9="Detectivo",U9="Manual"),"30%",IF(AND(T9="Correctivo",U9="Automático"),"35%",IF(AND(T9="Correctivo",U9="Manual"),"25%",""))))))</f>
        <v>40%</v>
      </c>
      <c r="W9" s="206" t="s">
        <v>105</v>
      </c>
      <c r="X9" s="206" t="s">
        <v>141</v>
      </c>
      <c r="Y9" s="206" t="s">
        <v>107</v>
      </c>
      <c r="Z9" s="32">
        <f>IFERROR(IF(AND(S8="Probabilidad",S9="Probabilidad"),(AB8-(+AB8*V9)),IF(AND(S8="Impacto",S9="Probabilidad"),(K8-(+K8*V9)),IF(S9="Impacto",AB8,""))),"")</f>
        <v>0.216</v>
      </c>
      <c r="AA9" s="209" t="str">
        <f t="shared" ref="AA9" si="5">IFERROR(IF(Z9="","",IF(Z9&lt;=0.2,"Muy Baja",IF(Z9&lt;=0.4,"Baja",IF(Z9&lt;=0.6,"Media",IF(Z9&lt;=0.8,"Alta","Muy Alta"))))),"")</f>
        <v>Baja</v>
      </c>
      <c r="AB9" s="207">
        <f>+Z9</f>
        <v>0.216</v>
      </c>
      <c r="AC9" s="209" t="str">
        <f t="shared" ref="AC9" si="6">IFERROR(IF(AD9="","",IF(AD9&lt;=0.2,"Leve",IF(AD9&lt;=0.4,"Menor",IF(AD9&lt;=0.6,"Moderado",IF(AD9&lt;=0.8,"Mayor","Catastrófico"))))),"")</f>
        <v>Leve</v>
      </c>
      <c r="AD9" s="219">
        <f>IFERROR(IF(AND(S8="Impacto",S9="Impacto"),(AD8-(+AD8*V9)),IF(AND(S8="Probabilidad",S9="Impacto"),(O8-(+O8*V9)),IF(S9="Probabilidad",AD8,""))),"")</f>
        <v>0.2</v>
      </c>
      <c r="AE9" s="210" t="str">
        <f t="shared" ref="AE9" si="7">IFERROR(IF(OR(AND(AA9="Muy Baja",AC9="Leve"),AND(AA9="Muy Baja",AC9="Menor"),AND(AA9="Baja",AC9="Leve")),"Bajo",IF(OR(AND(AA9="Muy baja",AC9="Moderado"),AND(AA9="Baja",AC9="Menor"),AND(AA9="Baja",AC9="Moderado"),AND(AA9="Media",AC9="Leve"),AND(AA9="Media",AC9="Menor"),AND(AA9="Media",AC9="Moderado"),AND(AA9="Alta",AC9="Leve"),AND(AA9="Alta",AC9="Menor")),"Moderado",IF(OR(AND(AA9="Muy Baja",AC9="Mayor"),AND(AA9="Baja",AC9="Mayor"),AND(AA9="Media",AC9="Mayor"),AND(AA9="Alta",AC9="Moderado"),AND(AA9="Alta",AC9="Mayor"),AND(AA9="Muy Alta",AC9="Leve"),AND(AA9="Muy Alta",AC9="Menor"),AND(AA9="Muy Alta",AC9="Moderado"),AND(AA9="Muy Alta",AC9="Mayor")),"Alto",IF(OR(AND(AA9="Muy Baja",AC9="Catastrófico"),AND(AA9="Baja",AC9="Catastrófico"),AND(AA9="Media",AC9="Catastrófico"),AND(AA9="Alta",AC9="Catastrófico"),AND(AA9="Muy Alta",AC9="Catastrófico")),"Extremo","")))),"")</f>
        <v>Bajo</v>
      </c>
      <c r="AF9" s="206" t="s">
        <v>345</v>
      </c>
      <c r="AG9" s="270" t="s">
        <v>399</v>
      </c>
      <c r="AH9" s="267" t="s">
        <v>376</v>
      </c>
      <c r="AI9" s="268">
        <v>44743</v>
      </c>
      <c r="AJ9" s="268">
        <v>44804</v>
      </c>
      <c r="AK9" s="1093"/>
      <c r="AL9" s="212" t="s">
        <v>377</v>
      </c>
      <c r="AM9" s="215" t="s">
        <v>178</v>
      </c>
      <c r="AN9" s="1095"/>
      <c r="AO9" s="1083"/>
      <c r="AP9" s="1081"/>
      <c r="AQ9" s="1081"/>
      <c r="AR9" s="1083"/>
      <c r="AS9" s="216" t="s">
        <v>32</v>
      </c>
      <c r="AT9" s="216" t="s">
        <v>37</v>
      </c>
      <c r="AU9" s="216" t="s">
        <v>37</v>
      </c>
      <c r="AV9" s="216" t="s">
        <v>32</v>
      </c>
      <c r="AW9" s="216" t="s">
        <v>37</v>
      </c>
      <c r="AX9" s="216" t="s">
        <v>37</v>
      </c>
      <c r="AY9" s="223" t="s">
        <v>333</v>
      </c>
      <c r="AZ9" s="217" t="s">
        <v>381</v>
      </c>
      <c r="BA9" s="1107"/>
      <c r="BB9" s="1108"/>
      <c r="BC9" s="1109"/>
      <c r="BD9" s="1110"/>
      <c r="BE9" s="1103"/>
      <c r="BF9" s="1072"/>
      <c r="BG9" s="1074"/>
      <c r="BH9" s="1072"/>
    </row>
    <row r="10" spans="1:60" ht="20.25" x14ac:dyDescent="0.25">
      <c r="A10" s="237"/>
      <c r="B10" s="173"/>
      <c r="C10" s="173"/>
      <c r="D10" s="173"/>
      <c r="E10" s="238"/>
      <c r="F10" s="175"/>
      <c r="G10" s="176"/>
      <c r="H10" s="239"/>
      <c r="I10" s="240"/>
      <c r="J10" s="241"/>
      <c r="K10" s="242"/>
      <c r="L10" s="243"/>
      <c r="M10" s="242"/>
      <c r="N10" s="241"/>
      <c r="O10" s="242"/>
      <c r="P10" s="244"/>
      <c r="Q10" s="245"/>
      <c r="R10" s="246"/>
      <c r="S10" s="247"/>
      <c r="T10" s="248"/>
      <c r="U10" s="248"/>
      <c r="V10" s="249"/>
      <c r="W10" s="248"/>
      <c r="X10" s="248"/>
      <c r="Y10" s="248"/>
      <c r="Z10" s="250"/>
      <c r="AA10" s="251"/>
      <c r="AB10" s="249"/>
      <c r="AC10" s="251"/>
      <c r="AD10" s="249"/>
      <c r="AE10" s="252"/>
      <c r="AF10" s="248"/>
      <c r="AG10" s="239"/>
      <c r="AH10" s="253"/>
      <c r="AI10" s="254"/>
      <c r="AJ10" s="254"/>
      <c r="AK10" s="255"/>
      <c r="AL10" s="256"/>
      <c r="AM10" s="240"/>
      <c r="AN10" s="257"/>
      <c r="AO10" s="258"/>
      <c r="AP10" s="258"/>
      <c r="AQ10" s="258"/>
      <c r="AR10" s="258"/>
      <c r="AS10" s="259"/>
      <c r="AT10" s="259"/>
      <c r="AU10" s="259"/>
      <c r="AV10" s="259"/>
      <c r="AW10" s="259"/>
      <c r="AX10" s="259"/>
      <c r="AY10" s="258"/>
      <c r="AZ10" s="258"/>
      <c r="BA10" s="260"/>
      <c r="BB10" s="257"/>
      <c r="BC10" s="261"/>
      <c r="BD10" s="262"/>
      <c r="BE10" s="263"/>
      <c r="BF10" s="264"/>
      <c r="BG10" s="192"/>
      <c r="BH10" s="265"/>
    </row>
    <row r="11" spans="1:60" ht="16.5" x14ac:dyDescent="0.3">
      <c r="A11" s="273"/>
      <c r="B11" s="1104" t="s">
        <v>400</v>
      </c>
      <c r="C11" s="1105"/>
      <c r="D11" s="1105"/>
      <c r="E11" s="1105"/>
      <c r="F11" s="1105"/>
      <c r="G11" s="1105"/>
      <c r="H11" s="1105"/>
      <c r="I11" s="1105"/>
      <c r="J11" s="1105"/>
      <c r="K11" s="1105"/>
      <c r="L11" s="1105"/>
      <c r="M11" s="1105"/>
      <c r="N11" s="1105"/>
      <c r="O11" s="1105"/>
      <c r="P11" s="1105"/>
      <c r="Q11" s="1105"/>
      <c r="R11" s="1105"/>
      <c r="S11" s="1105"/>
      <c r="T11" s="1105"/>
      <c r="U11" s="1105"/>
      <c r="V11" s="1105"/>
      <c r="W11" s="1105"/>
      <c r="X11" s="1105"/>
      <c r="Y11" s="1105"/>
      <c r="Z11" s="1105"/>
      <c r="AA11" s="1105"/>
      <c r="AB11" s="1105"/>
      <c r="AC11" s="1105"/>
      <c r="AD11" s="1105"/>
      <c r="AE11" s="1105"/>
      <c r="AF11" s="1105"/>
      <c r="AG11" s="1105"/>
      <c r="AH11" s="1105"/>
      <c r="AI11" s="1105"/>
      <c r="AJ11" s="1105"/>
      <c r="AK11" s="1105"/>
      <c r="AL11" s="1105"/>
      <c r="AM11" s="1106"/>
      <c r="AN11" s="65"/>
      <c r="AO11" s="65"/>
      <c r="AP11" s="65"/>
      <c r="AQ11" s="65"/>
      <c r="AR11" s="65"/>
      <c r="AS11" s="65"/>
      <c r="AT11" s="65"/>
      <c r="AU11" s="65"/>
      <c r="AV11" s="65"/>
      <c r="AW11" s="65"/>
      <c r="AX11" s="65"/>
      <c r="AY11" s="65"/>
      <c r="AZ11" s="65"/>
      <c r="BA11" s="65"/>
      <c r="BB11" s="65"/>
      <c r="BC11" s="65"/>
      <c r="BD11" s="65"/>
      <c r="BE11" s="65"/>
      <c r="BF11" s="65"/>
      <c r="BG11" s="65"/>
      <c r="BH11" s="65"/>
    </row>
    <row r="12" spans="1:60" ht="16.5" x14ac:dyDescent="0.3">
      <c r="A12" s="107"/>
      <c r="B12" s="107"/>
      <c r="C12" s="107"/>
      <c r="D12" s="107"/>
      <c r="E12" s="107"/>
      <c r="F12" s="65"/>
      <c r="G12" s="65"/>
      <c r="H12" s="108"/>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row>
    <row r="13" spans="1:60" ht="16.5" x14ac:dyDescent="0.3">
      <c r="A13" s="65"/>
      <c r="B13" s="274" t="s">
        <v>132</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row>
  </sheetData>
  <mergeCells count="119">
    <mergeCell ref="BE8:BE9"/>
    <mergeCell ref="BF8:BF9"/>
    <mergeCell ref="BG8:BG9"/>
    <mergeCell ref="BH8:BH9"/>
    <mergeCell ref="B11:AM11"/>
    <mergeCell ref="AO8:AO9"/>
    <mergeCell ref="AR8:AR9"/>
    <mergeCell ref="BA8:BA9"/>
    <mergeCell ref="BB8:BB9"/>
    <mergeCell ref="BC8:BC9"/>
    <mergeCell ref="BD8:BD9"/>
    <mergeCell ref="H8:H9"/>
    <mergeCell ref="I8:I9"/>
    <mergeCell ref="J8:J9"/>
    <mergeCell ref="K8:K9"/>
    <mergeCell ref="L8:L9"/>
    <mergeCell ref="M8:M9"/>
    <mergeCell ref="P8:P9"/>
    <mergeCell ref="AK8:AK9"/>
    <mergeCell ref="BD5:BD7"/>
    <mergeCell ref="BE5:BE7"/>
    <mergeCell ref="BF5:BF7"/>
    <mergeCell ref="BG5:BG7"/>
    <mergeCell ref="BH5:BH7"/>
    <mergeCell ref="A8:A9"/>
    <mergeCell ref="B8:B9"/>
    <mergeCell ref="C8:C9"/>
    <mergeCell ref="D8:D9"/>
    <mergeCell ref="F8:F9"/>
    <mergeCell ref="AP5:AP9"/>
    <mergeCell ref="AQ5:AQ9"/>
    <mergeCell ref="AR5:AR7"/>
    <mergeCell ref="BA5:BA7"/>
    <mergeCell ref="BB5:BB7"/>
    <mergeCell ref="BC5:BC7"/>
    <mergeCell ref="N5:N7"/>
    <mergeCell ref="O5:O7"/>
    <mergeCell ref="P5:P7"/>
    <mergeCell ref="AK5:AK7"/>
    <mergeCell ref="AN5:AN9"/>
    <mergeCell ref="AO5:AO7"/>
    <mergeCell ref="N8:N9"/>
    <mergeCell ref="O8:O9"/>
    <mergeCell ref="H5:H7"/>
    <mergeCell ref="I5:I7"/>
    <mergeCell ref="J5:J7"/>
    <mergeCell ref="K5:K7"/>
    <mergeCell ref="L5:L7"/>
    <mergeCell ref="M5:M7"/>
    <mergeCell ref="A5:A7"/>
    <mergeCell ref="B5:B7"/>
    <mergeCell ref="C5:C7"/>
    <mergeCell ref="D5:D7"/>
    <mergeCell ref="F5:F7"/>
    <mergeCell ref="G5:G7"/>
    <mergeCell ref="BC3:BC4"/>
    <mergeCell ref="BD3:BD4"/>
    <mergeCell ref="BE3:BE4"/>
    <mergeCell ref="BF3:BF4"/>
    <mergeCell ref="BG3:BG4"/>
    <mergeCell ref="BH3:BH4"/>
    <mergeCell ref="AW3:AW4"/>
    <mergeCell ref="AX3:AX4"/>
    <mergeCell ref="AY3:AY4"/>
    <mergeCell ref="AZ3:AZ4"/>
    <mergeCell ref="BA3:BA4"/>
    <mergeCell ref="BB3:BB4"/>
    <mergeCell ref="AS3:AS4"/>
    <mergeCell ref="AT3:AT4"/>
    <mergeCell ref="AU3:AU4"/>
    <mergeCell ref="AV3:AV4"/>
    <mergeCell ref="AK3:AK4"/>
    <mergeCell ref="AL3:AL4"/>
    <mergeCell ref="AM3:AM4"/>
    <mergeCell ref="AN3:AN4"/>
    <mergeCell ref="AO3:AO4"/>
    <mergeCell ref="AP3:AP4"/>
    <mergeCell ref="AJ3:AJ4"/>
    <mergeCell ref="T3:Y3"/>
    <mergeCell ref="Z3:Z4"/>
    <mergeCell ref="AA3:AA4"/>
    <mergeCell ref="AB3:AB4"/>
    <mergeCell ref="AC3:AC4"/>
    <mergeCell ref="AD3:AD4"/>
    <mergeCell ref="AQ3:AQ4"/>
    <mergeCell ref="AR3:AR4"/>
    <mergeCell ref="J3:J4"/>
    <mergeCell ref="K3:K4"/>
    <mergeCell ref="L3:L4"/>
    <mergeCell ref="M3:M4"/>
    <mergeCell ref="AE3:AE4"/>
    <mergeCell ref="AF3:AF4"/>
    <mergeCell ref="AG3:AG4"/>
    <mergeCell ref="AH3:AH4"/>
    <mergeCell ref="AI3:AI4"/>
    <mergeCell ref="AN1:AR2"/>
    <mergeCell ref="AS1:AZ2"/>
    <mergeCell ref="BA1:BH2"/>
    <mergeCell ref="A3:A4"/>
    <mergeCell ref="B3:B4"/>
    <mergeCell ref="C3:C4"/>
    <mergeCell ref="D3:D4"/>
    <mergeCell ref="E3:E4"/>
    <mergeCell ref="F3:F4"/>
    <mergeCell ref="G3:G4"/>
    <mergeCell ref="A1:I2"/>
    <mergeCell ref="J1:P2"/>
    <mergeCell ref="Q1:Y2"/>
    <mergeCell ref="Z1:AF2"/>
    <mergeCell ref="AG1:AJ2"/>
    <mergeCell ref="AK1:AM2"/>
    <mergeCell ref="N3:N4"/>
    <mergeCell ref="O3:O4"/>
    <mergeCell ref="P3:P4"/>
    <mergeCell ref="Q3:Q4"/>
    <mergeCell ref="R3:R4"/>
    <mergeCell ref="S3:S4"/>
    <mergeCell ref="H3:H4"/>
    <mergeCell ref="I3:I4"/>
  </mergeCells>
  <conditionalFormatting sqref="AA7 AA10">
    <cfRule type="cellIs" dxfId="1383" priority="88" operator="equal">
      <formula>"Muy Alta"</formula>
    </cfRule>
    <cfRule type="cellIs" dxfId="1382" priority="89" operator="equal">
      <formula>"Alta"</formula>
    </cfRule>
    <cfRule type="cellIs" dxfId="1381" priority="90" operator="equal">
      <formula>"Media"</formula>
    </cfRule>
    <cfRule type="cellIs" dxfId="1380" priority="91" operator="equal">
      <formula>"Baja"</formula>
    </cfRule>
    <cfRule type="cellIs" dxfId="1379" priority="92" operator="equal">
      <formula>"Muy Baja"</formula>
    </cfRule>
  </conditionalFormatting>
  <conditionalFormatting sqref="AC7 AC10">
    <cfRule type="cellIs" dxfId="1378" priority="83" operator="equal">
      <formula>"Catastrófico"</formula>
    </cfRule>
    <cfRule type="cellIs" dxfId="1377" priority="84" operator="equal">
      <formula>"Mayor"</formula>
    </cfRule>
    <cfRule type="cellIs" dxfId="1376" priority="85" operator="equal">
      <formula>"Moderado"</formula>
    </cfRule>
    <cfRule type="cellIs" dxfId="1375" priority="86" operator="equal">
      <formula>"Menor"</formula>
    </cfRule>
    <cfRule type="cellIs" dxfId="1374" priority="87" operator="equal">
      <formula>"Leve"</formula>
    </cfRule>
  </conditionalFormatting>
  <conditionalFormatting sqref="AA5:AA6">
    <cfRule type="cellIs" dxfId="1373" priority="78" operator="equal">
      <formula>"Muy Alta"</formula>
    </cfRule>
    <cfRule type="cellIs" dxfId="1372" priority="79" operator="equal">
      <formula>"Alta"</formula>
    </cfRule>
    <cfRule type="cellIs" dxfId="1371" priority="80" operator="equal">
      <formula>"Media"</formula>
    </cfRule>
    <cfRule type="cellIs" dxfId="1370" priority="81" operator="equal">
      <formula>"Baja"</formula>
    </cfRule>
    <cfRule type="cellIs" dxfId="1369" priority="82" operator="equal">
      <formula>"Muy Baja"</formula>
    </cfRule>
  </conditionalFormatting>
  <conditionalFormatting sqref="AC5:AC6">
    <cfRule type="cellIs" dxfId="1368" priority="73" operator="equal">
      <formula>"Catastrófico"</formula>
    </cfRule>
    <cfRule type="cellIs" dxfId="1367" priority="74" operator="equal">
      <formula>"Mayor"</formula>
    </cfRule>
    <cfRule type="cellIs" dxfId="1366" priority="75" operator="equal">
      <formula>"Moderado"</formula>
    </cfRule>
    <cfRule type="cellIs" dxfId="1365" priority="76" operator="equal">
      <formula>"Menor"</formula>
    </cfRule>
    <cfRule type="cellIs" dxfId="1364" priority="77" operator="equal">
      <formula>"Leve"</formula>
    </cfRule>
  </conditionalFormatting>
  <conditionalFormatting sqref="AE5:AE7 AE10">
    <cfRule type="cellIs" dxfId="1363" priority="69" operator="equal">
      <formula>"Extremo"</formula>
    </cfRule>
    <cfRule type="cellIs" dxfId="1362" priority="70" operator="equal">
      <formula>"Alto"</formula>
    </cfRule>
    <cfRule type="cellIs" dxfId="1361" priority="71" operator="equal">
      <formula>"Moderado"</formula>
    </cfRule>
    <cfRule type="cellIs" dxfId="1360" priority="72" operator="equal">
      <formula>"Bajo"</formula>
    </cfRule>
  </conditionalFormatting>
  <conditionalFormatting sqref="J5:J6">
    <cfRule type="cellIs" dxfId="1359" priority="64" operator="equal">
      <formula>"Muy Alta"</formula>
    </cfRule>
    <cfRule type="cellIs" dxfId="1358" priority="65" operator="equal">
      <formula>"Alta"</formula>
    </cfRule>
    <cfRule type="cellIs" dxfId="1357" priority="66" operator="equal">
      <formula>"Media"</formula>
    </cfRule>
    <cfRule type="cellIs" dxfId="1356" priority="67" operator="equal">
      <formula>"Baja"</formula>
    </cfRule>
    <cfRule type="cellIs" dxfId="1355" priority="68" operator="equal">
      <formula>"Muy Baja"</formula>
    </cfRule>
  </conditionalFormatting>
  <conditionalFormatting sqref="N5:N6">
    <cfRule type="cellIs" dxfId="1354" priority="59" operator="equal">
      <formula>"Catastrófico"</formula>
    </cfRule>
    <cfRule type="cellIs" dxfId="1353" priority="60" operator="equal">
      <formula>"Mayor"</formula>
    </cfRule>
    <cfRule type="cellIs" dxfId="1352" priority="61" operator="equal">
      <formula>"Moderado"</formula>
    </cfRule>
    <cfRule type="cellIs" dxfId="1351" priority="62" operator="equal">
      <formula>"Menor"</formula>
    </cfRule>
    <cfRule type="cellIs" dxfId="1350" priority="63" operator="equal">
      <formula>"Leve"</formula>
    </cfRule>
  </conditionalFormatting>
  <conditionalFormatting sqref="P5:P6">
    <cfRule type="cellIs" dxfId="1349" priority="55" operator="equal">
      <formula>"Extremo"</formula>
    </cfRule>
    <cfRule type="cellIs" dxfId="1348" priority="56" operator="equal">
      <formula>"Alto"</formula>
    </cfRule>
    <cfRule type="cellIs" dxfId="1347" priority="57" operator="equal">
      <formula>"Moderado"</formula>
    </cfRule>
    <cfRule type="cellIs" dxfId="1346" priority="58" operator="equal">
      <formula>"Bajo"</formula>
    </cfRule>
  </conditionalFormatting>
  <conditionalFormatting sqref="P10">
    <cfRule type="cellIs" dxfId="1345" priority="1" operator="equal">
      <formula>"Extremo"</formula>
    </cfRule>
    <cfRule type="cellIs" dxfId="1344" priority="2" operator="equal">
      <formula>"Alto"</formula>
    </cfRule>
    <cfRule type="cellIs" dxfId="1343" priority="3" operator="equal">
      <formula>"Moderado"</formula>
    </cfRule>
    <cfRule type="cellIs" dxfId="1342" priority="4" operator="equal">
      <formula>"Bajo"</formula>
    </cfRule>
  </conditionalFormatting>
  <conditionalFormatting sqref="AA9">
    <cfRule type="cellIs" dxfId="1341" priority="50" operator="equal">
      <formula>"Muy Alta"</formula>
    </cfRule>
    <cfRule type="cellIs" dxfId="1340" priority="51" operator="equal">
      <formula>"Alta"</formula>
    </cfRule>
    <cfRule type="cellIs" dxfId="1339" priority="52" operator="equal">
      <formula>"Media"</formula>
    </cfRule>
    <cfRule type="cellIs" dxfId="1338" priority="53" operator="equal">
      <formula>"Baja"</formula>
    </cfRule>
    <cfRule type="cellIs" dxfId="1337" priority="54" operator="equal">
      <formula>"Muy Baja"</formula>
    </cfRule>
  </conditionalFormatting>
  <conditionalFormatting sqref="AC9">
    <cfRule type="cellIs" dxfId="1336" priority="45" operator="equal">
      <formula>"Catastrófico"</formula>
    </cfRule>
    <cfRule type="cellIs" dxfId="1335" priority="46" operator="equal">
      <formula>"Mayor"</formula>
    </cfRule>
    <cfRule type="cellIs" dxfId="1334" priority="47" operator="equal">
      <formula>"Moderado"</formula>
    </cfRule>
    <cfRule type="cellIs" dxfId="1333" priority="48" operator="equal">
      <formula>"Menor"</formula>
    </cfRule>
    <cfRule type="cellIs" dxfId="1332" priority="49" operator="equal">
      <formula>"Leve"</formula>
    </cfRule>
  </conditionalFormatting>
  <conditionalFormatting sqref="AA8">
    <cfRule type="cellIs" dxfId="1331" priority="40" operator="equal">
      <formula>"Muy Alta"</formula>
    </cfRule>
    <cfRule type="cellIs" dxfId="1330" priority="41" operator="equal">
      <formula>"Alta"</formula>
    </cfRule>
    <cfRule type="cellIs" dxfId="1329" priority="42" operator="equal">
      <formula>"Media"</formula>
    </cfRule>
    <cfRule type="cellIs" dxfId="1328" priority="43" operator="equal">
      <formula>"Baja"</formula>
    </cfRule>
    <cfRule type="cellIs" dxfId="1327" priority="44" operator="equal">
      <formula>"Muy Baja"</formula>
    </cfRule>
  </conditionalFormatting>
  <conditionalFormatting sqref="AC8">
    <cfRule type="cellIs" dxfId="1326" priority="35" operator="equal">
      <formula>"Catastrófico"</formula>
    </cfRule>
    <cfRule type="cellIs" dxfId="1325" priority="36" operator="equal">
      <formula>"Mayor"</formula>
    </cfRule>
    <cfRule type="cellIs" dxfId="1324" priority="37" operator="equal">
      <formula>"Moderado"</formula>
    </cfRule>
    <cfRule type="cellIs" dxfId="1323" priority="38" operator="equal">
      <formula>"Menor"</formula>
    </cfRule>
    <cfRule type="cellIs" dxfId="1322" priority="39" operator="equal">
      <formula>"Leve"</formula>
    </cfRule>
  </conditionalFormatting>
  <conditionalFormatting sqref="AE8:AE9">
    <cfRule type="cellIs" dxfId="1321" priority="31" operator="equal">
      <formula>"Extremo"</formula>
    </cfRule>
    <cfRule type="cellIs" dxfId="1320" priority="32" operator="equal">
      <formula>"Alto"</formula>
    </cfRule>
    <cfRule type="cellIs" dxfId="1319" priority="33" operator="equal">
      <formula>"Moderado"</formula>
    </cfRule>
    <cfRule type="cellIs" dxfId="1318" priority="34" operator="equal">
      <formula>"Bajo"</formula>
    </cfRule>
  </conditionalFormatting>
  <conditionalFormatting sqref="M8">
    <cfRule type="containsText" dxfId="1317" priority="30" operator="containsText" text="❌">
      <formula>NOT(ISERROR(SEARCH("❌",M8)))</formula>
    </cfRule>
  </conditionalFormatting>
  <conditionalFormatting sqref="J8">
    <cfRule type="cellIs" dxfId="1316" priority="25" operator="equal">
      <formula>"Muy Alta"</formula>
    </cfRule>
    <cfRule type="cellIs" dxfId="1315" priority="26" operator="equal">
      <formula>"Alta"</formula>
    </cfRule>
    <cfRule type="cellIs" dxfId="1314" priority="27" operator="equal">
      <formula>"Media"</formula>
    </cfRule>
    <cfRule type="cellIs" dxfId="1313" priority="28" operator="equal">
      <formula>"Baja"</formula>
    </cfRule>
    <cfRule type="cellIs" dxfId="1312" priority="29" operator="equal">
      <formula>"Muy Baja"</formula>
    </cfRule>
  </conditionalFormatting>
  <conditionalFormatting sqref="N8">
    <cfRule type="cellIs" dxfId="1311" priority="20" operator="equal">
      <formula>"Catastrófico"</formula>
    </cfRule>
    <cfRule type="cellIs" dxfId="1310" priority="21" operator="equal">
      <formula>"Mayor"</formula>
    </cfRule>
    <cfRule type="cellIs" dxfId="1309" priority="22" operator="equal">
      <formula>"Moderado"</formula>
    </cfRule>
    <cfRule type="cellIs" dxfId="1308" priority="23" operator="equal">
      <formula>"Menor"</formula>
    </cfRule>
    <cfRule type="cellIs" dxfId="1307" priority="24" operator="equal">
      <formula>"Leve"</formula>
    </cfRule>
  </conditionalFormatting>
  <conditionalFormatting sqref="P8">
    <cfRule type="cellIs" dxfId="1306" priority="16" operator="equal">
      <formula>"Extremo"</formula>
    </cfRule>
    <cfRule type="cellIs" dxfId="1305" priority="17" operator="equal">
      <formula>"Alto"</formula>
    </cfRule>
    <cfRule type="cellIs" dxfId="1304" priority="18" operator="equal">
      <formula>"Moderado"</formula>
    </cfRule>
    <cfRule type="cellIs" dxfId="1303" priority="19" operator="equal">
      <formula>"Bajo"</formula>
    </cfRule>
  </conditionalFormatting>
  <conditionalFormatting sqref="M10">
    <cfRule type="containsText" dxfId="1302" priority="15" operator="containsText" text="❌">
      <formula>NOT(ISERROR(SEARCH("❌",M10)))</formula>
    </cfRule>
  </conditionalFormatting>
  <conditionalFormatting sqref="J10">
    <cfRule type="cellIs" dxfId="1301" priority="10" operator="equal">
      <formula>"Muy Alta"</formula>
    </cfRule>
    <cfRule type="cellIs" dxfId="1300" priority="11" operator="equal">
      <formula>"Alta"</formula>
    </cfRule>
    <cfRule type="cellIs" dxfId="1299" priority="12" operator="equal">
      <formula>"Media"</formula>
    </cfRule>
    <cfRule type="cellIs" dxfId="1298" priority="13" operator="equal">
      <formula>"Baja"</formula>
    </cfRule>
    <cfRule type="cellIs" dxfId="1297" priority="14" operator="equal">
      <formula>"Muy Baja"</formula>
    </cfRule>
  </conditionalFormatting>
  <conditionalFormatting sqref="N10">
    <cfRule type="cellIs" dxfId="1296" priority="5" operator="equal">
      <formula>"Catastrófico"</formula>
    </cfRule>
    <cfRule type="cellIs" dxfId="1295" priority="6" operator="equal">
      <formula>"Mayor"</formula>
    </cfRule>
    <cfRule type="cellIs" dxfId="1294" priority="7" operator="equal">
      <formula>"Moderado"</formula>
    </cfRule>
    <cfRule type="cellIs" dxfId="1293" priority="8" operator="equal">
      <formula>"Menor"</formula>
    </cfRule>
    <cfRule type="cellIs" dxfId="1292" priority="9" operator="equal">
      <formula>"Leve"</formula>
    </cfRule>
  </conditionalFormatting>
  <dataValidations count="4">
    <dataValidation type="list" allowBlank="1" showInputMessage="1" showErrorMessage="1" sqref="AM5:AM10">
      <formula1>"Sin avance,En curso,Finalizado"</formula1>
    </dataValidation>
    <dataValidation type="list" allowBlank="1" showInputMessage="1" showErrorMessage="1" sqref="H5:H8 H10">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 type="list" allowBlank="1" showInputMessage="1" showErrorMessage="1" sqref="BB5:BB6 BB8 BB10">
      <formula1>"Si,No, No aplica porque el riesgo no se materializo"</formula1>
    </dataValidation>
    <dataValidation type="list" allowBlank="1" showInputMessage="1" showErrorMessage="1" sqref="BA5:BA6 BA8 BA10 AS5:AX10">
      <formula1>"Si,No"</formula1>
    </dataValidation>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7">
        <x14:dataValidation type="custom" allowBlank="1" showInputMessage="1" showErrorMessage="1" error="Recuerde que las acciones se generan bajo la medida de mitigar el riesgo">
          <x14:formula1>
            <xm:f>IF(OR(AF5='C:\Users\CARMEN\Downloads\[42328-MR-20220118165801 (7).xlsx]Opciones Tratamiento'!#REF!,AF5='C:\Users\CARMEN\Downloads\[42328-MR-20220118165801 (7).xlsx]Opciones Tratamiento'!#REF!,AF5='C:\Users\CARMEN\Downloads\[42328-MR-20220118165801 (7).xlsx]Opciones Tratamiento'!#REF!),ISBLANK(AF5),ISTEXT(AF5))</xm:f>
          </x14:formula1>
          <xm:sqref>AJ5:AJ9</xm:sqref>
        </x14:dataValidation>
        <x14:dataValidation type="custom" allowBlank="1" showInputMessage="1" showErrorMessage="1" error="Recuerde que las acciones se generan bajo la medida de mitigar el riesgo">
          <x14:formula1>
            <xm:f>IF(OR(AF5='C:\Users\CARMEN\Downloads\[42328-MR-20220118165801 (7).xlsx]Opciones Tratamiento'!#REF!,AF5='C:\Users\CARMEN\Downloads\[42328-MR-20220118165801 (7).xlsx]Opciones Tratamiento'!#REF!,AF5='C:\Users\CARMEN\Downloads\[42328-MR-20220118165801 (7).xlsx]Opciones Tratamiento'!#REF!),ISBLANK(AF5),ISTEXT(AF5))</xm:f>
          </x14:formula1>
          <xm:sqref>AI5:AI9</xm:sqref>
        </x14:dataValidation>
        <x14:dataValidation type="custom" allowBlank="1" showInputMessage="1" showErrorMessage="1" error="Recuerde que las acciones se generan bajo la medida de mitigar el riesgo">
          <x14:formula1>
            <xm:f>IF(OR(AF5='C:\Users\CARMEN\Downloads\[42328-MR-20220118165801 (7).xlsx]Opciones Tratamiento'!#REF!,AF5='C:\Users\CARMEN\Downloads\[42328-MR-20220118165801 (7).xlsx]Opciones Tratamiento'!#REF!,AF5='C:\Users\CARMEN\Downloads\[42328-MR-20220118165801 (7).xlsx]Opciones Tratamiento'!#REF!),ISBLANK(AF5),ISTEXT(AF5))</xm:f>
          </x14:formula1>
          <xm:sqref>AH5:AH9</xm:sqref>
        </x14:dataValidation>
        <x14:dataValidation type="custom" allowBlank="1" showInputMessage="1" showErrorMessage="1" error="Recuerde que las acciones se generan bajo la medida de mitigar el riesgo">
          <x14:formula1>
            <xm:f>IF(OR(AF5='C:\Users\CARMEN\Downloads\[42328-MR-20220118165801 (7).xlsx]Opciones Tratamiento'!#REF!,AF5='C:\Users\CARMEN\Downloads\[42328-MR-20220118165801 (7).xlsx]Opciones Tratamiento'!#REF!,AF5='C:\Users\CARMEN\Downloads\[42328-MR-20220118165801 (7).xlsx]Opciones Tratamiento'!#REF!),ISBLANK(AF5),ISTEXT(AF5))</xm:f>
          </x14:formula1>
          <xm:sqref>AG5:AG9</xm:sqref>
        </x14:dataValidation>
        <x14:dataValidation type="custom" allowBlank="1" showInputMessage="1" showErrorMessage="1" error="Recuerde que las acciones se generan bajo la medida de mitigar el riesgo">
          <x14:formula1>
            <xm:f>IF(OR(AF10='E:\Downloads\[seguimiento gestión humana.xlsx]Opciones Tratamiento'!#REF!,AF10='E:\Downloads\[seguimiento gestión humana.xlsx]Opciones Tratamiento'!#REF!,AF10='E:\Downloads\[seguimiento gestión humana.xlsx]Opciones Tratamiento'!#REF!),ISBLANK(AF10),ISTEXT(AF10))</xm:f>
          </x14:formula1>
          <xm:sqref>AG10</xm:sqref>
        </x14:dataValidation>
        <x14:dataValidation type="list" allowBlank="1" showInputMessage="1" showErrorMessage="1">
          <x14:formula1>
            <xm:f>'E:\Downloads\[seguimiento gestión humana.xlsx]Tabla Valoración controles'!#REF!</xm:f>
          </x14:formula1>
          <xm:sqref>Y5:Y10</xm:sqref>
        </x14:dataValidation>
        <x14:dataValidation type="list" allowBlank="1" showInputMessage="1" showErrorMessage="1">
          <x14:formula1>
            <xm:f>'E:\Downloads\[seguimiento gestión humana.xlsx]Tabla Valoración controles'!#REF!</xm:f>
          </x14:formula1>
          <xm:sqref>X5:X10</xm:sqref>
        </x14:dataValidation>
        <x14:dataValidation type="list" allowBlank="1" showInputMessage="1" showErrorMessage="1">
          <x14:formula1>
            <xm:f>'E:\Downloads\[seguimiento gestión humana.xlsx]Tabla Valoración controles'!#REF!</xm:f>
          </x14:formula1>
          <xm:sqref>W5:W10</xm:sqref>
        </x14:dataValidation>
        <x14:dataValidation type="list" allowBlank="1" showInputMessage="1" showErrorMessage="1">
          <x14:formula1>
            <xm:f>'E:\Downloads\[seguimiento gestión humana.xlsx]Tabla Valoración controles'!#REF!</xm:f>
          </x14:formula1>
          <xm:sqref>U5:U10</xm:sqref>
        </x14:dataValidation>
        <x14:dataValidation type="list" allowBlank="1" showInputMessage="1" showErrorMessage="1">
          <x14:formula1>
            <xm:f>'E:\Downloads\[seguimiento gestión humana.xlsx]Tabla Valoración controles'!#REF!</xm:f>
          </x14:formula1>
          <xm:sqref>T5:T10</xm:sqref>
        </x14:dataValidation>
        <x14:dataValidation type="list" allowBlank="1" showInputMessage="1" showErrorMessage="1">
          <x14:formula1>
            <xm:f>'E:\Downloads\[seguimiento gestión humana.xlsx]Opciones Tratamiento'!#REF!</xm:f>
          </x14:formula1>
          <xm:sqref>AF5:AF10</xm:sqref>
        </x14:dataValidation>
        <x14:dataValidation type="list" allowBlank="1" showInputMessage="1" showErrorMessage="1">
          <x14:formula1>
            <xm:f>'E:\Downloads\[seguimiento gestión humana.xlsx]Opciones Tratamiento'!#REF!</xm:f>
          </x14:formula1>
          <xm:sqref>B5:B8 B10</xm:sqref>
        </x14:dataValidation>
        <x14:dataValidation type="list" allowBlank="1" showInputMessage="1" showErrorMessage="1">
          <x14:formula1>
            <xm:f>'E:\Downloads\[seguimiento gestión humana.xlsx]Tabla Impacto'!#REF!</xm:f>
          </x14:formula1>
          <xm:sqref>M5:M7 L5:L8 L10</xm:sqref>
        </x14:dataValidation>
        <x14:dataValidation type="custom" allowBlank="1" showInputMessage="1" showErrorMessage="1" error="Recuerde que las acciones se generan bajo la medida de mitigar el riesgo">
          <x14:formula1>
            <xm:f>IF(OR(AF10='xlFile://Root/AUDITORIAS AÑO 2022/DOCUMENTOS ESTRATÉGICOS DE LA OCI  2022/Monitoreo mapa de riesgos a agosto de 2022/[MONITOREO MAPA RIESGOS  GESTIÓN   PROCESO  EVALUACIÓN Y SEGUIMIENTO A 30 de agosto    2022.xlsx]Opciones Tratamiento'!#REF!,AF10='xlFile://Root/AUDITORIAS AÑO 2022/DOCUMENTOS ESTRATÉGICOS DE LA OCI  2022/Monitoreo mapa de riesgos a agosto de 2022/[MONITOREO MAPA RIESGOS  GESTIÓN   PROCESO  EVALUACIÓN Y SEGUIMIENTO A 30 de agosto    2022.xlsx]Opciones Tratamiento'!#REF!,AF10='xlFile://Root/AUDITORIAS AÑO 2022/DOCUMENTOS ESTRATÉGICOS DE LA OCI  2022/Monitoreo mapa de riesgos a agosto de 2022/[MONITOREO MAPA RIESGOS  GESTIÓN   PROCESO  EVALUACIÓN Y SEGUIMIENTO A 30 de agosto    2022.xlsx]Opciones Tratamiento'!#REF!),ISBLANK(AF10),ISTEXT(AF10))</xm:f>
          </x14:formula1>
          <xm:sqref>AH10</xm:sqref>
        </x14:dataValidation>
        <x14:dataValidation type="custom" allowBlank="1" showInputMessage="1" showErrorMessage="1" error="Recuerde que las acciones se generan bajo la medida de mitigar el riesgo">
          <x14:formula1>
            <xm:f>IF(OR(AF10='xlFile://Root/AUDITORIAS AÑO 2022/DOCUMENTOS ESTRATÉGICOS DE LA OCI  2022/Monitoreo mapa de riesgos a agosto de 2022/[MONITOREO MAPA RIESGOS  GESTIÓN   PROCESO  EVALUACIÓN Y SEGUIMIENTO A 30 de agosto    2022.xlsx]Opciones Tratamiento'!#REF!,AF10='xlFile://Root/AUDITORIAS AÑO 2022/DOCUMENTOS ESTRATÉGICOS DE LA OCI  2022/Monitoreo mapa de riesgos a agosto de 2022/[MONITOREO MAPA RIESGOS  GESTIÓN   PROCESO  EVALUACIÓN Y SEGUIMIENTO A 30 de agosto    2022.xlsx]Opciones Tratamiento'!#REF!,AF10='xlFile://Root/AUDITORIAS AÑO 2022/DOCUMENTOS ESTRATÉGICOS DE LA OCI  2022/Monitoreo mapa de riesgos a agosto de 2022/[MONITOREO MAPA RIESGOS  GESTIÓN   PROCESO  EVALUACIÓN Y SEGUIMIENTO A 30 de agosto    2022.xlsx]Opciones Tratamiento'!#REF!),ISBLANK(AF10),ISTEXT(AF10))</xm:f>
          </x14:formula1>
          <xm:sqref>AI10</xm:sqref>
        </x14:dataValidation>
        <x14:dataValidation type="custom" allowBlank="1" showInputMessage="1" showErrorMessage="1" error="Recuerde que las acciones se generan bajo la medida de mitigar el riesgo">
          <x14:formula1>
            <xm:f>IF(OR(AF10='xlFile://Root/AUDITORIAS AÑO 2022/DOCUMENTOS ESTRATÉGICOS DE LA OCI  2022/Monitoreo mapa de riesgos a agosto de 2022/[MONITOREO MAPA RIESGOS  GESTIÓN   PROCESO  EVALUACIÓN Y SEGUIMIENTO A 30 de agosto    2022.xlsx]Opciones Tratamiento'!#REF!,AF10='xlFile://Root/AUDITORIAS AÑO 2022/DOCUMENTOS ESTRATÉGICOS DE LA OCI  2022/Monitoreo mapa de riesgos a agosto de 2022/[MONITOREO MAPA RIESGOS  GESTIÓN   PROCESO  EVALUACIÓN Y SEGUIMIENTO A 30 de agosto    2022.xlsx]Opciones Tratamiento'!#REF!,AF10='xlFile://Root/AUDITORIAS AÑO 2022/DOCUMENTOS ESTRATÉGICOS DE LA OCI  2022/Monitoreo mapa de riesgos a agosto de 2022/[MONITOREO MAPA RIESGOS  GESTIÓN   PROCESO  EVALUACIÓN Y SEGUIMIENTO A 30 de agosto    2022.xlsx]Opciones Tratamiento'!#REF!),ISBLANK(AF10),ISTEXT(AF10))</xm:f>
          </x14:formula1>
          <xm:sqref>AJ10</xm:sqref>
        </x14:dataValidation>
        <x14:dataValidation type="custom" allowBlank="1" showInputMessage="1" showErrorMessage="1" error="Recuerde que las acciones se generan bajo la medida de mitigar el riesgo">
          <x14:formula1>
            <xm:f>IF(OR(AF5='E:\Downloads\[seguimiento gestión humana.xlsx]Opciones Tratamiento'!#REF!,AF5='E:\Downloads\[seguimiento gestión humana.xlsx]Opciones Tratamiento'!#REF!,AF5='E:\Downloads\[seguimiento gestión humana.xlsx]Opciones Tratamiento'!#REF!),ISBLANK(AF5),ISTEXT(AF5))</xm:f>
          </x14:formula1>
          <xm:sqref>AK5:AK6 AK8 AL5:AL10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0"/>
  <sheetViews>
    <sheetView zoomScale="50" zoomScaleNormal="50" workbookViewId="0">
      <selection sqref="A1:I2"/>
    </sheetView>
  </sheetViews>
  <sheetFormatPr baseColWidth="10" defaultRowHeight="15" x14ac:dyDescent="0.25"/>
  <cols>
    <col min="1" max="1" width="43.85546875" customWidth="1"/>
    <col min="2" max="2" width="36.5703125" customWidth="1"/>
    <col min="3" max="3" width="32.140625" customWidth="1"/>
    <col min="4" max="4" width="52.7109375" customWidth="1"/>
    <col min="8" max="8" width="22.7109375" customWidth="1"/>
    <col min="9" max="9" width="67.7109375" customWidth="1"/>
    <col min="10" max="10" width="36.5703125" customWidth="1"/>
    <col min="14" max="14" width="55.7109375" customWidth="1"/>
    <col min="15" max="15" width="47" customWidth="1"/>
    <col min="16" max="16" width="52.85546875" customWidth="1"/>
    <col min="17" max="17" width="53.42578125" customWidth="1"/>
    <col min="18" max="18" width="30.7109375" customWidth="1"/>
    <col min="19" max="19" width="52.140625" customWidth="1"/>
    <col min="20" max="20" width="48.42578125" customWidth="1"/>
    <col min="21" max="21" width="34.7109375" customWidth="1"/>
    <col min="22" max="22" width="23.85546875" customWidth="1"/>
    <col min="23" max="23" width="56.140625" customWidth="1"/>
    <col min="28" max="28" width="26.5703125" customWidth="1"/>
    <col min="29" max="29" width="49.7109375" customWidth="1"/>
    <col min="30" max="30" width="57.42578125" customWidth="1"/>
    <col min="31" max="31" width="70.7109375" customWidth="1"/>
    <col min="32" max="32" width="55" customWidth="1"/>
    <col min="33" max="33" width="64" customWidth="1"/>
    <col min="34" max="34" width="59.5703125" customWidth="1"/>
    <col min="35" max="35" width="42.85546875" customWidth="1"/>
    <col min="36" max="36" width="71.42578125" customWidth="1"/>
    <col min="37" max="37" width="79.42578125" customWidth="1"/>
    <col min="38" max="38" width="75.5703125" customWidth="1"/>
    <col min="39" max="39" width="115" customWidth="1"/>
    <col min="41" max="41" width="50.5703125" customWidth="1"/>
  </cols>
  <sheetData>
    <row r="1" spans="1:60" ht="15" customHeight="1"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2" t="s">
        <v>41</v>
      </c>
      <c r="AA1" s="1022"/>
      <c r="AB1" s="1022"/>
      <c r="AC1" s="1022"/>
      <c r="AD1" s="1022"/>
      <c r="AE1" s="1022"/>
      <c r="AF1" s="1022"/>
      <c r="AG1" s="1023" t="s">
        <v>42</v>
      </c>
      <c r="AH1" s="1024"/>
      <c r="AI1" s="1024"/>
      <c r="AJ1" s="1025"/>
      <c r="AK1" s="776" t="s">
        <v>43</v>
      </c>
      <c r="AL1" s="1029"/>
      <c r="AM1" s="1030"/>
      <c r="AN1" s="1007" t="s">
        <v>44</v>
      </c>
      <c r="AO1" s="1008"/>
      <c r="AP1" s="1008"/>
      <c r="AQ1" s="1008"/>
      <c r="AR1" s="1008"/>
      <c r="AS1" s="765" t="s">
        <v>45</v>
      </c>
      <c r="AT1" s="1010"/>
      <c r="AU1" s="1010"/>
      <c r="AV1" s="1010"/>
      <c r="AW1" s="1010"/>
      <c r="AX1" s="1010"/>
      <c r="AY1" s="1010"/>
      <c r="AZ1" s="1010"/>
      <c r="BA1" s="1007" t="s">
        <v>46</v>
      </c>
      <c r="BB1" s="1013"/>
      <c r="BC1" s="1013"/>
      <c r="BD1" s="1013"/>
      <c r="BE1" s="1013"/>
      <c r="BF1" s="1013"/>
      <c r="BG1" s="1013"/>
      <c r="BH1" s="1013"/>
    </row>
    <row r="2" spans="1:60" ht="29.25" customHeight="1" thickBot="1" x14ac:dyDescent="0.3">
      <c r="A2" s="1021"/>
      <c r="B2" s="1021"/>
      <c r="C2" s="1021"/>
      <c r="D2" s="1021"/>
      <c r="E2" s="1021"/>
      <c r="F2" s="1021"/>
      <c r="G2" s="1021"/>
      <c r="H2" s="1021"/>
      <c r="I2" s="1021"/>
      <c r="J2" s="1022"/>
      <c r="K2" s="1022"/>
      <c r="L2" s="1022"/>
      <c r="M2" s="1022"/>
      <c r="N2" s="1022"/>
      <c r="O2" s="1022"/>
      <c r="P2" s="1022"/>
      <c r="Q2" s="1022"/>
      <c r="R2" s="1022"/>
      <c r="S2" s="1022"/>
      <c r="T2" s="1022"/>
      <c r="U2" s="1022"/>
      <c r="V2" s="1022"/>
      <c r="W2" s="1022"/>
      <c r="X2" s="1022"/>
      <c r="Y2" s="1022"/>
      <c r="Z2" s="1022"/>
      <c r="AA2" s="1022"/>
      <c r="AB2" s="1022"/>
      <c r="AC2" s="1022"/>
      <c r="AD2" s="1022"/>
      <c r="AE2" s="1022"/>
      <c r="AF2" s="1022"/>
      <c r="AG2" s="1026"/>
      <c r="AH2" s="1027"/>
      <c r="AI2" s="1027"/>
      <c r="AJ2" s="1028"/>
      <c r="AK2" s="1031"/>
      <c r="AL2" s="1031"/>
      <c r="AM2" s="1032"/>
      <c r="AN2" s="1008"/>
      <c r="AO2" s="1008"/>
      <c r="AP2" s="1008"/>
      <c r="AQ2" s="1008"/>
      <c r="AR2" s="1008"/>
      <c r="AS2" s="1033"/>
      <c r="AT2" s="1034"/>
      <c r="AU2" s="1034"/>
      <c r="AV2" s="1034"/>
      <c r="AW2" s="1034"/>
      <c r="AX2" s="1034"/>
      <c r="AY2" s="1034"/>
      <c r="AZ2" s="1034"/>
      <c r="BA2" s="1013"/>
      <c r="BB2" s="1013"/>
      <c r="BC2" s="1013"/>
      <c r="BD2" s="1013"/>
      <c r="BE2" s="1013"/>
      <c r="BF2" s="1013"/>
      <c r="BG2" s="1013"/>
      <c r="BH2" s="1013"/>
    </row>
    <row r="3" spans="1:60" ht="27.75" customHeight="1" x14ac:dyDescent="0.25">
      <c r="A3" s="1015" t="s">
        <v>47</v>
      </c>
      <c r="B3" s="1006" t="s">
        <v>24</v>
      </c>
      <c r="C3" s="1005" t="s">
        <v>48</v>
      </c>
      <c r="D3" s="1005" t="s">
        <v>49</v>
      </c>
      <c r="E3" s="1005" t="s">
        <v>50</v>
      </c>
      <c r="F3" s="1006" t="s">
        <v>51</v>
      </c>
      <c r="G3" s="1018" t="s">
        <v>52</v>
      </c>
      <c r="H3" s="1005" t="s">
        <v>53</v>
      </c>
      <c r="I3" s="1005" t="s">
        <v>54</v>
      </c>
      <c r="J3" s="1005" t="s">
        <v>55</v>
      </c>
      <c r="K3" s="1017" t="s">
        <v>56</v>
      </c>
      <c r="L3" s="1018" t="s">
        <v>57</v>
      </c>
      <c r="M3" s="1018" t="s">
        <v>58</v>
      </c>
      <c r="N3" s="1018" t="s">
        <v>59</v>
      </c>
      <c r="O3" s="1017" t="s">
        <v>56</v>
      </c>
      <c r="P3" s="1005" t="s">
        <v>60</v>
      </c>
      <c r="Q3" s="1004" t="s">
        <v>61</v>
      </c>
      <c r="R3" s="1005" t="s">
        <v>62</v>
      </c>
      <c r="S3" s="1005" t="s">
        <v>63</v>
      </c>
      <c r="T3" s="1005" t="s">
        <v>64</v>
      </c>
      <c r="U3" s="1005"/>
      <c r="V3" s="1005"/>
      <c r="W3" s="1005"/>
      <c r="X3" s="1005"/>
      <c r="Y3" s="1005"/>
      <c r="Z3" s="1004" t="s">
        <v>65</v>
      </c>
      <c r="AA3" s="1004" t="s">
        <v>66</v>
      </c>
      <c r="AB3" s="1004" t="s">
        <v>56</v>
      </c>
      <c r="AC3" s="1004" t="s">
        <v>67</v>
      </c>
      <c r="AD3" s="1004" t="s">
        <v>56</v>
      </c>
      <c r="AE3" s="1004" t="s">
        <v>68</v>
      </c>
      <c r="AF3" s="1004" t="s">
        <v>69</v>
      </c>
      <c r="AG3" s="1005" t="s">
        <v>42</v>
      </c>
      <c r="AH3" s="1005" t="s">
        <v>25</v>
      </c>
      <c r="AI3" s="1005" t="s">
        <v>70</v>
      </c>
      <c r="AJ3" s="1005" t="s">
        <v>71</v>
      </c>
      <c r="AK3" s="1048" t="s">
        <v>72</v>
      </c>
      <c r="AL3" s="1046" t="s">
        <v>73</v>
      </c>
      <c r="AM3" s="1048" t="s">
        <v>74</v>
      </c>
      <c r="AN3" s="1041" t="s">
        <v>26</v>
      </c>
      <c r="AO3" s="1037" t="s">
        <v>75</v>
      </c>
      <c r="AP3" s="1122" t="s">
        <v>76</v>
      </c>
      <c r="AQ3" s="1037" t="s">
        <v>77</v>
      </c>
      <c r="AR3" s="1038" t="s">
        <v>78</v>
      </c>
      <c r="AS3" s="1040" t="s">
        <v>27</v>
      </c>
      <c r="AT3" s="1042" t="s">
        <v>28</v>
      </c>
      <c r="AU3" s="1042" t="s">
        <v>29</v>
      </c>
      <c r="AV3" s="1042" t="s">
        <v>79</v>
      </c>
      <c r="AW3" s="1042" t="s">
        <v>30</v>
      </c>
      <c r="AX3" s="1042" t="s">
        <v>80</v>
      </c>
      <c r="AY3" s="1042" t="s">
        <v>33</v>
      </c>
      <c r="AZ3" s="1052" t="s">
        <v>31</v>
      </c>
      <c r="BA3" s="1054" t="s">
        <v>81</v>
      </c>
      <c r="BB3" s="1050" t="s">
        <v>82</v>
      </c>
      <c r="BC3" s="1050" t="s">
        <v>83</v>
      </c>
      <c r="BD3" s="1050" t="s">
        <v>84</v>
      </c>
      <c r="BE3" s="1050" t="s">
        <v>85</v>
      </c>
      <c r="BF3" s="1050" t="s">
        <v>86</v>
      </c>
      <c r="BG3" s="1050" t="s">
        <v>87</v>
      </c>
      <c r="BH3" s="1051" t="s">
        <v>88</v>
      </c>
    </row>
    <row r="4" spans="1:60" ht="123.75" customHeight="1" x14ac:dyDescent="0.25">
      <c r="A4" s="1015"/>
      <c r="B4" s="1006"/>
      <c r="C4" s="1005"/>
      <c r="D4" s="1005"/>
      <c r="E4" s="1005"/>
      <c r="F4" s="1017"/>
      <c r="G4" s="1019"/>
      <c r="H4" s="1005"/>
      <c r="I4" s="1005"/>
      <c r="J4" s="1005"/>
      <c r="K4" s="1119"/>
      <c r="L4" s="1120"/>
      <c r="M4" s="1120"/>
      <c r="N4" s="1120"/>
      <c r="O4" s="1119"/>
      <c r="P4" s="1005"/>
      <c r="Q4" s="1004"/>
      <c r="R4" s="1005"/>
      <c r="S4" s="1005"/>
      <c r="T4" s="13" t="s">
        <v>89</v>
      </c>
      <c r="U4" s="13" t="s">
        <v>90</v>
      </c>
      <c r="V4" s="13" t="s">
        <v>91</v>
      </c>
      <c r="W4" s="13" t="s">
        <v>92</v>
      </c>
      <c r="X4" s="13" t="s">
        <v>93</v>
      </c>
      <c r="Y4" s="13" t="s">
        <v>94</v>
      </c>
      <c r="Z4" s="1004"/>
      <c r="AA4" s="1004"/>
      <c r="AB4" s="1004"/>
      <c r="AC4" s="1004"/>
      <c r="AD4" s="1004"/>
      <c r="AE4" s="1004"/>
      <c r="AF4" s="1004"/>
      <c r="AG4" s="1005"/>
      <c r="AH4" s="1005"/>
      <c r="AI4" s="1005"/>
      <c r="AJ4" s="1005"/>
      <c r="AK4" s="1121"/>
      <c r="AL4" s="1047"/>
      <c r="AM4" s="1121"/>
      <c r="AN4" s="1041"/>
      <c r="AO4" s="1037"/>
      <c r="AP4" s="1122"/>
      <c r="AQ4" s="1037"/>
      <c r="AR4" s="1039"/>
      <c r="AS4" s="1041"/>
      <c r="AT4" s="1043"/>
      <c r="AU4" s="1043"/>
      <c r="AV4" s="1043"/>
      <c r="AW4" s="1043"/>
      <c r="AX4" s="1043"/>
      <c r="AY4" s="1043"/>
      <c r="AZ4" s="1053"/>
      <c r="BA4" s="1054"/>
      <c r="BB4" s="1050"/>
      <c r="BC4" s="1050"/>
      <c r="BD4" s="1050"/>
      <c r="BE4" s="1050"/>
      <c r="BF4" s="1050"/>
      <c r="BG4" s="1050"/>
      <c r="BH4" s="1051"/>
    </row>
    <row r="5" spans="1:60" ht="409.5" x14ac:dyDescent="0.25">
      <c r="A5" s="14">
        <v>1</v>
      </c>
      <c r="B5" s="15" t="s">
        <v>95</v>
      </c>
      <c r="C5" s="16" t="s">
        <v>96</v>
      </c>
      <c r="D5" s="16" t="s">
        <v>97</v>
      </c>
      <c r="E5" s="16" t="s">
        <v>98</v>
      </c>
      <c r="F5" s="17" t="s">
        <v>99</v>
      </c>
      <c r="G5" s="16" t="s">
        <v>100</v>
      </c>
      <c r="H5" s="18" t="s">
        <v>101</v>
      </c>
      <c r="I5" s="19">
        <v>300</v>
      </c>
      <c r="J5" s="20" t="str">
        <f>IF(I5&lt;=0,"",IF(I5&lt;=2,"Muy Baja",IF(I5&lt;=24,"Baja",IF(I5&lt;=500,"Media",IF(I5&lt;=5000,"Alta","Muy Alta")))))</f>
        <v>Media</v>
      </c>
      <c r="K5" s="21">
        <f>IF(J5="","",IF(J5="Muy Baja",0.2,IF(J5="Baja",0.4,IF(J5="Media",0.6,IF(J5="Alta",0.8,IF(J5="Muy Alta",1,))))))</f>
        <v>0.6</v>
      </c>
      <c r="L5" s="22" t="s">
        <v>102</v>
      </c>
      <c r="M5" s="21" t="str">
        <f>IF(NOT(ISERROR(MATCH(L5,'[5]Tabla Impacto'!$B$221:$B$223,0))),'[5]Tabla Impacto'!$F$223&amp;"Por favor no seleccionar los criterios de impacto(Afectación Económica o presupuestal y Pérdida Reputacional)",L5)</f>
        <v xml:space="preserve">     El riesgo afecta la imagen de  la entidad con efecto publicitario sostenido a nivel de sector administrativo, nivel departamental o municipal</v>
      </c>
      <c r="N5" s="23" t="str">
        <f>IF(OR(M5='[9]Tabla Impacto'!$C$11,M5='[9]Tabla Impacto'!$D$11),"Leve",IF(OR(M5='[9]Tabla Impacto'!$C$12,M5='[9]Tabla Impacto'!$D$12),"Menor",IF(OR(M5='[9]Tabla Impacto'!$C$13,M5='[9]Tabla Impacto'!$D$13),"Moderado",IF(OR(M5='[9]Tabla Impacto'!$C$14,M5='[9]Tabla Impacto'!$D$14),"Mayor",IF(OR(M5='[9]Tabla Impacto'!$C$15,M5='[9]Tabla Impacto'!$D$15),"Catastrófico","")))))</f>
        <v/>
      </c>
      <c r="O5" s="24" t="str">
        <f>IF(N5="","",IF(N5="Leve",0.2,IF(N5="Menor",0.4,IF(N5="Moderado",0.6,IF(N5="Mayor",0.8,IF(N5="Catastrófico",1,))))))</f>
        <v/>
      </c>
      <c r="P5" s="25"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
      </c>
      <c r="Q5" s="26">
        <v>1</v>
      </c>
      <c r="R5" s="27" t="s">
        <v>103</v>
      </c>
      <c r="S5" s="28" t="str">
        <f>IF(OR(T5="Preventivo",T5="Detectivo"),"Probabilidad",IF(T5="Correctivo","Impacto",""))</f>
        <v>Probabilidad</v>
      </c>
      <c r="T5" s="29" t="s">
        <v>104</v>
      </c>
      <c r="U5" s="30" t="s">
        <v>35</v>
      </c>
      <c r="V5" s="31" t="str">
        <f>IF(AND(T5="Preventivo",U5="Automático"),"50%",IF(AND(T5="Preventivo",U5="Manual"),"40%",IF(AND(T5="Detectivo",U5="Automático"),"40%",IF(AND(T5="Detectivo",U5="Manual"),"30%",IF(AND(T5="Correctivo",U5="Automático"),"35%",IF(AND(T5="Correctivo",U5="Manual"),"25%",""))))))</f>
        <v>40%</v>
      </c>
      <c r="W5" s="30" t="s">
        <v>105</v>
      </c>
      <c r="X5" s="30" t="s">
        <v>106</v>
      </c>
      <c r="Y5" s="30" t="s">
        <v>107</v>
      </c>
      <c r="Z5" s="32">
        <f>IFERROR(IF(S5="Probabilidad",(K5-(+K5*V5)),IF(S5="Impacto",K5,"")),"")</f>
        <v>0.36</v>
      </c>
      <c r="AA5" s="33" t="str">
        <f>IFERROR(IF(Z5="","",IF(Z5&lt;=0.2,"Muy Baja",IF(Z5&lt;=0.4,"Baja",IF(Z5&lt;=0.6,"Media",IF(Z5&lt;=0.8,"Alta","Muy Alta"))))),"")</f>
        <v>Baja</v>
      </c>
      <c r="AB5" s="34">
        <f>+Z5</f>
        <v>0.36</v>
      </c>
      <c r="AC5" s="35" t="str">
        <f>IFERROR(IF(AD5="","",IF(AD5&lt;=0.2,"Leve",IF(AD5&lt;=0.4,"Menor",IF(AD5&lt;=0.6,"Moderado",IF(AD5&lt;=0.8,"Mayor","Catastrófico"))))),"")</f>
        <v/>
      </c>
      <c r="AD5" s="34" t="str">
        <f>IFERROR(IF(S5="Impacto",(O5-(+O5*V5)),IF(S5="Probabilidad",O5,"")),"")</f>
        <v/>
      </c>
      <c r="AE5" s="36"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
      </c>
      <c r="AF5" s="37"/>
      <c r="AG5" s="38"/>
      <c r="AH5" s="38"/>
      <c r="AI5" s="39"/>
      <c r="AJ5" s="39"/>
      <c r="AK5" s="40">
        <v>44833</v>
      </c>
      <c r="AL5" s="41" t="s">
        <v>108</v>
      </c>
      <c r="AM5" s="39" t="s">
        <v>109</v>
      </c>
      <c r="AN5" s="1123" t="s">
        <v>110</v>
      </c>
      <c r="AO5" s="42" t="s">
        <v>111</v>
      </c>
      <c r="AP5" s="1123" t="s">
        <v>112</v>
      </c>
      <c r="AQ5" s="43" t="s">
        <v>113</v>
      </c>
      <c r="AR5" s="40" t="s">
        <v>36</v>
      </c>
      <c r="AS5" s="40" t="s">
        <v>32</v>
      </c>
      <c r="AT5" s="40" t="s">
        <v>32</v>
      </c>
      <c r="AU5" s="40" t="s">
        <v>32</v>
      </c>
      <c r="AV5" s="40" t="s">
        <v>32</v>
      </c>
      <c r="AW5" s="40" t="s">
        <v>32</v>
      </c>
      <c r="AX5" s="40" t="s">
        <v>32</v>
      </c>
      <c r="AY5" s="44" t="s">
        <v>114</v>
      </c>
      <c r="AZ5" s="45" t="s">
        <v>115</v>
      </c>
      <c r="BA5" s="45" t="s">
        <v>37</v>
      </c>
      <c r="BB5" s="45" t="s">
        <v>116</v>
      </c>
      <c r="BC5" s="45">
        <v>0</v>
      </c>
      <c r="BD5" s="45">
        <f>I5</f>
        <v>300</v>
      </c>
      <c r="BE5" s="45">
        <f>(BC5/BD5)</f>
        <v>0</v>
      </c>
      <c r="BF5" s="45" t="str">
        <f>IF(BE5=0,"Los controles están funcionando y son efectivos",IF(AND(BE5&gt;0,BE5&lt;=0.2),"Los controles son efectivos el 80%.",IF(AND(BE5&gt;0.2,BE5&lt;=1),"Los controles  son ineficientes","Valor no valido")))</f>
        <v>Los controles están funcionando y son efectivos</v>
      </c>
      <c r="BG5" s="45" t="s">
        <v>117</v>
      </c>
      <c r="BH5" s="45"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Mantener la aplicación del control.</v>
      </c>
    </row>
    <row r="6" spans="1:60" ht="304.5" customHeight="1" x14ac:dyDescent="0.25">
      <c r="A6" s="1126">
        <v>2</v>
      </c>
      <c r="B6" s="1129" t="s">
        <v>95</v>
      </c>
      <c r="C6" s="1129" t="s">
        <v>118</v>
      </c>
      <c r="D6" s="1129" t="s">
        <v>119</v>
      </c>
      <c r="E6" s="46" t="s">
        <v>120</v>
      </c>
      <c r="F6" s="1132" t="s">
        <v>121</v>
      </c>
      <c r="G6" s="1129" t="s">
        <v>122</v>
      </c>
      <c r="H6" s="1129" t="s">
        <v>101</v>
      </c>
      <c r="I6" s="1135">
        <v>1060</v>
      </c>
      <c r="J6" s="1138" t="str">
        <f>IF(I6&lt;=0,"",IF(I6&lt;=2,"Muy Baja",IF(I6&lt;=24,"Baja",IF(I6&lt;=500,"Media",IF(I6&lt;=5000,"Alta","Muy Alta")))))</f>
        <v>Alta</v>
      </c>
      <c r="K6" s="1141">
        <f>IF(J6="","",IF(J6="Muy Baja",0.2,IF(J6="Baja",0.4,IF(J6="Media",0.6,IF(J6="Alta",0.8,IF(J6="Muy Alta",1,))))))</f>
        <v>0.8</v>
      </c>
      <c r="L6" s="1144" t="s">
        <v>102</v>
      </c>
      <c r="M6" s="46" t="str">
        <f>IF(NOT(ISERROR(MATCH(L6,#REF!,0))),#REF!&amp;"Por favor no seleccionar los criterios de impacto(Afectación Económica o presupuestal y Pérdida Reputacional)",L6)</f>
        <v xml:space="preserve">     El riesgo afecta la imagen de  la entidad con efecto publicitario sostenido a nivel de sector administrativo, nivel departamental o municipal</v>
      </c>
      <c r="N6" s="1147" t="str">
        <f>IF(OR(M6='[9]Tabla Impacto'!$C$11,M6='[9]Tabla Impacto'!$D$11),"Leve",IF(OR(M6='[9]Tabla Impacto'!$C$12,M6='[9]Tabla Impacto'!$D$12),"Menor",IF(OR(M6='[9]Tabla Impacto'!$C$13,M6='[9]Tabla Impacto'!$D$13),"Moderado",IF(OR(M6='[9]Tabla Impacto'!$C$14,M6='[9]Tabla Impacto'!$D$14),"Mayor",IF(OR(M6='[9]Tabla Impacto'!$C$15,M6='[9]Tabla Impacto'!$D$15),"Catastrófico","")))))</f>
        <v/>
      </c>
      <c r="O6" s="907" t="str">
        <f t="shared" ref="O6" si="0">IF(N6="","",IF(N6="Leve",0.2,IF(N6="Menor",0.4,IF(N6="Moderado",0.6,IF(N6="Mayor",0.8,IF(N6="Catastrófico",1,))))))</f>
        <v/>
      </c>
      <c r="P6" s="909" t="str">
        <f t="shared" ref="P6" si="1">IF(OR(AND(J6="Muy Baja",N6="Leve"),AND(J6="Muy Baja",N6="Menor"),AND(J6="Baja",N6="Leve")),"Bajo",IF(OR(AND(J6="Muy baja",N6="Moderado"),AND(J6="Baja",N6="Menor"),AND(J6="Baja",N6="Moderado"),AND(J6="Media",N6="Leve"),AND(J6="Media",N6="Menor"),AND(J6="Media",N6="Moderado"),AND(J6="Alta",N6="Leve"),AND(J6="Alta",N6="Menor")),"Moderado",IF(OR(AND(J6="Muy Baja",N6="Mayor"),AND(J6="Baja",N6="Mayor"),AND(J6="Media",N6="Mayor"),AND(J6="Alta",N6="Moderado"),AND(J6="Alta",N6="Mayor"),AND(J6="Muy Alta",N6="Leve"),AND(J6="Muy Alta",N6="Menor"),AND(J6="Muy Alta",N6="Moderado"),AND(J6="Muy Alta",N6="Mayor")),"Alto",IF(OR(AND(J6="Muy Baja",N6="Catastrófico"),AND(J6="Baja",N6="Catastrófico"),AND(J6="Media",N6="Catastrófico"),AND(J6="Alta",N6="Catastrófico"),AND(J6="Muy Alta",N6="Catastrófico")),"Extremo",""))))</f>
        <v/>
      </c>
      <c r="Q6" s="47">
        <v>1</v>
      </c>
      <c r="R6" s="47" t="s">
        <v>123</v>
      </c>
      <c r="S6" s="48" t="str">
        <f>IF(OR(T6="Preventivo",T6="Detectivo"),"Probabilidad",IF(T6="Correctivo","Impacto",""))</f>
        <v>Probabilidad</v>
      </c>
      <c r="T6" s="49" t="s">
        <v>104</v>
      </c>
      <c r="U6" s="49" t="s">
        <v>35</v>
      </c>
      <c r="V6" s="50" t="str">
        <f>IF(AND(T6="Preventivo",U6="Automático"),"50%",IF(AND(T6="Preventivo",U6="Manual"),"40%",IF(AND(T6="Detectivo",U6="Automático"),"40%",IF(AND(T6="Detectivo",U6="Manual"),"30%",IF(AND(T6="Correctivo",U6="Automático"),"35%",IF(AND(T6="Correctivo",U6="Manual"),"25%",""))))))</f>
        <v>40%</v>
      </c>
      <c r="W6" s="49" t="s">
        <v>105</v>
      </c>
      <c r="X6" s="49" t="s">
        <v>106</v>
      </c>
      <c r="Y6" s="49" t="s">
        <v>107</v>
      </c>
      <c r="Z6" s="51">
        <f>IFERROR(IF(S6="Probabilidad",(K6-(+K6*V6)),IF(S6="Impacto",K6,"")),"")</f>
        <v>0.48</v>
      </c>
      <c r="AA6" s="52" t="str">
        <f>IFERROR(IF(Z6="","",IF(Z6&lt;=0.2,"Muy Baja",IF(Z6&lt;=0.4,"Baja",IF(Z6&lt;=0.6,"Media",IF(Z6&lt;=0.8,"Alta","Muy Alta"))))),"")</f>
        <v>Media</v>
      </c>
      <c r="AB6" s="53">
        <f>+Z6</f>
        <v>0.48</v>
      </c>
      <c r="AC6" s="35" t="str">
        <f>IFERROR(IF(AD6="","",IF(AD6&lt;=0.2,"Leve",IF(AD6&lt;=0.4,"Menor",IF(AD6&lt;=0.6,"Moderado",IF(AD6&lt;=0.8,"Mayor","Catastrófico"))))),"")</f>
        <v/>
      </c>
      <c r="AD6" s="34" t="str">
        <f>IFERROR(IF(S6="Impacto",(O6-(+O6*V6)),IF(S6="Probabilidad",O6,"")),"")</f>
        <v/>
      </c>
      <c r="AE6" s="36" t="str">
        <f>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
      </c>
      <c r="AF6" s="37"/>
      <c r="AG6" s="54"/>
      <c r="AH6" s="55"/>
      <c r="AI6" s="56"/>
      <c r="AJ6" s="56"/>
      <c r="AK6" s="40">
        <v>44833</v>
      </c>
      <c r="AL6" s="57" t="s">
        <v>124</v>
      </c>
      <c r="AM6" s="55" t="s">
        <v>109</v>
      </c>
      <c r="AN6" s="1124"/>
      <c r="AO6" s="928" t="s">
        <v>111</v>
      </c>
      <c r="AP6" s="1124"/>
      <c r="AQ6" s="928" t="s">
        <v>125</v>
      </c>
      <c r="AR6" s="928" t="s">
        <v>36</v>
      </c>
      <c r="AS6" s="928" t="s">
        <v>32</v>
      </c>
      <c r="AT6" s="928" t="s">
        <v>32</v>
      </c>
      <c r="AU6" s="928" t="s">
        <v>32</v>
      </c>
      <c r="AV6" s="928" t="s">
        <v>32</v>
      </c>
      <c r="AW6" s="928" t="s">
        <v>32</v>
      </c>
      <c r="AX6" s="928" t="s">
        <v>32</v>
      </c>
      <c r="AY6" s="928" t="s">
        <v>114</v>
      </c>
      <c r="AZ6" s="928" t="s">
        <v>115</v>
      </c>
      <c r="BA6" s="928" t="s">
        <v>37</v>
      </c>
      <c r="BB6" s="928" t="s">
        <v>116</v>
      </c>
      <c r="BC6" s="928">
        <v>0</v>
      </c>
      <c r="BD6" s="928">
        <f>I6</f>
        <v>1060</v>
      </c>
      <c r="BE6" s="928">
        <f>(BC6/BD6)</f>
        <v>0</v>
      </c>
      <c r="BF6" s="928" t="str">
        <f>IF(BE6=0,"Los controles están funcionando y son efectivos",IF(AND(BE6&gt;0,BE6&lt;=0.2),"Los controles son efectivos el 80%.",IF(AND(BE6&gt;0.2,BE6&lt;=1),"Los controles  son ineficientes","Valor no valido")))</f>
        <v>Los controles están funcionando y son efectivos</v>
      </c>
      <c r="BG6" s="928" t="s">
        <v>117</v>
      </c>
      <c r="BH6" s="928" t="str">
        <f>IF(BE6=0,"Mantener la aplicación del control.",IF(AND(BE6&gt;0,BE6&lt;=0.2),"Verificar que los controles se aplique en la periocidad establecida, y analizar si la frecuencia de aplicación del control es la adecuada, por ultimo, analizar si hay causas generadoras del riesgo no identificadas.",IF(AND(BE6&gt;0.2,BE6&lt;=1),"Realizar analisis de causa raiz y reformular controles","Valor no valido")))</f>
        <v>Mantener la aplicación del control.</v>
      </c>
    </row>
    <row r="7" spans="1:60" ht="409.5" customHeight="1" x14ac:dyDescent="0.25">
      <c r="A7" s="1127"/>
      <c r="B7" s="1130"/>
      <c r="C7" s="1130"/>
      <c r="D7" s="1130"/>
      <c r="E7" s="1129" t="s">
        <v>126</v>
      </c>
      <c r="F7" s="1133"/>
      <c r="G7" s="1130"/>
      <c r="H7" s="1130"/>
      <c r="I7" s="1136"/>
      <c r="J7" s="1139"/>
      <c r="K7" s="1142"/>
      <c r="L7" s="1145"/>
      <c r="M7" s="46">
        <f ca="1">IF(NOT(ISERROR(MATCH(L7,_xlfn.ANCHORARRAY(#REF!),0))),#REF!&amp;"Por favor no seleccionar los criterios de impacto",L7)</f>
        <v>0</v>
      </c>
      <c r="N7" s="1148"/>
      <c r="O7" s="927"/>
      <c r="P7" s="969"/>
      <c r="Q7" s="58">
        <v>2</v>
      </c>
      <c r="R7" s="47" t="s">
        <v>127</v>
      </c>
      <c r="S7" s="48" t="str">
        <f>IF(OR(T7="Preventivo",T7="Detectivo"),"Probabilidad",IF(T7="Correctivo","Impacto",""))</f>
        <v>Probabilidad</v>
      </c>
      <c r="T7" s="49" t="s">
        <v>104</v>
      </c>
      <c r="U7" s="49" t="s">
        <v>35</v>
      </c>
      <c r="V7" s="58" t="str">
        <f>IF(AND(T7="Preventivo",U7="Automático"),"50%",IF(AND(T7="Preventivo",U7="Manual"),"40%",IF(AND(T7="Detectivo",U7="Automático"),"40%",IF(AND(T7="Detectivo",U7="Manual"),"30%",IF(AND(T7="Correctivo",U7="Automático"),"35%",IF(AND(T7="Correctivo",U7="Manual"),"25%",""))))))</f>
        <v>40%</v>
      </c>
      <c r="W7" s="49" t="s">
        <v>105</v>
      </c>
      <c r="X7" s="49" t="s">
        <v>106</v>
      </c>
      <c r="Y7" s="49" t="s">
        <v>107</v>
      </c>
      <c r="Z7" s="51">
        <f>IFERROR(IF(AND(S6="Probabilidad",S7="Probabilidad"),(AB6-(+AB6*V7)),IF(AND(S6="Impacto",S7="Probabilidad"),(K6-(+K6*V7)),IF(S7="Impacto",AB6,""))),"")</f>
        <v>0.28799999999999998</v>
      </c>
      <c r="AA7" s="52" t="str">
        <f>IFERROR(IF(Z7="","",IF(Z7&lt;=0.2,"Muy Baja",IF(Z7&lt;=0.4,"Baja",IF(Z7&lt;=0.6,"Media",IF(Z7&lt;=0.8,"Alta","Muy Alta"))))),"")</f>
        <v>Baja</v>
      </c>
      <c r="AB7" s="53">
        <f>+Z7</f>
        <v>0.28799999999999998</v>
      </c>
      <c r="AC7" s="35" t="str">
        <f>IFERROR(IF(AD7="","",IF(AD7&lt;=0.2,"Leve",IF(AD7&lt;=0.4,"Menor",IF(AD7&lt;=0.6,"Moderado",IF(AD7&lt;=0.8,"Mayor","Catastrófico"))))),"")</f>
        <v/>
      </c>
      <c r="AD7" s="34" t="str">
        <f>IFERROR(IF(AND(S7="Impacto",S7="Impacto"),(AD6-(+AD6*V7)),IF(AND(S7="Probabilidad",S7="Impacto"),(#REF!-(+#REF!*V7)),IF(S7="Probabilidad",AD6,""))),"")</f>
        <v/>
      </c>
      <c r="AE7" s="36" t="str">
        <f>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
      </c>
      <c r="AF7" s="37"/>
      <c r="AG7" s="54"/>
      <c r="AH7" s="55"/>
      <c r="AI7" s="56"/>
      <c r="AJ7" s="56"/>
      <c r="AK7" s="40">
        <v>44833</v>
      </c>
      <c r="AL7" s="57" t="s">
        <v>128</v>
      </c>
      <c r="AM7" s="55" t="s">
        <v>109</v>
      </c>
      <c r="AN7" s="1124"/>
      <c r="AO7" s="989"/>
      <c r="AP7" s="1124"/>
      <c r="AQ7" s="989"/>
      <c r="AR7" s="989"/>
      <c r="AS7" s="989"/>
      <c r="AT7" s="989"/>
      <c r="AU7" s="989"/>
      <c r="AV7" s="989"/>
      <c r="AW7" s="989"/>
      <c r="AX7" s="989"/>
      <c r="AY7" s="989"/>
      <c r="AZ7" s="989"/>
      <c r="BA7" s="989"/>
      <c r="BB7" s="989"/>
      <c r="BC7" s="989"/>
      <c r="BD7" s="989"/>
      <c r="BE7" s="989"/>
      <c r="BF7" s="989"/>
      <c r="BG7" s="989"/>
      <c r="BH7" s="989"/>
    </row>
    <row r="8" spans="1:60" ht="409.5" customHeight="1" x14ac:dyDescent="0.25">
      <c r="A8" s="1128"/>
      <c r="B8" s="1131"/>
      <c r="C8" s="1131"/>
      <c r="D8" s="1131"/>
      <c r="E8" s="1131"/>
      <c r="F8" s="1134"/>
      <c r="G8" s="1131"/>
      <c r="H8" s="1131"/>
      <c r="I8" s="1137"/>
      <c r="J8" s="1140"/>
      <c r="K8" s="1143"/>
      <c r="L8" s="1146"/>
      <c r="M8" s="46"/>
      <c r="N8" s="1149"/>
      <c r="O8" s="908"/>
      <c r="P8" s="910"/>
      <c r="Q8" s="47">
        <v>3</v>
      </c>
      <c r="R8" s="59" t="s">
        <v>129</v>
      </c>
      <c r="S8" s="60" t="str">
        <f>IF(OR(T5="Preventivo",T5="Detectivo"),"Probabilidad",IF(T5="Correctivo","Impacto",""))</f>
        <v>Probabilidad</v>
      </c>
      <c r="T8" s="49" t="s">
        <v>104</v>
      </c>
      <c r="U8" s="49" t="s">
        <v>35</v>
      </c>
      <c r="V8" s="58" t="str">
        <f>IF(AND(T8="Preventivo",U8="Automático"),"50%",IF(AND(T8="Preventivo",U8="Manual"),"40%",IF(AND(T8="Detectivo",U8="Automático"),"40%",IF(AND(T8="Detectivo",U8="Manual"),"30%",IF(AND(T8="Correctivo",U8="Automático"),"35%",IF(AND(T8="Correctivo",U8="Manual"),"25%",""))))))</f>
        <v>40%</v>
      </c>
      <c r="W8" s="49" t="s">
        <v>105</v>
      </c>
      <c r="X8" s="49" t="s">
        <v>106</v>
      </c>
      <c r="Y8" s="49" t="s">
        <v>107</v>
      </c>
      <c r="Z8" s="51">
        <f>IFERROR(IF(AND(S7="Probabilidad",S8="Probabilidad"),(AB7-(+AB7*V8)),IF(AND(S7="Impacto",S8="Probabilidad"),(K7-(+K7*V8)),IF(S8="Impacto",AB7,""))),"")</f>
        <v>0.17279999999999998</v>
      </c>
      <c r="AA8" s="52" t="str">
        <f>IFERROR(IF(Z8="","",IF(Z8&lt;=0.2,"Muy Baja",IF(Z8&lt;=0.4,"Baja",IF(Z8&lt;=0.6,"Media",IF(Z8&lt;=0.8,"Alta","Muy Alta"))))),"")</f>
        <v>Muy Baja</v>
      </c>
      <c r="AB8" s="53">
        <f>+Z8</f>
        <v>0.17279999999999998</v>
      </c>
      <c r="AC8" s="35" t="str">
        <f>IFERROR(IF(AD8="","",IF(AD8&lt;=0.2,"Leve",IF(AD8&lt;=0.4,"Menor",IF(AD8&lt;=0.6,"Moderado",IF(AD8&lt;=0.8,"Mayor","Catastrófico"))))),"")</f>
        <v/>
      </c>
      <c r="AD8" s="34" t="str">
        <f>IFERROR(IF(AND(S8="Impacto",S8="Impacto"),(AD7-(+AD7*V8)),IF(AND(S7="Probabilidad",S8="Impacto"),(AD6-(+AD6*V8)),IF(S8="Probabilidad",AD7,""))),"")</f>
        <v/>
      </c>
      <c r="AE8" s="36" t="str">
        <f>IFERROR(IF(OR(AND(AA8="Muy Baja",AC8="Leve"),AND(AA8="Muy Baja",AC8="Menor"),AND(AA8="Baja",AC8="Leve")),"Bajo",IF(OR(AND(AA8="Muy baja",AC8="Moderado"),AND(AA8="Baja",AC8="Menor"),AND(AA8="Baja",AC8="Moderado"),AND(AA8="Media",AC8="Leve"),AND(AA8="Media",AC8="Menor"),AND(AA8="Media",AC8="Moderado"),AND(AA8="Alta",AC8="Leve"),AND(AA8="Alta",AC8="Menor")),"Moderado",IF(OR(AND(AA8="Muy Baja",AC8="Mayor"),AND(AA8="Baja",AC8="Mayor"),AND(AA8="Media",AC8="Mayor"),AND(AA8="Alta",AC8="Moderado"),AND(AA8="Alta",AC8="Mayor"),AND(AA8="Muy Alta",AC8="Leve"),AND(AA8="Muy Alta",AC8="Menor"),AND(AA8="Muy Alta",AC8="Moderado"),AND(AA8="Muy Alta",AC8="Mayor")),"Alto",IF(OR(AND(AA8="Muy Baja",AC8="Catastrófico"),AND(AA8="Baja",AC8="Catastrófico"),AND(AA8="Media",AC8="Catastrófico"),AND(AA8="Alta",AC8="Catastrófico"),AND(AA8="Muy Alta",AC8="Catastrófico")),"Extremo","")))),"")</f>
        <v/>
      </c>
      <c r="AF8" s="37"/>
      <c r="AG8" s="54"/>
      <c r="AH8" s="55"/>
      <c r="AI8" s="56"/>
      <c r="AJ8" s="56"/>
      <c r="AK8" s="40">
        <v>44833</v>
      </c>
      <c r="AL8" s="57" t="s">
        <v>130</v>
      </c>
      <c r="AM8" s="55" t="s">
        <v>109</v>
      </c>
      <c r="AN8" s="1125"/>
      <c r="AO8" s="929"/>
      <c r="AP8" s="1125"/>
      <c r="AQ8" s="929"/>
      <c r="AR8" s="929"/>
      <c r="AS8" s="929"/>
      <c r="AT8" s="929"/>
      <c r="AU8" s="929"/>
      <c r="AV8" s="929"/>
      <c r="AW8" s="929"/>
      <c r="AX8" s="929"/>
      <c r="AY8" s="929"/>
      <c r="AZ8" s="929"/>
      <c r="BA8" s="929"/>
      <c r="BB8" s="929"/>
      <c r="BC8" s="929"/>
      <c r="BD8" s="929"/>
      <c r="BE8" s="929"/>
      <c r="BF8" s="929"/>
      <c r="BG8" s="929"/>
      <c r="BH8" s="929"/>
    </row>
    <row r="9" spans="1:60" ht="45" customHeight="1" x14ac:dyDescent="0.25">
      <c r="A9" s="61"/>
      <c r="B9" s="1150" t="s">
        <v>131</v>
      </c>
      <c r="C9" s="1151"/>
      <c r="D9" s="1151"/>
      <c r="E9" s="1151"/>
      <c r="F9" s="1151"/>
      <c r="G9" s="1151"/>
      <c r="H9" s="1151"/>
      <c r="I9" s="1151"/>
      <c r="J9" s="1151"/>
      <c r="K9" s="1151"/>
      <c r="L9" s="1151"/>
      <c r="M9" s="1151"/>
      <c r="N9" s="1151"/>
      <c r="O9" s="1151"/>
      <c r="P9" s="1151"/>
      <c r="Q9" s="1151"/>
      <c r="R9" s="1151"/>
      <c r="S9" s="1151"/>
      <c r="T9" s="1151"/>
      <c r="U9" s="1151"/>
      <c r="V9" s="1151"/>
      <c r="W9" s="1151"/>
      <c r="X9" s="1151"/>
      <c r="Y9" s="1151"/>
      <c r="Z9" s="1151"/>
      <c r="AA9" s="1151"/>
      <c r="AB9" s="1151"/>
      <c r="AC9" s="1151"/>
      <c r="AD9" s="1151"/>
      <c r="AE9" s="1151"/>
      <c r="AF9" s="1151"/>
      <c r="AG9" s="1151"/>
      <c r="AH9" s="1151"/>
      <c r="AI9" s="1151"/>
      <c r="AJ9" s="1151"/>
      <c r="AK9" s="1151"/>
      <c r="AL9" s="1151"/>
      <c r="AM9" s="1152"/>
      <c r="AN9" s="54"/>
      <c r="AO9" s="54"/>
      <c r="AP9" s="54"/>
      <c r="AQ9" s="54"/>
      <c r="AR9" s="54"/>
      <c r="AS9" s="54"/>
      <c r="AT9" s="54"/>
      <c r="AU9" s="54"/>
      <c r="AV9" s="54"/>
      <c r="AW9" s="54"/>
      <c r="AX9" s="54"/>
      <c r="AY9" s="54"/>
      <c r="AZ9" s="54"/>
      <c r="BA9" s="54"/>
      <c r="BB9" s="54"/>
      <c r="BC9" s="54"/>
      <c r="BD9" s="54"/>
      <c r="BE9" s="54"/>
      <c r="BF9" s="54"/>
      <c r="BG9" s="54"/>
      <c r="BH9" s="54"/>
    </row>
    <row r="10" spans="1:60" ht="15.75" x14ac:dyDescent="0.25">
      <c r="A10" s="9"/>
      <c r="B10" s="63" t="s">
        <v>132</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row>
  </sheetData>
  <mergeCells count="101">
    <mergeCell ref="BH6:BH8"/>
    <mergeCell ref="E7:E8"/>
    <mergeCell ref="B9:AM9"/>
    <mergeCell ref="BC6:BC8"/>
    <mergeCell ref="BD6:BD8"/>
    <mergeCell ref="BE6:BE8"/>
    <mergeCell ref="BF6:BF8"/>
    <mergeCell ref="BG6:BG8"/>
    <mergeCell ref="AX6:AX8"/>
    <mergeCell ref="AY6:AY8"/>
    <mergeCell ref="AZ6:AZ8"/>
    <mergeCell ref="BA6:BA8"/>
    <mergeCell ref="BB6:BB8"/>
    <mergeCell ref="AS6:AS8"/>
    <mergeCell ref="AT6:AT8"/>
    <mergeCell ref="AU6:AU8"/>
    <mergeCell ref="AV6:AV8"/>
    <mergeCell ref="AW6:AW8"/>
    <mergeCell ref="O6:O8"/>
    <mergeCell ref="P6:P8"/>
    <mergeCell ref="AO6:AO8"/>
    <mergeCell ref="AQ6:AQ8"/>
    <mergeCell ref="AR6:AR8"/>
    <mergeCell ref="BG3:BG4"/>
    <mergeCell ref="BH3:BH4"/>
    <mergeCell ref="AN5:AN8"/>
    <mergeCell ref="AP5:AP8"/>
    <mergeCell ref="A6:A8"/>
    <mergeCell ref="B6:B8"/>
    <mergeCell ref="C6:C8"/>
    <mergeCell ref="D6:D8"/>
    <mergeCell ref="F6:F8"/>
    <mergeCell ref="G6:G8"/>
    <mergeCell ref="H6:H8"/>
    <mergeCell ref="I6:I8"/>
    <mergeCell ref="J6:J8"/>
    <mergeCell ref="K6:K8"/>
    <mergeCell ref="L6:L8"/>
    <mergeCell ref="N6:N8"/>
    <mergeCell ref="BB3:BB4"/>
    <mergeCell ref="BC3:BC4"/>
    <mergeCell ref="BD3:BD4"/>
    <mergeCell ref="BE3:BE4"/>
    <mergeCell ref="BF3:BF4"/>
    <mergeCell ref="AW3:AW4"/>
    <mergeCell ref="AX3:AX4"/>
    <mergeCell ref="AY3:AY4"/>
    <mergeCell ref="AZ3:AZ4"/>
    <mergeCell ref="BA3:BA4"/>
    <mergeCell ref="AR3:AR4"/>
    <mergeCell ref="AS3:AS4"/>
    <mergeCell ref="AT3:AT4"/>
    <mergeCell ref="AU3:AU4"/>
    <mergeCell ref="AV3:AV4"/>
    <mergeCell ref="AM3:AM4"/>
    <mergeCell ref="AN3:AN4"/>
    <mergeCell ref="AO3:AO4"/>
    <mergeCell ref="AP3:AP4"/>
    <mergeCell ref="AQ3:AQ4"/>
    <mergeCell ref="AI3:AI4"/>
    <mergeCell ref="AJ3:AJ4"/>
    <mergeCell ref="AK3:AK4"/>
    <mergeCell ref="AL3:AL4"/>
    <mergeCell ref="AC3:AC4"/>
    <mergeCell ref="AD3:AD4"/>
    <mergeCell ref="AE3:AE4"/>
    <mergeCell ref="AF3:AF4"/>
    <mergeCell ref="AG3:AG4"/>
    <mergeCell ref="Z3:Z4"/>
    <mergeCell ref="AA3:AA4"/>
    <mergeCell ref="AB3:AB4"/>
    <mergeCell ref="N3:N4"/>
    <mergeCell ref="O3:O4"/>
    <mergeCell ref="P3:P4"/>
    <mergeCell ref="Q3:Q4"/>
    <mergeCell ref="R3:R4"/>
    <mergeCell ref="AH3:AH4"/>
    <mergeCell ref="AK1:AM2"/>
    <mergeCell ref="AN1:AR2"/>
    <mergeCell ref="AS1:AZ2"/>
    <mergeCell ref="BA1:BH2"/>
    <mergeCell ref="A3:A4"/>
    <mergeCell ref="B3:B4"/>
    <mergeCell ref="C3:C4"/>
    <mergeCell ref="D3:D4"/>
    <mergeCell ref="E3:E4"/>
    <mergeCell ref="F3:F4"/>
    <mergeCell ref="G3:G4"/>
    <mergeCell ref="H3:H4"/>
    <mergeCell ref="I3:I4"/>
    <mergeCell ref="J3:J4"/>
    <mergeCell ref="K3:K4"/>
    <mergeCell ref="L3:L4"/>
    <mergeCell ref="A1:I2"/>
    <mergeCell ref="J1:P2"/>
    <mergeCell ref="Q1:Y2"/>
    <mergeCell ref="Z1:AF2"/>
    <mergeCell ref="AG1:AJ2"/>
    <mergeCell ref="M3:M4"/>
    <mergeCell ref="S3:S4"/>
    <mergeCell ref="T3:Y3"/>
  </mergeCells>
  <conditionalFormatting sqref="AE8">
    <cfRule type="cellIs" dxfId="1291" priority="1" operator="equal">
      <formula>"Extremo"</formula>
    </cfRule>
    <cfRule type="cellIs" dxfId="1290" priority="2" operator="equal">
      <formula>"Alto"</formula>
    </cfRule>
    <cfRule type="cellIs" dxfId="1289" priority="3" operator="equal">
      <formula>"Moderado"</formula>
    </cfRule>
    <cfRule type="cellIs" dxfId="1288" priority="4" operator="equal">
      <formula>"Bajo"</formula>
    </cfRule>
  </conditionalFormatting>
  <conditionalFormatting sqref="AA6:AA8">
    <cfRule type="cellIs" dxfId="1287" priority="57" operator="equal">
      <formula>"Muy Alta"</formula>
    </cfRule>
    <cfRule type="cellIs" dxfId="1286" priority="58" operator="equal">
      <formula>"Alta"</formula>
    </cfRule>
    <cfRule type="cellIs" dxfId="1285" priority="59" operator="equal">
      <formula>"Media"</formula>
    </cfRule>
    <cfRule type="cellIs" dxfId="1284" priority="60" operator="equal">
      <formula>"Baja"</formula>
    </cfRule>
    <cfRule type="cellIs" dxfId="1283" priority="61" operator="equal">
      <formula>"Muy Baja"</formula>
    </cfRule>
  </conditionalFormatting>
  <conditionalFormatting sqref="J5:J6">
    <cfRule type="cellIs" dxfId="1282" priority="52" operator="equal">
      <formula>"Muy Alta"</formula>
    </cfRule>
    <cfRule type="cellIs" dxfId="1281" priority="53" operator="equal">
      <formula>"Alta"</formula>
    </cfRule>
    <cfRule type="cellIs" dxfId="1280" priority="54" operator="equal">
      <formula>"Media"</formula>
    </cfRule>
    <cfRule type="cellIs" dxfId="1279" priority="55" operator="equal">
      <formula>"Baja"</formula>
    </cfRule>
    <cfRule type="cellIs" dxfId="1278" priority="56" operator="equal">
      <formula>"Muy Baja"</formula>
    </cfRule>
  </conditionalFormatting>
  <conditionalFormatting sqref="M5">
    <cfRule type="containsText" dxfId="1277" priority="51" operator="containsText" text="❌">
      <formula>NOT(ISERROR(SEARCH("❌",M5)))</formula>
    </cfRule>
  </conditionalFormatting>
  <conditionalFormatting sqref="AA5">
    <cfRule type="cellIs" dxfId="1276" priority="46" operator="equal">
      <formula>"Muy Alta"</formula>
    </cfRule>
    <cfRule type="cellIs" dxfId="1275" priority="47" operator="equal">
      <formula>"Alta"</formula>
    </cfRule>
    <cfRule type="cellIs" dxfId="1274" priority="48" operator="equal">
      <formula>"Media"</formula>
    </cfRule>
    <cfRule type="cellIs" dxfId="1273" priority="49" operator="equal">
      <formula>"Baja"</formula>
    </cfRule>
    <cfRule type="cellIs" dxfId="1272" priority="50" operator="equal">
      <formula>"Muy Baja"</formula>
    </cfRule>
  </conditionalFormatting>
  <conditionalFormatting sqref="N5:N6">
    <cfRule type="cellIs" dxfId="1271" priority="41" operator="equal">
      <formula>"Catastrófico"</formula>
    </cfRule>
    <cfRule type="cellIs" dxfId="1270" priority="42" operator="equal">
      <formula>"Mayor"</formula>
    </cfRule>
    <cfRule type="cellIs" dxfId="1269" priority="43" operator="equal">
      <formula>"Moderado"</formula>
    </cfRule>
    <cfRule type="cellIs" dxfId="1268" priority="44" operator="equal">
      <formula>"Menor"</formula>
    </cfRule>
    <cfRule type="cellIs" dxfId="1267" priority="45" operator="equal">
      <formula>"Leve"</formula>
    </cfRule>
  </conditionalFormatting>
  <conditionalFormatting sqref="P5:P6">
    <cfRule type="cellIs" dxfId="1266" priority="37" operator="equal">
      <formula>"Extremo"</formula>
    </cfRule>
    <cfRule type="cellIs" dxfId="1265" priority="38" operator="equal">
      <formula>"Alto"</formula>
    </cfRule>
    <cfRule type="cellIs" dxfId="1264" priority="39" operator="equal">
      <formula>"Moderado"</formula>
    </cfRule>
    <cfRule type="cellIs" dxfId="1263" priority="40" operator="equal">
      <formula>"Bajo"</formula>
    </cfRule>
  </conditionalFormatting>
  <conditionalFormatting sqref="AC5">
    <cfRule type="cellIs" dxfId="1262" priority="32" operator="equal">
      <formula>"Catastrófico"</formula>
    </cfRule>
    <cfRule type="cellIs" dxfId="1261" priority="33" operator="equal">
      <formula>"Mayor"</formula>
    </cfRule>
    <cfRule type="cellIs" dxfId="1260" priority="34" operator="equal">
      <formula>"Moderado"</formula>
    </cfRule>
    <cfRule type="cellIs" dxfId="1259" priority="35" operator="equal">
      <formula>"Menor"</formula>
    </cfRule>
    <cfRule type="cellIs" dxfId="1258" priority="36" operator="equal">
      <formula>"Leve"</formula>
    </cfRule>
  </conditionalFormatting>
  <conditionalFormatting sqref="AE5">
    <cfRule type="cellIs" dxfId="1257" priority="28" operator="equal">
      <formula>"Extremo"</formula>
    </cfRule>
    <cfRule type="cellIs" dxfId="1256" priority="29" operator="equal">
      <formula>"Alto"</formula>
    </cfRule>
    <cfRule type="cellIs" dxfId="1255" priority="30" operator="equal">
      <formula>"Moderado"</formula>
    </cfRule>
    <cfRule type="cellIs" dxfId="1254" priority="31" operator="equal">
      <formula>"Bajo"</formula>
    </cfRule>
  </conditionalFormatting>
  <conditionalFormatting sqref="AC6">
    <cfRule type="cellIs" dxfId="1253" priority="23" operator="equal">
      <formula>"Catastrófico"</formula>
    </cfRule>
    <cfRule type="cellIs" dxfId="1252" priority="24" operator="equal">
      <formula>"Mayor"</formula>
    </cfRule>
    <cfRule type="cellIs" dxfId="1251" priority="25" operator="equal">
      <formula>"Moderado"</formula>
    </cfRule>
    <cfRule type="cellIs" dxfId="1250" priority="26" operator="equal">
      <formula>"Menor"</formula>
    </cfRule>
    <cfRule type="cellIs" dxfId="1249" priority="27" operator="equal">
      <formula>"Leve"</formula>
    </cfRule>
  </conditionalFormatting>
  <conditionalFormatting sqref="AE6">
    <cfRule type="cellIs" dxfId="1248" priority="19" operator="equal">
      <formula>"Extremo"</formula>
    </cfRule>
    <cfRule type="cellIs" dxfId="1247" priority="20" operator="equal">
      <formula>"Alto"</formula>
    </cfRule>
    <cfRule type="cellIs" dxfId="1246" priority="21" operator="equal">
      <formula>"Moderado"</formula>
    </cfRule>
    <cfRule type="cellIs" dxfId="1245" priority="22" operator="equal">
      <formula>"Bajo"</formula>
    </cfRule>
  </conditionalFormatting>
  <conditionalFormatting sqref="AC7">
    <cfRule type="cellIs" dxfId="1244" priority="14" operator="equal">
      <formula>"Catastrófico"</formula>
    </cfRule>
    <cfRule type="cellIs" dxfId="1243" priority="15" operator="equal">
      <formula>"Mayor"</formula>
    </cfRule>
    <cfRule type="cellIs" dxfId="1242" priority="16" operator="equal">
      <formula>"Moderado"</formula>
    </cfRule>
    <cfRule type="cellIs" dxfId="1241" priority="17" operator="equal">
      <formula>"Menor"</formula>
    </cfRule>
    <cfRule type="cellIs" dxfId="1240" priority="18" operator="equal">
      <formula>"Leve"</formula>
    </cfRule>
  </conditionalFormatting>
  <conditionalFormatting sqref="AE7">
    <cfRule type="cellIs" dxfId="1239" priority="10" operator="equal">
      <formula>"Extremo"</formula>
    </cfRule>
    <cfRule type="cellIs" dxfId="1238" priority="11" operator="equal">
      <formula>"Alto"</formula>
    </cfRule>
    <cfRule type="cellIs" dxfId="1237" priority="12" operator="equal">
      <formula>"Moderado"</formula>
    </cfRule>
    <cfRule type="cellIs" dxfId="1236" priority="13" operator="equal">
      <formula>"Bajo"</formula>
    </cfRule>
  </conditionalFormatting>
  <conditionalFormatting sqref="AC8">
    <cfRule type="cellIs" dxfId="1235" priority="5" operator="equal">
      <formula>"Catastrófico"</formula>
    </cfRule>
    <cfRule type="cellIs" dxfId="1234" priority="6" operator="equal">
      <formula>"Mayor"</formula>
    </cfRule>
    <cfRule type="cellIs" dxfId="1233" priority="7" operator="equal">
      <formula>"Moderado"</formula>
    </cfRule>
    <cfRule type="cellIs" dxfId="1232" priority="8" operator="equal">
      <formula>"Menor"</formula>
    </cfRule>
    <cfRule type="cellIs" dxfId="1231" priority="9" operator="equal">
      <formula>"Leve"</formula>
    </cfRule>
  </conditionalFormatting>
  <dataValidations count="4">
    <dataValidation type="list" allowBlank="1" showInputMessage="1" showErrorMessage="1" sqref="H5">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 type="list" allowBlank="1" showInputMessage="1" showErrorMessage="1" sqref="BB5:BB6">
      <formula1>"Si,No, No aplica porque el riesgo no se materializo"</formula1>
    </dataValidation>
    <dataValidation type="list" allowBlank="1" showInputMessage="1" showErrorMessage="1" sqref="AS5:AX6 BA5:BA6">
      <formula1>"Si,No"</formula1>
    </dataValidation>
    <dataValidation type="list" allowBlank="1" showInputMessage="1" showErrorMessage="1" sqref="AM5:AM8">
      <formula1>"Sin avance,En curso,Finalizado"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'E:\Downloads\[SEGUIMIENTO RIESGOS DE GESTION JURIDICA Y HACIENDA.xlsx]Tabla Impacto'!#REF!</xm:f>
          </x14:formula1>
          <xm:sqref>L5:L6</xm:sqref>
        </x14:dataValidation>
        <x14:dataValidation type="custom" allowBlank="1" showInputMessage="1" showErrorMessage="1" error="Recuerde que las acciones se generan bajo la medida de mitigar el riesgo">
          <x14:formula1>
            <xm:f>IF(OR(AF6='E:\Downloads\[SEGUIMIENTO RIESGOS DE GESTION JURIDICA Y HACIENDA.xlsx]Opciones Tratamiento'!#REF!,AF6='E:\Downloads\[SEGUIMIENTO RIESGOS DE GESTION JURIDICA Y HACIENDA.xlsx]Opciones Tratamiento'!#REF!,AF6='E:\Downloads\[SEGUIMIENTO RIESGOS DE GESTION JURIDICA Y HACIENDA.xlsx]Opciones Tratamiento'!#REF!),ISBLANK(AF6),ISTEXT(AF6))</xm:f>
          </x14:formula1>
          <xm:sqref>AJ6:AJ8</xm:sqref>
        </x14:dataValidation>
        <x14:dataValidation type="custom" allowBlank="1" showInputMessage="1" showErrorMessage="1" error="Recuerde que las acciones se generan bajo la medida de mitigar el riesgo">
          <x14:formula1>
            <xm:f>IF(OR(AF6='E:\Downloads\[SEGUIMIENTO RIESGOS DE GESTION JURIDICA Y HACIENDA.xlsx]Opciones Tratamiento'!#REF!,AF6='E:\Downloads\[SEGUIMIENTO RIESGOS DE GESTION JURIDICA Y HACIENDA.xlsx]Opciones Tratamiento'!#REF!,AF6='E:\Downloads\[SEGUIMIENTO RIESGOS DE GESTION JURIDICA Y HACIENDA.xlsx]Opciones Tratamiento'!#REF!),ISBLANK(AF6),ISTEXT(AF6))</xm:f>
          </x14:formula1>
          <xm:sqref>AI6:AI8</xm:sqref>
        </x14:dataValidation>
        <x14:dataValidation type="custom" allowBlank="1" showInputMessage="1" showErrorMessage="1" error="Recuerde que las acciones se generan bajo la medida de mitigar el riesgo">
          <x14:formula1>
            <xm:f>IF(OR(AF6='E:\Downloads\[SEGUIMIENTO RIESGOS DE GESTION JURIDICA Y HACIENDA.xlsx]Opciones Tratamiento'!#REF!,AF6='E:\Downloads\[SEGUIMIENTO RIESGOS DE GESTION JURIDICA Y HACIENDA.xlsx]Opciones Tratamiento'!#REF!,AF6='E:\Downloads\[SEGUIMIENTO RIESGOS DE GESTION JURIDICA Y HACIENDA.xlsx]Opciones Tratamiento'!#REF!),ISBLANK(AF6),ISTEXT(AF6))</xm:f>
          </x14:formula1>
          <xm:sqref>AH6:AH8</xm:sqref>
        </x14:dataValidation>
        <x14:dataValidation type="list" allowBlank="1" showInputMessage="1" showErrorMessage="1">
          <x14:formula1>
            <xm:f>'E:\Downloads\[SEGUIMIENTO RIESGOS DE GESTION JURIDICA Y HACIENDA.xlsx]Opciones Tratamiento'!#REF!</xm:f>
          </x14:formula1>
          <xm:sqref>B5:B6</xm:sqref>
        </x14:dataValidation>
        <x14:dataValidation type="list" allowBlank="1" showInputMessage="1" showErrorMessage="1">
          <x14:formula1>
            <xm:f>'E:\Downloads\[SEGUIMIENTO RIESGOS DE GESTION JURIDICA Y HACIENDA.xlsx]Opciones Tratamiento'!#REF!</xm:f>
          </x14:formula1>
          <xm:sqref>H6</xm:sqref>
        </x14:dataValidation>
        <x14:dataValidation type="list" allowBlank="1" showInputMessage="1" showErrorMessage="1">
          <x14:formula1>
            <xm:f>'E:\Downloads\[SEGUIMIENTO RIESGOS DE GESTION JURIDICA Y HACIENDA.xlsx]Tabla Valoración controles'!#REF!</xm:f>
          </x14:formula1>
          <xm:sqref>Y5:Y8</xm:sqref>
        </x14:dataValidation>
        <x14:dataValidation type="list" allowBlank="1" showInputMessage="1" showErrorMessage="1">
          <x14:formula1>
            <xm:f>'E:\Downloads\[SEGUIMIENTO RIESGOS DE GESTION JURIDICA Y HACIENDA.xlsx]Tabla Valoración controles'!#REF!</xm:f>
          </x14:formula1>
          <xm:sqref>X5:X8</xm:sqref>
        </x14:dataValidation>
        <x14:dataValidation type="list" allowBlank="1" showInputMessage="1" showErrorMessage="1">
          <x14:formula1>
            <xm:f>'E:\Downloads\[SEGUIMIENTO RIESGOS DE GESTION JURIDICA Y HACIENDA.xlsx]Tabla Valoración controles'!#REF!</xm:f>
          </x14:formula1>
          <xm:sqref>W5:W8</xm:sqref>
        </x14:dataValidation>
        <x14:dataValidation type="list" allowBlank="1" showInputMessage="1" showErrorMessage="1">
          <x14:formula1>
            <xm:f>'E:\Downloads\[SEGUIMIENTO RIESGOS DE GESTION JURIDICA Y HACIENDA.xlsx]Tabla Valoración controles'!#REF!</xm:f>
          </x14:formula1>
          <xm:sqref>U5:U8</xm:sqref>
        </x14:dataValidation>
        <x14:dataValidation type="list" allowBlank="1" showInputMessage="1" showErrorMessage="1">
          <x14:formula1>
            <xm:f>'E:\Downloads\[SEGUIMIENTO RIESGOS DE GESTION JURIDICA Y HACIENDA.xlsx]Tabla Valoración controles'!#REF!</xm:f>
          </x14:formula1>
          <xm:sqref>T5:T8</xm:sqref>
        </x14:dataValidation>
        <x14:dataValidation type="custom" allowBlank="1" showInputMessage="1" showErrorMessage="1" error="Recuerde que las acciones se generan bajo la medida de mitigar el riesgo">
          <x14:formula1>
            <xm:f>IF(OR(AF5='xlFile://Root/AUDITORIAS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Tratamiento'!#REF!),ISBLANK(AF5),ISTEXT(AF5))</xm:f>
          </x14:formula1>
          <xm:sqref>AH5</xm:sqref>
        </x14:dataValidation>
        <x14:dataValidation type="custom" allowBlank="1" showInputMessage="1" showErrorMessage="1" error="Recuerde que las acciones se generan bajo la medida de mitigar el riesgo">
          <x14:formula1>
            <xm:f>IF(OR(AF5='xlFile://Root/AUDITORIAS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Tratamiento'!#REF!),ISBLANK(AF5),ISTEXT(AF5))</xm:f>
          </x14:formula1>
          <xm:sqref>AI5</xm:sqref>
        </x14:dataValidation>
        <x14:dataValidation type="custom" allowBlank="1" showInputMessage="1" showErrorMessage="1" error="Recuerde que las acciones se generan bajo la medida de mitigar el riesgo">
          <x14:formula1>
            <xm:f>IF(OR(AF5='xlFile://Root/AUDITORIAS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Tratamiento'!#REF!),ISBLANK(AF5),ISTEXT(AF5))</xm:f>
          </x14:formula1>
          <xm:sqref>AJ5</xm:sqref>
        </x14:dataValidation>
        <x14:dataValidation type="custom" allowBlank="1" showInputMessage="1" showErrorMessage="1" error="Recuerde que las acciones se generan bajo la medida de mitigar el riesgo">
          <x14:formula1>
            <xm:f>IF(OR(AF5='E:\Downloads\[SEGUIMIENTO RIESGOS DE GESTION JURIDICA Y HACIENDA.xlsx]Opciones Tratamiento'!#REF!,AF5='E:\Downloads\[SEGUIMIENTO RIESGOS DE GESTION JURIDICA Y HACIENDA.xlsx]Opciones Tratamiento'!#REF!,AF5='E:\Downloads\[SEGUIMIENTO RIESGOS DE GESTION JURIDICA Y HACIENDA.xlsx]Opciones Tratamiento'!#REF!),ISBLANK(AF5),ISTEXT(AF5))</xm:f>
          </x14:formula1>
          <xm:sqref>AL6:AL8 AK5:AK8</xm:sqref>
        </x14:dataValidation>
        <x14:dataValidation type="custom" allowBlank="1" showInputMessage="1" showErrorMessage="1" error="Recuerde que las acciones se generan bajo la medida de mitigar el riesgo">
          <x14:formula1>
            <xm:f>IF(OR(AF5='E:\Downloads\[SEGUIMIENTO RIESGOS DE GESTION JURIDICA Y HACIENDA.xlsx]Opciones Tratamiento'!#REF!,AF5='E:\Downloads\[SEGUIMIENTO RIESGOS DE GESTION JURIDICA Y HACIENDA.xlsx]Opciones Tratamiento'!#REF!,AF5='E:\Downloads\[SEGUIMIENTO RIESGOS DE GESTION JURIDICA Y HACIENDA.xlsx]Opciones Tratamiento'!#REF!),ISBLANK(AF5),ISTEXT(AF5))</xm:f>
          </x14:formula1>
          <xm:sqref>AG5:AG8</xm:sqref>
        </x14:dataValidation>
        <x14:dataValidation type="list" allowBlank="1" showInputMessage="1" showErrorMessage="1">
          <x14:formula1>
            <xm:f>'E:\Downloads\[SEGUIMIENTO RIESGOS DE GESTION JURIDICA Y HACIENDA.xlsx]Opciones Tratamiento'!#REF!</xm:f>
          </x14:formula1>
          <xm:sqref>AF5:AF8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4"/>
  <sheetViews>
    <sheetView zoomScale="60" zoomScaleNormal="60" workbookViewId="0">
      <selection sqref="A1:I2"/>
    </sheetView>
  </sheetViews>
  <sheetFormatPr baseColWidth="10" defaultRowHeight="15" x14ac:dyDescent="0.25"/>
  <cols>
    <col min="1" max="1" width="52.140625" customWidth="1"/>
    <col min="2" max="2" width="26.7109375" customWidth="1"/>
    <col min="4" max="4" width="120.85546875" customWidth="1"/>
    <col min="9" max="9" width="29.7109375" customWidth="1"/>
    <col min="14" max="14" width="63.5703125" customWidth="1"/>
    <col min="15" max="15" width="78.85546875" customWidth="1"/>
    <col min="16" max="16" width="66" customWidth="1"/>
    <col min="17" max="17" width="56" customWidth="1"/>
    <col min="18" max="18" width="47.85546875" customWidth="1"/>
    <col min="19" max="20" width="46.42578125" customWidth="1"/>
    <col min="21" max="21" width="36.85546875" customWidth="1"/>
    <col min="22" max="22" width="36.7109375" customWidth="1"/>
    <col min="23" max="23" width="46.140625" customWidth="1"/>
    <col min="28" max="28" width="39.5703125" customWidth="1"/>
    <col min="29" max="29" width="33.140625" customWidth="1"/>
    <col min="35" max="35" width="42.85546875" customWidth="1"/>
    <col min="36" max="36" width="38.85546875" customWidth="1"/>
    <col min="37" max="37" width="65.7109375" customWidth="1"/>
    <col min="38" max="38" width="44" customWidth="1"/>
    <col min="39" max="39" width="38.28515625" customWidth="1"/>
    <col min="51" max="51" width="98.85546875" customWidth="1"/>
    <col min="52" max="52" width="40.28515625" customWidth="1"/>
  </cols>
  <sheetData>
    <row r="1" spans="1:60"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1" t="s">
        <v>41</v>
      </c>
      <c r="AA1" s="1021"/>
      <c r="AB1" s="1021"/>
      <c r="AC1" s="1021"/>
      <c r="AD1" s="1021"/>
      <c r="AE1" s="1021"/>
      <c r="AF1" s="1021"/>
      <c r="AG1" s="1023" t="s">
        <v>42</v>
      </c>
      <c r="AH1" s="1024"/>
      <c r="AI1" s="1024"/>
      <c r="AJ1" s="1025"/>
      <c r="AK1" s="776" t="s">
        <v>43</v>
      </c>
      <c r="AL1" s="1029"/>
      <c r="AM1" s="1030"/>
      <c r="AN1" s="1007" t="s">
        <v>44</v>
      </c>
      <c r="AO1" s="1008"/>
      <c r="AP1" s="1008"/>
      <c r="AQ1" s="1008"/>
      <c r="AR1" s="1008"/>
      <c r="AS1" s="765" t="s">
        <v>45</v>
      </c>
      <c r="AT1" s="1010"/>
      <c r="AU1" s="1010"/>
      <c r="AV1" s="1010"/>
      <c r="AW1" s="1010"/>
      <c r="AX1" s="1010"/>
      <c r="AY1" s="1010"/>
      <c r="AZ1" s="1010"/>
      <c r="BA1" s="1007" t="s">
        <v>46</v>
      </c>
      <c r="BB1" s="1013"/>
      <c r="BC1" s="1013"/>
      <c r="BD1" s="1013"/>
      <c r="BE1" s="1013"/>
      <c r="BF1" s="1013"/>
      <c r="BG1" s="1013"/>
      <c r="BH1" s="1013"/>
    </row>
    <row r="2" spans="1:60" x14ac:dyDescent="0.25">
      <c r="A2" s="1180"/>
      <c r="B2" s="1180"/>
      <c r="C2" s="1180"/>
      <c r="D2" s="1180"/>
      <c r="E2" s="1180"/>
      <c r="F2" s="1180"/>
      <c r="G2" s="1180"/>
      <c r="H2" s="1180"/>
      <c r="I2" s="1180"/>
      <c r="J2" s="1181"/>
      <c r="K2" s="1181"/>
      <c r="L2" s="1181"/>
      <c r="M2" s="1181"/>
      <c r="N2" s="1181"/>
      <c r="O2" s="1181"/>
      <c r="P2" s="1181"/>
      <c r="Q2" s="1181"/>
      <c r="R2" s="1181"/>
      <c r="S2" s="1181"/>
      <c r="T2" s="1181"/>
      <c r="U2" s="1181"/>
      <c r="V2" s="1181"/>
      <c r="W2" s="1181"/>
      <c r="X2" s="1181"/>
      <c r="Y2" s="1181"/>
      <c r="Z2" s="1180"/>
      <c r="AA2" s="1180"/>
      <c r="AB2" s="1180"/>
      <c r="AC2" s="1180"/>
      <c r="AD2" s="1180"/>
      <c r="AE2" s="1180"/>
      <c r="AF2" s="1180"/>
      <c r="AG2" s="1023"/>
      <c r="AH2" s="1024"/>
      <c r="AI2" s="1024"/>
      <c r="AJ2" s="1182"/>
      <c r="AK2" s="1183"/>
      <c r="AL2" s="1183"/>
      <c r="AM2" s="1030"/>
      <c r="AN2" s="1009"/>
      <c r="AO2" s="1009"/>
      <c r="AP2" s="1009"/>
      <c r="AQ2" s="1009"/>
      <c r="AR2" s="1009"/>
      <c r="AS2" s="1011"/>
      <c r="AT2" s="1012"/>
      <c r="AU2" s="1012"/>
      <c r="AV2" s="1012"/>
      <c r="AW2" s="1012"/>
      <c r="AX2" s="1012"/>
      <c r="AY2" s="1012"/>
      <c r="AZ2" s="1012"/>
      <c r="BA2" s="1014"/>
      <c r="BB2" s="1014"/>
      <c r="BC2" s="1014"/>
      <c r="BD2" s="1014"/>
      <c r="BE2" s="1014"/>
      <c r="BF2" s="1014"/>
      <c r="BG2" s="1014"/>
      <c r="BH2" s="1014"/>
    </row>
    <row r="3" spans="1:60" ht="15.75" x14ac:dyDescent="0.25">
      <c r="A3" s="1015" t="s">
        <v>47</v>
      </c>
      <c r="B3" s="1015" t="s">
        <v>24</v>
      </c>
      <c r="C3" s="1015" t="s">
        <v>48</v>
      </c>
      <c r="D3" s="1015" t="s">
        <v>49</v>
      </c>
      <c r="E3" s="1015" t="s">
        <v>50</v>
      </c>
      <c r="F3" s="1015" t="s">
        <v>51</v>
      </c>
      <c r="G3" s="1015" t="s">
        <v>52</v>
      </c>
      <c r="H3" s="1015" t="s">
        <v>53</v>
      </c>
      <c r="I3" s="1015" t="s">
        <v>54</v>
      </c>
      <c r="J3" s="1015" t="s">
        <v>55</v>
      </c>
      <c r="K3" s="1015" t="s">
        <v>56</v>
      </c>
      <c r="L3" s="1015"/>
      <c r="M3" s="1015" t="s">
        <v>58</v>
      </c>
      <c r="N3" s="1015" t="s">
        <v>59</v>
      </c>
      <c r="O3" s="1015" t="s">
        <v>56</v>
      </c>
      <c r="P3" s="1015" t="s">
        <v>60</v>
      </c>
      <c r="Q3" s="1015" t="s">
        <v>61</v>
      </c>
      <c r="R3" s="1015" t="s">
        <v>62</v>
      </c>
      <c r="S3" s="1015" t="s">
        <v>63</v>
      </c>
      <c r="T3" s="1005" t="s">
        <v>64</v>
      </c>
      <c r="U3" s="1005"/>
      <c r="V3" s="1005"/>
      <c r="W3" s="1005"/>
      <c r="X3" s="1005"/>
      <c r="Y3" s="1005"/>
      <c r="Z3" s="1015" t="s">
        <v>65</v>
      </c>
      <c r="AA3" s="1015" t="s">
        <v>66</v>
      </c>
      <c r="AB3" s="1015" t="s">
        <v>56</v>
      </c>
      <c r="AC3" s="1015" t="s">
        <v>67</v>
      </c>
      <c r="AD3" s="1015" t="s">
        <v>56</v>
      </c>
      <c r="AE3" s="1015" t="s">
        <v>68</v>
      </c>
      <c r="AF3" s="1015" t="s">
        <v>69</v>
      </c>
      <c r="AG3" s="1015" t="s">
        <v>42</v>
      </c>
      <c r="AH3" s="1015" t="s">
        <v>25</v>
      </c>
      <c r="AI3" s="1015" t="s">
        <v>70</v>
      </c>
      <c r="AJ3" s="1015" t="s">
        <v>71</v>
      </c>
      <c r="AK3" s="1015" t="s">
        <v>72</v>
      </c>
      <c r="AL3" s="1015" t="s">
        <v>73</v>
      </c>
      <c r="AM3" s="1015" t="s">
        <v>74</v>
      </c>
      <c r="AN3" s="1015" t="s">
        <v>26</v>
      </c>
      <c r="AO3" s="1015" t="s">
        <v>75</v>
      </c>
      <c r="AP3" s="1015" t="s">
        <v>182</v>
      </c>
      <c r="AQ3" s="1004" t="s">
        <v>77</v>
      </c>
      <c r="AR3" s="1015" t="s">
        <v>78</v>
      </c>
      <c r="AS3" s="1015" t="s">
        <v>27</v>
      </c>
      <c r="AT3" s="1015" t="s">
        <v>28</v>
      </c>
      <c r="AU3" s="1015" t="s">
        <v>29</v>
      </c>
      <c r="AV3" s="1015" t="s">
        <v>79</v>
      </c>
      <c r="AW3" s="1015" t="s">
        <v>30</v>
      </c>
      <c r="AX3" s="1015" t="s">
        <v>80</v>
      </c>
      <c r="AY3" s="1015" t="s">
        <v>183</v>
      </c>
      <c r="AZ3" s="1015" t="s">
        <v>31</v>
      </c>
      <c r="BA3" s="1015" t="s">
        <v>81</v>
      </c>
      <c r="BB3" s="1015" t="s">
        <v>82</v>
      </c>
      <c r="BC3" s="1015" t="s">
        <v>83</v>
      </c>
      <c r="BD3" s="1015" t="s">
        <v>84</v>
      </c>
      <c r="BE3" s="1015" t="s">
        <v>85</v>
      </c>
      <c r="BF3" s="1015" t="s">
        <v>177</v>
      </c>
      <c r="BG3" s="1015" t="s">
        <v>87</v>
      </c>
      <c r="BH3" s="1015" t="s">
        <v>88</v>
      </c>
    </row>
    <row r="4" spans="1:60" ht="98.25" x14ac:dyDescent="0.25">
      <c r="A4" s="1015"/>
      <c r="B4" s="1015"/>
      <c r="C4" s="1015"/>
      <c r="D4" s="1015"/>
      <c r="E4" s="1015"/>
      <c r="F4" s="1015"/>
      <c r="G4" s="1015"/>
      <c r="H4" s="1015"/>
      <c r="I4" s="1015"/>
      <c r="J4" s="1015"/>
      <c r="K4" s="1015"/>
      <c r="L4" s="1015"/>
      <c r="M4" s="1015"/>
      <c r="N4" s="1015"/>
      <c r="O4" s="1015"/>
      <c r="P4" s="1015"/>
      <c r="Q4" s="1015"/>
      <c r="R4" s="1015"/>
      <c r="S4" s="1015"/>
      <c r="T4" s="13" t="s">
        <v>89</v>
      </c>
      <c r="U4" s="13" t="s">
        <v>90</v>
      </c>
      <c r="V4" s="13" t="s">
        <v>91</v>
      </c>
      <c r="W4" s="13" t="s">
        <v>92</v>
      </c>
      <c r="X4" s="13" t="s">
        <v>93</v>
      </c>
      <c r="Y4" s="13" t="s">
        <v>94</v>
      </c>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c r="BA4" s="1015"/>
      <c r="BB4" s="1015"/>
      <c r="BC4" s="1015"/>
      <c r="BD4" s="1015"/>
      <c r="BE4" s="1015"/>
      <c r="BF4" s="1015"/>
      <c r="BG4" s="1015"/>
      <c r="BH4" s="1015"/>
    </row>
    <row r="5" spans="1:60" ht="409.5" x14ac:dyDescent="0.25">
      <c r="A5" s="1172">
        <v>1</v>
      </c>
      <c r="B5" s="1173" t="s">
        <v>95</v>
      </c>
      <c r="C5" s="1173" t="s">
        <v>225</v>
      </c>
      <c r="D5" s="1173" t="s">
        <v>226</v>
      </c>
      <c r="E5" s="109" t="s">
        <v>227</v>
      </c>
      <c r="F5" s="1178" t="s">
        <v>228</v>
      </c>
      <c r="G5" s="1179" t="s">
        <v>229</v>
      </c>
      <c r="H5" s="1173" t="s">
        <v>101</v>
      </c>
      <c r="I5" s="1169">
        <v>365</v>
      </c>
      <c r="J5" s="1170" t="str">
        <f>IF(I5&lt;=0,"",IF(I5&lt;=2,"Muy Baja",IF(I5&lt;=24,"Baja",IF(I5&lt;=500,"Media",IF(I5&lt;=5000,"Alta","Muy Alta")))))</f>
        <v>Media</v>
      </c>
      <c r="K5" s="1166">
        <f>IF(J5="","",IF(J5="Muy Baja",0.2,IF(J5="Baja",0.4,IF(J5="Media",0.6,IF(J5="Alta",0.8,IF(J5="Muy Alta",1,))))))</f>
        <v>0.6</v>
      </c>
      <c r="L5" s="1171" t="s">
        <v>158</v>
      </c>
      <c r="M5" s="1166" t="str">
        <f>IF(NOT(ISERROR(MATCH(L5,'[5]Tabla Impacto'!$B$221:$B$223,0))),'[5]Tabla Impacto'!$F$223&amp;"Por favor no seleccionar los criterios de impacto(Afectación Económica o presupuestal y Pérdida Reputacional)",L5)</f>
        <v xml:space="preserve">     El riesgo afecta la imagen de la entidad con algunos usuarios de relevancia frente al logro de los objetivos</v>
      </c>
      <c r="N5" s="1170" t="str">
        <f>IF(OR(M5='[5]Tabla Impacto'!$C$11,M5='[5]Tabla Impacto'!$D$11),"Leve",IF(OR(M5='[5]Tabla Impacto'!$C$12,M5='[5]Tabla Impacto'!$D$12),"Menor",IF(OR(M5='[5]Tabla Impacto'!$C$13,M5='[5]Tabla Impacto'!$D$13),"Moderado",IF(OR(M5='[5]Tabla Impacto'!$C$14,M5='[5]Tabla Impacto'!$D$14),"Mayor",IF(OR(M5='[5]Tabla Impacto'!$C$15,M5='[5]Tabla Impacto'!$D$15),"Catastrófico","")))))</f>
        <v>Moderado</v>
      </c>
      <c r="O5" s="1166">
        <f>IF(N5="","",IF(N5="Leve",0.2,IF(N5="Menor",0.4,IF(N5="Moderado",0.6,IF(N5="Mayor",0.8,IF(N5="Catastrófico",1,))))))</f>
        <v>0.6</v>
      </c>
      <c r="P5" s="1167"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Moderado</v>
      </c>
      <c r="Q5" s="110">
        <v>1</v>
      </c>
      <c r="R5" s="111" t="s">
        <v>230</v>
      </c>
      <c r="S5" s="112" t="str">
        <f t="shared" ref="S5:S11" si="0">IF(OR(T5="Preventivo",T5="Detectivo"),"Probabilidad",IF(T5="Correctivo","Impacto",""))</f>
        <v>Probabilidad</v>
      </c>
      <c r="T5" s="113" t="s">
        <v>214</v>
      </c>
      <c r="U5" s="113" t="s">
        <v>35</v>
      </c>
      <c r="V5" s="114" t="str">
        <f t="shared" ref="V5:V11" si="1">IF(AND(T5="Preventivo",U5="Automático"),"50%",IF(AND(T5="Preventivo",U5="Manual"),"40%",IF(AND(T5="Detectivo",U5="Automático"),"40%",IF(AND(T5="Detectivo",U5="Manual"),"30%",IF(AND(T5="Correctivo",U5="Automático"),"35%",IF(AND(T5="Correctivo",U5="Manual"),"25%",""))))))</f>
        <v>30%</v>
      </c>
      <c r="W5" s="113" t="s">
        <v>172</v>
      </c>
      <c r="X5" s="113" t="s">
        <v>141</v>
      </c>
      <c r="Y5" s="113" t="s">
        <v>107</v>
      </c>
      <c r="Z5" s="115">
        <f>IFERROR(IF(S5="Probabilidad",(K5-(+K5*V5)),IF(S5="Impacto",K5,"")),"")</f>
        <v>0.42</v>
      </c>
      <c r="AA5" s="116" t="str">
        <f t="shared" ref="AA5:AA11" si="2">IFERROR(IF(Z5="","",IF(Z5&lt;=0.2,"Muy Baja",IF(Z5&lt;=0.4,"Baja",IF(Z5&lt;=0.6,"Media",IF(Z5&lt;=0.8,"Alta","Muy Alta"))))),"")</f>
        <v>Media</v>
      </c>
      <c r="AB5" s="114">
        <f t="shared" ref="AB5:AB11" si="3">+Z5</f>
        <v>0.42</v>
      </c>
      <c r="AC5" s="116" t="str">
        <f t="shared" ref="AC5:AC11" si="4">IFERROR(IF(AD5="","",IF(AD5&lt;=0.2,"Leve",IF(AD5&lt;=0.4,"Menor",IF(AD5&lt;=0.6,"Moderado",IF(AD5&lt;=0.8,"Mayor","Catastrófico"))))),"")</f>
        <v>Moderado</v>
      </c>
      <c r="AD5" s="114">
        <f>IFERROR(IF(S5="Impacto",(O5-(+O5*V5)),IF(S5="Probabilidad",O5,"")),"")</f>
        <v>0.6</v>
      </c>
      <c r="AE5" s="117" t="str">
        <f t="shared" ref="AE5:AE11" si="5">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Moderado</v>
      </c>
      <c r="AF5" s="113" t="s">
        <v>142</v>
      </c>
      <c r="AG5" s="118" t="s">
        <v>231</v>
      </c>
      <c r="AH5" s="119" t="s">
        <v>232</v>
      </c>
      <c r="AI5" s="120" t="s">
        <v>233</v>
      </c>
      <c r="AJ5" s="121" t="s">
        <v>234</v>
      </c>
      <c r="AK5" s="1176">
        <v>44827</v>
      </c>
      <c r="AL5" s="122" t="s">
        <v>235</v>
      </c>
      <c r="AM5" s="123" t="s">
        <v>109</v>
      </c>
      <c r="AN5" s="1168" t="s">
        <v>236</v>
      </c>
      <c r="AO5" s="1157" t="s">
        <v>237</v>
      </c>
      <c r="AP5" s="1157" t="s">
        <v>112</v>
      </c>
      <c r="AQ5" s="1157" t="s">
        <v>238</v>
      </c>
      <c r="AR5" s="1157" t="s">
        <v>36</v>
      </c>
      <c r="AS5" s="89" t="s">
        <v>32</v>
      </c>
      <c r="AT5" s="89" t="s">
        <v>32</v>
      </c>
      <c r="AU5" s="89" t="s">
        <v>32</v>
      </c>
      <c r="AV5" s="89" t="s">
        <v>32</v>
      </c>
      <c r="AW5" s="89" t="s">
        <v>32</v>
      </c>
      <c r="AX5" s="89" t="s">
        <v>32</v>
      </c>
      <c r="AY5" s="90" t="s">
        <v>239</v>
      </c>
      <c r="AZ5" s="90" t="s">
        <v>115</v>
      </c>
      <c r="BA5" s="1157" t="s">
        <v>32</v>
      </c>
      <c r="BB5" s="90" t="s">
        <v>116</v>
      </c>
      <c r="BC5" s="1159">
        <v>0</v>
      </c>
      <c r="BD5" s="1161">
        <f>I5</f>
        <v>365</v>
      </c>
      <c r="BE5" s="1163">
        <f>(BC5/BD5)</f>
        <v>0</v>
      </c>
      <c r="BF5" s="124" t="str">
        <f>IF(BE5=0,"Los controles están funcionando y son efectivos",IF(AND(BE5&gt;0,BE5&lt;=0.2),"Los controles son efectivos el 80%.",IF(AND(BE5&gt;0.2,BE5&lt;=1),"Los controles  son ineficientes","Valor no valido")))</f>
        <v>Los controles están funcionando y son efectivos</v>
      </c>
      <c r="BG5" s="1157" t="s">
        <v>180</v>
      </c>
      <c r="BH5" s="100"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Mantener la aplicación del control.</v>
      </c>
    </row>
    <row r="6" spans="1:60" ht="409.6" x14ac:dyDescent="0.25">
      <c r="A6" s="1172"/>
      <c r="B6" s="1173"/>
      <c r="C6" s="1173"/>
      <c r="D6" s="1173"/>
      <c r="E6" s="125" t="s">
        <v>240</v>
      </c>
      <c r="F6" s="1178"/>
      <c r="G6" s="1179"/>
      <c r="H6" s="1173"/>
      <c r="I6" s="1169"/>
      <c r="J6" s="1170"/>
      <c r="K6" s="1166"/>
      <c r="L6" s="1171"/>
      <c r="M6" s="1166">
        <f ca="1">IF(NOT(ISERROR(MATCH(L6,_xlfn.ANCHORARRAY(#REF!),0))),#REF!&amp;"Por favor no seleccionar los criterios de impacto",L6)</f>
        <v>0</v>
      </c>
      <c r="N6" s="1170"/>
      <c r="O6" s="1166"/>
      <c r="P6" s="1167"/>
      <c r="Q6" s="110">
        <v>2</v>
      </c>
      <c r="R6" s="126" t="s">
        <v>241</v>
      </c>
      <c r="S6" s="92" t="str">
        <f t="shared" si="0"/>
        <v>Probabilidad</v>
      </c>
      <c r="T6" s="113" t="s">
        <v>104</v>
      </c>
      <c r="U6" s="113" t="s">
        <v>35</v>
      </c>
      <c r="V6" s="114" t="str">
        <f t="shared" si="1"/>
        <v>40%</v>
      </c>
      <c r="W6" s="113" t="s">
        <v>105</v>
      </c>
      <c r="X6" s="113" t="s">
        <v>141</v>
      </c>
      <c r="Y6" s="113" t="s">
        <v>107</v>
      </c>
      <c r="Z6" s="115">
        <f>IFERROR(IF(AND(S5="Probabilidad",S6="Probabilidad"),(AB5-(+AB5*V6)),IF(AND(S5="Impacto",S6="Probabilidad"),(K5-(+K5*V6)),IF(S6="Impacto",AB5,""))),"")</f>
        <v>0.252</v>
      </c>
      <c r="AA6" s="116" t="str">
        <f t="shared" si="2"/>
        <v>Baja</v>
      </c>
      <c r="AB6" s="114">
        <f t="shared" si="3"/>
        <v>0.252</v>
      </c>
      <c r="AC6" s="116" t="str">
        <f t="shared" si="4"/>
        <v>Moderado</v>
      </c>
      <c r="AD6" s="114">
        <f>IFERROR(IF(AND(S5="Impacto",S6="Impacto"),(AD5-(+AD5*V6)),IF(AND(S5="Probabilidad",S6="Impacto"),(O5-(+O5*V6)),IF(S6="Probabilidad",AD5,""))),"")</f>
        <v>0.6</v>
      </c>
      <c r="AE6" s="117" t="str">
        <f t="shared" si="5"/>
        <v>Moderado</v>
      </c>
      <c r="AF6" s="113" t="s">
        <v>142</v>
      </c>
      <c r="AG6" s="127" t="s">
        <v>242</v>
      </c>
      <c r="AH6" s="119" t="s">
        <v>232</v>
      </c>
      <c r="AI6" s="120" t="s">
        <v>233</v>
      </c>
      <c r="AJ6" s="121" t="s">
        <v>234</v>
      </c>
      <c r="AK6" s="1177"/>
      <c r="AL6" s="119" t="s">
        <v>243</v>
      </c>
      <c r="AM6" s="123" t="s">
        <v>109</v>
      </c>
      <c r="AN6" s="1168"/>
      <c r="AO6" s="1157"/>
      <c r="AP6" s="1157"/>
      <c r="AQ6" s="1157"/>
      <c r="AR6" s="1157"/>
      <c r="AS6" s="89" t="s">
        <v>32</v>
      </c>
      <c r="AT6" s="89" t="s">
        <v>32</v>
      </c>
      <c r="AU6" s="89" t="s">
        <v>32</v>
      </c>
      <c r="AV6" s="89" t="s">
        <v>32</v>
      </c>
      <c r="AW6" s="89" t="s">
        <v>32</v>
      </c>
      <c r="AX6" s="89" t="s">
        <v>32</v>
      </c>
      <c r="AY6" s="96" t="s">
        <v>239</v>
      </c>
      <c r="AZ6" s="90" t="s">
        <v>115</v>
      </c>
      <c r="BA6" s="1158"/>
      <c r="BB6" s="90" t="s">
        <v>116</v>
      </c>
      <c r="BC6" s="1160"/>
      <c r="BD6" s="1162"/>
      <c r="BE6" s="1164"/>
      <c r="BF6" s="124" t="str">
        <f>IF(BE6=0,"Los controles están funcionando y son efectivos",IF(AND(BE6&gt;0,BE6&lt;=0.2),"Los controles son efectivos el 80%.",IF(AND(BE6&gt;0.2,BE6&lt;=1),"Los controles  son ineficientes","Valor no valido")))</f>
        <v>Los controles están funcionando y son efectivos</v>
      </c>
      <c r="BG6" s="1165"/>
      <c r="BH6" s="102" t="s">
        <v>244</v>
      </c>
    </row>
    <row r="7" spans="1:60" ht="390" x14ac:dyDescent="0.25">
      <c r="A7" s="1172">
        <v>1</v>
      </c>
      <c r="B7" s="1173" t="s">
        <v>95</v>
      </c>
      <c r="C7" s="1173" t="s">
        <v>225</v>
      </c>
      <c r="D7" s="1173" t="s">
        <v>245</v>
      </c>
      <c r="E7" s="1153" t="s">
        <v>246</v>
      </c>
      <c r="F7" s="1174" t="s">
        <v>247</v>
      </c>
      <c r="G7" s="1175" t="s">
        <v>248</v>
      </c>
      <c r="H7" s="1173" t="s">
        <v>101</v>
      </c>
      <c r="I7" s="1169">
        <v>365</v>
      </c>
      <c r="J7" s="1170" t="str">
        <f>IF(I7&lt;=0,"",IF(I7&lt;=2,"Muy Baja",IF(I7&lt;=24,"Baja",IF(I7&lt;=500,"Media",IF(I7&lt;=5000,"Alta","Muy Alta")))))</f>
        <v>Media</v>
      </c>
      <c r="K7" s="1166">
        <f>IF(J7="","",IF(J7="Muy Baja",0.2,IF(J7="Baja",0.4,IF(J7="Media",0.6,IF(J7="Alta",0.8,IF(J7="Muy Alta",1,))))))</f>
        <v>0.6</v>
      </c>
      <c r="L7" s="1171" t="s">
        <v>249</v>
      </c>
      <c r="M7" s="1166" t="str">
        <f>IF(NOT(ISERROR(MATCH(L7,'[5]Tabla Impacto'!$B$221:$B$223,0))),'[5]Tabla Impacto'!$F$223&amp;"Por favor no seleccionar los criterios de impacto(Afectación Económica o presupuestal y Pérdida Reputacional)",L7)</f>
        <v xml:space="preserve">     Entre 5000 y 10000 SMLMV</v>
      </c>
      <c r="N7" s="1170" t="str">
        <f>IF(OR(M7='[5]Tabla Impacto'!$C$11,M7='[5]Tabla Impacto'!$D$11),"Leve",IF(OR(M7='[5]Tabla Impacto'!$C$12,M7='[5]Tabla Impacto'!$D$12),"Menor",IF(OR(M7='[5]Tabla Impacto'!$C$13,M7='[5]Tabla Impacto'!$D$13),"Moderado",IF(OR(M7='[5]Tabla Impacto'!$C$14,M7='[5]Tabla Impacto'!$D$14),"Mayor",IF(OR(M7='[5]Tabla Impacto'!$C$15,M7='[5]Tabla Impacto'!$D$15),"Catastrófico","")))))</f>
        <v>Mayor</v>
      </c>
      <c r="O7" s="1166">
        <f>IF(N7="","",IF(N7="Leve",0.2,IF(N7="Menor",0.4,IF(N7="Moderado",0.6,IF(N7="Mayor",0.8,IF(N7="Catastrófico",1,))))))</f>
        <v>0.8</v>
      </c>
      <c r="P7" s="1167" t="str">
        <f>IF(OR(AND(J7="Muy Baja",N7="Leve"),AND(J7="Muy Baja",N7="Menor"),AND(J7="Baja",N7="Leve")),"Bajo",IF(OR(AND(J7="Muy baja",N7="Moderado"),AND(J7="Baja",N7="Menor"),AND(J7="Baja",N7="Moderado"),AND(J7="Media",N7="Leve"),AND(J7="Media",N7="Menor"),AND(J7="Media",N7="Moderado"),AND(J7="Alta",N7="Leve"),AND(J7="Alta",N7="Menor")),"Moderado",IF(OR(AND(J7="Muy Baja",N7="Mayor"),AND(J7="Baja",N7="Mayor"),AND(J7="Media",N7="Mayor"),AND(J7="Alta",N7="Moderado"),AND(J7="Alta",N7="Mayor"),AND(J7="Muy Alta",N7="Leve"),AND(J7="Muy Alta",N7="Menor"),AND(J7="Muy Alta",N7="Moderado"),AND(J7="Muy Alta",N7="Mayor")),"Alto",IF(OR(AND(J7="Muy Baja",N7="Catastrófico"),AND(J7="Baja",N7="Catastrófico"),AND(J7="Media",N7="Catastrófico"),AND(J7="Alta",N7="Catastrófico"),AND(J7="Muy Alta",N7="Catastrófico")),"Extremo",""))))</f>
        <v>Alto</v>
      </c>
      <c r="Q7" s="110">
        <v>1</v>
      </c>
      <c r="R7" s="122" t="s">
        <v>250</v>
      </c>
      <c r="S7" s="112" t="str">
        <f t="shared" si="0"/>
        <v>Probabilidad</v>
      </c>
      <c r="T7" s="113" t="s">
        <v>104</v>
      </c>
      <c r="U7" s="113" t="s">
        <v>251</v>
      </c>
      <c r="V7" s="114" t="str">
        <f t="shared" si="1"/>
        <v>50%</v>
      </c>
      <c r="W7" s="113" t="s">
        <v>105</v>
      </c>
      <c r="X7" s="113" t="s">
        <v>141</v>
      </c>
      <c r="Y7" s="113" t="s">
        <v>107</v>
      </c>
      <c r="Z7" s="115">
        <f>IFERROR(IF(S7="Probabilidad",(K7-(+K7*V7)),IF(S7="Impacto",K7,"")),"")</f>
        <v>0.3</v>
      </c>
      <c r="AA7" s="116" t="str">
        <f t="shared" si="2"/>
        <v>Baja</v>
      </c>
      <c r="AB7" s="114">
        <f t="shared" si="3"/>
        <v>0.3</v>
      </c>
      <c r="AC7" s="116" t="str">
        <f t="shared" si="4"/>
        <v>Mayor</v>
      </c>
      <c r="AD7" s="114">
        <f>IFERROR(IF(S7="Impacto",(O7-(+O7*V7)),IF(S7="Probabilidad",O7,"")),"")</f>
        <v>0.8</v>
      </c>
      <c r="AE7" s="117" t="str">
        <f t="shared" si="5"/>
        <v>Alto</v>
      </c>
      <c r="AF7" s="113" t="s">
        <v>142</v>
      </c>
      <c r="AG7" s="119" t="s">
        <v>252</v>
      </c>
      <c r="AH7" s="119" t="s">
        <v>253</v>
      </c>
      <c r="AI7" s="120" t="s">
        <v>233</v>
      </c>
      <c r="AJ7" s="121" t="s">
        <v>234</v>
      </c>
      <c r="AK7" s="129">
        <v>44827</v>
      </c>
      <c r="AL7" s="122" t="s">
        <v>254</v>
      </c>
      <c r="AM7" s="123" t="s">
        <v>109</v>
      </c>
      <c r="AN7" s="1168" t="s">
        <v>236</v>
      </c>
      <c r="AO7" s="1157" t="s">
        <v>237</v>
      </c>
      <c r="AP7" s="1157" t="s">
        <v>112</v>
      </c>
      <c r="AQ7" s="1157" t="s">
        <v>255</v>
      </c>
      <c r="AR7" s="1157" t="s">
        <v>36</v>
      </c>
      <c r="AS7" s="89" t="s">
        <v>32</v>
      </c>
      <c r="AT7" s="89" t="s">
        <v>32</v>
      </c>
      <c r="AU7" s="89" t="s">
        <v>32</v>
      </c>
      <c r="AV7" s="89" t="s">
        <v>32</v>
      </c>
      <c r="AW7" s="89" t="s">
        <v>32</v>
      </c>
      <c r="AX7" s="89" t="s">
        <v>32</v>
      </c>
      <c r="AY7" s="90" t="s">
        <v>256</v>
      </c>
      <c r="AZ7" s="90" t="s">
        <v>115</v>
      </c>
      <c r="BA7" s="1157" t="s">
        <v>32</v>
      </c>
      <c r="BB7" s="90" t="s">
        <v>116</v>
      </c>
      <c r="BC7" s="1159">
        <v>0</v>
      </c>
      <c r="BD7" s="1161">
        <f>I7</f>
        <v>365</v>
      </c>
      <c r="BE7" s="1163">
        <f>(BC7/BD7)</f>
        <v>0</v>
      </c>
      <c r="BF7" s="124" t="str">
        <f>IF(BE7=0,"Los controles están funcionando y son efectivos",IF(AND(BE7&gt;0,BE7&lt;=0.2),"Los controles son efectivos el 80%.",IF(AND(BE7&gt;0.2,BE7&lt;=1),"Los controles  son ineficientes","Valor no valido")))</f>
        <v>Los controles están funcionando y son efectivos</v>
      </c>
      <c r="BG7" s="1157" t="s">
        <v>180</v>
      </c>
      <c r="BH7" s="100" t="str">
        <f>IF(BE7=0,"Mantener la aplicación del control.",IF(AND(BE7&gt;0,BE7&lt;=0.2),"Verificar que los controles se aplique en la periocidad establecida, y analizar si la frecuencia de aplicación del control es la adecuada, por ultimo, analizar si hay causas generadoras del riesgo no identificadas.",IF(AND(BE7&gt;0.2,BE7&lt;=1),"Realizar analisis de causa raiz y reformular controles","Valor no valido")))</f>
        <v>Mantener la aplicación del control.</v>
      </c>
    </row>
    <row r="8" spans="1:60" ht="409.6" x14ac:dyDescent="0.25">
      <c r="A8" s="1172"/>
      <c r="B8" s="1173"/>
      <c r="C8" s="1173"/>
      <c r="D8" s="1173"/>
      <c r="E8" s="1153"/>
      <c r="F8" s="1174"/>
      <c r="G8" s="1175"/>
      <c r="H8" s="1173"/>
      <c r="I8" s="1169"/>
      <c r="J8" s="1170"/>
      <c r="K8" s="1166"/>
      <c r="L8" s="1171"/>
      <c r="M8" s="1166">
        <f ca="1">IF(NOT(ISERROR(MATCH(L8,_xlfn.ANCHORARRAY(#REF!),0))),#REF!&amp;"Por favor no seleccionar los criterios de impacto",L8)</f>
        <v>0</v>
      </c>
      <c r="N8" s="1170"/>
      <c r="O8" s="1166"/>
      <c r="P8" s="1167"/>
      <c r="Q8" s="110">
        <v>2</v>
      </c>
      <c r="R8" s="122"/>
      <c r="S8" s="112" t="str">
        <f t="shared" si="0"/>
        <v/>
      </c>
      <c r="T8" s="113"/>
      <c r="U8" s="113"/>
      <c r="V8" s="114" t="str">
        <f t="shared" si="1"/>
        <v/>
      </c>
      <c r="W8" s="113"/>
      <c r="X8" s="113"/>
      <c r="Y8" s="113"/>
      <c r="Z8" s="115" t="str">
        <f>IFERROR(IF(AND(S7="Probabilidad",S8="Probabilidad"),(AB7-(+AB7*V8)),IF(AND(S7="Impacto",S8="Probabilidad"),(K7-(+K7*V8)),IF(S8="Impacto",AB7,""))),"")</f>
        <v/>
      </c>
      <c r="AA8" s="116" t="str">
        <f t="shared" si="2"/>
        <v/>
      </c>
      <c r="AB8" s="114" t="str">
        <f t="shared" si="3"/>
        <v/>
      </c>
      <c r="AC8" s="116" t="str">
        <f t="shared" si="4"/>
        <v/>
      </c>
      <c r="AD8" s="114" t="str">
        <f>IFERROR(IF(AND(S7="Impacto",S8="Impacto"),(AD7-(+AD7*V8)),IF(AND(S7="Probabilidad",S8="Impacto"),(O7-(+O7*V8)),IF(S8="Probabilidad",AD7,""))),"")</f>
        <v/>
      </c>
      <c r="AE8" s="117" t="str">
        <f t="shared" si="5"/>
        <v/>
      </c>
      <c r="AF8" s="113"/>
      <c r="AG8" s="119"/>
      <c r="AH8" s="123"/>
      <c r="AI8" s="130"/>
      <c r="AJ8" s="130"/>
      <c r="AK8" s="131"/>
      <c r="AL8" s="119"/>
      <c r="AM8" s="123"/>
      <c r="AN8" s="1168"/>
      <c r="AO8" s="1157"/>
      <c r="AP8" s="1157"/>
      <c r="AQ8" s="1157"/>
      <c r="AR8" s="1157"/>
      <c r="AS8" s="89"/>
      <c r="AT8" s="89"/>
      <c r="AU8" s="89"/>
      <c r="AV8" s="89"/>
      <c r="AW8" s="89"/>
      <c r="AX8" s="89"/>
      <c r="AY8" s="94"/>
      <c r="AZ8" s="94"/>
      <c r="BA8" s="1158"/>
      <c r="BB8" s="90"/>
      <c r="BC8" s="1160"/>
      <c r="BD8" s="1162"/>
      <c r="BE8" s="1164"/>
      <c r="BF8" s="94"/>
      <c r="BG8" s="1165"/>
      <c r="BH8" s="102" t="s">
        <v>257</v>
      </c>
    </row>
    <row r="9" spans="1:60" ht="15.75" x14ac:dyDescent="0.25">
      <c r="A9" s="1172"/>
      <c r="B9" s="1173"/>
      <c r="C9" s="1173"/>
      <c r="D9" s="1173"/>
      <c r="E9" s="1153" t="s">
        <v>258</v>
      </c>
      <c r="F9" s="1174"/>
      <c r="G9" s="1175"/>
      <c r="H9" s="1173"/>
      <c r="I9" s="1169"/>
      <c r="J9" s="1170"/>
      <c r="K9" s="1166"/>
      <c r="L9" s="1171"/>
      <c r="M9" s="1166">
        <f ca="1">IF(NOT(ISERROR(MATCH(L9,_xlfn.ANCHORARRAY(#REF!),0))),#REF!&amp;"Por favor no seleccionar los criterios de impacto",L9)</f>
        <v>0</v>
      </c>
      <c r="N9" s="1170"/>
      <c r="O9" s="1166"/>
      <c r="P9" s="1167"/>
      <c r="Q9" s="110">
        <v>3</v>
      </c>
      <c r="R9" s="132"/>
      <c r="S9" s="112" t="str">
        <f t="shared" si="0"/>
        <v/>
      </c>
      <c r="T9" s="113"/>
      <c r="U9" s="113"/>
      <c r="V9" s="114" t="str">
        <f t="shared" si="1"/>
        <v/>
      </c>
      <c r="W9" s="113"/>
      <c r="X9" s="113"/>
      <c r="Y9" s="113"/>
      <c r="Z9" s="115" t="str">
        <f>IFERROR(IF(AND(S8="Probabilidad",S9="Probabilidad"),(AB8-(+AB8*V9)),IF(AND(S8="Impacto",S9="Probabilidad"),(AB7-(+AB7*V9)),IF(S9="Impacto",AB8,""))),"")</f>
        <v/>
      </c>
      <c r="AA9" s="116" t="str">
        <f t="shared" si="2"/>
        <v/>
      </c>
      <c r="AB9" s="114" t="str">
        <f t="shared" si="3"/>
        <v/>
      </c>
      <c r="AC9" s="116" t="str">
        <f t="shared" si="4"/>
        <v/>
      </c>
      <c r="AD9" s="114" t="str">
        <f>IFERROR(IF(AND(S8="Impacto",S9="Impacto"),(AD8-(+AD8*V9)),IF(AND(S8="Probabilidad",S9="Impacto"),(AD7-(+AD7*V9)),IF(S9="Probabilidad",AD8,""))),"")</f>
        <v/>
      </c>
      <c r="AE9" s="117" t="str">
        <f t="shared" si="5"/>
        <v/>
      </c>
      <c r="AF9" s="113"/>
      <c r="AG9" s="119"/>
      <c r="AH9" s="123"/>
      <c r="AI9" s="130"/>
      <c r="AJ9" s="130"/>
      <c r="AK9" s="131"/>
      <c r="AL9" s="119"/>
      <c r="AM9" s="123"/>
      <c r="AN9" s="1168"/>
      <c r="AO9" s="1157"/>
      <c r="AP9" s="1157"/>
      <c r="AQ9" s="1157"/>
      <c r="AR9" s="1157"/>
      <c r="AS9" s="89"/>
      <c r="AT9" s="89"/>
      <c r="AU9" s="89"/>
      <c r="AV9" s="89"/>
      <c r="AW9" s="89"/>
      <c r="AX9" s="89"/>
      <c r="AY9" s="94"/>
      <c r="AZ9" s="94"/>
      <c r="BA9" s="1158"/>
      <c r="BB9" s="90"/>
      <c r="BC9" s="1160"/>
      <c r="BD9" s="1162"/>
      <c r="BE9" s="1164"/>
      <c r="BF9" s="94"/>
      <c r="BG9" s="1165"/>
      <c r="BH9" s="94"/>
    </row>
    <row r="10" spans="1:60" ht="15.75" x14ac:dyDescent="0.25">
      <c r="A10" s="1172"/>
      <c r="B10" s="1173"/>
      <c r="C10" s="1173"/>
      <c r="D10" s="1173"/>
      <c r="E10" s="1153"/>
      <c r="F10" s="1174"/>
      <c r="G10" s="1175"/>
      <c r="H10" s="1173"/>
      <c r="I10" s="1169"/>
      <c r="J10" s="1170"/>
      <c r="K10" s="1166"/>
      <c r="L10" s="1171"/>
      <c r="M10" s="1166">
        <f ca="1">IF(NOT(ISERROR(MATCH(L10,_xlfn.ANCHORARRAY(#REF!),0))),#REF!&amp;"Por favor no seleccionar los criterios de impacto",L10)</f>
        <v>0</v>
      </c>
      <c r="N10" s="1170"/>
      <c r="O10" s="1166"/>
      <c r="P10" s="1167"/>
      <c r="Q10" s="110">
        <v>4</v>
      </c>
      <c r="R10" s="122"/>
      <c r="S10" s="112" t="str">
        <f t="shared" si="0"/>
        <v/>
      </c>
      <c r="T10" s="113"/>
      <c r="U10" s="113"/>
      <c r="V10" s="114" t="str">
        <f t="shared" si="1"/>
        <v/>
      </c>
      <c r="W10" s="113"/>
      <c r="X10" s="113"/>
      <c r="Y10" s="113"/>
      <c r="Z10" s="115" t="str">
        <f>IFERROR(IF(AND(S9="Probabilidad",S10="Probabilidad"),(AB9-(+AB9*V10)),IF(AND(S9="Impacto",S10="Probabilidad"),(AB8-(+AB8*V10)),IF(S10="Impacto",AB9,""))),"")</f>
        <v/>
      </c>
      <c r="AA10" s="116" t="str">
        <f t="shared" si="2"/>
        <v/>
      </c>
      <c r="AB10" s="114" t="str">
        <f t="shared" si="3"/>
        <v/>
      </c>
      <c r="AC10" s="116" t="str">
        <f t="shared" si="4"/>
        <v/>
      </c>
      <c r="AD10" s="114" t="str">
        <f>IFERROR(IF(AND(S9="Impacto",S10="Impacto"),(AD9-(+AD9*V10)),IF(AND(S9="Probabilidad",S10="Impacto"),(AD8-(+AD8*V10)),IF(S10="Probabilidad",AD9,""))),"")</f>
        <v/>
      </c>
      <c r="AE10" s="117" t="str">
        <f t="shared" si="5"/>
        <v/>
      </c>
      <c r="AF10" s="113"/>
      <c r="AG10" s="119"/>
      <c r="AH10" s="123"/>
      <c r="AI10" s="130"/>
      <c r="AJ10" s="130"/>
      <c r="AK10" s="131"/>
      <c r="AL10" s="119"/>
      <c r="AM10" s="123"/>
      <c r="AN10" s="1168"/>
      <c r="AO10" s="1157"/>
      <c r="AP10" s="1157"/>
      <c r="AQ10" s="1157"/>
      <c r="AR10" s="1157"/>
      <c r="AS10" s="89"/>
      <c r="AT10" s="89"/>
      <c r="AU10" s="89"/>
      <c r="AV10" s="89"/>
      <c r="AW10" s="89"/>
      <c r="AX10" s="89"/>
      <c r="AY10" s="94"/>
      <c r="AZ10" s="94"/>
      <c r="BA10" s="1158"/>
      <c r="BB10" s="90"/>
      <c r="BC10" s="1160"/>
      <c r="BD10" s="1162"/>
      <c r="BE10" s="1164"/>
      <c r="BF10" s="94"/>
      <c r="BG10" s="1165"/>
      <c r="BH10" s="94"/>
    </row>
    <row r="11" spans="1:60" ht="15.75" x14ac:dyDescent="0.25">
      <c r="A11" s="1172"/>
      <c r="B11" s="1173"/>
      <c r="C11" s="1173"/>
      <c r="D11" s="1173"/>
      <c r="E11" s="119"/>
      <c r="F11" s="133"/>
      <c r="G11" s="1175"/>
      <c r="H11" s="1173"/>
      <c r="I11" s="1169"/>
      <c r="J11" s="1170"/>
      <c r="K11" s="1166"/>
      <c r="L11" s="1171"/>
      <c r="M11" s="1166">
        <f ca="1">IF(NOT(ISERROR(MATCH(L11,_xlfn.ANCHORARRAY(#REF!),0))),#REF!&amp;"Por favor no seleccionar los criterios de impacto",L11)</f>
        <v>0</v>
      </c>
      <c r="N11" s="1170"/>
      <c r="O11" s="1166"/>
      <c r="P11" s="1167"/>
      <c r="Q11" s="110">
        <v>5</v>
      </c>
      <c r="R11" s="122"/>
      <c r="S11" s="112" t="str">
        <f t="shared" si="0"/>
        <v/>
      </c>
      <c r="T11" s="113"/>
      <c r="U11" s="113"/>
      <c r="V11" s="114" t="str">
        <f t="shared" si="1"/>
        <v/>
      </c>
      <c r="W11" s="113"/>
      <c r="X11" s="113"/>
      <c r="Y11" s="113"/>
      <c r="Z11" s="115" t="str">
        <f>IFERROR(IF(AND(S10="Probabilidad",S11="Probabilidad"),(AB10-(+AB10*V11)),IF(AND(S10="Impacto",S11="Probabilidad"),(AB9-(+AB9*V11)),IF(S11="Impacto",AB10,""))),"")</f>
        <v/>
      </c>
      <c r="AA11" s="116" t="str">
        <f t="shared" si="2"/>
        <v/>
      </c>
      <c r="AB11" s="114" t="str">
        <f t="shared" si="3"/>
        <v/>
      </c>
      <c r="AC11" s="116" t="str">
        <f t="shared" si="4"/>
        <v/>
      </c>
      <c r="AD11" s="114" t="str">
        <f>IFERROR(IF(AND(S10="Impacto",S11="Impacto"),(AD10-(+AD10*V11)),IF(AND(S10="Probabilidad",S11="Impacto"),(AD9-(+AD9*V11)),IF(S11="Probabilidad",AD10,""))),"")</f>
        <v/>
      </c>
      <c r="AE11" s="117" t="str">
        <f t="shared" si="5"/>
        <v/>
      </c>
      <c r="AF11" s="113"/>
      <c r="AG11" s="119"/>
      <c r="AH11" s="123"/>
      <c r="AI11" s="130"/>
      <c r="AJ11" s="130"/>
      <c r="AK11" s="131"/>
      <c r="AL11" s="119"/>
      <c r="AM11" s="123"/>
      <c r="AN11" s="1168"/>
      <c r="AO11" s="1157"/>
      <c r="AP11" s="1157"/>
      <c r="AQ11" s="1157"/>
      <c r="AR11" s="1157"/>
      <c r="AS11" s="89"/>
      <c r="AT11" s="89"/>
      <c r="AU11" s="89"/>
      <c r="AV11" s="89"/>
      <c r="AW11" s="89"/>
      <c r="AX11" s="89"/>
      <c r="AY11" s="94"/>
      <c r="AZ11" s="94"/>
      <c r="BA11" s="1158"/>
      <c r="BB11" s="90"/>
      <c r="BC11" s="1160"/>
      <c r="BD11" s="1162"/>
      <c r="BE11" s="1164"/>
      <c r="BF11" s="94"/>
      <c r="BG11" s="1165"/>
      <c r="BH11" s="94"/>
    </row>
    <row r="12" spans="1:60" ht="15.75" x14ac:dyDescent="0.25">
      <c r="A12" s="11"/>
      <c r="B12" s="1154" t="s">
        <v>131</v>
      </c>
      <c r="C12" s="1154"/>
      <c r="D12" s="1154"/>
      <c r="E12" s="1154"/>
      <c r="F12" s="1154"/>
      <c r="G12" s="1154"/>
      <c r="H12" s="1154"/>
      <c r="I12" s="1154"/>
      <c r="J12" s="1154"/>
      <c r="K12" s="1154"/>
      <c r="L12" s="1154"/>
      <c r="M12" s="1154"/>
      <c r="N12" s="1154"/>
      <c r="O12" s="1154"/>
      <c r="P12" s="1154"/>
      <c r="Q12" s="1154"/>
      <c r="R12" s="1154"/>
      <c r="S12" s="1154"/>
      <c r="T12" s="1154"/>
      <c r="U12" s="1154"/>
      <c r="V12" s="1154"/>
      <c r="W12" s="1154"/>
      <c r="X12" s="1154"/>
      <c r="Y12" s="1154"/>
      <c r="Z12" s="1154"/>
      <c r="AA12" s="1154"/>
      <c r="AB12" s="1154"/>
      <c r="AC12" s="1154"/>
      <c r="AD12" s="1154"/>
      <c r="AE12" s="1154"/>
      <c r="AF12" s="1154"/>
      <c r="AG12" s="1154"/>
      <c r="AH12" s="1154"/>
      <c r="AI12" s="1154"/>
      <c r="AJ12" s="1154"/>
      <c r="AK12" s="1154"/>
      <c r="AL12" s="1154"/>
      <c r="AM12" s="1154"/>
      <c r="AN12" s="134"/>
      <c r="AO12" s="134"/>
      <c r="AP12" s="134"/>
      <c r="AQ12" s="134"/>
      <c r="AR12" s="134"/>
      <c r="AS12" s="134"/>
      <c r="AT12" s="134"/>
      <c r="AU12" s="134"/>
      <c r="AV12" s="134"/>
      <c r="AW12" s="134"/>
      <c r="AX12" s="134"/>
      <c r="AY12" s="134"/>
      <c r="AZ12" s="134"/>
      <c r="BA12" s="134"/>
      <c r="BB12" s="134"/>
      <c r="BC12" s="134"/>
      <c r="BD12" s="134"/>
      <c r="BE12" s="134"/>
      <c r="BF12" s="134"/>
      <c r="BG12" s="134"/>
      <c r="BH12" s="134"/>
    </row>
    <row r="13" spans="1:60" ht="15.75" x14ac:dyDescent="0.25">
      <c r="A13" s="134"/>
      <c r="B13" s="1155" t="s">
        <v>132</v>
      </c>
      <c r="C13" s="1156"/>
      <c r="D13" s="1156"/>
      <c r="E13" s="1156"/>
      <c r="F13" s="1156"/>
      <c r="G13" s="1156"/>
      <c r="H13" s="1156"/>
      <c r="I13" s="1156"/>
      <c r="J13" s="1156"/>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c r="AI13" s="1156"/>
      <c r="AJ13" s="1156"/>
      <c r="AK13" s="1156"/>
      <c r="AL13" s="1156"/>
      <c r="AM13" s="1156"/>
      <c r="AN13" s="1156"/>
      <c r="AO13" s="1156"/>
      <c r="AP13" s="1156"/>
      <c r="AQ13" s="1156"/>
      <c r="AR13" s="1156"/>
      <c r="AS13" s="1156"/>
      <c r="AT13" s="1156"/>
      <c r="AU13" s="1156"/>
      <c r="AV13" s="1156"/>
      <c r="AW13" s="1156"/>
      <c r="AX13" s="1156"/>
      <c r="AY13" s="1156"/>
      <c r="AZ13" s="1156"/>
      <c r="BA13" s="1156"/>
      <c r="BB13" s="1156"/>
      <c r="BC13" s="1156"/>
      <c r="BD13" s="1156"/>
      <c r="BE13" s="1156"/>
      <c r="BF13" s="1156"/>
      <c r="BG13" s="1156"/>
      <c r="BH13" s="1156"/>
    </row>
    <row r="14" spans="1:60" ht="16.5" x14ac:dyDescent="0.3">
      <c r="A14" s="107"/>
      <c r="B14" s="107"/>
      <c r="C14" s="107"/>
      <c r="D14" s="107"/>
      <c r="E14" s="107"/>
      <c r="F14" s="65"/>
      <c r="G14" s="65"/>
      <c r="H14" s="108"/>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row>
  </sheetData>
  <mergeCells count="119">
    <mergeCell ref="AN1:AR2"/>
    <mergeCell ref="AS1:AZ2"/>
    <mergeCell ref="BA1:BH2"/>
    <mergeCell ref="A3:A4"/>
    <mergeCell ref="B3:B4"/>
    <mergeCell ref="C3:C4"/>
    <mergeCell ref="D3:D4"/>
    <mergeCell ref="E3:E4"/>
    <mergeCell ref="F3:F4"/>
    <mergeCell ref="G3:G4"/>
    <mergeCell ref="A1:I2"/>
    <mergeCell ref="J1:P2"/>
    <mergeCell ref="Q1:Y2"/>
    <mergeCell ref="Z1:AF2"/>
    <mergeCell ref="AG1:AJ2"/>
    <mergeCell ref="AK1:AM2"/>
    <mergeCell ref="N3:N4"/>
    <mergeCell ref="O3:O4"/>
    <mergeCell ref="P3:P4"/>
    <mergeCell ref="Q3:Q4"/>
    <mergeCell ref="R3:R4"/>
    <mergeCell ref="S3:S4"/>
    <mergeCell ref="H3:H4"/>
    <mergeCell ref="I3:I4"/>
    <mergeCell ref="J3:J4"/>
    <mergeCell ref="K3:K4"/>
    <mergeCell ref="L3:L4"/>
    <mergeCell ref="M3:M4"/>
    <mergeCell ref="AE3:AE4"/>
    <mergeCell ref="AF3:AF4"/>
    <mergeCell ref="AG3:AG4"/>
    <mergeCell ref="AH3:AH4"/>
    <mergeCell ref="AI3:AI4"/>
    <mergeCell ref="AJ3:AJ4"/>
    <mergeCell ref="T3:Y3"/>
    <mergeCell ref="Z3:Z4"/>
    <mergeCell ref="AA3:AA4"/>
    <mergeCell ref="AB3:AB4"/>
    <mergeCell ref="AC3:AC4"/>
    <mergeCell ref="AD3:AD4"/>
    <mergeCell ref="AQ3:AQ4"/>
    <mergeCell ref="AR3:AR4"/>
    <mergeCell ref="AS3:AS4"/>
    <mergeCell ref="AT3:AT4"/>
    <mergeCell ref="AU3:AU4"/>
    <mergeCell ref="AV3:AV4"/>
    <mergeCell ref="AK3:AK4"/>
    <mergeCell ref="AL3:AL4"/>
    <mergeCell ref="AM3:AM4"/>
    <mergeCell ref="AN3:AN4"/>
    <mergeCell ref="AO3:AO4"/>
    <mergeCell ref="AP3:AP4"/>
    <mergeCell ref="BC3:BC4"/>
    <mergeCell ref="BD3:BD4"/>
    <mergeCell ref="BE3:BE4"/>
    <mergeCell ref="BF3:BF4"/>
    <mergeCell ref="BG3:BG4"/>
    <mergeCell ref="BH3:BH4"/>
    <mergeCell ref="AW3:AW4"/>
    <mergeCell ref="AX3:AX4"/>
    <mergeCell ref="AY3:AY4"/>
    <mergeCell ref="AZ3:AZ4"/>
    <mergeCell ref="BA3:BA4"/>
    <mergeCell ref="BB3:BB4"/>
    <mergeCell ref="J5:J6"/>
    <mergeCell ref="K5:K6"/>
    <mergeCell ref="L5:L6"/>
    <mergeCell ref="M5:M6"/>
    <mergeCell ref="A5:A6"/>
    <mergeCell ref="B5:B6"/>
    <mergeCell ref="C5:C6"/>
    <mergeCell ref="D5:D6"/>
    <mergeCell ref="F5:F6"/>
    <mergeCell ref="G5:G6"/>
    <mergeCell ref="BE5:BE6"/>
    <mergeCell ref="BG5:BG6"/>
    <mergeCell ref="A7:A11"/>
    <mergeCell ref="B7:B11"/>
    <mergeCell ref="C7:C11"/>
    <mergeCell ref="D7:D11"/>
    <mergeCell ref="E7:E8"/>
    <mergeCell ref="F7:F10"/>
    <mergeCell ref="G7:G11"/>
    <mergeCell ref="H7:H11"/>
    <mergeCell ref="AP5:AP6"/>
    <mergeCell ref="AQ5:AQ6"/>
    <mergeCell ref="AR5:AR6"/>
    <mergeCell ref="BA5:BA6"/>
    <mergeCell ref="BC5:BC6"/>
    <mergeCell ref="BD5:BD6"/>
    <mergeCell ref="N5:N6"/>
    <mergeCell ref="O5:O6"/>
    <mergeCell ref="P5:P6"/>
    <mergeCell ref="AK5:AK6"/>
    <mergeCell ref="AN5:AN6"/>
    <mergeCell ref="AO5:AO6"/>
    <mergeCell ref="H5:H6"/>
    <mergeCell ref="I5:I6"/>
    <mergeCell ref="E9:E10"/>
    <mergeCell ref="B12:AM12"/>
    <mergeCell ref="B13:BH13"/>
    <mergeCell ref="AR7:AR11"/>
    <mergeCell ref="BA7:BA11"/>
    <mergeCell ref="BC7:BC11"/>
    <mergeCell ref="BD7:BD11"/>
    <mergeCell ref="BE7:BE11"/>
    <mergeCell ref="BG7:BG11"/>
    <mergeCell ref="O7:O11"/>
    <mergeCell ref="P7:P11"/>
    <mergeCell ref="AN7:AN11"/>
    <mergeCell ref="AO7:AO11"/>
    <mergeCell ref="AP7:AP11"/>
    <mergeCell ref="AQ7:AQ11"/>
    <mergeCell ref="I7:I11"/>
    <mergeCell ref="J7:J11"/>
    <mergeCell ref="K7:K11"/>
    <mergeCell ref="L7:L11"/>
    <mergeCell ref="M7:M11"/>
    <mergeCell ref="N7:N11"/>
  </mergeCells>
  <conditionalFormatting sqref="M7:M11">
    <cfRule type="containsText" dxfId="1230" priority="1" operator="containsText" text="❌">
      <formula>NOT(ISERROR(SEARCH("❌",M7)))</formula>
    </cfRule>
  </conditionalFormatting>
  <conditionalFormatting sqref="AA5">
    <cfRule type="cellIs" dxfId="1229" priority="82" operator="equal">
      <formula>"Muy Alta"</formula>
    </cfRule>
    <cfRule type="cellIs" dxfId="1228" priority="83" operator="equal">
      <formula>"Alta"</formula>
    </cfRule>
    <cfRule type="cellIs" dxfId="1227" priority="84" operator="equal">
      <formula>"Media"</formula>
    </cfRule>
    <cfRule type="cellIs" dxfId="1226" priority="85" operator="equal">
      <formula>"Baja"</formula>
    </cfRule>
    <cfRule type="cellIs" dxfId="1225" priority="86" operator="equal">
      <formula>"Muy Baja"</formula>
    </cfRule>
  </conditionalFormatting>
  <conditionalFormatting sqref="AC5">
    <cfRule type="cellIs" dxfId="1224" priority="77" operator="equal">
      <formula>"Catastrófico"</formula>
    </cfRule>
    <cfRule type="cellIs" dxfId="1223" priority="78" operator="equal">
      <formula>"Mayor"</formula>
    </cfRule>
    <cfRule type="cellIs" dxfId="1222" priority="79" operator="equal">
      <formula>"Moderado"</formula>
    </cfRule>
    <cfRule type="cellIs" dxfId="1221" priority="80" operator="equal">
      <formula>"Menor"</formula>
    </cfRule>
    <cfRule type="cellIs" dxfId="1220" priority="81" operator="equal">
      <formula>"Leve"</formula>
    </cfRule>
  </conditionalFormatting>
  <conditionalFormatting sqref="AE5">
    <cfRule type="cellIs" dxfId="1219" priority="73" operator="equal">
      <formula>"Extremo"</formula>
    </cfRule>
    <cfRule type="cellIs" dxfId="1218" priority="74" operator="equal">
      <formula>"Alto"</formula>
    </cfRule>
    <cfRule type="cellIs" dxfId="1217" priority="75" operator="equal">
      <formula>"Moderado"</formula>
    </cfRule>
    <cfRule type="cellIs" dxfId="1216" priority="76" operator="equal">
      <formula>"Bajo"</formula>
    </cfRule>
  </conditionalFormatting>
  <conditionalFormatting sqref="AA6">
    <cfRule type="cellIs" dxfId="1215" priority="68" operator="equal">
      <formula>"Muy Alta"</formula>
    </cfRule>
    <cfRule type="cellIs" dxfId="1214" priority="69" operator="equal">
      <formula>"Alta"</formula>
    </cfRule>
    <cfRule type="cellIs" dxfId="1213" priority="70" operator="equal">
      <formula>"Media"</formula>
    </cfRule>
    <cfRule type="cellIs" dxfId="1212" priority="71" operator="equal">
      <formula>"Baja"</formula>
    </cfRule>
    <cfRule type="cellIs" dxfId="1211" priority="72" operator="equal">
      <formula>"Muy Baja"</formula>
    </cfRule>
  </conditionalFormatting>
  <conditionalFormatting sqref="AC6">
    <cfRule type="cellIs" dxfId="1210" priority="63" operator="equal">
      <formula>"Catastrófico"</formula>
    </cfRule>
    <cfRule type="cellIs" dxfId="1209" priority="64" operator="equal">
      <formula>"Mayor"</formula>
    </cfRule>
    <cfRule type="cellIs" dxfId="1208" priority="65" operator="equal">
      <formula>"Moderado"</formula>
    </cfRule>
    <cfRule type="cellIs" dxfId="1207" priority="66" operator="equal">
      <formula>"Menor"</formula>
    </cfRule>
    <cfRule type="cellIs" dxfId="1206" priority="67" operator="equal">
      <formula>"Leve"</formula>
    </cfRule>
  </conditionalFormatting>
  <conditionalFormatting sqref="AE6">
    <cfRule type="cellIs" dxfId="1205" priority="59" operator="equal">
      <formula>"Extremo"</formula>
    </cfRule>
    <cfRule type="cellIs" dxfId="1204" priority="60" operator="equal">
      <formula>"Alto"</formula>
    </cfRule>
    <cfRule type="cellIs" dxfId="1203" priority="61" operator="equal">
      <formula>"Moderado"</formula>
    </cfRule>
    <cfRule type="cellIs" dxfId="1202" priority="62" operator="equal">
      <formula>"Bajo"</formula>
    </cfRule>
  </conditionalFormatting>
  <conditionalFormatting sqref="J5">
    <cfRule type="cellIs" dxfId="1201" priority="54" operator="equal">
      <formula>"Muy Alta"</formula>
    </cfRule>
    <cfRule type="cellIs" dxfId="1200" priority="55" operator="equal">
      <formula>"Alta"</formula>
    </cfRule>
    <cfRule type="cellIs" dxfId="1199" priority="56" operator="equal">
      <formula>"Media"</formula>
    </cfRule>
    <cfRule type="cellIs" dxfId="1198" priority="57" operator="equal">
      <formula>"Baja"</formula>
    </cfRule>
    <cfRule type="cellIs" dxfId="1197" priority="58" operator="equal">
      <formula>"Muy Baja"</formula>
    </cfRule>
  </conditionalFormatting>
  <conditionalFormatting sqref="N5">
    <cfRule type="cellIs" dxfId="1196" priority="49" operator="equal">
      <formula>"Catastrófico"</formula>
    </cfRule>
    <cfRule type="cellIs" dxfId="1195" priority="50" operator="equal">
      <formula>"Mayor"</formula>
    </cfRule>
    <cfRule type="cellIs" dxfId="1194" priority="51" operator="equal">
      <formula>"Moderado"</formula>
    </cfRule>
    <cfRule type="cellIs" dxfId="1193" priority="52" operator="equal">
      <formula>"Menor"</formula>
    </cfRule>
    <cfRule type="cellIs" dxfId="1192" priority="53" operator="equal">
      <formula>"Leve"</formula>
    </cfRule>
  </conditionalFormatting>
  <conditionalFormatting sqref="P5">
    <cfRule type="cellIs" dxfId="1191" priority="45" operator="equal">
      <formula>"Extremo"</formula>
    </cfRule>
    <cfRule type="cellIs" dxfId="1190" priority="46" operator="equal">
      <formula>"Alto"</formula>
    </cfRule>
    <cfRule type="cellIs" dxfId="1189" priority="47" operator="equal">
      <formula>"Moderado"</formula>
    </cfRule>
    <cfRule type="cellIs" dxfId="1188" priority="48" operator="equal">
      <formula>"Bajo"</formula>
    </cfRule>
  </conditionalFormatting>
  <conditionalFormatting sqref="M5:M6">
    <cfRule type="containsText" dxfId="1187" priority="44" operator="containsText" text="❌">
      <formula>NOT(ISERROR(SEARCH("❌",M5)))</formula>
    </cfRule>
  </conditionalFormatting>
  <conditionalFormatting sqref="AA7">
    <cfRule type="cellIs" dxfId="1186" priority="39" operator="equal">
      <formula>"Muy Alta"</formula>
    </cfRule>
    <cfRule type="cellIs" dxfId="1185" priority="40" operator="equal">
      <formula>"Alta"</formula>
    </cfRule>
    <cfRule type="cellIs" dxfId="1184" priority="41" operator="equal">
      <formula>"Media"</formula>
    </cfRule>
    <cfRule type="cellIs" dxfId="1183" priority="42" operator="equal">
      <formula>"Baja"</formula>
    </cfRule>
    <cfRule type="cellIs" dxfId="1182" priority="43" operator="equal">
      <formula>"Muy Baja"</formula>
    </cfRule>
  </conditionalFormatting>
  <conditionalFormatting sqref="AC7">
    <cfRule type="cellIs" dxfId="1181" priority="34" operator="equal">
      <formula>"Catastrófico"</formula>
    </cfRule>
    <cfRule type="cellIs" dxfId="1180" priority="35" operator="equal">
      <formula>"Mayor"</formula>
    </cfRule>
    <cfRule type="cellIs" dxfId="1179" priority="36" operator="equal">
      <formula>"Moderado"</formula>
    </cfRule>
    <cfRule type="cellIs" dxfId="1178" priority="37" operator="equal">
      <formula>"Menor"</formula>
    </cfRule>
    <cfRule type="cellIs" dxfId="1177" priority="38" operator="equal">
      <formula>"Leve"</formula>
    </cfRule>
  </conditionalFormatting>
  <conditionalFormatting sqref="AE7">
    <cfRule type="cellIs" dxfId="1176" priority="30" operator="equal">
      <formula>"Extremo"</formula>
    </cfRule>
    <cfRule type="cellIs" dxfId="1175" priority="31" operator="equal">
      <formula>"Alto"</formula>
    </cfRule>
    <cfRule type="cellIs" dxfId="1174" priority="32" operator="equal">
      <formula>"Moderado"</formula>
    </cfRule>
    <cfRule type="cellIs" dxfId="1173" priority="33" operator="equal">
      <formula>"Bajo"</formula>
    </cfRule>
  </conditionalFormatting>
  <conditionalFormatting sqref="AA8:AA11">
    <cfRule type="cellIs" dxfId="1172" priority="25" operator="equal">
      <formula>"Muy Alta"</formula>
    </cfRule>
    <cfRule type="cellIs" dxfId="1171" priority="26" operator="equal">
      <formula>"Alta"</formula>
    </cfRule>
    <cfRule type="cellIs" dxfId="1170" priority="27" operator="equal">
      <formula>"Media"</formula>
    </cfRule>
    <cfRule type="cellIs" dxfId="1169" priority="28" operator="equal">
      <formula>"Baja"</formula>
    </cfRule>
    <cfRule type="cellIs" dxfId="1168" priority="29" operator="equal">
      <formula>"Muy Baja"</formula>
    </cfRule>
  </conditionalFormatting>
  <conditionalFormatting sqref="AC8:AC11">
    <cfRule type="cellIs" dxfId="1167" priority="20" operator="equal">
      <formula>"Catastrófico"</formula>
    </cfRule>
    <cfRule type="cellIs" dxfId="1166" priority="21" operator="equal">
      <formula>"Mayor"</formula>
    </cfRule>
    <cfRule type="cellIs" dxfId="1165" priority="22" operator="equal">
      <formula>"Moderado"</formula>
    </cfRule>
    <cfRule type="cellIs" dxfId="1164" priority="23" operator="equal">
      <formula>"Menor"</formula>
    </cfRule>
    <cfRule type="cellIs" dxfId="1163" priority="24" operator="equal">
      <formula>"Leve"</formula>
    </cfRule>
  </conditionalFormatting>
  <conditionalFormatting sqref="AE8:AE11">
    <cfRule type="cellIs" dxfId="1162" priority="16" operator="equal">
      <formula>"Extremo"</formula>
    </cfRule>
    <cfRule type="cellIs" dxfId="1161" priority="17" operator="equal">
      <formula>"Alto"</formula>
    </cfRule>
    <cfRule type="cellIs" dxfId="1160" priority="18" operator="equal">
      <formula>"Moderado"</formula>
    </cfRule>
    <cfRule type="cellIs" dxfId="1159" priority="19" operator="equal">
      <formula>"Bajo"</formula>
    </cfRule>
  </conditionalFormatting>
  <conditionalFormatting sqref="J7">
    <cfRule type="cellIs" dxfId="1158" priority="11" operator="equal">
      <formula>"Muy Alta"</formula>
    </cfRule>
    <cfRule type="cellIs" dxfId="1157" priority="12" operator="equal">
      <formula>"Alta"</formula>
    </cfRule>
    <cfRule type="cellIs" dxfId="1156" priority="13" operator="equal">
      <formula>"Media"</formula>
    </cfRule>
    <cfRule type="cellIs" dxfId="1155" priority="14" operator="equal">
      <formula>"Baja"</formula>
    </cfRule>
    <cfRule type="cellIs" dxfId="1154" priority="15" operator="equal">
      <formula>"Muy Baja"</formula>
    </cfRule>
  </conditionalFormatting>
  <conditionalFormatting sqref="N7">
    <cfRule type="cellIs" dxfId="1153" priority="6" operator="equal">
      <formula>"Catastrófico"</formula>
    </cfRule>
    <cfRule type="cellIs" dxfId="1152" priority="7" operator="equal">
      <formula>"Mayor"</formula>
    </cfRule>
    <cfRule type="cellIs" dxfId="1151" priority="8" operator="equal">
      <formula>"Moderado"</formula>
    </cfRule>
    <cfRule type="cellIs" dxfId="1150" priority="9" operator="equal">
      <formula>"Menor"</formula>
    </cfRule>
    <cfRule type="cellIs" dxfId="1149" priority="10" operator="equal">
      <formula>"Leve"</formula>
    </cfRule>
  </conditionalFormatting>
  <conditionalFormatting sqref="P7">
    <cfRule type="cellIs" dxfId="1148" priority="2" operator="equal">
      <formula>"Extremo"</formula>
    </cfRule>
    <cfRule type="cellIs" dxfId="1147" priority="3" operator="equal">
      <formula>"Alto"</formula>
    </cfRule>
    <cfRule type="cellIs" dxfId="1146" priority="4" operator="equal">
      <formula>"Moderado"</formula>
    </cfRule>
    <cfRule type="cellIs" dxfId="1145" priority="5" operator="equal">
      <formula>"Bajo"</formula>
    </cfRule>
  </conditionalFormatting>
  <dataValidations count="5">
    <dataValidation type="list" allowBlank="1" showInputMessage="1" showErrorMessage="1" sqref="W8:Y11 T8:U11 AF8">
      <formula1>#REF!</formula1>
    </dataValidation>
    <dataValidation type="list" allowBlank="1" showInputMessage="1" showErrorMessage="1" sqref="AM5:AM11">
      <formula1>"Sin avance,En curso,Finalizado"</formula1>
    </dataValidation>
    <dataValidation type="list" allowBlank="1" showInputMessage="1" showErrorMessage="1" sqref="AS5:AX11 BA5:BA11">
      <formula1>"Si,No"</formula1>
    </dataValidation>
    <dataValidation type="list" allowBlank="1" showInputMessage="1" showErrorMessage="1" sqref="BB5:BB11">
      <formula1>"Si,No, No aplica porque el riesgo no se materializo"</formula1>
    </dataValidation>
    <dataValidation type="list" allowBlank="1" showInputMessage="1" showErrorMessage="1" sqref="H5:H11">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'E:\RIESGOS 30-08-22\gestion\GESTION SALUD\[RIESGOS DE GESTION SALUD STO.xlsx]Opciones Tratamiento'!#REF!</xm:f>
          </x14:formula1>
          <xm:sqref>AF9:AF11 AF5:AF7 B5:B11</xm:sqref>
        </x14:dataValidation>
        <x14:dataValidation type="custom" allowBlank="1" showInputMessage="1" showErrorMessage="1" error="Recuerde que las acciones se generan bajo la medida de mitigar el riesgo">
          <x14:formula1>
            <xm:f>IF(OR(AF6='E:\RIESGOS 30-08-22\gestion\GESTION SALUD\[RIESGOS DE GESTION SALUD STO.xlsx]Opciones Tratamiento'!#REF!,AF6='E:\RIESGOS 30-08-22\gestion\GESTION SALUD\[RIESGOS DE GESTION SALUD STO.xlsx]Opciones Tratamiento'!#REF!,AF6='E:\RIESGOS 30-08-22\gestion\GESTION SALUD\[RIESGOS DE GESTION SALUD STO.xlsx]Opciones Tratamiento'!#REF!),ISBLANK(AF6),ISTEXT(AF6))</xm:f>
          </x14:formula1>
          <xm:sqref>AH6 AH8:AH11</xm:sqref>
        </x14:dataValidation>
        <x14:dataValidation type="custom" allowBlank="1" showInputMessage="1" showErrorMessage="1" error="Recuerde que las acciones se generan bajo la medida de mitigar el riesgo">
          <x14:formula1>
            <xm:f>IF(OR(AF5='E:\RIESGOS 30-08-22\gestion\GESTION SALUD\[RIESGOS DE GESTION SALUD STO.xlsx]Opciones Tratamiento'!#REF!,AF5='E:\RIESGOS 30-08-22\gestion\GESTION SALUD\[RIESGOS DE GESTION SALUD STO.xlsx]Opciones Tratamiento'!#REF!,AF5='E:\RIESGOS 30-08-22\gestion\GESTION SALUD\[RIESGOS DE GESTION SALUD STO.xlsx]Opciones Tratamiento'!#REF!),ISBLANK(AF5),ISTEXT(AF5))</xm:f>
          </x14:formula1>
          <xm:sqref>AK5 AK7 AL5:AL11</xm:sqref>
        </x14:dataValidation>
        <x14:dataValidation type="custom" allowBlank="1" showInputMessage="1" showErrorMessage="1" error="Recuerde que las acciones se generan bajo la medida de mitigar el riesgo">
          <x14:formula1>
            <xm:f>IF(OR(AF5='xlFile://Root/AUDITORIAS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Tratamiento'!#REF!),ISBLANK(AF5),ISTEXT(AF5))</xm:f>
          </x14:formula1>
          <xm:sqref>AI5:AI7</xm:sqref>
        </x14:dataValidation>
        <x14:dataValidation type="custom" allowBlank="1" showInputMessage="1" showErrorMessage="1" error="Recuerde que las acciones se generan bajo la medida de mitigar el riesgo">
          <x14:formula1>
            <xm:f>IF(OR(AF5='xlFile://Root/AUDITORIAS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Tratamiento'!#REF!),ISBLANK(AF5),ISTEXT(AF5))</xm:f>
          </x14:formula1>
          <xm:sqref>AH5 AH7</xm:sqref>
        </x14:dataValidation>
        <x14:dataValidation type="list" allowBlank="1" showInputMessage="1" showErrorMessage="1">
          <x14:formula1>
            <xm:f>'E:\RIESGOS 30-08-22\gestion\GESTION SALUD\[RIESGOS DE GESTION SALUD STO.xlsx]Tabla Valoración controles'!#REF!</xm:f>
          </x14:formula1>
          <xm:sqref>T5:U7 W5:Y7</xm:sqref>
        </x14:dataValidation>
        <x14:dataValidation type="custom" allowBlank="1" showInputMessage="1" showErrorMessage="1" error="Recuerde que las acciones se generan bajo la medida de mitigar el riesgo">
          <x14:formula1>
            <xm:f>IF(OR(AF5='E:\RIESGOS 30-08-22\gestion\GESTION SALUD\RIESGOS DE GESTION\[MAPA DE RIESGO DE GESTION.xlsx]Opciones Tratamiento'!#REF!,AF5='E:\RIESGOS 30-08-22\gestion\GESTION SALUD\RIESGOS DE GESTION\[MAPA DE RIESGO DE GESTION.xlsx]Opciones Tratamiento'!#REF!,AF5='E:\RIESGOS 30-08-22\gestion\GESTION SALUD\RIESGOS DE GESTION\[MAPA DE RIESGO DE GESTION.xlsx]Opciones Tratamiento'!#REF!),ISBLANK(AF5),ISTEXT(AF5))</xm:f>
          </x14:formula1>
          <xm:sqref>AG5</xm:sqref>
        </x14:dataValidation>
        <x14:dataValidation type="custom" allowBlank="1" showInputMessage="1" showErrorMessage="1" error="Recuerde que las acciones se generan bajo la medida de mitigar el riesgo">
          <x14:formula1>
            <xm:f>IF(OR(AF5='E:\RIESGOS 30-08-22\gestion\GESTION SALUD\RIESGOS DE GESTION\[MAPA DE RIESGO DE GESTION.xlsx]Opciones Tratamiento'!#REF!,AF5='E:\RIESGOS 30-08-22\gestion\GESTION SALUD\RIESGOS DE GESTION\[MAPA DE RIESGO DE GESTION.xlsx]Opciones Tratamiento'!#REF!,AF5='E:\RIESGOS 30-08-22\gestion\GESTION SALUD\RIESGOS DE GESTION\[MAPA DE RIESGO DE GESTION.xlsx]Opciones Tratamiento'!#REF!),ISBLANK(AF5),ISTEXT(AF5))</xm:f>
          </x14:formula1>
          <xm:sqref>AJ5:AJ7</xm:sqref>
        </x14:dataValidation>
        <x14:dataValidation type="list" allowBlank="1" showInputMessage="1" showErrorMessage="1">
          <x14:formula1>
            <xm:f>'E:\RIESGOS 30-08-22\gestion\GESTION SALUD\[RIESGOS DE GESTION SALUD STO.xlsx]Tabla Impacto'!#REF!</xm:f>
          </x14:formula1>
          <xm:sqref>L5:L11</xm:sqref>
        </x14:dataValidation>
        <x14:dataValidation type="custom" allowBlank="1" showInputMessage="1" showErrorMessage="1" error="Recuerde que las acciones se generan bajo la medida de mitigar el riesgo">
          <x14:formula1>
            <xm:f>IF(OR(AF8='E:\RIESGOS 30-08-22\gestion\GESTION SALUD\[RIESGOS DE GESTION SALUD STO.xlsx]Opciones Tratamiento'!#REF!,AF8='E:\RIESGOS 30-08-22\gestion\GESTION SALUD\[RIESGOS DE GESTION SALUD STO.xlsx]Opciones Tratamiento'!#REF!,AF8='E:\RIESGOS 30-08-22\gestion\GESTION SALUD\[RIESGOS DE GESTION SALUD STO.xlsx]Opciones Tratamiento'!#REF!),ISBLANK(AF8),ISTEXT(AF8))</xm:f>
          </x14:formula1>
          <xm:sqref>AI8:AI11</xm:sqref>
        </x14:dataValidation>
        <x14:dataValidation type="custom" allowBlank="1" showInputMessage="1" showErrorMessage="1" error="Recuerde que las acciones se generan bajo la medida de mitigar el riesgo">
          <x14:formula1>
            <xm:f>IF(OR(AF8='E:\RIESGOS 30-08-22\gestion\GESTION SALUD\[RIESGOS DE GESTION SALUD STO.xlsx]Opciones Tratamiento'!#REF!,AF8='E:\RIESGOS 30-08-22\gestion\GESTION SALUD\[RIESGOS DE GESTION SALUD STO.xlsx]Opciones Tratamiento'!#REF!,AF8='E:\RIESGOS 30-08-22\gestion\GESTION SALUD\[RIESGOS DE GESTION SALUD STO.xlsx]Opciones Tratamiento'!#REF!),ISBLANK(AF8),ISTEXT(AF8))</xm:f>
          </x14:formula1>
          <xm:sqref>AJ8:AJ11</xm:sqref>
        </x14:dataValidation>
        <x14:dataValidation type="custom" allowBlank="1" showInputMessage="1" showErrorMessage="1" error="Recuerde que las acciones se generan bajo la medida de mitigar el riesgo">
          <x14:formula1>
            <xm:f>IF(OR(AF7='E:\RIESGOS 30-08-22\gestion\GESTION SALUD\[RIESGOS DE GESTION SALUD STO.xlsx]Opciones Tratamiento'!#REF!,AF7='E:\RIESGOS 30-08-22\gestion\GESTION SALUD\[RIESGOS DE GESTION SALUD STO.xlsx]Opciones Tratamiento'!#REF!,AF7='E:\RIESGOS 30-08-22\gestion\GESTION SALUD\[RIESGOS DE GESTION SALUD STO.xlsx]Opciones Tratamiento'!#REF!),ISBLANK(AF7),ISTEXT(AF7))</xm:f>
          </x14:formula1>
          <xm:sqref>AG7:AG11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I15"/>
  <sheetViews>
    <sheetView zoomScale="69" zoomScaleNormal="69" workbookViewId="0">
      <selection sqref="A1:I2"/>
    </sheetView>
  </sheetViews>
  <sheetFormatPr baseColWidth="10" defaultRowHeight="15" x14ac:dyDescent="0.25"/>
  <cols>
    <col min="1" max="1" width="24.140625" customWidth="1"/>
    <col min="2" max="2" width="15.140625" customWidth="1"/>
    <col min="4" max="4" width="19.7109375" customWidth="1"/>
    <col min="5" max="5" width="23.7109375" customWidth="1"/>
    <col min="7" max="7" width="28.5703125" customWidth="1"/>
    <col min="8" max="8" width="12.5703125" customWidth="1"/>
    <col min="9" max="9" width="33.140625" customWidth="1"/>
    <col min="10" max="10" width="27.42578125" customWidth="1"/>
    <col min="11" max="11" width="22" customWidth="1"/>
    <col min="13" max="13" width="22.5703125" customWidth="1"/>
    <col min="14" max="14" width="55.42578125" customWidth="1"/>
    <col min="15" max="15" width="52.42578125" customWidth="1"/>
    <col min="16" max="16" width="30.140625" customWidth="1"/>
    <col min="17" max="17" width="34.5703125" customWidth="1"/>
    <col min="18" max="18" width="33.7109375" customWidth="1"/>
    <col min="19" max="19" width="49.140625" customWidth="1"/>
    <col min="20" max="20" width="20.85546875" customWidth="1"/>
    <col min="21" max="21" width="38.85546875" customWidth="1"/>
    <col min="22" max="22" width="58.85546875" customWidth="1"/>
    <col min="23" max="23" width="23.85546875" customWidth="1"/>
    <col min="28" max="28" width="20.42578125" customWidth="1"/>
    <col min="29" max="29" width="30.140625" customWidth="1"/>
    <col min="30" max="30" width="17.5703125" customWidth="1"/>
    <col min="31" max="31" width="16" customWidth="1"/>
    <col min="32" max="32" width="19.7109375" customWidth="1"/>
    <col min="33" max="33" width="19.5703125" customWidth="1"/>
    <col min="34" max="34" width="24.140625" customWidth="1"/>
    <col min="35" max="35" width="19.7109375" customWidth="1"/>
    <col min="36" max="36" width="33.28515625" customWidth="1"/>
    <col min="37" max="37" width="49.42578125" customWidth="1"/>
    <col min="38" max="38" width="59" customWidth="1"/>
    <col min="39" max="39" width="62.5703125" customWidth="1"/>
  </cols>
  <sheetData>
    <row r="1" spans="1:61" ht="15.75"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1" t="s">
        <v>41</v>
      </c>
      <c r="AA1" s="1021"/>
      <c r="AB1" s="1021"/>
      <c r="AC1" s="1021"/>
      <c r="AD1" s="1021"/>
      <c r="AE1" s="1021"/>
      <c r="AF1" s="1021"/>
      <c r="AG1" s="1023" t="s">
        <v>42</v>
      </c>
      <c r="AH1" s="1024"/>
      <c r="AI1" s="1024"/>
      <c r="AJ1" s="1025"/>
      <c r="AK1" s="68"/>
      <c r="AL1" s="776" t="s">
        <v>433</v>
      </c>
      <c r="AM1" s="1029"/>
      <c r="AN1" s="1030"/>
      <c r="AO1" s="1007" t="s">
        <v>434</v>
      </c>
      <c r="AP1" s="1008"/>
      <c r="AQ1" s="1008"/>
      <c r="AR1" s="1008"/>
      <c r="AS1" s="1008"/>
      <c r="AT1" s="765" t="s">
        <v>45</v>
      </c>
      <c r="AU1" s="1010"/>
      <c r="AV1" s="1010"/>
      <c r="AW1" s="1010"/>
      <c r="AX1" s="1010"/>
      <c r="AY1" s="1010"/>
      <c r="AZ1" s="1010"/>
      <c r="BA1" s="1010"/>
      <c r="BB1" s="1007" t="s">
        <v>46</v>
      </c>
      <c r="BC1" s="1013"/>
      <c r="BD1" s="1013"/>
      <c r="BE1" s="1013"/>
      <c r="BF1" s="1013"/>
      <c r="BG1" s="1013"/>
      <c r="BH1" s="1013"/>
      <c r="BI1" s="1013"/>
    </row>
    <row r="2" spans="1:61" ht="16.5" thickBot="1" x14ac:dyDescent="0.3">
      <c r="A2" s="1021"/>
      <c r="B2" s="1021"/>
      <c r="C2" s="1021"/>
      <c r="D2" s="1021"/>
      <c r="E2" s="1021"/>
      <c r="F2" s="1021"/>
      <c r="G2" s="1021"/>
      <c r="H2" s="1021"/>
      <c r="I2" s="1021"/>
      <c r="J2" s="1022"/>
      <c r="K2" s="1022"/>
      <c r="L2" s="1022"/>
      <c r="M2" s="1022"/>
      <c r="N2" s="1022"/>
      <c r="O2" s="1022"/>
      <c r="P2" s="1022"/>
      <c r="Q2" s="1022"/>
      <c r="R2" s="1022"/>
      <c r="S2" s="1022"/>
      <c r="T2" s="1022"/>
      <c r="U2" s="1022"/>
      <c r="V2" s="1022"/>
      <c r="W2" s="1022"/>
      <c r="X2" s="1022"/>
      <c r="Y2" s="1022"/>
      <c r="Z2" s="1021"/>
      <c r="AA2" s="1021"/>
      <c r="AB2" s="1021"/>
      <c r="AC2" s="1021"/>
      <c r="AD2" s="1021"/>
      <c r="AE2" s="1021"/>
      <c r="AF2" s="1021"/>
      <c r="AG2" s="1026"/>
      <c r="AH2" s="1027"/>
      <c r="AI2" s="1027"/>
      <c r="AJ2" s="1028"/>
      <c r="AK2" s="69"/>
      <c r="AL2" s="1031"/>
      <c r="AM2" s="1031"/>
      <c r="AN2" s="1032"/>
      <c r="AO2" s="1008"/>
      <c r="AP2" s="1008"/>
      <c r="AQ2" s="1008"/>
      <c r="AR2" s="1008"/>
      <c r="AS2" s="1008"/>
      <c r="AT2" s="1033"/>
      <c r="AU2" s="1034"/>
      <c r="AV2" s="1034"/>
      <c r="AW2" s="1034"/>
      <c r="AX2" s="1034"/>
      <c r="AY2" s="1034"/>
      <c r="AZ2" s="1034"/>
      <c r="BA2" s="1034"/>
      <c r="BB2" s="1013"/>
      <c r="BC2" s="1013"/>
      <c r="BD2" s="1013"/>
      <c r="BE2" s="1013"/>
      <c r="BF2" s="1013"/>
      <c r="BG2" s="1013"/>
      <c r="BH2" s="1013"/>
      <c r="BI2" s="1013"/>
    </row>
    <row r="3" spans="1:61" ht="15.75" x14ac:dyDescent="0.25">
      <c r="A3" s="1015" t="s">
        <v>47</v>
      </c>
      <c r="B3" s="1006" t="s">
        <v>24</v>
      </c>
      <c r="C3" s="1005" t="s">
        <v>48</v>
      </c>
      <c r="D3" s="1005" t="s">
        <v>49</v>
      </c>
      <c r="E3" s="1005" t="s">
        <v>50</v>
      </c>
      <c r="F3" s="1006" t="s">
        <v>51</v>
      </c>
      <c r="G3" s="1018" t="s">
        <v>52</v>
      </c>
      <c r="H3" s="1005" t="s">
        <v>53</v>
      </c>
      <c r="I3" s="1005" t="s">
        <v>54</v>
      </c>
      <c r="J3" s="1005" t="s">
        <v>55</v>
      </c>
      <c r="K3" s="1006" t="s">
        <v>56</v>
      </c>
      <c r="L3" s="1005" t="s">
        <v>57</v>
      </c>
      <c r="M3" s="1005" t="s">
        <v>58</v>
      </c>
      <c r="N3" s="1005" t="s">
        <v>59</v>
      </c>
      <c r="O3" s="1006" t="s">
        <v>56</v>
      </c>
      <c r="P3" s="1005" t="s">
        <v>60</v>
      </c>
      <c r="Q3" s="1004" t="s">
        <v>61</v>
      </c>
      <c r="R3" s="1005" t="s">
        <v>62</v>
      </c>
      <c r="S3" s="1005" t="s">
        <v>63</v>
      </c>
      <c r="T3" s="1005" t="s">
        <v>64</v>
      </c>
      <c r="U3" s="1005"/>
      <c r="V3" s="1005"/>
      <c r="W3" s="1005"/>
      <c r="X3" s="1005"/>
      <c r="Y3" s="1005"/>
      <c r="Z3" s="1004" t="s">
        <v>65</v>
      </c>
      <c r="AA3" s="1004" t="s">
        <v>66</v>
      </c>
      <c r="AB3" s="1004" t="s">
        <v>56</v>
      </c>
      <c r="AC3" s="1004" t="s">
        <v>67</v>
      </c>
      <c r="AD3" s="1004" t="s">
        <v>56</v>
      </c>
      <c r="AE3" s="1004" t="s">
        <v>68</v>
      </c>
      <c r="AF3" s="1004" t="s">
        <v>69</v>
      </c>
      <c r="AG3" s="1005" t="s">
        <v>42</v>
      </c>
      <c r="AH3" s="1005" t="s">
        <v>25</v>
      </c>
      <c r="AI3" s="1005" t="s">
        <v>70</v>
      </c>
      <c r="AJ3" s="1005" t="s">
        <v>71</v>
      </c>
      <c r="AK3" s="321"/>
      <c r="AL3" s="1044" t="s">
        <v>435</v>
      </c>
      <c r="AM3" s="1046" t="s">
        <v>73</v>
      </c>
      <c r="AN3" s="1048" t="s">
        <v>74</v>
      </c>
      <c r="AO3" s="1041" t="s">
        <v>26</v>
      </c>
      <c r="AP3" s="1037" t="s">
        <v>436</v>
      </c>
      <c r="AQ3" s="1037" t="s">
        <v>502</v>
      </c>
      <c r="AR3" s="1037" t="s">
        <v>437</v>
      </c>
      <c r="AS3" s="1038" t="s">
        <v>78</v>
      </c>
      <c r="AT3" s="1040" t="s">
        <v>27</v>
      </c>
      <c r="AU3" s="1042" t="s">
        <v>28</v>
      </c>
      <c r="AV3" s="1042" t="s">
        <v>29</v>
      </c>
      <c r="AW3" s="1042" t="s">
        <v>79</v>
      </c>
      <c r="AX3" s="1042" t="s">
        <v>30</v>
      </c>
      <c r="AY3" s="1042" t="s">
        <v>80</v>
      </c>
      <c r="AZ3" s="1042" t="s">
        <v>438</v>
      </c>
      <c r="BA3" s="1052" t="s">
        <v>31</v>
      </c>
      <c r="BB3" s="1054" t="s">
        <v>81</v>
      </c>
      <c r="BC3" s="1050" t="s">
        <v>439</v>
      </c>
      <c r="BD3" s="1050" t="s">
        <v>83</v>
      </c>
      <c r="BE3" s="1050" t="s">
        <v>84</v>
      </c>
      <c r="BF3" s="1050" t="s">
        <v>85</v>
      </c>
      <c r="BG3" s="1050" t="s">
        <v>133</v>
      </c>
      <c r="BH3" s="1050" t="s">
        <v>87</v>
      </c>
      <c r="BI3" s="1051" t="s">
        <v>88</v>
      </c>
    </row>
    <row r="4" spans="1:61" ht="98.25" x14ac:dyDescent="0.25">
      <c r="A4" s="1015"/>
      <c r="B4" s="1006"/>
      <c r="C4" s="1005"/>
      <c r="D4" s="1005"/>
      <c r="E4" s="1005"/>
      <c r="F4" s="1006"/>
      <c r="G4" s="1019"/>
      <c r="H4" s="1005"/>
      <c r="I4" s="1005"/>
      <c r="J4" s="1005"/>
      <c r="K4" s="1006"/>
      <c r="L4" s="1005"/>
      <c r="M4" s="1005"/>
      <c r="N4" s="1006"/>
      <c r="O4" s="1006"/>
      <c r="P4" s="1005"/>
      <c r="Q4" s="1004"/>
      <c r="R4" s="1005"/>
      <c r="S4" s="1005"/>
      <c r="T4" s="67" t="s">
        <v>89</v>
      </c>
      <c r="U4" s="67" t="s">
        <v>90</v>
      </c>
      <c r="V4" s="67" t="s">
        <v>91</v>
      </c>
      <c r="W4" s="67" t="s">
        <v>92</v>
      </c>
      <c r="X4" s="67" t="s">
        <v>93</v>
      </c>
      <c r="Y4" s="67" t="s">
        <v>94</v>
      </c>
      <c r="Z4" s="1004"/>
      <c r="AA4" s="1004"/>
      <c r="AB4" s="1004"/>
      <c r="AC4" s="1004"/>
      <c r="AD4" s="1004"/>
      <c r="AE4" s="1004"/>
      <c r="AF4" s="1004"/>
      <c r="AG4" s="1005"/>
      <c r="AH4" s="1005"/>
      <c r="AI4" s="1005"/>
      <c r="AJ4" s="1005"/>
      <c r="AK4" s="321" t="s">
        <v>503</v>
      </c>
      <c r="AL4" s="1189"/>
      <c r="AM4" s="1190"/>
      <c r="AN4" s="1121"/>
      <c r="AO4" s="1041"/>
      <c r="AP4" s="1037"/>
      <c r="AQ4" s="1037"/>
      <c r="AR4" s="1037"/>
      <c r="AS4" s="1039"/>
      <c r="AT4" s="1041"/>
      <c r="AU4" s="1043"/>
      <c r="AV4" s="1043"/>
      <c r="AW4" s="1043"/>
      <c r="AX4" s="1043"/>
      <c r="AY4" s="1043"/>
      <c r="AZ4" s="1043"/>
      <c r="BA4" s="1053"/>
      <c r="BB4" s="1054"/>
      <c r="BC4" s="1050"/>
      <c r="BD4" s="1050"/>
      <c r="BE4" s="1050"/>
      <c r="BF4" s="1050"/>
      <c r="BG4" s="1050"/>
      <c r="BH4" s="1050"/>
      <c r="BI4" s="1051"/>
    </row>
    <row r="5" spans="1:61" ht="126" x14ac:dyDescent="0.25">
      <c r="A5" s="889">
        <v>1</v>
      </c>
      <c r="B5" s="989" t="s">
        <v>95</v>
      </c>
      <c r="C5" s="873" t="s">
        <v>504</v>
      </c>
      <c r="D5" s="873" t="s">
        <v>505</v>
      </c>
      <c r="E5" s="1184" t="s">
        <v>506</v>
      </c>
      <c r="F5" s="1187" t="s">
        <v>507</v>
      </c>
      <c r="G5" s="1134" t="s">
        <v>508</v>
      </c>
      <c r="H5" s="983" t="s">
        <v>101</v>
      </c>
      <c r="I5" s="1197">
        <v>365</v>
      </c>
      <c r="J5" s="905" t="str">
        <f>IF(I5&lt;=0,"",IF(I5&lt;=2,"Muy Baja",IF(I5&lt;=24,"Baja",IF(I5&lt;=500,"Media",IF(I5&lt;=5000,"Alta","Muy Alta")))))</f>
        <v>Media</v>
      </c>
      <c r="K5" s="907">
        <f>IF(J5="","",IF(J5="Muy Baja",0.2,IF(J5="Baja",0.4,IF(J5="Media",0.6,IF(J5="Alta",0.8,IF(J5="Muy Alta",1,))))))</f>
        <v>0.6</v>
      </c>
      <c r="L5" s="987" t="s">
        <v>301</v>
      </c>
      <c r="M5" s="907" t="str">
        <f>IF(NOT(ISERROR(MATCH(L5,'[5]Tabla Impacto'!$B$221:$B$223,0))),'[5]Tabla Impacto'!$F$223&amp;"Por favor no seleccionar los criterios de impacto(Afectación Económica o presupuestal y Pérdida Reputacional)",L5)</f>
        <v xml:space="preserve">     El riesgo afecta la imagen de de la entidad con efecto publicitario sostenido a nivel de sector administrativo, nivel departamental o municipal</v>
      </c>
      <c r="N5" s="905" t="str">
        <f>IF(OR(M5='[5]Tabla Impacto'!$C$11,M5='[5]Tabla Impacto'!$D$11),"Leve",IF(OR(M5='[5]Tabla Impacto'!$C$12,M5='[5]Tabla Impacto'!$D$12),"Menor",IF(OR(M5='[5]Tabla Impacto'!$C$13,M5='[5]Tabla Impacto'!$D$13),"Moderado",IF(OR(M5='[5]Tabla Impacto'!$C$14,M5='[5]Tabla Impacto'!$D$14),"Mayor",IF(OR(M5='[5]Tabla Impacto'!$C$15,M5='[5]Tabla Impacto'!$D$15),"Catastrófico","")))))</f>
        <v>Mayor</v>
      </c>
      <c r="O5" s="907">
        <f>IF(N5="","",IF(N5="Leve",0.2,IF(N5="Menor",0.4,IF(N5="Moderado",0.6,IF(N5="Mayor",0.8,IF(N5="Catastrófico",1,))))))</f>
        <v>0.8</v>
      </c>
      <c r="P5" s="909"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Alto</v>
      </c>
      <c r="Q5" s="286">
        <v>1</v>
      </c>
      <c r="R5" s="287" t="s">
        <v>509</v>
      </c>
      <c r="S5" s="288" t="str">
        <f>IF(OR(T5="Preventivo",T5="Detectivo"),"Probabilidad",IF(T5="Correctivo","Impacto",""))</f>
        <v>Probabilidad</v>
      </c>
      <c r="T5" s="29" t="s">
        <v>214</v>
      </c>
      <c r="U5" s="29" t="s">
        <v>35</v>
      </c>
      <c r="V5" s="289" t="str">
        <f>IF(AND(T5="Preventivo",U5="Automático"),"50%",IF(AND(T5="Preventivo",U5="Manual"),"40%",IF(AND(T5="Detectivo",U5="Automático"),"40%",IF(AND(T5="Detectivo",U5="Manual"),"30%",IF(AND(T5="Correctivo",U5="Automático"),"35%",IF(AND(T5="Correctivo",U5="Manual"),"25%",""))))))</f>
        <v>30%</v>
      </c>
      <c r="W5" s="29" t="s">
        <v>172</v>
      </c>
      <c r="X5" s="29" t="s">
        <v>141</v>
      </c>
      <c r="Y5" s="29" t="s">
        <v>107</v>
      </c>
      <c r="Z5" s="290">
        <f>IFERROR(IF(S5="Probabilidad",(K5-(+K5*V5)),IF(S5="Impacto",K5,"")),"")</f>
        <v>0.42</v>
      </c>
      <c r="AA5" s="291" t="str">
        <f>IFERROR(IF(Z5="","",IF(Z5&lt;=0.2,"Muy Baja",IF(Z5&lt;=0.4,"Baja",IF(Z5&lt;=0.6,"Media",IF(Z5&lt;=0.8,"Alta","Muy Alta"))))),"")</f>
        <v>Media</v>
      </c>
      <c r="AB5" s="292">
        <f>+Z5</f>
        <v>0.42</v>
      </c>
      <c r="AC5" s="291" t="str">
        <f>IFERROR(IF(AD5="","",IF(AD5&lt;=0.2,"Leve",IF(AD5&lt;=0.4,"Menor",IF(AD5&lt;=0.6,"Moderado",IF(AD5&lt;=0.8,"Mayor","Catastrófico"))))),"")</f>
        <v>Mayor</v>
      </c>
      <c r="AD5" s="292">
        <f>IFERROR(IF(S5="Impacto",(O5-(+O5*V5)),IF(S5="Probabilidad",O5,"")),"")</f>
        <v>0.8</v>
      </c>
      <c r="AE5" s="293"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Alto</v>
      </c>
      <c r="AF5" s="1260" t="s">
        <v>142</v>
      </c>
      <c r="AG5" s="1262" t="s">
        <v>510</v>
      </c>
      <c r="AH5" s="1237" t="s">
        <v>511</v>
      </c>
      <c r="AI5" s="1240" t="s">
        <v>512</v>
      </c>
      <c r="AJ5" s="221">
        <v>44743</v>
      </c>
      <c r="AK5" s="322" t="s">
        <v>513</v>
      </c>
      <c r="AL5" s="1243">
        <v>44832</v>
      </c>
      <c r="AM5" s="323" t="s">
        <v>514</v>
      </c>
      <c r="AN5" s="1246" t="s">
        <v>179</v>
      </c>
      <c r="AO5" s="1249" t="s">
        <v>515</v>
      </c>
      <c r="AP5" s="1082" t="s">
        <v>516</v>
      </c>
      <c r="AQ5" s="1082" t="s">
        <v>112</v>
      </c>
      <c r="AR5" s="1082" t="s">
        <v>517</v>
      </c>
      <c r="AS5" s="1082" t="s">
        <v>36</v>
      </c>
      <c r="AT5" s="317" t="s">
        <v>32</v>
      </c>
      <c r="AU5" s="317" t="s">
        <v>32</v>
      </c>
      <c r="AV5" s="317" t="s">
        <v>32</v>
      </c>
      <c r="AW5" s="317" t="s">
        <v>37</v>
      </c>
      <c r="AX5" s="317" t="s">
        <v>37</v>
      </c>
      <c r="AY5" s="317" t="s">
        <v>37</v>
      </c>
      <c r="AZ5" s="1079" t="s">
        <v>518</v>
      </c>
      <c r="BA5" s="1079" t="s">
        <v>381</v>
      </c>
      <c r="BB5" s="1217" t="s">
        <v>37</v>
      </c>
      <c r="BC5" s="1094" t="s">
        <v>116</v>
      </c>
      <c r="BD5" s="1109">
        <v>0</v>
      </c>
      <c r="BE5" s="1110">
        <f>I5</f>
        <v>365</v>
      </c>
      <c r="BF5" s="1064">
        <f>(BD5/BE5)</f>
        <v>0</v>
      </c>
      <c r="BG5" s="1070" t="str">
        <f>IF(BF5=0,"Los controles están funcionando y son efectivos",IF(AND(BF5&gt;0,BF5&lt;=0.2),"Los controles son efectivos el 80%.",IF(AND(BF5&gt;0.2,BF5&lt;=1),"Los controles  son ineficientes","Valor no valido")))</f>
        <v>Los controles están funcionando y son efectivos</v>
      </c>
      <c r="BH5" s="842" t="s">
        <v>164</v>
      </c>
      <c r="BI5" s="1070" t="str">
        <f>IF(BF5=0,"Mantener la aplicación del control.",IF(AND(BF5&gt;0,BF5&lt;=0.2),"Verificar que los controles se aplique en la periocidad establecida, y analizar si la frecuencia de aplicación del control es la adecuada, por ultimo, analizar si hay causas generadoras del riesgo no identificadas.",IF(AND(BF5&gt;0.2,BF5&lt;=1),"Realizar analisis de causa raiz y reformular controles","Valor no valido")))</f>
        <v>Mantener la aplicación del control.</v>
      </c>
    </row>
    <row r="6" spans="1:61" ht="204.75" x14ac:dyDescent="0.25">
      <c r="A6" s="889"/>
      <c r="B6" s="989"/>
      <c r="C6" s="874"/>
      <c r="D6" s="874"/>
      <c r="E6" s="1185"/>
      <c r="F6" s="1188"/>
      <c r="G6" s="1195"/>
      <c r="H6" s="984"/>
      <c r="I6" s="1198"/>
      <c r="J6" s="968"/>
      <c r="K6" s="927"/>
      <c r="L6" s="988"/>
      <c r="M6" s="927">
        <f ca="1">IF(NOT(ISERROR(MATCH(L6,_xlfn.ANCHORARRAY(#REF!),0))),#REF!&amp;"Por favor no seleccionar los criterios de impacto",L6)</f>
        <v>0</v>
      </c>
      <c r="N6" s="968"/>
      <c r="O6" s="927"/>
      <c r="P6" s="969"/>
      <c r="Q6" s="299">
        <v>2</v>
      </c>
      <c r="R6" s="300" t="s">
        <v>519</v>
      </c>
      <c r="S6" s="301" t="s">
        <v>456</v>
      </c>
      <c r="T6" s="29" t="s">
        <v>104</v>
      </c>
      <c r="U6" s="29" t="s">
        <v>35</v>
      </c>
      <c r="V6" s="31" t="str">
        <f t="shared" ref="V6" si="0">IF(AND(T6="Preventivo",U6="Automático"),"50%",IF(AND(T6="Preventivo",U6="Manual"),"40%",IF(AND(T6="Detectivo",U6="Automático"),"40%",IF(AND(T6="Detectivo",U6="Manual"),"30%",IF(AND(T6="Correctivo",U6="Automático"),"35%",IF(AND(T6="Correctivo",U6="Manual"),"25%",""))))))</f>
        <v>40%</v>
      </c>
      <c r="W6" s="29" t="s">
        <v>172</v>
      </c>
      <c r="X6" s="29" t="s">
        <v>141</v>
      </c>
      <c r="Y6" s="29" t="s">
        <v>107</v>
      </c>
      <c r="Z6" s="32">
        <f>IFERROR(IF(AND(S5="Probabilidad",S6="Probabilidad"),(AB5-(+AB5*V6)),IF(AND(S5="Impacto",S6="Probabilidad"),(K5-(+K5*V6)),IF(S6="Impacto",AB5,""))),"")</f>
        <v>0.252</v>
      </c>
      <c r="AA6" s="33" t="str">
        <f t="shared" ref="AA6:AA9" si="1">IFERROR(IF(Z6="","",IF(Z6&lt;=0.2,"Muy Baja",IF(Z6&lt;=0.4,"Baja",IF(Z6&lt;=0.6,"Media",IF(Z6&lt;=0.8,"Alta","Muy Alta"))))),"")</f>
        <v>Baja</v>
      </c>
      <c r="AB6" s="34">
        <f>+Z6</f>
        <v>0.252</v>
      </c>
      <c r="AC6" s="33" t="str">
        <f t="shared" ref="AC6:AC9" si="2">IFERROR(IF(AD6="","",IF(AD6&lt;=0.2,"Leve",IF(AD6&lt;=0.4,"Menor",IF(AD6&lt;=0.6,"Moderado",IF(AD6&lt;=0.8,"Mayor","Catastrófico"))))),"")</f>
        <v>Mayor</v>
      </c>
      <c r="AD6" s="269">
        <f>IFERROR(IF(AND(S5="Impacto",S6="Impacto"),(AD5-(+AD5*V6)),IF(AND(S5="Probabilidad",S6="Impacto"),(O5-(+O5*V6)),IF(S6="Probabilidad",AD5,""))),"")</f>
        <v>0.8</v>
      </c>
      <c r="AE6" s="36" t="str">
        <f t="shared" ref="AE6:AE9" si="3">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Alto</v>
      </c>
      <c r="AF6" s="1261"/>
      <c r="AG6" s="1236"/>
      <c r="AH6" s="1238"/>
      <c r="AI6" s="1241"/>
      <c r="AJ6" s="221">
        <v>44743</v>
      </c>
      <c r="AK6" s="324" t="s">
        <v>520</v>
      </c>
      <c r="AL6" s="1244"/>
      <c r="AM6" s="325" t="s">
        <v>521</v>
      </c>
      <c r="AN6" s="1247"/>
      <c r="AO6" s="1074"/>
      <c r="AP6" s="1083"/>
      <c r="AQ6" s="1083"/>
      <c r="AR6" s="1216"/>
      <c r="AS6" s="1083"/>
      <c r="AT6" s="317" t="s">
        <v>32</v>
      </c>
      <c r="AU6" s="317" t="s">
        <v>32</v>
      </c>
      <c r="AV6" s="317" t="s">
        <v>32</v>
      </c>
      <c r="AW6" s="317" t="s">
        <v>37</v>
      </c>
      <c r="AX6" s="317" t="s">
        <v>37</v>
      </c>
      <c r="AY6" s="317" t="s">
        <v>37</v>
      </c>
      <c r="AZ6" s="1080"/>
      <c r="BA6" s="1080"/>
      <c r="BB6" s="1218"/>
      <c r="BC6" s="1095"/>
      <c r="BD6" s="1210"/>
      <c r="BE6" s="1211"/>
      <c r="BF6" s="1212"/>
      <c r="BG6" s="1071"/>
      <c r="BH6" s="1214"/>
      <c r="BI6" s="1071"/>
    </row>
    <row r="7" spans="1:61" x14ac:dyDescent="0.25">
      <c r="A7" s="889"/>
      <c r="B7" s="989"/>
      <c r="C7" s="874"/>
      <c r="D7" s="874"/>
      <c r="E7" s="1186"/>
      <c r="F7" s="1188"/>
      <c r="G7" s="1195"/>
      <c r="H7" s="984"/>
      <c r="I7" s="1198"/>
      <c r="J7" s="968"/>
      <c r="K7" s="927"/>
      <c r="L7" s="988"/>
      <c r="M7" s="927">
        <f ca="1">IF(NOT(ISERROR(MATCH(L7,_xlfn.ANCHORARRAY(#REF!),0))),#REF!&amp;"Por favor no seleccionar los criterios de impacto",L7)</f>
        <v>0</v>
      </c>
      <c r="N7" s="968"/>
      <c r="O7" s="927"/>
      <c r="P7" s="969"/>
      <c r="Q7" s="1201">
        <v>3</v>
      </c>
      <c r="R7" s="1203" t="s">
        <v>509</v>
      </c>
      <c r="S7" s="1205" t="s">
        <v>456</v>
      </c>
      <c r="T7" s="1207" t="s">
        <v>214</v>
      </c>
      <c r="U7" s="1207" t="s">
        <v>35</v>
      </c>
      <c r="V7" s="1193" t="s">
        <v>522</v>
      </c>
      <c r="W7" s="1207" t="s">
        <v>172</v>
      </c>
      <c r="X7" s="1207" t="s">
        <v>141</v>
      </c>
      <c r="Y7" s="1207" t="s">
        <v>107</v>
      </c>
      <c r="Z7" s="1263">
        <f>IFERROR(IF(AND(S6="Probabilidad",S7="Probabilidad"),(AB6-(+AB6*V7)),IF(AND(S6="Impacto",S7="Probabilidad"),(AB5-(+AB5*V7)),IF(S7="Impacto",AB6,""))),"")</f>
        <v>0.1512</v>
      </c>
      <c r="AA7" s="1191" t="str">
        <f t="shared" si="1"/>
        <v>Muy Baja</v>
      </c>
      <c r="AB7" s="1193">
        <f t="shared" ref="AB7:AB9" si="4">+Z7</f>
        <v>0.1512</v>
      </c>
      <c r="AC7" s="1191" t="str">
        <f t="shared" si="2"/>
        <v>Mayor</v>
      </c>
      <c r="AD7" s="1228">
        <f t="shared" ref="AD7:AD9" si="5">IFERROR(IF(AND(S6="Impacto",S7="Impacto"),(AD6-(+AD6*V7)),IF(AND(S6="Probabilidad",S7="Impacto"),(AD5-(+AD5*V7)),IF(S7="Probabilidad",AD6,""))),"")</f>
        <v>0.8</v>
      </c>
      <c r="AE7" s="1230" t="str">
        <f t="shared" si="3"/>
        <v>Alto</v>
      </c>
      <c r="AF7" s="1261"/>
      <c r="AG7" s="1236"/>
      <c r="AH7" s="1238"/>
      <c r="AI7" s="1241"/>
      <c r="AJ7" s="1232">
        <v>44806</v>
      </c>
      <c r="AK7" s="1234" t="s">
        <v>523</v>
      </c>
      <c r="AL7" s="1244"/>
      <c r="AM7" s="1236" t="s">
        <v>524</v>
      </c>
      <c r="AN7" s="1247"/>
      <c r="AO7" s="1074"/>
      <c r="AP7" s="1083"/>
      <c r="AQ7" s="1083"/>
      <c r="AR7" s="1216"/>
      <c r="AS7" s="1083"/>
      <c r="AT7" s="1219" t="s">
        <v>32</v>
      </c>
      <c r="AU7" s="1219" t="s">
        <v>32</v>
      </c>
      <c r="AV7" s="1219" t="s">
        <v>32</v>
      </c>
      <c r="AW7" s="1219" t="s">
        <v>37</v>
      </c>
      <c r="AX7" s="1219" t="s">
        <v>37</v>
      </c>
      <c r="AY7" s="1219" t="s">
        <v>37</v>
      </c>
      <c r="AZ7" s="1080"/>
      <c r="BA7" s="1080"/>
      <c r="BB7" s="1218"/>
      <c r="BC7" s="1095"/>
      <c r="BD7" s="1210"/>
      <c r="BE7" s="1211"/>
      <c r="BF7" s="1212"/>
      <c r="BG7" s="1071"/>
      <c r="BH7" s="1214"/>
      <c r="BI7" s="1071"/>
    </row>
    <row r="8" spans="1:61" x14ac:dyDescent="0.25">
      <c r="A8" s="889"/>
      <c r="B8" s="989"/>
      <c r="C8" s="874"/>
      <c r="D8" s="874"/>
      <c r="E8" s="1221" t="s">
        <v>525</v>
      </c>
      <c r="F8" s="1188"/>
      <c r="G8" s="1195"/>
      <c r="H8" s="984"/>
      <c r="I8" s="1198"/>
      <c r="J8" s="968"/>
      <c r="K8" s="927"/>
      <c r="L8" s="988"/>
      <c r="M8" s="927">
        <f ca="1">IF(NOT(ISERROR(MATCH(L8,_xlfn.ANCHORARRAY(#REF!),0))),#REF!&amp;"Por favor no seleccionar los criterios de impacto",L8)</f>
        <v>0</v>
      </c>
      <c r="N8" s="968"/>
      <c r="O8" s="927"/>
      <c r="P8" s="969"/>
      <c r="Q8" s="1202"/>
      <c r="R8" s="1204"/>
      <c r="S8" s="1206"/>
      <c r="T8" s="1208"/>
      <c r="U8" s="1208"/>
      <c r="V8" s="1194"/>
      <c r="W8" s="1208"/>
      <c r="X8" s="1208"/>
      <c r="Y8" s="1208"/>
      <c r="Z8" s="1264"/>
      <c r="AA8" s="1192"/>
      <c r="AB8" s="1194"/>
      <c r="AC8" s="1192"/>
      <c r="AD8" s="1229"/>
      <c r="AE8" s="1231"/>
      <c r="AF8" s="1261"/>
      <c r="AG8" s="1236"/>
      <c r="AH8" s="1238"/>
      <c r="AI8" s="1241"/>
      <c r="AJ8" s="1233"/>
      <c r="AK8" s="1235"/>
      <c r="AL8" s="1244"/>
      <c r="AM8" s="1236"/>
      <c r="AN8" s="1247"/>
      <c r="AO8" s="1074"/>
      <c r="AP8" s="1083"/>
      <c r="AQ8" s="1083"/>
      <c r="AR8" s="1216"/>
      <c r="AS8" s="1083"/>
      <c r="AT8" s="1220"/>
      <c r="AU8" s="1220"/>
      <c r="AV8" s="1220"/>
      <c r="AW8" s="1220"/>
      <c r="AX8" s="1220"/>
      <c r="AY8" s="1220"/>
      <c r="AZ8" s="1080"/>
      <c r="BA8" s="1080"/>
      <c r="BB8" s="1218"/>
      <c r="BC8" s="1095"/>
      <c r="BD8" s="1210"/>
      <c r="BE8" s="1211"/>
      <c r="BF8" s="1212"/>
      <c r="BG8" s="1071"/>
      <c r="BH8" s="1214"/>
      <c r="BI8" s="1071"/>
    </row>
    <row r="9" spans="1:61" x14ac:dyDescent="0.25">
      <c r="A9" s="889"/>
      <c r="B9" s="989"/>
      <c r="C9" s="874"/>
      <c r="D9" s="874"/>
      <c r="E9" s="1222"/>
      <c r="F9" s="1188"/>
      <c r="G9" s="1195"/>
      <c r="H9" s="984"/>
      <c r="I9" s="1198"/>
      <c r="J9" s="968"/>
      <c r="K9" s="927"/>
      <c r="L9" s="988"/>
      <c r="M9" s="927">
        <f ca="1">IF(NOT(ISERROR(MATCH(L9,_xlfn.ANCHORARRAY(#REF!),0))),#REF!&amp;"Por favor no seleccionar los criterios de impacto",L9)</f>
        <v>0</v>
      </c>
      <c r="N9" s="968"/>
      <c r="O9" s="927"/>
      <c r="P9" s="969"/>
      <c r="Q9" s="1201">
        <v>4</v>
      </c>
      <c r="R9" s="1224" t="s">
        <v>526</v>
      </c>
      <c r="S9" s="1205" t="s">
        <v>456</v>
      </c>
      <c r="T9" s="1207" t="s">
        <v>214</v>
      </c>
      <c r="U9" s="1207" t="s">
        <v>35</v>
      </c>
      <c r="V9" s="1193" t="str">
        <f t="shared" ref="V9" si="6">IF(AND(T9="Preventivo",U9="Automático"),"50%",IF(AND(T9="Preventivo",U9="Manual"),"40%",IF(AND(T9="Detectivo",U9="Automático"),"40%",IF(AND(T9="Detectivo",U9="Manual"),"30%",IF(AND(T9="Correctivo",U9="Automático"),"35%",IF(AND(T9="Correctivo",U9="Manual"),"25%",""))))))</f>
        <v>30%</v>
      </c>
      <c r="W9" s="1207" t="s">
        <v>172</v>
      </c>
      <c r="X9" s="1226"/>
      <c r="Y9" s="1226"/>
      <c r="Z9" s="1254" t="str">
        <f t="shared" ref="Z9" si="7">IFERROR(IF(AND(S8="Probabilidad",S9="Probabilidad"),(AB8-(+AB8*V9)),IF(AND(S8="Impacto",S9="Probabilidad"),(AB7-(+AB7*V9)),IF(S9="Impacto",AB8,""))),"")</f>
        <v/>
      </c>
      <c r="AA9" s="1256" t="str">
        <f t="shared" si="1"/>
        <v/>
      </c>
      <c r="AB9" s="1258" t="str">
        <f t="shared" si="4"/>
        <v/>
      </c>
      <c r="AC9" s="1256" t="str">
        <f t="shared" si="2"/>
        <v>Leve</v>
      </c>
      <c r="AD9" s="1258">
        <f t="shared" si="5"/>
        <v>0</v>
      </c>
      <c r="AE9" s="1250" t="str">
        <f t="shared" si="3"/>
        <v/>
      </c>
      <c r="AF9" s="1261"/>
      <c r="AG9" s="1236"/>
      <c r="AH9" s="1238"/>
      <c r="AI9" s="1241"/>
      <c r="AJ9" s="1232">
        <v>44806</v>
      </c>
      <c r="AK9" s="1235" t="s">
        <v>527</v>
      </c>
      <c r="AL9" s="1244"/>
      <c r="AM9" s="1236" t="s">
        <v>528</v>
      </c>
      <c r="AN9" s="1247"/>
      <c r="AO9" s="1074"/>
      <c r="AP9" s="1083"/>
      <c r="AQ9" s="1083"/>
      <c r="AR9" s="1216"/>
      <c r="AS9" s="1083"/>
      <c r="AT9" s="1219" t="s">
        <v>32</v>
      </c>
      <c r="AU9" s="1219" t="s">
        <v>32</v>
      </c>
      <c r="AV9" s="1219" t="s">
        <v>32</v>
      </c>
      <c r="AW9" s="1219" t="s">
        <v>37</v>
      </c>
      <c r="AX9" s="1219" t="s">
        <v>37</v>
      </c>
      <c r="AY9" s="1219" t="s">
        <v>37</v>
      </c>
      <c r="AZ9" s="1080"/>
      <c r="BA9" s="1080"/>
      <c r="BB9" s="1218"/>
      <c r="BC9" s="1095"/>
      <c r="BD9" s="1210"/>
      <c r="BE9" s="1211"/>
      <c r="BF9" s="1212"/>
      <c r="BG9" s="1071"/>
      <c r="BH9" s="1214"/>
      <c r="BI9" s="1071"/>
    </row>
    <row r="10" spans="1:61" x14ac:dyDescent="0.25">
      <c r="A10" s="890"/>
      <c r="B10" s="929"/>
      <c r="C10" s="875"/>
      <c r="D10" s="875"/>
      <c r="E10" s="1223"/>
      <c r="F10" s="1188"/>
      <c r="G10" s="1195"/>
      <c r="H10" s="1196"/>
      <c r="I10" s="1199"/>
      <c r="J10" s="906"/>
      <c r="K10" s="908"/>
      <c r="L10" s="1200"/>
      <c r="M10" s="908">
        <f ca="1">IF(NOT(ISERROR(MATCH(L10,_xlfn.ANCHORARRAY(#REF!),0))),#REF!&amp;"Por favor no seleccionar los criterios de impacto",L10)</f>
        <v>0</v>
      </c>
      <c r="N10" s="906"/>
      <c r="O10" s="908"/>
      <c r="P10" s="910"/>
      <c r="Q10" s="1202"/>
      <c r="R10" s="1225"/>
      <c r="S10" s="1206"/>
      <c r="T10" s="1208"/>
      <c r="U10" s="1208"/>
      <c r="V10" s="1194"/>
      <c r="W10" s="1208"/>
      <c r="X10" s="1227"/>
      <c r="Y10" s="1227"/>
      <c r="Z10" s="1255"/>
      <c r="AA10" s="1257"/>
      <c r="AB10" s="1259"/>
      <c r="AC10" s="1257"/>
      <c r="AD10" s="1259"/>
      <c r="AE10" s="1251"/>
      <c r="AF10" s="1208"/>
      <c r="AG10" s="1253"/>
      <c r="AH10" s="1239"/>
      <c r="AI10" s="1242"/>
      <c r="AJ10" s="1233"/>
      <c r="AK10" s="1252"/>
      <c r="AL10" s="1245"/>
      <c r="AM10" s="1253"/>
      <c r="AN10" s="1248"/>
      <c r="AO10" s="1074"/>
      <c r="AP10" s="1083"/>
      <c r="AQ10" s="1083"/>
      <c r="AR10" s="1216"/>
      <c r="AS10" s="1083"/>
      <c r="AT10" s="1220"/>
      <c r="AU10" s="1220"/>
      <c r="AV10" s="1220"/>
      <c r="AW10" s="1220"/>
      <c r="AX10" s="1220"/>
      <c r="AY10" s="1220"/>
      <c r="AZ10" s="1081"/>
      <c r="BA10" s="1081"/>
      <c r="BB10" s="1218"/>
      <c r="BC10" s="1209"/>
      <c r="BD10" s="1210"/>
      <c r="BE10" s="1211"/>
      <c r="BF10" s="1213"/>
      <c r="BG10" s="1072"/>
      <c r="BH10" s="1215"/>
      <c r="BI10" s="1072"/>
    </row>
    <row r="11" spans="1:61" ht="16.5" x14ac:dyDescent="0.3">
      <c r="A11" s="314"/>
      <c r="B11" s="870" t="s">
        <v>400</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1"/>
      <c r="AN11" s="872"/>
      <c r="AO11" s="65"/>
      <c r="AP11" s="65"/>
      <c r="AQ11" s="65"/>
      <c r="AR11" s="65"/>
      <c r="AS11" s="65"/>
      <c r="AT11" s="65"/>
      <c r="AU11" s="65"/>
      <c r="AV11" s="65"/>
      <c r="AW11" s="65"/>
      <c r="AX11" s="65"/>
      <c r="AY11" s="65"/>
      <c r="AZ11" s="65"/>
      <c r="BA11" s="65"/>
      <c r="BB11" s="65"/>
      <c r="BC11" s="65"/>
      <c r="BD11" s="65"/>
      <c r="BE11" s="65"/>
      <c r="BF11" s="65"/>
      <c r="BG11" s="65"/>
      <c r="BH11" s="65"/>
      <c r="BI11" s="65"/>
    </row>
    <row r="12" spans="1:61" ht="16.5" x14ac:dyDescent="0.3">
      <c r="A12" s="107"/>
      <c r="B12" s="107"/>
      <c r="C12" s="107"/>
      <c r="D12" s="107"/>
      <c r="E12" s="107"/>
      <c r="F12" s="65"/>
      <c r="G12" s="65"/>
      <c r="H12" s="108"/>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row>
    <row r="13" spans="1:61" ht="16.5" x14ac:dyDescent="0.3">
      <c r="A13" s="65"/>
      <c r="B13" s="274" t="s">
        <v>132</v>
      </c>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row>
    <row r="14" spans="1:61" ht="16.5" x14ac:dyDescent="0.3">
      <c r="A14" s="107"/>
      <c r="B14" s="107"/>
      <c r="C14" s="107"/>
      <c r="D14" s="107"/>
      <c r="E14" s="107"/>
      <c r="F14" s="65"/>
      <c r="G14" s="65"/>
      <c r="H14" s="108"/>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row>
    <row r="15" spans="1:61" ht="16.5" x14ac:dyDescent="0.3">
      <c r="A15" s="107"/>
      <c r="B15" s="107"/>
      <c r="C15" s="107"/>
      <c r="D15" s="107"/>
      <c r="E15" s="107"/>
      <c r="F15" s="65"/>
      <c r="G15" s="65"/>
      <c r="H15" s="108"/>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row>
  </sheetData>
  <mergeCells count="151">
    <mergeCell ref="AV9:AV10"/>
    <mergeCell ref="AW9:AW10"/>
    <mergeCell ref="AX9:AX10"/>
    <mergeCell ref="AY9:AY10"/>
    <mergeCell ref="B11:AN11"/>
    <mergeCell ref="AE9:AE10"/>
    <mergeCell ref="AJ9:AJ10"/>
    <mergeCell ref="AK9:AK10"/>
    <mergeCell ref="AM9:AM10"/>
    <mergeCell ref="AT9:AT10"/>
    <mergeCell ref="AU9:AU10"/>
    <mergeCell ref="Y9:Y10"/>
    <mergeCell ref="Z9:Z10"/>
    <mergeCell ref="AA9:AA10"/>
    <mergeCell ref="AB9:AB10"/>
    <mergeCell ref="AC9:AC10"/>
    <mergeCell ref="AD9:AD10"/>
    <mergeCell ref="M5:M10"/>
    <mergeCell ref="N5:N10"/>
    <mergeCell ref="O5:O10"/>
    <mergeCell ref="P5:P10"/>
    <mergeCell ref="AF5:AF10"/>
    <mergeCell ref="AG5:AG10"/>
    <mergeCell ref="Z7:Z8"/>
    <mergeCell ref="AY7:AY8"/>
    <mergeCell ref="E8:E10"/>
    <mergeCell ref="Q9:Q10"/>
    <mergeCell ref="R9:R10"/>
    <mergeCell ref="S9:S10"/>
    <mergeCell ref="T9:T10"/>
    <mergeCell ref="U9:U10"/>
    <mergeCell ref="V9:V10"/>
    <mergeCell ref="W9:W10"/>
    <mergeCell ref="X9:X10"/>
    <mergeCell ref="AD7:AD8"/>
    <mergeCell ref="AE7:AE8"/>
    <mergeCell ref="AJ7:AJ8"/>
    <mergeCell ref="AK7:AK8"/>
    <mergeCell ref="AM7:AM8"/>
    <mergeCell ref="AT7:AT8"/>
    <mergeCell ref="AW7:AW8"/>
    <mergeCell ref="AX7:AX8"/>
    <mergeCell ref="AH5:AH10"/>
    <mergeCell ref="AI5:AI10"/>
    <mergeCell ref="AL5:AL10"/>
    <mergeCell ref="AN5:AN10"/>
    <mergeCell ref="AO5:AO10"/>
    <mergeCell ref="AP5:AP10"/>
    <mergeCell ref="BI5:BI10"/>
    <mergeCell ref="Q7:Q8"/>
    <mergeCell ref="R7:R8"/>
    <mergeCell ref="S7:S8"/>
    <mergeCell ref="T7:T8"/>
    <mergeCell ref="U7:U8"/>
    <mergeCell ref="V7:V8"/>
    <mergeCell ref="W7:W8"/>
    <mergeCell ref="X7:X8"/>
    <mergeCell ref="Y7:Y8"/>
    <mergeCell ref="BC5:BC10"/>
    <mergeCell ref="BD5:BD10"/>
    <mergeCell ref="BE5:BE10"/>
    <mergeCell ref="BF5:BF10"/>
    <mergeCell ref="BG5:BG10"/>
    <mergeCell ref="BH5:BH10"/>
    <mergeCell ref="AQ5:AQ10"/>
    <mergeCell ref="AR5:AR10"/>
    <mergeCell ref="AS5:AS10"/>
    <mergeCell ref="AZ5:AZ10"/>
    <mergeCell ref="BA5:BA10"/>
    <mergeCell ref="BB5:BB10"/>
    <mergeCell ref="AU7:AU8"/>
    <mergeCell ref="AV7:AV8"/>
    <mergeCell ref="AA7:AA8"/>
    <mergeCell ref="AB7:AB8"/>
    <mergeCell ref="AC7:AC8"/>
    <mergeCell ref="G5:G10"/>
    <mergeCell ref="H5:H10"/>
    <mergeCell ref="I5:I10"/>
    <mergeCell ref="J5:J10"/>
    <mergeCell ref="K5:K10"/>
    <mergeCell ref="L5:L10"/>
    <mergeCell ref="A5:A10"/>
    <mergeCell ref="B5:B10"/>
    <mergeCell ref="C5:C10"/>
    <mergeCell ref="D5:D10"/>
    <mergeCell ref="E5:E7"/>
    <mergeCell ref="F5:F10"/>
    <mergeCell ref="BD3:BD4"/>
    <mergeCell ref="BE3:BE4"/>
    <mergeCell ref="BF3:BF4"/>
    <mergeCell ref="AR3:AR4"/>
    <mergeCell ref="AS3:AS4"/>
    <mergeCell ref="AT3:AT4"/>
    <mergeCell ref="AU3:AU4"/>
    <mergeCell ref="AV3:AV4"/>
    <mergeCell ref="AW3:AW4"/>
    <mergeCell ref="AL3:AL4"/>
    <mergeCell ref="AM3:AM4"/>
    <mergeCell ref="AN3:AN4"/>
    <mergeCell ref="AO3:AO4"/>
    <mergeCell ref="AP3:AP4"/>
    <mergeCell ref="AQ3:AQ4"/>
    <mergeCell ref="AE3:AE4"/>
    <mergeCell ref="AF3:AF4"/>
    <mergeCell ref="AG3:AG4"/>
    <mergeCell ref="BG3:BG4"/>
    <mergeCell ref="BH3:BH4"/>
    <mergeCell ref="BI3:BI4"/>
    <mergeCell ref="AX3:AX4"/>
    <mergeCell ref="AY3:AY4"/>
    <mergeCell ref="AZ3:AZ4"/>
    <mergeCell ref="BA3:BA4"/>
    <mergeCell ref="BB3:BB4"/>
    <mergeCell ref="BC3:BC4"/>
    <mergeCell ref="J3:J4"/>
    <mergeCell ref="K3:K4"/>
    <mergeCell ref="L3:L4"/>
    <mergeCell ref="M3:M4"/>
    <mergeCell ref="AH3:AH4"/>
    <mergeCell ref="AI3:AI4"/>
    <mergeCell ref="AJ3:AJ4"/>
    <mergeCell ref="T3:Y3"/>
    <mergeCell ref="Z3:Z4"/>
    <mergeCell ref="AA3:AA4"/>
    <mergeCell ref="AB3:AB4"/>
    <mergeCell ref="AC3:AC4"/>
    <mergeCell ref="AD3:AD4"/>
    <mergeCell ref="AO1:AS2"/>
    <mergeCell ref="AT1:BA2"/>
    <mergeCell ref="BB1:BI2"/>
    <mergeCell ref="A3:A4"/>
    <mergeCell ref="B3:B4"/>
    <mergeCell ref="C3:C4"/>
    <mergeCell ref="D3:D4"/>
    <mergeCell ref="E3:E4"/>
    <mergeCell ref="F3:F4"/>
    <mergeCell ref="G3:G4"/>
    <mergeCell ref="A1:I2"/>
    <mergeCell ref="J1:P2"/>
    <mergeCell ref="Q1:Y2"/>
    <mergeCell ref="Z1:AF2"/>
    <mergeCell ref="AG1:AJ2"/>
    <mergeCell ref="AL1:AN2"/>
    <mergeCell ref="N3:N4"/>
    <mergeCell ref="O3:O4"/>
    <mergeCell ref="P3:P4"/>
    <mergeCell ref="Q3:Q4"/>
    <mergeCell ref="R3:R4"/>
    <mergeCell ref="S3:S4"/>
    <mergeCell ref="H3:H4"/>
    <mergeCell ref="I3:I4"/>
  </mergeCells>
  <conditionalFormatting sqref="AA5">
    <cfRule type="cellIs" dxfId="1144" priority="39" operator="equal">
      <formula>"Muy Alta"</formula>
    </cfRule>
    <cfRule type="cellIs" dxfId="1143" priority="40" operator="equal">
      <formula>"Alta"</formula>
    </cfRule>
    <cfRule type="cellIs" dxfId="1142" priority="41" operator="equal">
      <formula>"Media"</formula>
    </cfRule>
    <cfRule type="cellIs" dxfId="1141" priority="42" operator="equal">
      <formula>"Baja"</formula>
    </cfRule>
    <cfRule type="cellIs" dxfId="1140" priority="43" operator="equal">
      <formula>"Muy Baja"</formula>
    </cfRule>
  </conditionalFormatting>
  <conditionalFormatting sqref="AC5">
    <cfRule type="cellIs" dxfId="1139" priority="34" operator="equal">
      <formula>"Catastrófico"</formula>
    </cfRule>
    <cfRule type="cellIs" dxfId="1138" priority="35" operator="equal">
      <formula>"Mayor"</formula>
    </cfRule>
    <cfRule type="cellIs" dxfId="1137" priority="36" operator="equal">
      <formula>"Moderado"</formula>
    </cfRule>
    <cfRule type="cellIs" dxfId="1136" priority="37" operator="equal">
      <formula>"Menor"</formula>
    </cfRule>
    <cfRule type="cellIs" dxfId="1135" priority="38" operator="equal">
      <formula>"Leve"</formula>
    </cfRule>
  </conditionalFormatting>
  <conditionalFormatting sqref="AE5">
    <cfRule type="cellIs" dxfId="1134" priority="30" operator="equal">
      <formula>"Extremo"</formula>
    </cfRule>
    <cfRule type="cellIs" dxfId="1133" priority="31" operator="equal">
      <formula>"Alto"</formula>
    </cfRule>
    <cfRule type="cellIs" dxfId="1132" priority="32" operator="equal">
      <formula>"Moderado"</formula>
    </cfRule>
    <cfRule type="cellIs" dxfId="1131" priority="33" operator="equal">
      <formula>"Bajo"</formula>
    </cfRule>
  </conditionalFormatting>
  <conditionalFormatting sqref="AA6:AA7 AA9">
    <cfRule type="cellIs" dxfId="1130" priority="25" operator="equal">
      <formula>"Muy Alta"</formula>
    </cfRule>
    <cfRule type="cellIs" dxfId="1129" priority="26" operator="equal">
      <formula>"Alta"</formula>
    </cfRule>
    <cfRule type="cellIs" dxfId="1128" priority="27" operator="equal">
      <formula>"Media"</formula>
    </cfRule>
    <cfRule type="cellIs" dxfId="1127" priority="28" operator="equal">
      <formula>"Baja"</formula>
    </cfRule>
    <cfRule type="cellIs" dxfId="1126" priority="29" operator="equal">
      <formula>"Muy Baja"</formula>
    </cfRule>
  </conditionalFormatting>
  <conditionalFormatting sqref="AC6:AC7 AC9">
    <cfRule type="cellIs" dxfId="1125" priority="20" operator="equal">
      <formula>"Catastrófico"</formula>
    </cfRule>
    <cfRule type="cellIs" dxfId="1124" priority="21" operator="equal">
      <formula>"Mayor"</formula>
    </cfRule>
    <cfRule type="cellIs" dxfId="1123" priority="22" operator="equal">
      <formula>"Moderado"</formula>
    </cfRule>
    <cfRule type="cellIs" dxfId="1122" priority="23" operator="equal">
      <formula>"Menor"</formula>
    </cfRule>
    <cfRule type="cellIs" dxfId="1121" priority="24" operator="equal">
      <formula>"Leve"</formula>
    </cfRule>
  </conditionalFormatting>
  <conditionalFormatting sqref="AE6:AE7 AE9">
    <cfRule type="cellIs" dxfId="1120" priority="16" operator="equal">
      <formula>"Extremo"</formula>
    </cfRule>
    <cfRule type="cellIs" dxfId="1119" priority="17" operator="equal">
      <formula>"Alto"</formula>
    </cfRule>
    <cfRule type="cellIs" dxfId="1118" priority="18" operator="equal">
      <formula>"Moderado"</formula>
    </cfRule>
    <cfRule type="cellIs" dxfId="1117" priority="19" operator="equal">
      <formula>"Bajo"</formula>
    </cfRule>
  </conditionalFormatting>
  <conditionalFormatting sqref="J5">
    <cfRule type="cellIs" dxfId="1116" priority="11" operator="equal">
      <formula>"Muy Alta"</formula>
    </cfRule>
    <cfRule type="cellIs" dxfId="1115" priority="12" operator="equal">
      <formula>"Alta"</formula>
    </cfRule>
    <cfRule type="cellIs" dxfId="1114" priority="13" operator="equal">
      <formula>"Media"</formula>
    </cfRule>
    <cfRule type="cellIs" dxfId="1113" priority="14" operator="equal">
      <formula>"Baja"</formula>
    </cfRule>
    <cfRule type="cellIs" dxfId="1112" priority="15" operator="equal">
      <formula>"Muy Baja"</formula>
    </cfRule>
  </conditionalFormatting>
  <conditionalFormatting sqref="N5">
    <cfRule type="cellIs" dxfId="1111" priority="6" operator="equal">
      <formula>"Catastrófico"</formula>
    </cfRule>
    <cfRule type="cellIs" dxfId="1110" priority="7" operator="equal">
      <formula>"Mayor"</formula>
    </cfRule>
    <cfRule type="cellIs" dxfId="1109" priority="8" operator="equal">
      <formula>"Moderado"</formula>
    </cfRule>
    <cfRule type="cellIs" dxfId="1108" priority="9" operator="equal">
      <formula>"Menor"</formula>
    </cfRule>
    <cfRule type="cellIs" dxfId="1107" priority="10" operator="equal">
      <formula>"Leve"</formula>
    </cfRule>
  </conditionalFormatting>
  <conditionalFormatting sqref="P5">
    <cfRule type="cellIs" dxfId="1106" priority="2" operator="equal">
      <formula>"Extremo"</formula>
    </cfRule>
    <cfRule type="cellIs" dxfId="1105" priority="3" operator="equal">
      <formula>"Alto"</formula>
    </cfRule>
    <cfRule type="cellIs" dxfId="1104" priority="4" operator="equal">
      <formula>"Moderado"</formula>
    </cfRule>
    <cfRule type="cellIs" dxfId="1103" priority="5" operator="equal">
      <formula>"Bajo"</formula>
    </cfRule>
  </conditionalFormatting>
  <conditionalFormatting sqref="M5:M10">
    <cfRule type="containsText" dxfId="1102" priority="1" operator="containsText" text="❌">
      <formula>NOT(ISERROR(SEARCH("❌",M5)))</formula>
    </cfRule>
  </conditionalFormatting>
  <dataValidations count="5">
    <dataValidation type="list" allowBlank="1" showInputMessage="1" showErrorMessage="1" sqref="H5:H10">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 type="list" allowBlank="1" showInputMessage="1" showErrorMessage="1" sqref="W9:Y9 W7:Y7">
      <formula1>#REF!</formula1>
    </dataValidation>
    <dataValidation type="list" allowBlank="1" showInputMessage="1" showErrorMessage="1" sqref="BC5">
      <formula1>"Si,No, No aplica porque el riesgo no se materializo"</formula1>
    </dataValidation>
    <dataValidation type="list" allowBlank="1" showInputMessage="1" showErrorMessage="1" sqref="BB5:BB10 AT5:AY7 AT9:AY9">
      <formula1>"Si,No"</formula1>
    </dataValidation>
    <dataValidation type="list" allowBlank="1" showInputMessage="1" showErrorMessage="1" sqref="AN5">
      <formula1>"Sin avance,En curso,Finalizado"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3">
        <x14:dataValidation type="custom" allowBlank="1" showInputMessage="1" showErrorMessage="1" error="Recuerde que las acciones se generan bajo la medida de mitigar el riesgo">
          <x14:formula1>
            <xm:f>IF(OR(AF5='C:\Users\CAMILA\Desktop\CONTROL INTERNO\MAPA-CORRUPCION-GESTION-2022\MAPAS DE GESTION\SOCIAL COMUNITARIA\[Mapa gestión social comunitario -2022.xlsx]Opciones Tratamiento'!#REF!,AF5='C:\Users\CAMILA\Desktop\CONTROL INTERNO\MAPA-CORRUPCION-GESTION-2022\MAPAS DE GESTION\SOCIAL COMUNITARIA\[Mapa gestión social comunitario -2022.xlsx]Opciones Tratamiento'!#REF!,AF5='C:\Users\CAMILA\Desktop\CONTROL INTERNO\MAPA-CORRUPCION-GESTION-2022\MAPAS DE GESTION\SOCIAL COMUNITARIA\[Mapa gestión social comunitario -2022.xlsx]Opciones Tratamiento'!#REF!),ISBLANK(AF5),ISTEXT(AF5))</xm:f>
          </x14:formula1>
          <xm:sqref>AI5</xm:sqref>
        </x14:dataValidation>
        <x14:dataValidation type="custom" allowBlank="1" showInputMessage="1" showErrorMessage="1" error="Recuerde que las acciones se generan bajo la medida de mitigar el riesgo">
          <x14:formula1>
            <xm:f>IF(OR(AF5='C:\Users\CAMILA\Desktop\CONTROL INTERNO\MAPA-CORRUPCION-GESTION-2022\MAPAS DE GESTION\SOCIAL COMUNITARIA\[Mapa gestión social comunitario -2022.xlsx]Opciones Tratamiento'!#REF!,AF5='C:\Users\CAMILA\Desktop\CONTROL INTERNO\MAPA-CORRUPCION-GESTION-2022\MAPAS DE GESTION\SOCIAL COMUNITARIA\[Mapa gestión social comunitario -2022.xlsx]Opciones Tratamiento'!#REF!,AF5='C:\Users\CAMILA\Desktop\CONTROL INTERNO\MAPA-CORRUPCION-GESTION-2022\MAPAS DE GESTION\SOCIAL COMUNITARIA\[Mapa gestión social comunitario -2022.xlsx]Opciones Tratamiento'!#REF!),ISBLANK(AF5),ISTEXT(AF5))</xm:f>
          </x14:formula1>
          <xm:sqref>AH5</xm:sqref>
        </x14:dataValidation>
        <x14:dataValidation type="custom" allowBlank="1" showInputMessage="1" showErrorMessage="1" error="Recuerde que las acciones se generan bajo la medida de mitigar el riesgo">
          <x14:formula1>
            <xm:f>IF(OR(AF7='E:\Downloads\[FORMATO  MATRIZ  SOCIAL COMUNITARIO - GESTION.xlsx]Opciones Tratamiento'!#REF!,AF7='E:\Downloads\[FORMATO  MATRIZ  SOCIAL COMUNITARIO - GESTION.xlsx]Opciones Tratamiento'!#REF!,AF7='E:\Downloads\[FORMATO  MATRIZ  SOCIAL COMUNITARIO - GESTION.xlsx]Opciones Tratamiento'!#REF!),ISBLANK(AF7),ISTEXT(AF7))</xm:f>
          </x14:formula1>
          <xm:sqref>AJ9:AK9 AJ7:AK7</xm:sqref>
        </x14:dataValidation>
        <x14:dataValidation type="custom" allowBlank="1" showInputMessage="1" showErrorMessage="1" error="Recuerde que las acciones se generan bajo la medida de mitigar el riesgo">
          <x14:formula1>
            <xm:f>IF(OR(AF5='E:\Downloads\[FORMATO  MATRIZ  SOCIAL COMUNITARIO - GESTION.xlsx]Opciones Tratamiento'!#REF!,AF5='E:\Downloads\[FORMATO  MATRIZ  SOCIAL COMUNITARIO - GESTION.xlsx]Opciones Tratamiento'!#REF!,AF5='E:\Downloads\[FORMATO  MATRIZ  SOCIAL COMUNITARIO - GESTION.xlsx]Opciones Tratamiento'!#REF!),ISBLANK(AF5),ISTEXT(AF5))</xm:f>
          </x14:formula1>
          <xm:sqref>AG5</xm:sqref>
        </x14:dataValidation>
        <x14:dataValidation type="list" allowBlank="1" showInputMessage="1" showErrorMessage="1">
          <x14:formula1>
            <xm:f>'E:\Downloads\[FORMATO  MATRIZ  SOCIAL COMUNITARIO - GESTION.xlsx]Tabla Valoración controles'!#REF!</xm:f>
          </x14:formula1>
          <xm:sqref>Y5:Y6</xm:sqref>
        </x14:dataValidation>
        <x14:dataValidation type="list" allowBlank="1" showInputMessage="1" showErrorMessage="1">
          <x14:formula1>
            <xm:f>'E:\Downloads\[FORMATO  MATRIZ  SOCIAL COMUNITARIO - GESTION.xlsx]Tabla Valoración controles'!#REF!</xm:f>
          </x14:formula1>
          <xm:sqref>X5:X6</xm:sqref>
        </x14:dataValidation>
        <x14:dataValidation type="list" allowBlank="1" showInputMessage="1" showErrorMessage="1">
          <x14:formula1>
            <xm:f>'E:\Downloads\[FORMATO  MATRIZ  SOCIAL COMUNITARIO - GESTION.xlsx]Tabla Valoración controles'!#REF!</xm:f>
          </x14:formula1>
          <xm:sqref>W5:W6</xm:sqref>
        </x14:dataValidation>
        <x14:dataValidation type="list" allowBlank="1" showInputMessage="1" showErrorMessage="1">
          <x14:formula1>
            <xm:f>'E:\Downloads\[FORMATO  MATRIZ  SOCIAL COMUNITARIO - GESTION.xlsx]Tabla Valoración controles'!#REF!</xm:f>
          </x14:formula1>
          <xm:sqref>U5:U7 U9</xm:sqref>
        </x14:dataValidation>
        <x14:dataValidation type="list" allowBlank="1" showInputMessage="1" showErrorMessage="1">
          <x14:formula1>
            <xm:f>'E:\Downloads\[FORMATO  MATRIZ  SOCIAL COMUNITARIO - GESTION.xlsx]Tabla Valoración controles'!#REF!</xm:f>
          </x14:formula1>
          <xm:sqref>T5:T7 T9</xm:sqref>
        </x14:dataValidation>
        <x14:dataValidation type="list" allowBlank="1" showInputMessage="1" showErrorMessage="1">
          <x14:formula1>
            <xm:f>'E:\Downloads\[FORMATO  MATRIZ  SOCIAL COMUNITARIO - GESTION.xlsx]Tabla Impacto'!#REF!</xm:f>
          </x14:formula1>
          <xm:sqref>L5:L10</xm:sqref>
        </x14:dataValidation>
        <x14:dataValidation type="custom" allowBlank="1" showInputMessage="1" showErrorMessage="1" error="Recuerde que las acciones se generan bajo la medida de mitigar el riesgo">
          <x14:formula1>
            <xm:f>IF(OR(AF5='E:\Downloads\[FORMATO  MATRIZ  SOCIAL COMUNITARIO - GESTION.xlsx]Opciones Tratamiento'!#REF!,AF5='E:\Downloads\[FORMATO  MATRIZ  SOCIAL COMUNITARIO - GESTION.xlsx]Opciones Tratamiento'!#REF!,AF5='E:\Downloads\[FORMATO  MATRIZ  SOCIAL COMUNITARIO - GESTION.xlsx]Opciones Tratamiento'!#REF!),ISBLANK(AF5),ISTEXT(AF5))</xm:f>
          </x14:formula1>
          <xm:sqref>AL5:AM5</xm:sqref>
        </x14:dataValidation>
        <x14:dataValidation type="list" allowBlank="1" showInputMessage="1" showErrorMessage="1">
          <x14:formula1>
            <xm:f>'E:\Downloads\[FORMATO  MATRIZ  SOCIAL COMUNITARIO - GESTION.xlsx]Opciones Tratamiento'!#REF!</xm:f>
          </x14:formula1>
          <xm:sqref>AF5</xm:sqref>
        </x14:dataValidation>
        <x14:dataValidation type="list" allowBlank="1" showInputMessage="1" showErrorMessage="1">
          <x14:formula1>
            <xm:f>'E:\Downloads\[FORMATO  MATRIZ  SOCIAL COMUNITARIO - GESTION.xlsx]Opciones Tratamiento'!#REF!</xm:f>
          </x14:formula1>
          <xm:sqref>B5:B10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5"/>
  <sheetViews>
    <sheetView zoomScale="70" zoomScaleNormal="70" workbookViewId="0">
      <selection sqref="A1:I2"/>
    </sheetView>
  </sheetViews>
  <sheetFormatPr baseColWidth="10" defaultRowHeight="15" x14ac:dyDescent="0.25"/>
  <cols>
    <col min="1" max="1" width="13.85546875" customWidth="1"/>
    <col min="2" max="2" width="20.28515625" customWidth="1"/>
    <col min="4" max="4" width="26.7109375" customWidth="1"/>
    <col min="5" max="5" width="32.5703125" customWidth="1"/>
    <col min="6" max="6" width="25.5703125" customWidth="1"/>
    <col min="9" max="9" width="23.5703125" customWidth="1"/>
    <col min="14" max="14" width="27.28515625" customWidth="1"/>
    <col min="15" max="15" width="23.140625" customWidth="1"/>
    <col min="21" max="21" width="22.5703125" customWidth="1"/>
    <col min="29" max="29" width="9.5703125" customWidth="1"/>
    <col min="30" max="30" width="32.140625" customWidth="1"/>
    <col min="31" max="31" width="46.28515625" customWidth="1"/>
  </cols>
  <sheetData>
    <row r="1" spans="1:60"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1" t="s">
        <v>41</v>
      </c>
      <c r="AA1" s="1021"/>
      <c r="AB1" s="1021"/>
      <c r="AC1" s="1021"/>
      <c r="AD1" s="1021"/>
      <c r="AE1" s="1021"/>
      <c r="AF1" s="1021"/>
      <c r="AG1" s="1023" t="s">
        <v>42</v>
      </c>
      <c r="AH1" s="1024"/>
      <c r="AI1" s="1024"/>
      <c r="AJ1" s="1025"/>
      <c r="AK1" s="776" t="s">
        <v>433</v>
      </c>
      <c r="AL1" s="1029"/>
      <c r="AM1" s="1030"/>
      <c r="AN1" s="1007" t="s">
        <v>434</v>
      </c>
      <c r="AO1" s="1008"/>
      <c r="AP1" s="1008"/>
      <c r="AQ1" s="1008"/>
      <c r="AR1" s="1008"/>
      <c r="AS1" s="765" t="s">
        <v>45</v>
      </c>
      <c r="AT1" s="1010"/>
      <c r="AU1" s="1010"/>
      <c r="AV1" s="1010"/>
      <c r="AW1" s="1010"/>
      <c r="AX1" s="1010"/>
      <c r="AY1" s="1010"/>
      <c r="AZ1" s="1010"/>
      <c r="BA1" s="1007" t="s">
        <v>46</v>
      </c>
      <c r="BB1" s="1013"/>
      <c r="BC1" s="1013"/>
      <c r="BD1" s="1013"/>
      <c r="BE1" s="1013"/>
      <c r="BF1" s="1013"/>
      <c r="BG1" s="1013"/>
      <c r="BH1" s="1013"/>
    </row>
    <row r="2" spans="1:60" ht="15.75" thickBot="1" x14ac:dyDescent="0.3">
      <c r="A2" s="1021"/>
      <c r="B2" s="1021"/>
      <c r="C2" s="1021"/>
      <c r="D2" s="1021"/>
      <c r="E2" s="1021"/>
      <c r="F2" s="1021"/>
      <c r="G2" s="1021"/>
      <c r="H2" s="1021"/>
      <c r="I2" s="1021"/>
      <c r="J2" s="1022"/>
      <c r="K2" s="1022"/>
      <c r="L2" s="1022"/>
      <c r="M2" s="1022"/>
      <c r="N2" s="1022"/>
      <c r="O2" s="1022"/>
      <c r="P2" s="1022"/>
      <c r="Q2" s="1022"/>
      <c r="R2" s="1022"/>
      <c r="S2" s="1022"/>
      <c r="T2" s="1022"/>
      <c r="U2" s="1022"/>
      <c r="V2" s="1022"/>
      <c r="W2" s="1022"/>
      <c r="X2" s="1022"/>
      <c r="Y2" s="1022"/>
      <c r="Z2" s="1021"/>
      <c r="AA2" s="1021"/>
      <c r="AB2" s="1021"/>
      <c r="AC2" s="1021"/>
      <c r="AD2" s="1021"/>
      <c r="AE2" s="1021"/>
      <c r="AF2" s="1021"/>
      <c r="AG2" s="1026"/>
      <c r="AH2" s="1027"/>
      <c r="AI2" s="1027"/>
      <c r="AJ2" s="1028"/>
      <c r="AK2" s="1031"/>
      <c r="AL2" s="1031"/>
      <c r="AM2" s="1032"/>
      <c r="AN2" s="1008"/>
      <c r="AO2" s="1008"/>
      <c r="AP2" s="1008"/>
      <c r="AQ2" s="1008"/>
      <c r="AR2" s="1008"/>
      <c r="AS2" s="1033"/>
      <c r="AT2" s="1034"/>
      <c r="AU2" s="1034"/>
      <c r="AV2" s="1034"/>
      <c r="AW2" s="1034"/>
      <c r="AX2" s="1034"/>
      <c r="AY2" s="1034"/>
      <c r="AZ2" s="1034"/>
      <c r="BA2" s="1013"/>
      <c r="BB2" s="1013"/>
      <c r="BC2" s="1013"/>
      <c r="BD2" s="1013"/>
      <c r="BE2" s="1013"/>
      <c r="BF2" s="1013"/>
      <c r="BG2" s="1013"/>
      <c r="BH2" s="1013"/>
    </row>
    <row r="3" spans="1:60" ht="15.75" x14ac:dyDescent="0.25">
      <c r="A3" s="1015" t="s">
        <v>47</v>
      </c>
      <c r="B3" s="1006" t="s">
        <v>24</v>
      </c>
      <c r="C3" s="1005" t="s">
        <v>48</v>
      </c>
      <c r="D3" s="1005" t="s">
        <v>49</v>
      </c>
      <c r="E3" s="1005" t="s">
        <v>50</v>
      </c>
      <c r="F3" s="1006" t="s">
        <v>51</v>
      </c>
      <c r="G3" s="1018" t="s">
        <v>52</v>
      </c>
      <c r="H3" s="1005" t="s">
        <v>53</v>
      </c>
      <c r="I3" s="1005" t="s">
        <v>54</v>
      </c>
      <c r="J3" s="1005" t="s">
        <v>55</v>
      </c>
      <c r="K3" s="1006" t="s">
        <v>56</v>
      </c>
      <c r="L3" s="1005" t="s">
        <v>57</v>
      </c>
      <c r="M3" s="1005" t="s">
        <v>58</v>
      </c>
      <c r="N3" s="1005" t="s">
        <v>59</v>
      </c>
      <c r="O3" s="1006" t="s">
        <v>56</v>
      </c>
      <c r="P3" s="1005" t="s">
        <v>60</v>
      </c>
      <c r="Q3" s="1004" t="s">
        <v>61</v>
      </c>
      <c r="R3" s="1005" t="s">
        <v>62</v>
      </c>
      <c r="S3" s="1005" t="s">
        <v>63</v>
      </c>
      <c r="T3" s="1005" t="s">
        <v>64</v>
      </c>
      <c r="U3" s="1005"/>
      <c r="V3" s="1005"/>
      <c r="W3" s="1005"/>
      <c r="X3" s="1005"/>
      <c r="Y3" s="1005"/>
      <c r="Z3" s="1004" t="s">
        <v>65</v>
      </c>
      <c r="AA3" s="1004" t="s">
        <v>66</v>
      </c>
      <c r="AB3" s="1004" t="s">
        <v>56</v>
      </c>
      <c r="AC3" s="1004" t="s">
        <v>67</v>
      </c>
      <c r="AD3" s="1004" t="s">
        <v>56</v>
      </c>
      <c r="AE3" s="1004" t="s">
        <v>68</v>
      </c>
      <c r="AF3" s="1004" t="s">
        <v>69</v>
      </c>
      <c r="AG3" s="1005" t="s">
        <v>42</v>
      </c>
      <c r="AH3" s="1005" t="s">
        <v>25</v>
      </c>
      <c r="AI3" s="1005" t="s">
        <v>70</v>
      </c>
      <c r="AJ3" s="1005" t="s">
        <v>71</v>
      </c>
      <c r="AK3" s="1044" t="s">
        <v>435</v>
      </c>
      <c r="AL3" s="1046" t="s">
        <v>73</v>
      </c>
      <c r="AM3" s="1048" t="s">
        <v>74</v>
      </c>
      <c r="AN3" s="1041" t="s">
        <v>26</v>
      </c>
      <c r="AO3" s="1037" t="s">
        <v>436</v>
      </c>
      <c r="AP3" s="1037" t="s">
        <v>182</v>
      </c>
      <c r="AQ3" s="1037" t="s">
        <v>437</v>
      </c>
      <c r="AR3" s="1038" t="s">
        <v>78</v>
      </c>
      <c r="AS3" s="1040" t="s">
        <v>27</v>
      </c>
      <c r="AT3" s="1042" t="s">
        <v>28</v>
      </c>
      <c r="AU3" s="1042" t="s">
        <v>29</v>
      </c>
      <c r="AV3" s="1042" t="s">
        <v>79</v>
      </c>
      <c r="AW3" s="1042" t="s">
        <v>30</v>
      </c>
      <c r="AX3" s="1042" t="s">
        <v>80</v>
      </c>
      <c r="AY3" s="1042" t="s">
        <v>438</v>
      </c>
      <c r="AZ3" s="1052" t="s">
        <v>31</v>
      </c>
      <c r="BA3" s="1054" t="s">
        <v>81</v>
      </c>
      <c r="BB3" s="1050" t="s">
        <v>439</v>
      </c>
      <c r="BC3" s="1050" t="s">
        <v>83</v>
      </c>
      <c r="BD3" s="1050" t="s">
        <v>84</v>
      </c>
      <c r="BE3" s="1050" t="s">
        <v>85</v>
      </c>
      <c r="BF3" s="1050" t="s">
        <v>133</v>
      </c>
      <c r="BG3" s="1050" t="s">
        <v>87</v>
      </c>
      <c r="BH3" s="1051" t="s">
        <v>88</v>
      </c>
    </row>
    <row r="4" spans="1:60" ht="98.25" x14ac:dyDescent="0.25">
      <c r="A4" s="1015"/>
      <c r="B4" s="1006"/>
      <c r="C4" s="1005"/>
      <c r="D4" s="1005"/>
      <c r="E4" s="1005"/>
      <c r="F4" s="1006"/>
      <c r="G4" s="1019"/>
      <c r="H4" s="1005"/>
      <c r="I4" s="1005"/>
      <c r="J4" s="1005"/>
      <c r="K4" s="1006"/>
      <c r="L4" s="1005"/>
      <c r="M4" s="1005"/>
      <c r="N4" s="1006"/>
      <c r="O4" s="1006"/>
      <c r="P4" s="1005"/>
      <c r="Q4" s="1004"/>
      <c r="R4" s="1005"/>
      <c r="S4" s="1005"/>
      <c r="T4" s="67" t="s">
        <v>89</v>
      </c>
      <c r="U4" s="67" t="s">
        <v>90</v>
      </c>
      <c r="V4" s="67" t="s">
        <v>91</v>
      </c>
      <c r="W4" s="67" t="s">
        <v>92</v>
      </c>
      <c r="X4" s="67" t="s">
        <v>93</v>
      </c>
      <c r="Y4" s="67" t="s">
        <v>94</v>
      </c>
      <c r="Z4" s="1004"/>
      <c r="AA4" s="1004"/>
      <c r="AB4" s="1004"/>
      <c r="AC4" s="1004"/>
      <c r="AD4" s="1004"/>
      <c r="AE4" s="1004"/>
      <c r="AF4" s="1004"/>
      <c r="AG4" s="1005"/>
      <c r="AH4" s="1005"/>
      <c r="AI4" s="1005"/>
      <c r="AJ4" s="1005"/>
      <c r="AK4" s="1189"/>
      <c r="AL4" s="1190"/>
      <c r="AM4" s="1121"/>
      <c r="AN4" s="1041"/>
      <c r="AO4" s="1037"/>
      <c r="AP4" s="1037"/>
      <c r="AQ4" s="1037"/>
      <c r="AR4" s="1039"/>
      <c r="AS4" s="1041"/>
      <c r="AT4" s="1043"/>
      <c r="AU4" s="1043"/>
      <c r="AV4" s="1043"/>
      <c r="AW4" s="1043"/>
      <c r="AX4" s="1043"/>
      <c r="AY4" s="1043"/>
      <c r="AZ4" s="1053"/>
      <c r="BA4" s="1054"/>
      <c r="BB4" s="1050"/>
      <c r="BC4" s="1050"/>
      <c r="BD4" s="1050"/>
      <c r="BE4" s="1050"/>
      <c r="BF4" s="1050"/>
      <c r="BG4" s="1050"/>
      <c r="BH4" s="1051"/>
    </row>
    <row r="5" spans="1:60" ht="228.75" customHeight="1" x14ac:dyDescent="0.25">
      <c r="A5" s="889">
        <v>1</v>
      </c>
      <c r="B5" s="989" t="s">
        <v>165</v>
      </c>
      <c r="C5" s="1265" t="s">
        <v>440</v>
      </c>
      <c r="D5" s="1266" t="s">
        <v>441</v>
      </c>
      <c r="E5" s="617" t="s">
        <v>442</v>
      </c>
      <c r="F5" s="1187" t="s">
        <v>443</v>
      </c>
      <c r="G5" s="1134" t="s">
        <v>444</v>
      </c>
      <c r="H5" s="983" t="s">
        <v>101</v>
      </c>
      <c r="I5" s="1197">
        <v>360</v>
      </c>
      <c r="J5" s="905" t="str">
        <f>IF(I5&lt;=0,"",IF(I5&lt;=2,"Muy Baja",IF(I5&lt;=24,"Baja",IF(I5&lt;=500,"Media",IF(I5&lt;=5000,"Alta","Muy Alta")))))</f>
        <v>Media</v>
      </c>
      <c r="K5" s="907">
        <f>IF(J5="","",IF(J5="Muy Baja",0.2,IF(J5="Baja",0.4,IF(J5="Media",0.6,IF(J5="Alta",0.8,IF(J5="Muy Alta",1,))))))</f>
        <v>0.6</v>
      </c>
      <c r="L5" s="987" t="s">
        <v>301</v>
      </c>
      <c r="M5" s="907" t="str">
        <f>IF(NOT(ISERROR(MATCH(L5,'[5]Tabla Impacto'!$B$221:$B$223,0))),'[5]Tabla Impacto'!$F$223&amp;"Por favor no seleccionar los criterios de impacto(Afectación Económica o presupuestal y Pérdida Reputacional)",L5)</f>
        <v xml:space="preserve">     El riesgo afecta la imagen de de la entidad con efecto publicitario sostenido a nivel de sector administrativo, nivel departamental o municipal</v>
      </c>
      <c r="N5" s="905" t="str">
        <f>IF(OR(M5='[5]Tabla Impacto'!$C$11,M5='[5]Tabla Impacto'!$D$11),"Leve",IF(OR(M5='[5]Tabla Impacto'!$C$12,M5='[5]Tabla Impacto'!$D$12),"Menor",IF(OR(M5='[5]Tabla Impacto'!$C$13,M5='[5]Tabla Impacto'!$D$13),"Moderado",IF(OR(M5='[5]Tabla Impacto'!$C$14,M5='[5]Tabla Impacto'!$D$14),"Mayor",IF(OR(M5='[5]Tabla Impacto'!$C$15,M5='[5]Tabla Impacto'!$D$15),"Catastrófico","")))))</f>
        <v>Mayor</v>
      </c>
      <c r="O5" s="907">
        <f>IF(N5="","",IF(N5="Leve",0.2,IF(N5="Menor",0.4,IF(N5="Moderado",0.6,IF(N5="Mayor",0.8,IF(N5="Catastrófico",1,))))))</f>
        <v>0.8</v>
      </c>
      <c r="P5" s="909"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Alto</v>
      </c>
      <c r="Q5" s="286">
        <v>1</v>
      </c>
      <c r="R5" s="287" t="s">
        <v>445</v>
      </c>
      <c r="S5" s="288" t="str">
        <f>IF(OR(T5="Preventivo",T5="Detectivo"),"Probabilidad",IF(T5="Correctivo","Impacto",""))</f>
        <v>Probabilidad</v>
      </c>
      <c r="T5" s="29" t="s">
        <v>104</v>
      </c>
      <c r="U5" s="29" t="s">
        <v>35</v>
      </c>
      <c r="V5" s="289" t="str">
        <f>IF(AND(T5="Preventivo",U5="Automático"),"50%",IF(AND(T5="Preventivo",U5="Manual"),"40%",IF(AND(T5="Detectivo",U5="Automático"),"40%",IF(AND(T5="Detectivo",U5="Manual"),"30%",IF(AND(T5="Correctivo",U5="Automático"),"35%",IF(AND(T5="Correctivo",U5="Manual"),"25%",""))))))</f>
        <v>40%</v>
      </c>
      <c r="W5" s="29" t="s">
        <v>105</v>
      </c>
      <c r="X5" s="29" t="s">
        <v>106</v>
      </c>
      <c r="Y5" s="29" t="s">
        <v>107</v>
      </c>
      <c r="Z5" s="290">
        <f>IFERROR(IF(S5="Probabilidad",(K5-(+K5*V5)),IF(S5="Impacto",K5,"")),"")</f>
        <v>0.36</v>
      </c>
      <c r="AA5" s="291" t="str">
        <f>IFERROR(IF(Z5="","",IF(Z5&lt;=0.2,"Muy Baja",IF(Z5&lt;=0.4,"Baja",IF(Z5&lt;=0.6,"Media",IF(Z5&lt;=0.8,"Alta","Muy Alta"))))),"")</f>
        <v>Baja</v>
      </c>
      <c r="AB5" s="292">
        <f>+Z5</f>
        <v>0.36</v>
      </c>
      <c r="AC5" s="291" t="str">
        <f>IFERROR(IF(AD5="","",IF(AD5&lt;=0.2,"Leve",IF(AD5&lt;=0.4,"Menor",IF(AD5&lt;=0.6,"Moderado",IF(AD5&lt;=0.8,"Mayor","Catastrófico"))))),"")</f>
        <v>Mayor</v>
      </c>
      <c r="AD5" s="292">
        <f>IFERROR(IF(S5="Impacto",(O5-(+O5*V5)),IF(S5="Probabilidad",O5,"")),"")</f>
        <v>0.8</v>
      </c>
      <c r="AE5" s="293"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Alto</v>
      </c>
      <c r="AF5" s="1260" t="s">
        <v>142</v>
      </c>
      <c r="AG5" s="294" t="s">
        <v>446</v>
      </c>
      <c r="AH5" s="295" t="s">
        <v>447</v>
      </c>
      <c r="AI5" s="296" t="s">
        <v>448</v>
      </c>
      <c r="AJ5" s="297">
        <v>44627</v>
      </c>
      <c r="AK5" s="1268">
        <v>44832</v>
      </c>
      <c r="AL5" s="47" t="s">
        <v>449</v>
      </c>
      <c r="AM5" s="298" t="s">
        <v>109</v>
      </c>
      <c r="AN5" s="1271" t="s">
        <v>450</v>
      </c>
      <c r="AO5" s="1271" t="s">
        <v>451</v>
      </c>
      <c r="AP5" s="1271" t="s">
        <v>112</v>
      </c>
      <c r="AQ5" s="1271" t="s">
        <v>452</v>
      </c>
      <c r="AR5" s="1295" t="s">
        <v>36</v>
      </c>
      <c r="AS5" s="104" t="s">
        <v>32</v>
      </c>
      <c r="AT5" s="149" t="s">
        <v>37</v>
      </c>
      <c r="AU5" s="149" t="s">
        <v>32</v>
      </c>
      <c r="AV5" s="149" t="s">
        <v>32</v>
      </c>
      <c r="AW5" s="149" t="s">
        <v>37</v>
      </c>
      <c r="AX5" s="149" t="s">
        <v>37</v>
      </c>
      <c r="AY5" s="1271" t="s">
        <v>453</v>
      </c>
      <c r="AZ5" s="1271" t="s">
        <v>381</v>
      </c>
      <c r="BA5" s="1295" t="s">
        <v>37</v>
      </c>
      <c r="BB5" s="1271" t="s">
        <v>116</v>
      </c>
      <c r="BC5" s="1298">
        <v>0</v>
      </c>
      <c r="BD5" s="1299">
        <f>I5</f>
        <v>360</v>
      </c>
      <c r="BE5" s="1300">
        <f>(BC5/BD5)</f>
        <v>0</v>
      </c>
      <c r="BF5" s="1280" t="str">
        <f>IF(BE5=0,"Los controles están funcionando y son efectivos",IF(AND(BE5&gt;0,BE5&lt;=0.2),"Los controles son efectivos el 80%.",IF(AND(BE5&gt;0.2,BE5&lt;=1),"Los controles  son ineficientes","Valor no valido")))</f>
        <v>Los controles están funcionando y son efectivos</v>
      </c>
      <c r="BG5" s="1177" t="s">
        <v>164</v>
      </c>
      <c r="BH5" s="1280"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Mantener la aplicación del control.</v>
      </c>
    </row>
    <row r="6" spans="1:60" ht="68.25" customHeight="1" x14ac:dyDescent="0.25">
      <c r="A6" s="889"/>
      <c r="B6" s="989"/>
      <c r="C6" s="979"/>
      <c r="D6" s="1267"/>
      <c r="E6" s="1281" t="s">
        <v>454</v>
      </c>
      <c r="F6" s="1188"/>
      <c r="G6" s="1195"/>
      <c r="H6" s="984"/>
      <c r="I6" s="1198"/>
      <c r="J6" s="968"/>
      <c r="K6" s="927"/>
      <c r="L6" s="988"/>
      <c r="M6" s="927">
        <f ca="1">IF(NOT(ISERROR(MATCH(L6,_xlfn.ANCHORARRAY(#REF!),0))),#REF!&amp;"Por favor no seleccionar los criterios de impacto",L6)</f>
        <v>0</v>
      </c>
      <c r="N6" s="968"/>
      <c r="O6" s="927"/>
      <c r="P6" s="969"/>
      <c r="Q6" s="299">
        <v>2</v>
      </c>
      <c r="R6" s="300" t="s">
        <v>455</v>
      </c>
      <c r="S6" s="301" t="s">
        <v>456</v>
      </c>
      <c r="T6" s="29" t="s">
        <v>214</v>
      </c>
      <c r="U6" s="29" t="s">
        <v>35</v>
      </c>
      <c r="V6" s="31" t="str">
        <f t="shared" ref="V6:V7" si="0">IF(AND(T6="Preventivo",U6="Automático"),"50%",IF(AND(T6="Preventivo",U6="Manual"),"40%",IF(AND(T6="Detectivo",U6="Automático"),"40%",IF(AND(T6="Detectivo",U6="Manual"),"30%",IF(AND(T6="Correctivo",U6="Automático"),"35%",IF(AND(T6="Correctivo",U6="Manual"),"25%",""))))))</f>
        <v>30%</v>
      </c>
      <c r="W6" s="29" t="s">
        <v>172</v>
      </c>
      <c r="X6" s="29" t="s">
        <v>106</v>
      </c>
      <c r="Y6" s="29" t="s">
        <v>107</v>
      </c>
      <c r="Z6" s="32">
        <f>IFERROR(IF(AND(S5="Probabilidad",S6="Probabilidad"),(AB5-(+AB5*V6)),IF(AND(S5="Impacto",S6="Probabilidad"),(K5-(+K5*V6)),IF(S6="Impacto",AB5,""))),"")</f>
        <v>0.252</v>
      </c>
      <c r="AA6" s="33" t="str">
        <f t="shared" ref="AA6:AA7" si="1">IFERROR(IF(Z6="","",IF(Z6&lt;=0.2,"Muy Baja",IF(Z6&lt;=0.4,"Baja",IF(Z6&lt;=0.6,"Media",IF(Z6&lt;=0.8,"Alta","Muy Alta"))))),"")</f>
        <v>Baja</v>
      </c>
      <c r="AB6" s="34">
        <f>+Z6</f>
        <v>0.252</v>
      </c>
      <c r="AC6" s="33" t="str">
        <f t="shared" ref="AC6:AC7" si="2">IFERROR(IF(AD6="","",IF(AD6&lt;=0.2,"Leve",IF(AD6&lt;=0.4,"Menor",IF(AD6&lt;=0.6,"Moderado",IF(AD6&lt;=0.8,"Mayor","Catastrófico"))))),"")</f>
        <v>Mayor</v>
      </c>
      <c r="AD6" s="269">
        <f>IFERROR(IF(AND(S5="Impacto",S6="Impacto"),(AD5-(+AD5*V6)),IF(AND(S5="Probabilidad",S6="Impacto"),(O5-(+O5*V6)),IF(S6="Probabilidad",AD5,""))),"")</f>
        <v>0.8</v>
      </c>
      <c r="AE6" s="36" t="str">
        <f t="shared" ref="AE6:AE7" si="3">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Alto</v>
      </c>
      <c r="AF6" s="1261"/>
      <c r="AG6" s="302" t="s">
        <v>457</v>
      </c>
      <c r="AH6" s="303" t="s">
        <v>447</v>
      </c>
      <c r="AI6" s="296" t="s">
        <v>448</v>
      </c>
      <c r="AJ6" s="304">
        <v>44627</v>
      </c>
      <c r="AK6" s="1269"/>
      <c r="AL6" s="305" t="s">
        <v>458</v>
      </c>
      <c r="AM6" s="298" t="s">
        <v>109</v>
      </c>
      <c r="AN6" s="1272"/>
      <c r="AO6" s="1272"/>
      <c r="AP6" s="1272"/>
      <c r="AQ6" s="1272"/>
      <c r="AR6" s="1296"/>
      <c r="AS6" s="104" t="s">
        <v>32</v>
      </c>
      <c r="AT6" s="149" t="s">
        <v>32</v>
      </c>
      <c r="AU6" s="149" t="s">
        <v>37</v>
      </c>
      <c r="AV6" s="149" t="s">
        <v>37</v>
      </c>
      <c r="AW6" s="149" t="s">
        <v>37</v>
      </c>
      <c r="AX6" s="149" t="s">
        <v>37</v>
      </c>
      <c r="AY6" s="1272"/>
      <c r="AZ6" s="1272"/>
      <c r="BA6" s="1296"/>
      <c r="BB6" s="1272"/>
      <c r="BC6" s="1298"/>
      <c r="BD6" s="1299"/>
      <c r="BE6" s="1301"/>
      <c r="BF6" s="1280"/>
      <c r="BG6" s="1177"/>
      <c r="BH6" s="1280"/>
    </row>
    <row r="7" spans="1:60" ht="60.75" customHeight="1" x14ac:dyDescent="0.25">
      <c r="A7" s="889"/>
      <c r="B7" s="989"/>
      <c r="C7" s="979"/>
      <c r="D7" s="1267"/>
      <c r="E7" s="1282"/>
      <c r="F7" s="1188"/>
      <c r="G7" s="1195"/>
      <c r="H7" s="984"/>
      <c r="I7" s="1198"/>
      <c r="J7" s="968"/>
      <c r="K7" s="927"/>
      <c r="L7" s="988"/>
      <c r="M7" s="927">
        <f ca="1">IF(NOT(ISERROR(MATCH(L7,_xlfn.ANCHORARRAY(#REF!),0))),#REF!&amp;"Por favor no seleccionar los criterios de impacto",L7)</f>
        <v>0</v>
      </c>
      <c r="N7" s="968"/>
      <c r="O7" s="927"/>
      <c r="P7" s="969"/>
      <c r="Q7" s="299">
        <v>3</v>
      </c>
      <c r="R7" s="280" t="s">
        <v>459</v>
      </c>
      <c r="S7" s="301" t="s">
        <v>456</v>
      </c>
      <c r="T7" s="29" t="s">
        <v>214</v>
      </c>
      <c r="U7" s="29" t="s">
        <v>35</v>
      </c>
      <c r="V7" s="31" t="str">
        <f t="shared" si="0"/>
        <v>30%</v>
      </c>
      <c r="W7" s="29" t="s">
        <v>172</v>
      </c>
      <c r="X7" s="29" t="s">
        <v>106</v>
      </c>
      <c r="Y7" s="29" t="s">
        <v>107</v>
      </c>
      <c r="Z7" s="32">
        <f>IFERROR(IF(AND(S6="Probabilidad",S7="Probabilidad"),(AB6-(+AB6*V7)),IF(AND(S6="Impacto",S7="Probabilidad"),(AB5-(+AB5*V7)),IF(S7="Impacto",AB6,""))),"")</f>
        <v>0.1764</v>
      </c>
      <c r="AA7" s="33" t="str">
        <f t="shared" si="1"/>
        <v>Muy Baja</v>
      </c>
      <c r="AB7" s="34">
        <f t="shared" ref="AB7" si="4">+Z7</f>
        <v>0.1764</v>
      </c>
      <c r="AC7" s="33" t="str">
        <f t="shared" si="2"/>
        <v>Mayor</v>
      </c>
      <c r="AD7" s="269">
        <f t="shared" ref="AD7" si="5">IFERROR(IF(AND(S6="Impacto",S7="Impacto"),(AD6-(+AD6*V7)),IF(AND(S6="Probabilidad",S7="Impacto"),(AD5-(+AD5*V7)),IF(S7="Probabilidad",AD6,""))),"")</f>
        <v>0.8</v>
      </c>
      <c r="AE7" s="36" t="str">
        <f t="shared" si="3"/>
        <v>Alto</v>
      </c>
      <c r="AF7" s="1208"/>
      <c r="AG7" s="302" t="s">
        <v>460</v>
      </c>
      <c r="AH7" s="303" t="s">
        <v>461</v>
      </c>
      <c r="AI7" s="296" t="s">
        <v>448</v>
      </c>
      <c r="AJ7" s="304">
        <v>44627</v>
      </c>
      <c r="AK7" s="1269"/>
      <c r="AL7" s="305" t="s">
        <v>462</v>
      </c>
      <c r="AM7" s="298" t="s">
        <v>109</v>
      </c>
      <c r="AN7" s="1272"/>
      <c r="AO7" s="1272"/>
      <c r="AP7" s="1272"/>
      <c r="AQ7" s="1272"/>
      <c r="AR7" s="1296"/>
      <c r="AS7" s="104" t="s">
        <v>32</v>
      </c>
      <c r="AT7" s="149" t="s">
        <v>32</v>
      </c>
      <c r="AU7" s="149" t="s">
        <v>32</v>
      </c>
      <c r="AV7" s="149" t="s">
        <v>32</v>
      </c>
      <c r="AW7" s="149" t="s">
        <v>37</v>
      </c>
      <c r="AX7" s="149" t="s">
        <v>37</v>
      </c>
      <c r="AY7" s="1272"/>
      <c r="AZ7" s="1272"/>
      <c r="BA7" s="1296"/>
      <c r="BB7" s="1272"/>
      <c r="BC7" s="1298"/>
      <c r="BD7" s="1299"/>
      <c r="BE7" s="1301"/>
      <c r="BF7" s="1280"/>
      <c r="BG7" s="1177"/>
      <c r="BH7" s="1280"/>
    </row>
    <row r="8" spans="1:60" x14ac:dyDescent="0.25">
      <c r="A8" s="888">
        <v>2</v>
      </c>
      <c r="B8" s="873" t="s">
        <v>165</v>
      </c>
      <c r="C8" s="1283" t="s">
        <v>463</v>
      </c>
      <c r="D8" s="1286" t="s">
        <v>464</v>
      </c>
      <c r="E8" s="1289" t="s">
        <v>465</v>
      </c>
      <c r="F8" s="1291" t="s">
        <v>466</v>
      </c>
      <c r="G8" s="1292" t="s">
        <v>467</v>
      </c>
      <c r="H8" s="1330" t="s">
        <v>468</v>
      </c>
      <c r="I8" s="876">
        <v>180</v>
      </c>
      <c r="J8" s="861" t="str">
        <f>IF(I8&lt;=0,"",IF(I8&lt;=2,"Muy Baja",IF(I8&lt;=24,"Baja",IF(I8&lt;=500,"Media",IF(I8&lt;=5000,"Alta","Muy Alta")))))</f>
        <v>Media</v>
      </c>
      <c r="K8" s="864">
        <f>IF(J8="","",IF(J8="Muy Baja",0.2,IF(J8="Baja",0.4,IF(J8="Media",0.6,IF(J8="Alta",0.8,IF(J8="Muy Alta",1,))))))</f>
        <v>0.6</v>
      </c>
      <c r="L8" s="987" t="s">
        <v>301</v>
      </c>
      <c r="M8" s="864" t="str">
        <f>IF(NOT(ISERROR(MATCH(L8,#REF!,0))),#REF!&amp;"Por favor no seleccionar los criterios de impacto(Afectación Económica o presupuestal y Pérdida Reputacional)",L8)</f>
        <v xml:space="preserve">     El riesgo afecta la imagen de de la entidad con efecto publicitario sostenido a nivel de sector administrativo, nivel departamental o municipal</v>
      </c>
      <c r="N8" s="905" t="str">
        <f>IF(OR(M8='[5]Tabla Impacto'!$C$11,M8='[5]Tabla Impacto'!$D$11),"Leve",IF(OR(M8='[5]Tabla Impacto'!$C$12,M8='[5]Tabla Impacto'!$D$12),"Menor",IF(OR(M8='[5]Tabla Impacto'!$C$13,M8='[5]Tabla Impacto'!$D$13),"Moderado",IF(OR(M8='[5]Tabla Impacto'!$C$14,M8='[5]Tabla Impacto'!$D$14),"Mayor",IF(OR(M8='[5]Tabla Impacto'!$C$15,M8='[5]Tabla Impacto'!$D$15),"Catastrófico","")))))</f>
        <v>Mayor</v>
      </c>
      <c r="O8" s="864">
        <f>IF(N8="","",IF(N8="Leve",0.2,IF(N8="Menor",0.4,IF(N8="Moderado",0.6,IF(N8="Mayor",0.8,IF(N8="Catastrófico",1,))))))</f>
        <v>0.8</v>
      </c>
      <c r="P8" s="867" t="str">
        <f>IF(OR(AND(J8="Muy Baja",N8="Leve"),AND(J8="Muy Baja",N8="Menor"),AND(J8="Baja",N8="Leve")),"Bajo",IF(OR(AND(J8="Muy baja",N8="Moderado"),AND(J8="Baja",N8="Menor"),AND(J8="Baja",N8="Moderado"),AND(J8="Media",N8="Leve"),AND(J8="Media",N8="Menor"),AND(J8="Media",N8="Moderado"),AND(J8="Alta",N8="Leve"),AND(J8="Alta",N8="Menor")),"Moderado",IF(OR(AND(J8="Muy Baja",N8="Mayor"),AND(J8="Baja",N8="Mayor"),AND(J8="Media",N8="Mayor"),AND(J8="Alta",N8="Moderado"),AND(J8="Alta",N8="Mayor"),AND(J8="Muy Alta",N8="Leve"),AND(J8="Muy Alta",N8="Menor"),AND(J8="Muy Alta",N8="Moderado"),AND(J8="Muy Alta",N8="Mayor")),"Alto",IF(OR(AND(J8="Muy Baja",N8="Catastrófico"),AND(J8="Baja",N8="Catastrófico"),AND(J8="Media",N8="Catastrófico"),AND(J8="Alta",N8="Catastrófico"),AND(J8="Muy Alta",N8="Catastrófico")),"Extremo",""))))</f>
        <v>Alto</v>
      </c>
      <c r="Q8" s="1201">
        <v>1</v>
      </c>
      <c r="R8" s="1224" t="s">
        <v>469</v>
      </c>
      <c r="S8" s="1205" t="s">
        <v>470</v>
      </c>
      <c r="T8" s="1207" t="s">
        <v>285</v>
      </c>
      <c r="U8" s="1207" t="s">
        <v>35</v>
      </c>
      <c r="V8" s="1193" t="str">
        <f>IF(AND(T8="Preventivo",U8="Automático"),"50%",IF(AND(T8="Preventivo",U8="Manual"),"40%",IF(AND(T8="Detectivo",U8="Automático"),"40%",IF(AND(T8="Detectivo",U8="Manual"),"30%",IF(AND(T8="Correctivo",U8="Automático"),"35%",IF(AND(T8="Correctivo",U8="Manual"),"25%",""))))))</f>
        <v>25%</v>
      </c>
      <c r="W8" s="1207" t="s">
        <v>105</v>
      </c>
      <c r="X8" s="1207" t="s">
        <v>106</v>
      </c>
      <c r="Y8" s="1207" t="s">
        <v>107</v>
      </c>
      <c r="Z8" s="1263">
        <f>IFERROR(IF(S8="Probabilidad",(K8-(+K8*V8)),IF(S8="Impacto",K8,"")),"")</f>
        <v>0.6</v>
      </c>
      <c r="AA8" s="1191" t="str">
        <f>IFERROR(IF(Z8="","",IF(Z8&lt;=0.2,"Muy Baja",IF(Z8&lt;=0.4,"Baja",IF(Z8&lt;=0.6,"Media",IF(Z8&lt;=0.8,"Alta","Muy Alta"))))),"")</f>
        <v>Media</v>
      </c>
      <c r="AB8" s="1193">
        <f>+Z8</f>
        <v>0.6</v>
      </c>
      <c r="AC8" s="1191" t="str">
        <f>IFERROR(IF(AD8="","",IF(AD8&lt;=0.2,"Leve",IF(AD8&lt;=0.4,"Menor",IF(AD8&lt;=0.6,"Moderado",IF(AD8&lt;=0.8,"Mayor","Catastrófico"))))),"")</f>
        <v>Moderado</v>
      </c>
      <c r="AD8" s="1193">
        <f>IFERROR(IF(S8="Impacto",(O8-(+O8*V8)),IF(S8="Probabilidad",O8,"")),"")</f>
        <v>0.60000000000000009</v>
      </c>
      <c r="AE8" s="1230" t="str">
        <f>IFERROR(IF(OR(AND(AA8="Muy Baja",AC8="Leve"),AND(AA8="Muy Baja",AC8="Menor"),AND(AA8="Baja",AC8="Leve")),"Bajo",IF(OR(AND(AA8="Muy baja",AC8="Moderado"),AND(AA8="Baja",AC8="Menor"),AND(AA8="Baja",AC8="Moderado"),AND(AA8="Media",AC8="Leve"),AND(AA8="Media",AC8="Menor"),AND(AA8="Media",AC8="Moderado"),AND(AA8="Alta",AC8="Leve"),AND(AA8="Alta",AC8="Menor")),"Moderado",IF(OR(AND(AA8="Muy Baja",AC8="Mayor"),AND(AA8="Baja",AC8="Mayor"),AND(AA8="Media",AC8="Mayor"),AND(AA8="Alta",AC8="Moderado"),AND(AA8="Alta",AC8="Mayor"),AND(AA8="Muy Alta",AC8="Leve"),AND(AA8="Muy Alta",AC8="Menor"),AND(AA8="Muy Alta",AC8="Moderado"),AND(AA8="Muy Alta",AC8="Mayor")),"Alto",IF(OR(AND(AA8="Muy Baja",AC8="Catastrófico"),AND(AA8="Baja",AC8="Catastrófico"),AND(AA8="Media",AC8="Catastrófico"),AND(AA8="Alta",AC8="Catastrófico"),AND(AA8="Muy Alta",AC8="Catastrófico")),"Extremo","")))),"")</f>
        <v>Moderado</v>
      </c>
      <c r="AF8" s="1325" t="s">
        <v>142</v>
      </c>
      <c r="AG8" s="1203" t="s">
        <v>471</v>
      </c>
      <c r="AH8" s="1333" t="s">
        <v>472</v>
      </c>
      <c r="AI8" s="1334" t="s">
        <v>448</v>
      </c>
      <c r="AJ8" s="1309">
        <v>44627</v>
      </c>
      <c r="AK8" s="1269"/>
      <c r="AL8" s="1312" t="s">
        <v>473</v>
      </c>
      <c r="AM8" s="1315" t="s">
        <v>109</v>
      </c>
      <c r="AN8" s="1272"/>
      <c r="AO8" s="1272"/>
      <c r="AP8" s="1272"/>
      <c r="AQ8" s="1272"/>
      <c r="AR8" s="1296"/>
      <c r="AS8" s="1318" t="s">
        <v>32</v>
      </c>
      <c r="AT8" s="1321" t="s">
        <v>37</v>
      </c>
      <c r="AU8" s="1321" t="s">
        <v>32</v>
      </c>
      <c r="AV8" s="1321" t="s">
        <v>32</v>
      </c>
      <c r="AW8" s="1321" t="s">
        <v>37</v>
      </c>
      <c r="AX8" s="1321" t="s">
        <v>37</v>
      </c>
      <c r="AY8" s="1272"/>
      <c r="AZ8" s="1272"/>
      <c r="BA8" s="1296"/>
      <c r="BB8" s="1272"/>
      <c r="BC8" s="1280">
        <v>0</v>
      </c>
      <c r="BD8" s="1303">
        <f>I8</f>
        <v>180</v>
      </c>
      <c r="BE8" s="1299">
        <f t="shared" ref="BE8" si="6">(BC8/BD8)</f>
        <v>0</v>
      </c>
      <c r="BF8" s="1305" t="str">
        <f t="shared" ref="BF8" si="7">IF(BE8=0,"Los controles están funcionando y son efectivos",IF(AND(BE8&gt;0,BE8&lt;=0.2),"Los controles son efectivos el 80%.",IF(AND(BE8&gt;0.2,BE8&lt;=1),"Los controles  son ineficientes","Valor no valido")))</f>
        <v>Los controles están funcionando y son efectivos</v>
      </c>
      <c r="BG8" s="1295" t="s">
        <v>164</v>
      </c>
      <c r="BH8" s="1280" t="s">
        <v>474</v>
      </c>
    </row>
    <row r="9" spans="1:60" x14ac:dyDescent="0.25">
      <c r="A9" s="889"/>
      <c r="B9" s="874"/>
      <c r="C9" s="1284"/>
      <c r="D9" s="1287"/>
      <c r="E9" s="1290"/>
      <c r="F9" s="1291"/>
      <c r="G9" s="1293"/>
      <c r="H9" s="1331"/>
      <c r="I9" s="877"/>
      <c r="J9" s="862"/>
      <c r="K9" s="865"/>
      <c r="L9" s="988"/>
      <c r="M9" s="865">
        <f ca="1">IF(NOT(ISERROR(MATCH(L9,_xlfn.ANCHORARRAY(#REF!),0))),#REF!&amp;"Por favor no seleccionar los criterios de impacto",L9)</f>
        <v>0</v>
      </c>
      <c r="N9" s="968"/>
      <c r="O9" s="865"/>
      <c r="P9" s="868"/>
      <c r="Q9" s="1274"/>
      <c r="R9" s="1278"/>
      <c r="S9" s="1279"/>
      <c r="T9" s="1261"/>
      <c r="U9" s="1261"/>
      <c r="V9" s="1277"/>
      <c r="W9" s="1261"/>
      <c r="X9" s="1261"/>
      <c r="Y9" s="1261"/>
      <c r="Z9" s="1275"/>
      <c r="AA9" s="1276"/>
      <c r="AB9" s="1277"/>
      <c r="AC9" s="1276"/>
      <c r="AD9" s="1277"/>
      <c r="AE9" s="1324"/>
      <c r="AF9" s="1326"/>
      <c r="AG9" s="1328"/>
      <c r="AH9" s="874"/>
      <c r="AI9" s="1329"/>
      <c r="AJ9" s="1310"/>
      <c r="AK9" s="1269"/>
      <c r="AL9" s="1313"/>
      <c r="AM9" s="1316"/>
      <c r="AN9" s="1272"/>
      <c r="AO9" s="1272"/>
      <c r="AP9" s="1272"/>
      <c r="AQ9" s="1272"/>
      <c r="AR9" s="1296"/>
      <c r="AS9" s="1319"/>
      <c r="AT9" s="1322"/>
      <c r="AU9" s="1322"/>
      <c r="AV9" s="1322"/>
      <c r="AW9" s="1322"/>
      <c r="AX9" s="1322"/>
      <c r="AY9" s="1272"/>
      <c r="AZ9" s="1272"/>
      <c r="BA9" s="1296"/>
      <c r="BB9" s="1272"/>
      <c r="BC9" s="1302"/>
      <c r="BD9" s="1304"/>
      <c r="BE9" s="1299"/>
      <c r="BF9" s="1306"/>
      <c r="BG9" s="1296"/>
      <c r="BH9" s="1280"/>
    </row>
    <row r="10" spans="1:60" x14ac:dyDescent="0.25">
      <c r="A10" s="889"/>
      <c r="B10" s="874"/>
      <c r="C10" s="1284"/>
      <c r="D10" s="1287"/>
      <c r="E10" s="1289" t="s">
        <v>475</v>
      </c>
      <c r="F10" s="1291"/>
      <c r="G10" s="1293"/>
      <c r="H10" s="1331"/>
      <c r="I10" s="877"/>
      <c r="J10" s="862"/>
      <c r="K10" s="865"/>
      <c r="L10" s="988"/>
      <c r="M10" s="865">
        <f ca="1">IF(NOT(ISERROR(MATCH(L10,_xlfn.ANCHORARRAY(#REF!),0))),#REF!&amp;"Por favor no seleccionar los criterios de impacto",L10)</f>
        <v>0</v>
      </c>
      <c r="N10" s="968"/>
      <c r="O10" s="865"/>
      <c r="P10" s="868"/>
      <c r="Q10" s="1202"/>
      <c r="R10" s="1225"/>
      <c r="S10" s="1206"/>
      <c r="T10" s="1208"/>
      <c r="U10" s="1208"/>
      <c r="V10" s="1194"/>
      <c r="W10" s="1208"/>
      <c r="X10" s="1208"/>
      <c r="Y10" s="1208"/>
      <c r="Z10" s="1264"/>
      <c r="AA10" s="1192"/>
      <c r="AB10" s="1194"/>
      <c r="AC10" s="1192"/>
      <c r="AD10" s="1194"/>
      <c r="AE10" s="1231"/>
      <c r="AF10" s="1326"/>
      <c r="AG10" s="1204"/>
      <c r="AH10" s="875"/>
      <c r="AI10" s="1233"/>
      <c r="AJ10" s="1311"/>
      <c r="AK10" s="1269"/>
      <c r="AL10" s="1314"/>
      <c r="AM10" s="1317"/>
      <c r="AN10" s="1272"/>
      <c r="AO10" s="1272"/>
      <c r="AP10" s="1272"/>
      <c r="AQ10" s="1272"/>
      <c r="AR10" s="1296"/>
      <c r="AS10" s="1320"/>
      <c r="AT10" s="1323"/>
      <c r="AU10" s="1323"/>
      <c r="AV10" s="1323"/>
      <c r="AW10" s="1323"/>
      <c r="AX10" s="1323"/>
      <c r="AY10" s="1272"/>
      <c r="AZ10" s="1272"/>
      <c r="BA10" s="1296"/>
      <c r="BB10" s="1272"/>
      <c r="BC10" s="1302"/>
      <c r="BD10" s="1304"/>
      <c r="BE10" s="1299"/>
      <c r="BF10" s="1306"/>
      <c r="BG10" s="1296"/>
      <c r="BH10" s="1280"/>
    </row>
    <row r="11" spans="1:60" x14ac:dyDescent="0.25">
      <c r="A11" s="889"/>
      <c r="B11" s="874"/>
      <c r="C11" s="1284"/>
      <c r="D11" s="1287"/>
      <c r="E11" s="1308"/>
      <c r="F11" s="1291"/>
      <c r="G11" s="1293"/>
      <c r="H11" s="1331"/>
      <c r="I11" s="877"/>
      <c r="J11" s="862"/>
      <c r="K11" s="865"/>
      <c r="L11" s="988"/>
      <c r="M11" s="865">
        <f ca="1">IF(NOT(ISERROR(MATCH(L11,_xlfn.ANCHORARRAY(#REF!),0))),#REF!&amp;"Por favor no seleccionar los criterios de impacto",L11)</f>
        <v>0</v>
      </c>
      <c r="N11" s="968"/>
      <c r="O11" s="865"/>
      <c r="P11" s="868"/>
      <c r="Q11" s="1201">
        <v>2</v>
      </c>
      <c r="R11" s="1224" t="s">
        <v>476</v>
      </c>
      <c r="S11" s="1205" t="s">
        <v>456</v>
      </c>
      <c r="T11" s="1207" t="s">
        <v>214</v>
      </c>
      <c r="U11" s="1207" t="s">
        <v>35</v>
      </c>
      <c r="V11" s="1193" t="str">
        <f t="shared" ref="V11" si="8">IF(AND(T11="Preventivo",U11="Automático"),"50%",IF(AND(T11="Preventivo",U11="Manual"),"40%",IF(AND(T11="Detectivo",U11="Automático"),"40%",IF(AND(T11="Detectivo",U11="Manual"),"30%",IF(AND(T11="Correctivo",U11="Automático"),"35%",IF(AND(T11="Correctivo",U11="Manual"),"25%",""))))))</f>
        <v>30%</v>
      </c>
      <c r="W11" s="1207" t="s">
        <v>105</v>
      </c>
      <c r="X11" s="1207" t="s">
        <v>141</v>
      </c>
      <c r="Y11" s="1207" t="s">
        <v>107</v>
      </c>
      <c r="Z11" s="1263">
        <v>0.42</v>
      </c>
      <c r="AA11" s="1191" t="str">
        <f t="shared" ref="AA11" si="9">IFERROR(IF(Z11="","",IF(Z11&lt;=0.2,"Muy Baja",IF(Z11&lt;=0.4,"Baja",IF(Z11&lt;=0.6,"Media",IF(Z11&lt;=0.8,"Alta","Muy Alta"))))),"")</f>
        <v>Media</v>
      </c>
      <c r="AB11" s="1193">
        <f t="shared" ref="AB11" si="10">+Z11</f>
        <v>0.42</v>
      </c>
      <c r="AC11" s="1191" t="str">
        <f t="shared" ref="AC11" si="11">IFERROR(IF(AD11="","",IF(AD11&lt;=0.2,"Leve",IF(AD11&lt;=0.4,"Menor",IF(AD11&lt;=0.6,"Moderado",IF(AD11&lt;=0.8,"Mayor","Catastrófico"))))),"")</f>
        <v>Moderado</v>
      </c>
      <c r="AD11" s="1193">
        <v>0.6</v>
      </c>
      <c r="AE11" s="1230" t="str">
        <f t="shared" ref="AE11" si="12">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1326"/>
      <c r="AG11" s="1203" t="s">
        <v>477</v>
      </c>
      <c r="AH11" s="873" t="s">
        <v>472</v>
      </c>
      <c r="AI11" s="1232" t="s">
        <v>448</v>
      </c>
      <c r="AJ11" s="1309">
        <v>44627</v>
      </c>
      <c r="AK11" s="1269"/>
      <c r="AL11" s="1312" t="s">
        <v>478</v>
      </c>
      <c r="AM11" s="1315" t="s">
        <v>178</v>
      </c>
      <c r="AN11" s="1272"/>
      <c r="AO11" s="1272"/>
      <c r="AP11" s="1272"/>
      <c r="AQ11" s="1272"/>
      <c r="AR11" s="1296"/>
      <c r="AS11" s="1318" t="s">
        <v>32</v>
      </c>
      <c r="AT11" s="1321" t="s">
        <v>32</v>
      </c>
      <c r="AU11" s="1321" t="s">
        <v>32</v>
      </c>
      <c r="AV11" s="1321" t="s">
        <v>32</v>
      </c>
      <c r="AW11" s="1321" t="s">
        <v>37</v>
      </c>
      <c r="AX11" s="1321" t="s">
        <v>37</v>
      </c>
      <c r="AY11" s="1272"/>
      <c r="AZ11" s="1272"/>
      <c r="BA11" s="1296"/>
      <c r="BB11" s="1272"/>
      <c r="BC11" s="1302"/>
      <c r="BD11" s="1304"/>
      <c r="BE11" s="1299"/>
      <c r="BF11" s="1306"/>
      <c r="BG11" s="1296"/>
      <c r="BH11" s="1280"/>
    </row>
    <row r="12" spans="1:60" x14ac:dyDescent="0.25">
      <c r="A12" s="889"/>
      <c r="B12" s="874"/>
      <c r="C12" s="1284"/>
      <c r="D12" s="1287"/>
      <c r="E12" s="1308"/>
      <c r="F12" s="1291"/>
      <c r="G12" s="1293"/>
      <c r="H12" s="1331"/>
      <c r="I12" s="877"/>
      <c r="J12" s="862"/>
      <c r="K12" s="865"/>
      <c r="L12" s="988"/>
      <c r="M12" s="865">
        <f ca="1">IF(NOT(ISERROR(MATCH(L12,_xlfn.ANCHORARRAY(#REF!),0))),#REF!&amp;"Por favor no seleccionar los criterios de impacto",L12)</f>
        <v>0</v>
      </c>
      <c r="N12" s="968"/>
      <c r="O12" s="865"/>
      <c r="P12" s="868"/>
      <c r="Q12" s="1274"/>
      <c r="R12" s="1278"/>
      <c r="S12" s="1279"/>
      <c r="T12" s="1261"/>
      <c r="U12" s="1261"/>
      <c r="V12" s="1277"/>
      <c r="W12" s="1261"/>
      <c r="X12" s="1261"/>
      <c r="Y12" s="1261"/>
      <c r="Z12" s="1275"/>
      <c r="AA12" s="1276"/>
      <c r="AB12" s="1277"/>
      <c r="AC12" s="1276"/>
      <c r="AD12" s="1277"/>
      <c r="AE12" s="1324"/>
      <c r="AF12" s="1326"/>
      <c r="AG12" s="1328"/>
      <c r="AH12" s="874"/>
      <c r="AI12" s="1329"/>
      <c r="AJ12" s="1310"/>
      <c r="AK12" s="1269"/>
      <c r="AL12" s="1313"/>
      <c r="AM12" s="1316"/>
      <c r="AN12" s="1272"/>
      <c r="AO12" s="1272"/>
      <c r="AP12" s="1272"/>
      <c r="AQ12" s="1272"/>
      <c r="AR12" s="1296"/>
      <c r="AS12" s="1319"/>
      <c r="AT12" s="1322"/>
      <c r="AU12" s="1322"/>
      <c r="AV12" s="1322"/>
      <c r="AW12" s="1322"/>
      <c r="AX12" s="1322"/>
      <c r="AY12" s="1272"/>
      <c r="AZ12" s="1272"/>
      <c r="BA12" s="1296"/>
      <c r="BB12" s="1272"/>
      <c r="BC12" s="1302"/>
      <c r="BD12" s="1304"/>
      <c r="BE12" s="1299"/>
      <c r="BF12" s="1306"/>
      <c r="BG12" s="1296"/>
      <c r="BH12" s="1280"/>
    </row>
    <row r="13" spans="1:60" ht="87" customHeight="1" x14ac:dyDescent="0.25">
      <c r="A13" s="890"/>
      <c r="B13" s="875"/>
      <c r="C13" s="1285"/>
      <c r="D13" s="1288"/>
      <c r="E13" s="1290"/>
      <c r="F13" s="1291"/>
      <c r="G13" s="1294"/>
      <c r="H13" s="1332"/>
      <c r="I13" s="878"/>
      <c r="J13" s="863"/>
      <c r="K13" s="866"/>
      <c r="L13" s="1200"/>
      <c r="M13" s="866">
        <f ca="1">IF(NOT(ISERROR(MATCH(L13,_xlfn.ANCHORARRAY(#REF!),0))),#REF!&amp;"Por favor no seleccionar los criterios de impacto",L13)</f>
        <v>0</v>
      </c>
      <c r="N13" s="906"/>
      <c r="O13" s="866"/>
      <c r="P13" s="869"/>
      <c r="Q13" s="1202"/>
      <c r="R13" s="1225"/>
      <c r="S13" s="1206"/>
      <c r="T13" s="1208"/>
      <c r="U13" s="1208"/>
      <c r="V13" s="1194"/>
      <c r="W13" s="1208"/>
      <c r="X13" s="1208"/>
      <c r="Y13" s="1208"/>
      <c r="Z13" s="1264"/>
      <c r="AA13" s="1192"/>
      <c r="AB13" s="1194"/>
      <c r="AC13" s="1192"/>
      <c r="AD13" s="1194"/>
      <c r="AE13" s="1231"/>
      <c r="AF13" s="1327"/>
      <c r="AG13" s="1204"/>
      <c r="AH13" s="875"/>
      <c r="AI13" s="1233"/>
      <c r="AJ13" s="1311"/>
      <c r="AK13" s="1270"/>
      <c r="AL13" s="1314"/>
      <c r="AM13" s="1317"/>
      <c r="AN13" s="1273"/>
      <c r="AO13" s="1273"/>
      <c r="AP13" s="1273"/>
      <c r="AQ13" s="1273"/>
      <c r="AR13" s="1297"/>
      <c r="AS13" s="1320"/>
      <c r="AT13" s="1323"/>
      <c r="AU13" s="1323"/>
      <c r="AV13" s="1323"/>
      <c r="AW13" s="1323"/>
      <c r="AX13" s="1323"/>
      <c r="AY13" s="1273"/>
      <c r="AZ13" s="1273"/>
      <c r="BA13" s="1297"/>
      <c r="BB13" s="1273"/>
      <c r="BC13" s="1302"/>
      <c r="BD13" s="1304"/>
      <c r="BE13" s="1299"/>
      <c r="BF13" s="1307"/>
      <c r="BG13" s="1297"/>
      <c r="BH13" s="1280"/>
    </row>
    <row r="14" spans="1:60" ht="16.5" x14ac:dyDescent="0.3">
      <c r="A14" s="314"/>
      <c r="B14" s="870"/>
      <c r="C14" s="871"/>
      <c r="D14" s="871"/>
      <c r="E14" s="871"/>
      <c r="F14" s="871"/>
      <c r="G14" s="871"/>
      <c r="H14" s="871"/>
      <c r="I14" s="871"/>
      <c r="J14" s="871"/>
      <c r="K14" s="871"/>
      <c r="L14" s="871"/>
      <c r="M14" s="871"/>
      <c r="N14" s="871"/>
      <c r="O14" s="871"/>
      <c r="P14" s="871"/>
      <c r="Q14" s="871"/>
      <c r="R14" s="871"/>
      <c r="S14" s="871"/>
      <c r="T14" s="871"/>
      <c r="U14" s="871"/>
      <c r="V14" s="871"/>
      <c r="W14" s="871"/>
      <c r="X14" s="871"/>
      <c r="Y14" s="871"/>
      <c r="Z14" s="871"/>
      <c r="AA14" s="871"/>
      <c r="AB14" s="871"/>
      <c r="AC14" s="871"/>
      <c r="AD14" s="871"/>
      <c r="AE14" s="871"/>
      <c r="AF14" s="871"/>
      <c r="AG14" s="871"/>
      <c r="AH14" s="871"/>
      <c r="AI14" s="871"/>
      <c r="AJ14" s="871"/>
      <c r="AK14" s="871"/>
      <c r="AL14" s="871"/>
      <c r="AM14" s="872"/>
      <c r="AN14" s="65"/>
      <c r="AO14" s="65"/>
      <c r="AP14" s="65"/>
      <c r="AQ14" s="65"/>
      <c r="AR14" s="65"/>
      <c r="AS14" s="65"/>
      <c r="AT14" s="65"/>
      <c r="AU14" s="65"/>
      <c r="AV14" s="65"/>
      <c r="AW14" s="65"/>
      <c r="AX14" s="65"/>
      <c r="AY14" s="65"/>
      <c r="AZ14" s="65"/>
      <c r="BA14" s="65"/>
      <c r="BB14" s="65"/>
      <c r="BC14" s="65"/>
      <c r="BD14" s="65"/>
      <c r="BE14" s="65"/>
      <c r="BF14" s="65"/>
      <c r="BG14" s="65"/>
      <c r="BH14" s="65"/>
    </row>
    <row r="15" spans="1:60" ht="16.5" x14ac:dyDescent="0.3">
      <c r="A15" s="107"/>
      <c r="B15" s="107"/>
      <c r="C15" s="107"/>
      <c r="D15" s="107"/>
      <c r="E15" s="107"/>
      <c r="F15" s="65"/>
      <c r="G15" s="65"/>
      <c r="H15" s="108"/>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row>
  </sheetData>
  <mergeCells count="176">
    <mergeCell ref="J8:J13"/>
    <mergeCell ref="K8:K13"/>
    <mergeCell ref="L8:L13"/>
    <mergeCell ref="M8:M13"/>
    <mergeCell ref="AH8:AH10"/>
    <mergeCell ref="AI8:AI10"/>
    <mergeCell ref="AD11:AD13"/>
    <mergeCell ref="AE11:AE13"/>
    <mergeCell ref="AV11:AV13"/>
    <mergeCell ref="AU11:AU13"/>
    <mergeCell ref="AW11:AW13"/>
    <mergeCell ref="AX11:AX13"/>
    <mergeCell ref="B14:AM14"/>
    <mergeCell ref="AI11:AI13"/>
    <mergeCell ref="AJ11:AJ13"/>
    <mergeCell ref="AL11:AL13"/>
    <mergeCell ref="AM11:AM13"/>
    <mergeCell ref="AS11:AS13"/>
    <mergeCell ref="AT11:AT13"/>
    <mergeCell ref="X11:X13"/>
    <mergeCell ref="Y11:Y13"/>
    <mergeCell ref="Z11:Z13"/>
    <mergeCell ref="AA11:AA13"/>
    <mergeCell ref="AB11:AB13"/>
    <mergeCell ref="AC11:AC13"/>
    <mergeCell ref="AG11:AG13"/>
    <mergeCell ref="AH11:AH13"/>
    <mergeCell ref="H8:H13"/>
    <mergeCell ref="I8:I13"/>
    <mergeCell ref="T8:T10"/>
    <mergeCell ref="U8:U10"/>
    <mergeCell ref="V8:V10"/>
    <mergeCell ref="W8:W10"/>
    <mergeCell ref="AX8:AX10"/>
    <mergeCell ref="BG8:BG13"/>
    <mergeCell ref="BH8:BH13"/>
    <mergeCell ref="E10:E13"/>
    <mergeCell ref="Q11:Q13"/>
    <mergeCell ref="R11:R13"/>
    <mergeCell ref="S11:S13"/>
    <mergeCell ref="T11:T13"/>
    <mergeCell ref="U11:U13"/>
    <mergeCell ref="V11:V13"/>
    <mergeCell ref="W11:W13"/>
    <mergeCell ref="AJ8:AJ10"/>
    <mergeCell ref="AL8:AL10"/>
    <mergeCell ref="AM8:AM10"/>
    <mergeCell ref="AS8:AS10"/>
    <mergeCell ref="AT8:AT10"/>
    <mergeCell ref="AU8:AU10"/>
    <mergeCell ref="AD8:AD10"/>
    <mergeCell ref="AE8:AE10"/>
    <mergeCell ref="AF8:AF13"/>
    <mergeCell ref="AG8:AG10"/>
    <mergeCell ref="AY5:AY13"/>
    <mergeCell ref="AZ5:AZ13"/>
    <mergeCell ref="AV8:AV10"/>
    <mergeCell ref="AW8:AW10"/>
    <mergeCell ref="BG5:BG7"/>
    <mergeCell ref="BH5:BH7"/>
    <mergeCell ref="E6:E7"/>
    <mergeCell ref="A8:A13"/>
    <mergeCell ref="B8:B13"/>
    <mergeCell ref="C8:C13"/>
    <mergeCell ref="D8:D13"/>
    <mergeCell ref="E8:E9"/>
    <mergeCell ref="F8:F13"/>
    <mergeCell ref="G8:G13"/>
    <mergeCell ref="BA5:BA13"/>
    <mergeCell ref="BB5:BB13"/>
    <mergeCell ref="BC5:BC7"/>
    <mergeCell ref="BD5:BD7"/>
    <mergeCell ref="BE5:BE7"/>
    <mergeCell ref="BF5:BF7"/>
    <mergeCell ref="BC8:BC13"/>
    <mergeCell ref="BD8:BD13"/>
    <mergeCell ref="BE8:BE13"/>
    <mergeCell ref="BF8:BF13"/>
    <mergeCell ref="AO5:AO13"/>
    <mergeCell ref="AP5:AP13"/>
    <mergeCell ref="AQ5:AQ13"/>
    <mergeCell ref="AR5:AR13"/>
    <mergeCell ref="N5:N7"/>
    <mergeCell ref="O5:O7"/>
    <mergeCell ref="P5:P7"/>
    <mergeCell ref="AF5:AF7"/>
    <mergeCell ref="AK5:AK13"/>
    <mergeCell ref="AN5:AN13"/>
    <mergeCell ref="N8:N13"/>
    <mergeCell ref="O8:O13"/>
    <mergeCell ref="P8:P13"/>
    <mergeCell ref="Q8:Q10"/>
    <mergeCell ref="X8:X10"/>
    <mergeCell ref="Y8:Y10"/>
    <mergeCell ref="Z8:Z10"/>
    <mergeCell ref="AA8:AA10"/>
    <mergeCell ref="AB8:AB10"/>
    <mergeCell ref="AC8:AC10"/>
    <mergeCell ref="R8:R10"/>
    <mergeCell ref="S8:S10"/>
    <mergeCell ref="H5:H7"/>
    <mergeCell ref="I5:I7"/>
    <mergeCell ref="J5:J7"/>
    <mergeCell ref="K5:K7"/>
    <mergeCell ref="L5:L7"/>
    <mergeCell ref="M5:M7"/>
    <mergeCell ref="A5:A7"/>
    <mergeCell ref="B5:B7"/>
    <mergeCell ref="C5:C7"/>
    <mergeCell ref="D5:D7"/>
    <mergeCell ref="F5:F7"/>
    <mergeCell ref="G5:G7"/>
    <mergeCell ref="BC3:BC4"/>
    <mergeCell ref="BD3:BD4"/>
    <mergeCell ref="BE3:BE4"/>
    <mergeCell ref="BF3:BF4"/>
    <mergeCell ref="BG3:BG4"/>
    <mergeCell ref="BH3:BH4"/>
    <mergeCell ref="AW3:AW4"/>
    <mergeCell ref="AX3:AX4"/>
    <mergeCell ref="AY3:AY4"/>
    <mergeCell ref="AZ3:AZ4"/>
    <mergeCell ref="BA3:BA4"/>
    <mergeCell ref="BB3:BB4"/>
    <mergeCell ref="AS3:AS4"/>
    <mergeCell ref="AT3:AT4"/>
    <mergeCell ref="AU3:AU4"/>
    <mergeCell ref="AV3:AV4"/>
    <mergeCell ref="AK3:AK4"/>
    <mergeCell ref="AL3:AL4"/>
    <mergeCell ref="AM3:AM4"/>
    <mergeCell ref="AN3:AN4"/>
    <mergeCell ref="AO3:AO4"/>
    <mergeCell ref="AP3:AP4"/>
    <mergeCell ref="AJ3:AJ4"/>
    <mergeCell ref="T3:Y3"/>
    <mergeCell ref="Z3:Z4"/>
    <mergeCell ref="AA3:AA4"/>
    <mergeCell ref="AB3:AB4"/>
    <mergeCell ref="AC3:AC4"/>
    <mergeCell ref="AD3:AD4"/>
    <mergeCell ref="AQ3:AQ4"/>
    <mergeCell ref="AR3:AR4"/>
    <mergeCell ref="J3:J4"/>
    <mergeCell ref="K3:K4"/>
    <mergeCell ref="L3:L4"/>
    <mergeCell ref="M3:M4"/>
    <mergeCell ref="AE3:AE4"/>
    <mergeCell ref="AF3:AF4"/>
    <mergeCell ref="AG3:AG4"/>
    <mergeCell ref="AH3:AH4"/>
    <mergeCell ref="AI3:AI4"/>
    <mergeCell ref="AN1:AR2"/>
    <mergeCell ref="AS1:AZ2"/>
    <mergeCell ref="BA1:BH2"/>
    <mergeCell ref="A3:A4"/>
    <mergeCell ref="B3:B4"/>
    <mergeCell ref="C3:C4"/>
    <mergeCell ref="D3:D4"/>
    <mergeCell ref="E3:E4"/>
    <mergeCell ref="F3:F4"/>
    <mergeCell ref="G3:G4"/>
    <mergeCell ref="A1:I2"/>
    <mergeCell ref="J1:P2"/>
    <mergeCell ref="Q1:Y2"/>
    <mergeCell ref="Z1:AF2"/>
    <mergeCell ref="AG1:AJ2"/>
    <mergeCell ref="AK1:AM2"/>
    <mergeCell ref="N3:N4"/>
    <mergeCell ref="O3:O4"/>
    <mergeCell ref="P3:P4"/>
    <mergeCell ref="Q3:Q4"/>
    <mergeCell ref="R3:R4"/>
    <mergeCell ref="S3:S4"/>
    <mergeCell ref="H3:H4"/>
    <mergeCell ref="I3:I4"/>
  </mergeCells>
  <conditionalFormatting sqref="J8">
    <cfRule type="cellIs" dxfId="1101" priority="77" operator="equal">
      <formula>"Muy Alta"</formula>
    </cfRule>
    <cfRule type="cellIs" dxfId="1100" priority="78" operator="equal">
      <formula>"Alta"</formula>
    </cfRule>
    <cfRule type="cellIs" dxfId="1099" priority="79" operator="equal">
      <formula>"Media"</formula>
    </cfRule>
    <cfRule type="cellIs" dxfId="1098" priority="80" operator="equal">
      <formula>"Baja"</formula>
    </cfRule>
    <cfRule type="cellIs" dxfId="1097" priority="81" operator="equal">
      <formula>"Muy Baja"</formula>
    </cfRule>
  </conditionalFormatting>
  <conditionalFormatting sqref="AA5">
    <cfRule type="cellIs" dxfId="1096" priority="72" operator="equal">
      <formula>"Muy Alta"</formula>
    </cfRule>
    <cfRule type="cellIs" dxfId="1095" priority="73" operator="equal">
      <formula>"Alta"</formula>
    </cfRule>
    <cfRule type="cellIs" dxfId="1094" priority="74" operator="equal">
      <formula>"Media"</formula>
    </cfRule>
    <cfRule type="cellIs" dxfId="1093" priority="75" operator="equal">
      <formula>"Baja"</formula>
    </cfRule>
    <cfRule type="cellIs" dxfId="1092" priority="76" operator="equal">
      <formula>"Muy Baja"</formula>
    </cfRule>
  </conditionalFormatting>
  <conditionalFormatting sqref="AC5">
    <cfRule type="cellIs" dxfId="1091" priority="67" operator="equal">
      <formula>"Catastrófico"</formula>
    </cfRule>
    <cfRule type="cellIs" dxfId="1090" priority="68" operator="equal">
      <formula>"Mayor"</formula>
    </cfRule>
    <cfRule type="cellIs" dxfId="1089" priority="69" operator="equal">
      <formula>"Moderado"</formula>
    </cfRule>
    <cfRule type="cellIs" dxfId="1088" priority="70" operator="equal">
      <formula>"Menor"</formula>
    </cfRule>
    <cfRule type="cellIs" dxfId="1087" priority="71" operator="equal">
      <formula>"Leve"</formula>
    </cfRule>
  </conditionalFormatting>
  <conditionalFormatting sqref="AE5">
    <cfRule type="cellIs" dxfId="1086" priority="63" operator="equal">
      <formula>"Extremo"</formula>
    </cfRule>
    <cfRule type="cellIs" dxfId="1085" priority="64" operator="equal">
      <formula>"Alto"</formula>
    </cfRule>
    <cfRule type="cellIs" dxfId="1084" priority="65" operator="equal">
      <formula>"Moderado"</formula>
    </cfRule>
    <cfRule type="cellIs" dxfId="1083" priority="66" operator="equal">
      <formula>"Bajo"</formula>
    </cfRule>
  </conditionalFormatting>
  <conditionalFormatting sqref="P8">
    <cfRule type="cellIs" dxfId="1082" priority="59" operator="equal">
      <formula>"Extremo"</formula>
    </cfRule>
    <cfRule type="cellIs" dxfId="1081" priority="60" operator="equal">
      <formula>"Alto"</formula>
    </cfRule>
    <cfRule type="cellIs" dxfId="1080" priority="61" operator="equal">
      <formula>"Moderado"</formula>
    </cfRule>
    <cfRule type="cellIs" dxfId="1079" priority="62" operator="equal">
      <formula>"Bajo"</formula>
    </cfRule>
  </conditionalFormatting>
  <conditionalFormatting sqref="M8:M13">
    <cfRule type="containsText" dxfId="1078" priority="58" operator="containsText" text="❌">
      <formula>NOT(ISERROR(SEARCH("❌",M8)))</formula>
    </cfRule>
  </conditionalFormatting>
  <conditionalFormatting sqref="AA6:AA7">
    <cfRule type="cellIs" dxfId="1077" priority="53" operator="equal">
      <formula>"Muy Alta"</formula>
    </cfRule>
    <cfRule type="cellIs" dxfId="1076" priority="54" operator="equal">
      <formula>"Alta"</formula>
    </cfRule>
    <cfRule type="cellIs" dxfId="1075" priority="55" operator="equal">
      <formula>"Media"</formula>
    </cfRule>
    <cfRule type="cellIs" dxfId="1074" priority="56" operator="equal">
      <formula>"Baja"</formula>
    </cfRule>
    <cfRule type="cellIs" dxfId="1073" priority="57" operator="equal">
      <formula>"Muy Baja"</formula>
    </cfRule>
  </conditionalFormatting>
  <conditionalFormatting sqref="AC6:AC7">
    <cfRule type="cellIs" dxfId="1072" priority="48" operator="equal">
      <formula>"Catastrófico"</formula>
    </cfRule>
    <cfRule type="cellIs" dxfId="1071" priority="49" operator="equal">
      <formula>"Mayor"</formula>
    </cfRule>
    <cfRule type="cellIs" dxfId="1070" priority="50" operator="equal">
      <formula>"Moderado"</formula>
    </cfRule>
    <cfRule type="cellIs" dxfId="1069" priority="51" operator="equal">
      <formula>"Menor"</formula>
    </cfRule>
    <cfRule type="cellIs" dxfId="1068" priority="52" operator="equal">
      <formula>"Leve"</formula>
    </cfRule>
  </conditionalFormatting>
  <conditionalFormatting sqref="AE6:AE7">
    <cfRule type="cellIs" dxfId="1067" priority="44" operator="equal">
      <formula>"Extremo"</formula>
    </cfRule>
    <cfRule type="cellIs" dxfId="1066" priority="45" operator="equal">
      <formula>"Alto"</formula>
    </cfRule>
    <cfRule type="cellIs" dxfId="1065" priority="46" operator="equal">
      <formula>"Moderado"</formula>
    </cfRule>
    <cfRule type="cellIs" dxfId="1064" priority="47" operator="equal">
      <formula>"Bajo"</formula>
    </cfRule>
  </conditionalFormatting>
  <conditionalFormatting sqref="AA8">
    <cfRule type="cellIs" dxfId="1063" priority="39" operator="equal">
      <formula>"Muy Alta"</formula>
    </cfRule>
    <cfRule type="cellIs" dxfId="1062" priority="40" operator="equal">
      <formula>"Alta"</formula>
    </cfRule>
    <cfRule type="cellIs" dxfId="1061" priority="41" operator="equal">
      <formula>"Media"</formula>
    </cfRule>
    <cfRule type="cellIs" dxfId="1060" priority="42" operator="equal">
      <formula>"Baja"</formula>
    </cfRule>
    <cfRule type="cellIs" dxfId="1059" priority="43" operator="equal">
      <formula>"Muy Baja"</formula>
    </cfRule>
  </conditionalFormatting>
  <conditionalFormatting sqref="AC8">
    <cfRule type="cellIs" dxfId="1058" priority="34" operator="equal">
      <formula>"Catastrófico"</formula>
    </cfRule>
    <cfRule type="cellIs" dxfId="1057" priority="35" operator="equal">
      <formula>"Mayor"</formula>
    </cfRule>
    <cfRule type="cellIs" dxfId="1056" priority="36" operator="equal">
      <formula>"Moderado"</formula>
    </cfRule>
    <cfRule type="cellIs" dxfId="1055" priority="37" operator="equal">
      <formula>"Menor"</formula>
    </cfRule>
    <cfRule type="cellIs" dxfId="1054" priority="38" operator="equal">
      <formula>"Leve"</formula>
    </cfRule>
  </conditionalFormatting>
  <conditionalFormatting sqref="AE8">
    <cfRule type="cellIs" dxfId="1053" priority="30" operator="equal">
      <formula>"Extremo"</formula>
    </cfRule>
    <cfRule type="cellIs" dxfId="1052" priority="31" operator="equal">
      <formula>"Alto"</formula>
    </cfRule>
    <cfRule type="cellIs" dxfId="1051" priority="32" operator="equal">
      <formula>"Moderado"</formula>
    </cfRule>
    <cfRule type="cellIs" dxfId="1050" priority="33" operator="equal">
      <formula>"Bajo"</formula>
    </cfRule>
  </conditionalFormatting>
  <conditionalFormatting sqref="AA11">
    <cfRule type="cellIs" dxfId="1049" priority="25" operator="equal">
      <formula>"Muy Alta"</formula>
    </cfRule>
    <cfRule type="cellIs" dxfId="1048" priority="26" operator="equal">
      <formula>"Alta"</formula>
    </cfRule>
    <cfRule type="cellIs" dxfId="1047" priority="27" operator="equal">
      <formula>"Media"</formula>
    </cfRule>
    <cfRule type="cellIs" dxfId="1046" priority="28" operator="equal">
      <formula>"Baja"</formula>
    </cfRule>
    <cfRule type="cellIs" dxfId="1045" priority="29" operator="equal">
      <formula>"Muy Baja"</formula>
    </cfRule>
  </conditionalFormatting>
  <conditionalFormatting sqref="AC11">
    <cfRule type="cellIs" dxfId="1044" priority="20" operator="equal">
      <formula>"Catastrófico"</formula>
    </cfRule>
    <cfRule type="cellIs" dxfId="1043" priority="21" operator="equal">
      <formula>"Mayor"</formula>
    </cfRule>
    <cfRule type="cellIs" dxfId="1042" priority="22" operator="equal">
      <formula>"Moderado"</formula>
    </cfRule>
    <cfRule type="cellIs" dxfId="1041" priority="23" operator="equal">
      <formula>"Menor"</formula>
    </cfRule>
    <cfRule type="cellIs" dxfId="1040" priority="24" operator="equal">
      <formula>"Leve"</formula>
    </cfRule>
  </conditionalFormatting>
  <conditionalFormatting sqref="AE11">
    <cfRule type="cellIs" dxfId="1039" priority="16" operator="equal">
      <formula>"Extremo"</formula>
    </cfRule>
    <cfRule type="cellIs" dxfId="1038" priority="17" operator="equal">
      <formula>"Alto"</formula>
    </cfRule>
    <cfRule type="cellIs" dxfId="1037" priority="18" operator="equal">
      <formula>"Moderado"</formula>
    </cfRule>
    <cfRule type="cellIs" dxfId="1036" priority="19" operator="equal">
      <formula>"Bajo"</formula>
    </cfRule>
  </conditionalFormatting>
  <conditionalFormatting sqref="J5">
    <cfRule type="cellIs" dxfId="1035" priority="11" operator="equal">
      <formula>"Muy Alta"</formula>
    </cfRule>
    <cfRule type="cellIs" dxfId="1034" priority="12" operator="equal">
      <formula>"Alta"</formula>
    </cfRule>
    <cfRule type="cellIs" dxfId="1033" priority="13" operator="equal">
      <formula>"Media"</formula>
    </cfRule>
    <cfRule type="cellIs" dxfId="1032" priority="14" operator="equal">
      <formula>"Baja"</formula>
    </cfRule>
    <cfRule type="cellIs" dxfId="1031" priority="15" operator="equal">
      <formula>"Muy Baja"</formula>
    </cfRule>
  </conditionalFormatting>
  <conditionalFormatting sqref="N5 N8">
    <cfRule type="cellIs" dxfId="1030" priority="6" operator="equal">
      <formula>"Catastrófico"</formula>
    </cfRule>
    <cfRule type="cellIs" dxfId="1029" priority="7" operator="equal">
      <formula>"Mayor"</formula>
    </cfRule>
    <cfRule type="cellIs" dxfId="1028" priority="8" operator="equal">
      <formula>"Moderado"</formula>
    </cfRule>
    <cfRule type="cellIs" dxfId="1027" priority="9" operator="equal">
      <formula>"Menor"</formula>
    </cfRule>
    <cfRule type="cellIs" dxfId="1026" priority="10" operator="equal">
      <formula>"Leve"</formula>
    </cfRule>
  </conditionalFormatting>
  <conditionalFormatting sqref="P5">
    <cfRule type="cellIs" dxfId="1025" priority="2" operator="equal">
      <formula>"Extremo"</formula>
    </cfRule>
    <cfRule type="cellIs" dxfId="1024" priority="3" operator="equal">
      <formula>"Alto"</formula>
    </cfRule>
    <cfRule type="cellIs" dxfId="1023" priority="4" operator="equal">
      <formula>"Moderado"</formula>
    </cfRule>
    <cfRule type="cellIs" dxfId="1022" priority="5" operator="equal">
      <formula>"Bajo"</formula>
    </cfRule>
  </conditionalFormatting>
  <conditionalFormatting sqref="M5:M7">
    <cfRule type="containsText" dxfId="1021" priority="1" operator="containsText" text="❌">
      <formula>NOT(ISERROR(SEARCH("❌",M5)))</formula>
    </cfRule>
  </conditionalFormatting>
  <dataValidations count="4">
    <dataValidation type="list" allowBlank="1" showInputMessage="1" showErrorMessage="1" sqref="BB5">
      <formula1>"Si,No, No aplica porque el riesgo no se materializo"</formula1>
    </dataValidation>
    <dataValidation type="list" allowBlank="1" showInputMessage="1" showErrorMessage="1" sqref="AM5:AM8 AM11">
      <formula1>"Sin avance,En curso,Finalizado"</formula1>
    </dataValidation>
    <dataValidation type="list" allowBlank="1" showInputMessage="1" showErrorMessage="1" sqref="H5:H7">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 type="list" allowBlank="1" showInputMessage="1" showErrorMessage="1" sqref="AS11:AX11 AS5:AX8 BA5">
      <formula1>"Si,No"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7">
        <x14:dataValidation type="custom" allowBlank="1" showInputMessage="1" showErrorMessage="1" error="Recuerde que las acciones se generan bajo la medida de mitigar el riesgo">
          <x14:formula1>
            <xm:f>IF(OR(AF5='C:\Users\CAMILA\Downloads\[Mapa de Riesgos de Gestión 2022  Gestión Educativa.xlsx]Opciones Tratamiento'!#REF!,AF5='C:\Users\CAMILA\Downloads\[Mapa de Riesgos de Gestión 2022  Gestión Educativa.xlsx]Opciones Tratamiento'!#REF!,AF5='C:\Users\CAMILA\Downloads\[Mapa de Riesgos de Gestión 2022  Gestión Educativa.xlsx]Opciones Tratamiento'!#REF!),ISBLANK(AF5),ISTEXT(AF5))</xm:f>
          </x14:formula1>
          <xm:sqref>AJ5:AJ7</xm:sqref>
        </x14:dataValidation>
        <x14:dataValidation type="custom" allowBlank="1" showInputMessage="1" showErrorMessage="1" error="Recuerde que las acciones se generan bajo la medida de mitigar el riesgo">
          <x14:formula1>
            <xm:f>IF(OR(AF5='C:\Users\CAMILA\Downloads\[Mapa de Riesgos de Gestión 2022  Gestión Educativa.xlsx]Opciones Tratamiento'!#REF!,AF5='C:\Users\CAMILA\Downloads\[Mapa de Riesgos de Gestión 2022  Gestión Educativa.xlsx]Opciones Tratamiento'!#REF!,AF5='C:\Users\CAMILA\Downloads\[Mapa de Riesgos de Gestión 2022  Gestión Educativa.xlsx]Opciones Tratamiento'!#REF!),ISBLANK(AF5),ISTEXT(AF5))</xm:f>
          </x14:formula1>
          <xm:sqref>AI5:AI7</xm:sqref>
        </x14:dataValidation>
        <x14:dataValidation type="custom" allowBlank="1" showInputMessage="1" showErrorMessage="1" error="Recuerde que las acciones se generan bajo la medida de mitigar el riesgo">
          <x14:formula1>
            <xm:f>IF(OR(AF5='C:\Users\CAMILA\Desktop\CONTROL INTERNO\MAPA-CORRUPCION-GESTION-2022\MAPAS DE GESTION\EDUCACION\[Gestión 2022-Educacion.xlsx]Opciones Tratamiento'!#REF!,AF5='C:\Users\CAMILA\Desktop\CONTROL INTERNO\MAPA-CORRUPCION-GESTION-2022\MAPAS DE GESTION\EDUCACION\[Gestión 2022-Educacion.xlsx]Opciones Tratamiento'!#REF!,AF5='C:\Users\CAMILA\Desktop\CONTROL INTERNO\MAPA-CORRUPCION-GESTION-2022\MAPAS DE GESTION\EDUCACION\[Gestión 2022-Educacion.xlsx]Opciones Tratamiento'!#REF!),ISBLANK(AF5),ISTEXT(AF5))</xm:f>
          </x14:formula1>
          <xm:sqref>AH5:AH7</xm:sqref>
        </x14:dataValidation>
        <x14:dataValidation type="custom" allowBlank="1" showInputMessage="1" showErrorMessage="1" error="Recuerde que las acciones se generan bajo la medida de mitigar el riesgo">
          <x14:formula1>
            <xm:f>IF(OR(AF8='E:\Downloads\[FORMATO  MATRIZ  - EDUCACION-.xlsx]Opciones Tratamiento'!#REF!,AF8='E:\Downloads\[FORMATO  MATRIZ  - EDUCACION-.xlsx]Opciones Tratamiento'!#REF!,AF8='E:\Downloads\[FORMATO  MATRIZ  - EDUCACION-.xlsx]Opciones Tratamiento'!#REF!),ISBLANK(AF8),ISTEXT(AF8))</xm:f>
          </x14:formula1>
          <xm:sqref>AJ8 AJ11</xm:sqref>
        </x14:dataValidation>
        <x14:dataValidation type="custom" allowBlank="1" showInputMessage="1" showErrorMessage="1" error="Recuerde que las acciones se generan bajo la medida de mitigar el riesgo">
          <x14:formula1>
            <xm:f>IF(OR(AF8='E:\Downloads\[FORMATO  MATRIZ  - EDUCACION-.xlsx]Opciones Tratamiento'!#REF!,AF8='E:\Downloads\[FORMATO  MATRIZ  - EDUCACION-.xlsx]Opciones Tratamiento'!#REF!,AF8='E:\Downloads\[FORMATO  MATRIZ  - EDUCACION-.xlsx]Opciones Tratamiento'!#REF!),ISBLANK(AF8),ISTEXT(AF8))</xm:f>
          </x14:formula1>
          <xm:sqref>AI8 AI11</xm:sqref>
        </x14:dataValidation>
        <x14:dataValidation type="custom" allowBlank="1" showInputMessage="1" showErrorMessage="1" error="Recuerde que las acciones se generan bajo la medida de mitigar el riesgo">
          <x14:formula1>
            <xm:f>IF(OR(AF8='E:\Downloads\[FORMATO  MATRIZ  - EDUCACION-.xlsx]Opciones Tratamiento'!#REF!,AF8='E:\Downloads\[FORMATO  MATRIZ  - EDUCACION-.xlsx]Opciones Tratamiento'!#REF!,AF8='E:\Downloads\[FORMATO  MATRIZ  - EDUCACION-.xlsx]Opciones Tratamiento'!#REF!),ISBLANK(AF8),ISTEXT(AF8))</xm:f>
          </x14:formula1>
          <xm:sqref>AH8 AH11</xm:sqref>
        </x14:dataValidation>
        <x14:dataValidation type="custom" allowBlank="1" showInputMessage="1" showErrorMessage="1" error="Recuerde que las acciones se generan bajo la medida de mitigar el riesgo">
          <x14:formula1>
            <xm:f>IF(OR(AF5='E:\Downloads\[FORMATO  MATRIZ  - EDUCACION-.xlsx]Opciones Tratamiento'!#REF!,AF5='E:\Downloads\[FORMATO  MATRIZ  - EDUCACION-.xlsx]Opciones Tratamiento'!#REF!,AF5='E:\Downloads\[FORMATO  MATRIZ  - EDUCACION-.xlsx]Opciones Tratamiento'!#REF!),ISBLANK(AF5),ISTEXT(AF5))</xm:f>
          </x14:formula1>
          <xm:sqref>AG5:AG8 AG11</xm:sqref>
        </x14:dataValidation>
        <x14:dataValidation type="list" allowBlank="1" showInputMessage="1" showErrorMessage="1">
          <x14:formula1>
            <xm:f>'E:\Downloads\[FORMATO  MATRIZ  - EDUCACION-.xlsx]Opciones Tratamiento'!#REF!</xm:f>
          </x14:formula1>
          <xm:sqref>B5:B13</xm:sqref>
        </x14:dataValidation>
        <x14:dataValidation type="list" allowBlank="1" showInputMessage="1" showErrorMessage="1">
          <x14:formula1>
            <xm:f>'E:\Downloads\[FORMATO  MATRIZ  - EDUCACION-.xlsx]Tabla Valoración controles'!#REF!</xm:f>
          </x14:formula1>
          <xm:sqref>Y5:Y8 Y11</xm:sqref>
        </x14:dataValidation>
        <x14:dataValidation type="list" allowBlank="1" showInputMessage="1" showErrorMessage="1">
          <x14:formula1>
            <xm:f>'E:\Downloads\[FORMATO  MATRIZ  - EDUCACION-.xlsx]Tabla Valoración controles'!#REF!</xm:f>
          </x14:formula1>
          <xm:sqref>X5:X8 X11</xm:sqref>
        </x14:dataValidation>
        <x14:dataValidation type="list" allowBlank="1" showInputMessage="1" showErrorMessage="1">
          <x14:formula1>
            <xm:f>'E:\Downloads\[FORMATO  MATRIZ  - EDUCACION-.xlsx]Tabla Valoración controles'!#REF!</xm:f>
          </x14:formula1>
          <xm:sqref>W5:W8 W11</xm:sqref>
        </x14:dataValidation>
        <x14:dataValidation type="list" allowBlank="1" showInputMessage="1" showErrorMessage="1">
          <x14:formula1>
            <xm:f>'E:\Downloads\[FORMATO  MATRIZ  - EDUCACION-.xlsx]Tabla Valoración controles'!#REF!</xm:f>
          </x14:formula1>
          <xm:sqref>U5:U8 U11</xm:sqref>
        </x14:dataValidation>
        <x14:dataValidation type="list" allowBlank="1" showInputMessage="1" showErrorMessage="1">
          <x14:formula1>
            <xm:f>'E:\Downloads\[FORMATO  MATRIZ  - EDUCACION-.xlsx]Tabla Valoración controles'!#REF!</xm:f>
          </x14:formula1>
          <xm:sqref>T5:T8 T11</xm:sqref>
        </x14:dataValidation>
        <x14:dataValidation type="list" allowBlank="1" showInputMessage="1" showErrorMessage="1">
          <x14:formula1>
            <xm:f>'E:\Downloads\[FORMATO  MATRIZ  - EDUCACION-.xlsx]Tabla Impacto'!#REF!</xm:f>
          </x14:formula1>
          <xm:sqref>L5:L8</xm:sqref>
        </x14:dataValidation>
        <x14:dataValidation type="custom" allowBlank="1" showInputMessage="1" showErrorMessage="1" error="Recuerde que las acciones se generan bajo la medida de mitigar el riesgo">
          <x14:formula1>
            <xm:f>IF(OR(AF5='E:\Downloads\[FORMATO  MATRIZ  - EDUCACION-.xlsx]Opciones Tratamiento'!#REF!,AF5='E:\Downloads\[FORMATO  MATRIZ  - EDUCACION-.xlsx]Opciones Tratamiento'!#REF!,AF5='E:\Downloads\[FORMATO  MATRIZ  - EDUCACION-.xlsx]Opciones Tratamiento'!#REF!),ISBLANK(AF5),ISTEXT(AF5))</xm:f>
          </x14:formula1>
          <xm:sqref>AK5 AL5:AL8 AL11</xm:sqref>
        </x14:dataValidation>
        <x14:dataValidation type="list" allowBlank="1" showInputMessage="1" showErrorMessage="1">
          <x14:formula1>
            <xm:f>'E:\Downloads\[FORMATO  MATRIZ  - EDUCACION-.xlsx]Opciones Tratamiento'!#REF!</xm:f>
          </x14:formula1>
          <xm:sqref>AF5 AF8</xm:sqref>
        </x14:dataValidation>
        <x14:dataValidation type="list" allowBlank="1" showInputMessage="1" showErrorMessage="1">
          <x14:formula1>
            <xm:f>'E:\Downloads\[FORMATO  MATRIZ  - EDUCACION-.xlsx]Opciones Tratamiento'!#REF!</xm:f>
          </x14:formula1>
          <xm:sqref>H8:H13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5"/>
  <sheetViews>
    <sheetView zoomScale="84" zoomScaleNormal="84" workbookViewId="0">
      <selection sqref="A1:I2"/>
    </sheetView>
  </sheetViews>
  <sheetFormatPr baseColWidth="10" defaultRowHeight="15" x14ac:dyDescent="0.25"/>
  <cols>
    <col min="1" max="1" width="15.7109375" customWidth="1"/>
    <col min="2" max="2" width="16.5703125" customWidth="1"/>
    <col min="3" max="3" width="23.28515625" customWidth="1"/>
    <col min="4" max="4" width="19.140625" customWidth="1"/>
    <col min="9" max="9" width="25.7109375" customWidth="1"/>
    <col min="10" max="10" width="42.42578125" customWidth="1"/>
    <col min="12" max="12" width="20.5703125" customWidth="1"/>
    <col min="13" max="13" width="28.7109375" customWidth="1"/>
    <col min="14" max="14" width="20.5703125" customWidth="1"/>
    <col min="15" max="15" width="41.28515625" customWidth="1"/>
    <col min="17" max="17" width="27.7109375" customWidth="1"/>
    <col min="18" max="18" width="24" customWidth="1"/>
    <col min="19" max="19" width="25.7109375" customWidth="1"/>
    <col min="20" max="20" width="23.42578125" customWidth="1"/>
    <col min="21" max="21" width="34.5703125" customWidth="1"/>
    <col min="22" max="23" width="30.85546875" customWidth="1"/>
    <col min="29" max="29" width="27" customWidth="1"/>
    <col min="31" max="31" width="20.85546875" customWidth="1"/>
    <col min="33" max="33" width="170" customWidth="1"/>
    <col min="36" max="36" width="17.5703125" customWidth="1"/>
    <col min="37" max="37" width="19.28515625" customWidth="1"/>
    <col min="38" max="38" width="37.85546875" customWidth="1"/>
    <col min="39" max="39" width="34.85546875" customWidth="1"/>
  </cols>
  <sheetData>
    <row r="1" spans="1:60"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1" t="s">
        <v>41</v>
      </c>
      <c r="AA1" s="1021"/>
      <c r="AB1" s="1021"/>
      <c r="AC1" s="1021"/>
      <c r="AD1" s="1021"/>
      <c r="AE1" s="1021"/>
      <c r="AF1" s="1021"/>
      <c r="AG1" s="1023" t="s">
        <v>42</v>
      </c>
      <c r="AH1" s="1024"/>
      <c r="AI1" s="1024"/>
      <c r="AJ1" s="1025"/>
      <c r="AK1" s="776" t="s">
        <v>43</v>
      </c>
      <c r="AL1" s="1029"/>
      <c r="AM1" s="1030"/>
      <c r="AN1" s="1007" t="s">
        <v>44</v>
      </c>
      <c r="AO1" s="1008"/>
      <c r="AP1" s="1008"/>
      <c r="AQ1" s="1008"/>
      <c r="AR1" s="1008"/>
      <c r="AS1" s="765" t="s">
        <v>45</v>
      </c>
      <c r="AT1" s="1010"/>
      <c r="AU1" s="1010"/>
      <c r="AV1" s="1010"/>
      <c r="AW1" s="1010"/>
      <c r="AX1" s="1010"/>
      <c r="AY1" s="1010"/>
      <c r="AZ1" s="1010"/>
      <c r="BA1" s="1007" t="s">
        <v>46</v>
      </c>
      <c r="BB1" s="1013"/>
      <c r="BC1" s="1013"/>
      <c r="BD1" s="1013"/>
      <c r="BE1" s="1013"/>
      <c r="BF1" s="1013"/>
      <c r="BG1" s="1013"/>
      <c r="BH1" s="1013"/>
    </row>
    <row r="2" spans="1:60" ht="15.75" thickBot="1" x14ac:dyDescent="0.3">
      <c r="A2" s="1021"/>
      <c r="B2" s="1021"/>
      <c r="C2" s="1021"/>
      <c r="D2" s="1021"/>
      <c r="E2" s="1021"/>
      <c r="F2" s="1021"/>
      <c r="G2" s="1021"/>
      <c r="H2" s="1021"/>
      <c r="I2" s="1021"/>
      <c r="J2" s="1022"/>
      <c r="K2" s="1022"/>
      <c r="L2" s="1022"/>
      <c r="M2" s="1022"/>
      <c r="N2" s="1022"/>
      <c r="O2" s="1022"/>
      <c r="P2" s="1022"/>
      <c r="Q2" s="1022"/>
      <c r="R2" s="1022"/>
      <c r="S2" s="1022"/>
      <c r="T2" s="1022"/>
      <c r="U2" s="1022"/>
      <c r="V2" s="1022"/>
      <c r="W2" s="1022"/>
      <c r="X2" s="1022"/>
      <c r="Y2" s="1022"/>
      <c r="Z2" s="1021"/>
      <c r="AA2" s="1021"/>
      <c r="AB2" s="1021"/>
      <c r="AC2" s="1021"/>
      <c r="AD2" s="1021"/>
      <c r="AE2" s="1021"/>
      <c r="AF2" s="1021"/>
      <c r="AG2" s="1026"/>
      <c r="AH2" s="1027"/>
      <c r="AI2" s="1027"/>
      <c r="AJ2" s="1028"/>
      <c r="AK2" s="1031"/>
      <c r="AL2" s="1031"/>
      <c r="AM2" s="1032"/>
      <c r="AN2" s="1008"/>
      <c r="AO2" s="1008"/>
      <c r="AP2" s="1008"/>
      <c r="AQ2" s="1008"/>
      <c r="AR2" s="1008"/>
      <c r="AS2" s="1033"/>
      <c r="AT2" s="1034"/>
      <c r="AU2" s="1034"/>
      <c r="AV2" s="1034"/>
      <c r="AW2" s="1034"/>
      <c r="AX2" s="1034"/>
      <c r="AY2" s="1034"/>
      <c r="AZ2" s="1034"/>
      <c r="BA2" s="1013"/>
      <c r="BB2" s="1013"/>
      <c r="BC2" s="1013"/>
      <c r="BD2" s="1013"/>
      <c r="BE2" s="1013"/>
      <c r="BF2" s="1013"/>
      <c r="BG2" s="1013"/>
      <c r="BH2" s="1013"/>
    </row>
    <row r="3" spans="1:60" ht="15.75" x14ac:dyDescent="0.25">
      <c r="A3" s="1015" t="s">
        <v>47</v>
      </c>
      <c r="B3" s="1006" t="s">
        <v>24</v>
      </c>
      <c r="C3" s="1005" t="s">
        <v>48</v>
      </c>
      <c r="D3" s="1005" t="s">
        <v>49</v>
      </c>
      <c r="E3" s="1005" t="s">
        <v>50</v>
      </c>
      <c r="F3" s="1006" t="s">
        <v>51</v>
      </c>
      <c r="G3" s="1018" t="s">
        <v>52</v>
      </c>
      <c r="H3" s="1005" t="s">
        <v>53</v>
      </c>
      <c r="I3" s="1005" t="s">
        <v>54</v>
      </c>
      <c r="J3" s="1005" t="s">
        <v>55</v>
      </c>
      <c r="K3" s="1006" t="s">
        <v>56</v>
      </c>
      <c r="L3" s="1005" t="s">
        <v>57</v>
      </c>
      <c r="M3" s="1005" t="s">
        <v>58</v>
      </c>
      <c r="N3" s="1005" t="s">
        <v>59</v>
      </c>
      <c r="O3" s="1006" t="s">
        <v>56</v>
      </c>
      <c r="P3" s="1005" t="s">
        <v>60</v>
      </c>
      <c r="Q3" s="1004" t="s">
        <v>61</v>
      </c>
      <c r="R3" s="1005" t="s">
        <v>62</v>
      </c>
      <c r="S3" s="1005" t="s">
        <v>63</v>
      </c>
      <c r="T3" s="1005" t="s">
        <v>64</v>
      </c>
      <c r="U3" s="1005"/>
      <c r="V3" s="1005"/>
      <c r="W3" s="1005"/>
      <c r="X3" s="1005"/>
      <c r="Y3" s="1005"/>
      <c r="Z3" s="1004" t="s">
        <v>65</v>
      </c>
      <c r="AA3" s="1004" t="s">
        <v>66</v>
      </c>
      <c r="AB3" s="1004" t="s">
        <v>56</v>
      </c>
      <c r="AC3" s="1004" t="s">
        <v>67</v>
      </c>
      <c r="AD3" s="1004" t="s">
        <v>56</v>
      </c>
      <c r="AE3" s="1004" t="s">
        <v>68</v>
      </c>
      <c r="AF3" s="1004" t="s">
        <v>69</v>
      </c>
      <c r="AG3" s="1005" t="s">
        <v>42</v>
      </c>
      <c r="AH3" s="1005" t="s">
        <v>25</v>
      </c>
      <c r="AI3" s="1005" t="s">
        <v>70</v>
      </c>
      <c r="AJ3" s="1005" t="s">
        <v>71</v>
      </c>
      <c r="AK3" s="1044" t="s">
        <v>72</v>
      </c>
      <c r="AL3" s="1046" t="s">
        <v>73</v>
      </c>
      <c r="AM3" s="1048" t="s">
        <v>74</v>
      </c>
      <c r="AN3" s="1041" t="s">
        <v>26</v>
      </c>
      <c r="AO3" s="1037" t="s">
        <v>181</v>
      </c>
      <c r="AP3" s="1037" t="s">
        <v>182</v>
      </c>
      <c r="AQ3" s="1037" t="s">
        <v>77</v>
      </c>
      <c r="AR3" s="1038" t="s">
        <v>78</v>
      </c>
      <c r="AS3" s="1040" t="s">
        <v>27</v>
      </c>
      <c r="AT3" s="1042" t="s">
        <v>28</v>
      </c>
      <c r="AU3" s="1042" t="s">
        <v>29</v>
      </c>
      <c r="AV3" s="1042" t="s">
        <v>79</v>
      </c>
      <c r="AW3" s="1042" t="s">
        <v>30</v>
      </c>
      <c r="AX3" s="1042" t="s">
        <v>80</v>
      </c>
      <c r="AY3" s="1042" t="s">
        <v>33</v>
      </c>
      <c r="AZ3" s="1052" t="s">
        <v>31</v>
      </c>
      <c r="BA3" s="1054" t="s">
        <v>81</v>
      </c>
      <c r="BB3" s="1050" t="s">
        <v>82</v>
      </c>
      <c r="BC3" s="1050" t="s">
        <v>83</v>
      </c>
      <c r="BD3" s="1050" t="s">
        <v>84</v>
      </c>
      <c r="BE3" s="1050" t="s">
        <v>85</v>
      </c>
      <c r="BF3" s="1050" t="s">
        <v>177</v>
      </c>
      <c r="BG3" s="1050" t="s">
        <v>87</v>
      </c>
      <c r="BH3" s="1051" t="s">
        <v>88</v>
      </c>
    </row>
    <row r="4" spans="1:60" ht="98.25" x14ac:dyDescent="0.25">
      <c r="A4" s="1016"/>
      <c r="B4" s="1017"/>
      <c r="C4" s="1018"/>
      <c r="D4" s="1018"/>
      <c r="E4" s="1018"/>
      <c r="F4" s="1017"/>
      <c r="G4" s="1035"/>
      <c r="H4" s="1018"/>
      <c r="I4" s="1018"/>
      <c r="J4" s="1018"/>
      <c r="K4" s="1017"/>
      <c r="L4" s="1018"/>
      <c r="M4" s="1018"/>
      <c r="N4" s="1017"/>
      <c r="O4" s="1017"/>
      <c r="P4" s="1018"/>
      <c r="Q4" s="1036"/>
      <c r="R4" s="1018"/>
      <c r="S4" s="1018"/>
      <c r="T4" s="156" t="s">
        <v>89</v>
      </c>
      <c r="U4" s="156" t="s">
        <v>90</v>
      </c>
      <c r="V4" s="156" t="s">
        <v>91</v>
      </c>
      <c r="W4" s="156" t="s">
        <v>92</v>
      </c>
      <c r="X4" s="156" t="s">
        <v>93</v>
      </c>
      <c r="Y4" s="156" t="s">
        <v>94</v>
      </c>
      <c r="Z4" s="1036"/>
      <c r="AA4" s="1036"/>
      <c r="AB4" s="1036"/>
      <c r="AC4" s="1036"/>
      <c r="AD4" s="1036"/>
      <c r="AE4" s="1036"/>
      <c r="AF4" s="1036"/>
      <c r="AG4" s="1018"/>
      <c r="AH4" s="1018"/>
      <c r="AI4" s="1018"/>
      <c r="AJ4" s="1018"/>
      <c r="AK4" s="1045"/>
      <c r="AL4" s="1047"/>
      <c r="AM4" s="1049"/>
      <c r="AN4" s="1041"/>
      <c r="AO4" s="1037"/>
      <c r="AP4" s="1037"/>
      <c r="AQ4" s="1037"/>
      <c r="AR4" s="1039"/>
      <c r="AS4" s="1041"/>
      <c r="AT4" s="1043"/>
      <c r="AU4" s="1043"/>
      <c r="AV4" s="1043"/>
      <c r="AW4" s="1043"/>
      <c r="AX4" s="1043"/>
      <c r="AY4" s="1043"/>
      <c r="AZ4" s="1053"/>
      <c r="BA4" s="1054"/>
      <c r="BB4" s="1050"/>
      <c r="BC4" s="1050"/>
      <c r="BD4" s="1050"/>
      <c r="BE4" s="1050"/>
      <c r="BF4" s="1050"/>
      <c r="BG4" s="1050"/>
      <c r="BH4" s="1051"/>
    </row>
    <row r="5" spans="1:60" ht="409.5" x14ac:dyDescent="0.25">
      <c r="A5" s="1060">
        <v>1</v>
      </c>
      <c r="B5" s="1061" t="s">
        <v>95</v>
      </c>
      <c r="C5" s="1075" t="s">
        <v>401</v>
      </c>
      <c r="D5" s="1061" t="s">
        <v>402</v>
      </c>
      <c r="E5" s="275" t="s">
        <v>403</v>
      </c>
      <c r="F5" s="1062" t="s">
        <v>404</v>
      </c>
      <c r="G5" s="1063" t="s">
        <v>405</v>
      </c>
      <c r="H5" s="1055" t="s">
        <v>101</v>
      </c>
      <c r="I5" s="1056">
        <v>73800</v>
      </c>
      <c r="J5" s="1057" t="str">
        <f>IF(I5&lt;=0,"",IF(I5&lt;=2,"Muy Baja",IF(I5&lt;=24,"Baja",IF(I5&lt;=500,"Media",IF(I5&lt;=5000,"Alta","Muy Alta")))))</f>
        <v>Muy Alta</v>
      </c>
      <c r="K5" s="1058">
        <f>IF(J5="","",IF(J5="Muy Baja",0.2,IF(J5="Baja",0.4,IF(J5="Media",0.6,IF(J5="Alta",0.8,IF(J5="Muy Alta",1,))))))</f>
        <v>1</v>
      </c>
      <c r="L5" s="1059" t="s">
        <v>158</v>
      </c>
      <c r="M5" s="1059" t="s">
        <v>158</v>
      </c>
      <c r="N5" s="1057" t="str">
        <f>IF(OR(M5='[5]Tabla Impacto'!$C$11,M5='[5]Tabla Impacto'!$D$11),"Leve",IF(OR(M5='[5]Tabla Impacto'!$C$12,M5='[5]Tabla Impacto'!$D$12),"Menor",IF(OR(M5='[5]Tabla Impacto'!$C$13,M5='[5]Tabla Impacto'!$D$13),"Moderado",IF(OR(M5='[5]Tabla Impacto'!$C$14,M5='[5]Tabla Impacto'!$D$14),"Mayor",IF(OR(M5='[5]Tabla Impacto'!$C$15,M5='[5]Tabla Impacto'!$D$15),"Catastrófico","")))))</f>
        <v>Moderado</v>
      </c>
      <c r="O5" s="1058">
        <f>IF(N5="","",IF(N5="Leve",0.2,IF(N5="Menor",0.4,IF(N5="Moderado",0.6,IF(N5="Mayor",0.8,IF(N5="Catastrófico",1,))))))</f>
        <v>0.6</v>
      </c>
      <c r="P5" s="1090"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Alto</v>
      </c>
      <c r="Q5" s="203">
        <v>1</v>
      </c>
      <c r="R5" s="276" t="s">
        <v>406</v>
      </c>
      <c r="S5" s="205" t="str">
        <f>IF(OR(T5="Preventivo",T5="Detectivo"),"Probabilidad",IF(T5="Correctivo","Impacto",""))</f>
        <v>Probabilidad</v>
      </c>
      <c r="T5" s="206" t="s">
        <v>104</v>
      </c>
      <c r="U5" s="206" t="s">
        <v>35</v>
      </c>
      <c r="V5" s="207" t="str">
        <f>IF(AND(T5="Preventivo",U5="Automático"),"50%",IF(AND(T5="Preventivo",U5="Manual"),"40%",IF(AND(T5="Detectivo",U5="Automático"),"40%",IF(AND(T5="Detectivo",U5="Manual"),"30%",IF(AND(T5="Correctivo",U5="Automático"),"35%",IF(AND(T5="Correctivo",U5="Manual"),"25%",""))))))</f>
        <v>40%</v>
      </c>
      <c r="W5" s="206" t="s">
        <v>105</v>
      </c>
      <c r="X5" s="206" t="s">
        <v>141</v>
      </c>
      <c r="Y5" s="206" t="s">
        <v>107</v>
      </c>
      <c r="Z5" s="208">
        <f>IFERROR(IF(S5="Probabilidad",(K5-(+K5*V5)),IF(S5="Impacto",K5,"")),"")</f>
        <v>0.6</v>
      </c>
      <c r="AA5" s="209" t="str">
        <f>IFERROR(IF(Z5="","",IF(Z5&lt;=0.2,"Muy Baja",IF(Z5&lt;=0.4,"Baja",IF(Z5&lt;=0.6,"Media",IF(Z5&lt;=0.8,"Alta","Muy Alta"))))),"")</f>
        <v>Media</v>
      </c>
      <c r="AB5" s="207">
        <f>+Z5</f>
        <v>0.6</v>
      </c>
      <c r="AC5" s="209" t="str">
        <f>IFERROR(IF(AD5="","",IF(AD5&lt;=0.2,"Leve",IF(AD5&lt;=0.4,"Menor",IF(AD5&lt;=0.6,"Moderado",IF(AD5&lt;=0.8,"Mayor","Catastrófico"))))),"")</f>
        <v>Moderado</v>
      </c>
      <c r="AD5" s="207">
        <f>IFERROR(IF(S5="Impacto",(O5-(+O5*V5)),IF(S5="Probabilidad",O5,"")),"")</f>
        <v>0.6</v>
      </c>
      <c r="AE5" s="210"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Moderado</v>
      </c>
      <c r="AF5" s="1336" t="s">
        <v>142</v>
      </c>
      <c r="AG5" s="930" t="s">
        <v>407</v>
      </c>
      <c r="AH5" s="930" t="s">
        <v>408</v>
      </c>
      <c r="AI5" s="981" t="s">
        <v>409</v>
      </c>
      <c r="AJ5" s="1340">
        <v>44742</v>
      </c>
      <c r="AK5" s="1091">
        <v>44831</v>
      </c>
      <c r="AL5" s="277" t="s">
        <v>410</v>
      </c>
      <c r="AM5" s="1113" t="s">
        <v>109</v>
      </c>
      <c r="AN5" s="1094" t="s">
        <v>411</v>
      </c>
      <c r="AO5" s="1096" t="s">
        <v>412</v>
      </c>
      <c r="AP5" s="1082" t="s">
        <v>112</v>
      </c>
      <c r="AQ5" s="1082" t="s">
        <v>413</v>
      </c>
      <c r="AR5" s="1082" t="s">
        <v>414</v>
      </c>
      <c r="AS5" s="216" t="s">
        <v>32</v>
      </c>
      <c r="AT5" s="216" t="s">
        <v>37</v>
      </c>
      <c r="AU5" s="216" t="s">
        <v>32</v>
      </c>
      <c r="AV5" s="216" t="s">
        <v>32</v>
      </c>
      <c r="AW5" s="216" t="s">
        <v>37</v>
      </c>
      <c r="AX5" s="216" t="s">
        <v>32</v>
      </c>
      <c r="AY5" s="278" t="s">
        <v>333</v>
      </c>
      <c r="AZ5" s="278" t="s">
        <v>350</v>
      </c>
      <c r="BA5" s="1084" t="s">
        <v>32</v>
      </c>
      <c r="BB5" s="1070" t="s">
        <v>37</v>
      </c>
      <c r="BC5" s="1087">
        <f>BD5</f>
        <v>73800</v>
      </c>
      <c r="BD5" s="1064">
        <f>I5</f>
        <v>73800</v>
      </c>
      <c r="BE5" s="1067">
        <f>(BC5/BD5)</f>
        <v>1</v>
      </c>
      <c r="BF5" s="1070" t="str">
        <f>IF(BE5=0,"Los controles están funcionando y son efectivos",IF(AND(BE5&gt;0,BE5&lt;=0.2),"Los controles son efectivos el 80%.",IF(AND(BE5&gt;0.2,BE5&lt;=1),"Los controles  son ineficientes","Valor no valido")))</f>
        <v>Los controles  son ineficientes</v>
      </c>
      <c r="BG5" s="1073" t="s">
        <v>152</v>
      </c>
      <c r="BH5" s="1070"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Realizar analisis de causa raiz y reformular controles</v>
      </c>
    </row>
    <row r="6" spans="1:60" ht="396" x14ac:dyDescent="0.25">
      <c r="A6" s="1060"/>
      <c r="B6" s="1061"/>
      <c r="C6" s="1335"/>
      <c r="D6" s="1061"/>
      <c r="E6" s="279" t="s">
        <v>415</v>
      </c>
      <c r="F6" s="1062"/>
      <c r="G6" s="1063"/>
      <c r="H6" s="1055"/>
      <c r="I6" s="1056"/>
      <c r="J6" s="1057"/>
      <c r="K6" s="1058"/>
      <c r="L6" s="1059"/>
      <c r="M6" s="1059"/>
      <c r="N6" s="1057"/>
      <c r="O6" s="1058"/>
      <c r="P6" s="1090"/>
      <c r="Q6" s="203">
        <v>2</v>
      </c>
      <c r="R6" s="280" t="s">
        <v>416</v>
      </c>
      <c r="S6" s="205" t="str">
        <f>IF(OR(T6="Preventivo",T6="Detectivo"),"Probabilidad",IF(T6="Correctivo","Impacto",""))</f>
        <v>Probabilidad</v>
      </c>
      <c r="T6" s="206" t="s">
        <v>104</v>
      </c>
      <c r="U6" s="206" t="s">
        <v>35</v>
      </c>
      <c r="V6" s="207" t="str">
        <f t="shared" ref="V6" si="0">IF(AND(T6="Preventivo",U6="Automático"),"50%",IF(AND(T6="Preventivo",U6="Manual"),"40%",IF(AND(T6="Detectivo",U6="Automático"),"40%",IF(AND(T6="Detectivo",U6="Manual"),"30%",IF(AND(T6="Correctivo",U6="Automático"),"35%",IF(AND(T6="Correctivo",U6="Manual"),"25%",""))))))</f>
        <v>40%</v>
      </c>
      <c r="W6" s="206" t="s">
        <v>172</v>
      </c>
      <c r="X6" s="206" t="s">
        <v>141</v>
      </c>
      <c r="Y6" s="206" t="s">
        <v>107</v>
      </c>
      <c r="Z6" s="208">
        <f>IFERROR(IF(AND(S5="Probabilidad",S6="Probabilidad"),(AB5-(+AB5*V6)),IF(AND(S5="Impacto",S6="Probabilidad"),(K5-(+K5*V6)),IF(S6="Impacto",AB5,""))),"")</f>
        <v>0.36</v>
      </c>
      <c r="AA6" s="209" t="str">
        <f t="shared" ref="AA6" si="1">IFERROR(IF(Z6="","",IF(Z6&lt;=0.2,"Muy Baja",IF(Z6&lt;=0.4,"Baja",IF(Z6&lt;=0.6,"Media",IF(Z6&lt;=0.8,"Alta","Muy Alta"))))),"")</f>
        <v>Baja</v>
      </c>
      <c r="AB6" s="207">
        <f>+Z6</f>
        <v>0.36</v>
      </c>
      <c r="AC6" s="209" t="str">
        <f t="shared" ref="AC6" si="2">IFERROR(IF(AD6="","",IF(AD6&lt;=0.2,"Leve",IF(AD6&lt;=0.4,"Menor",IF(AD6&lt;=0.6,"Moderado",IF(AD6&lt;=0.8,"Mayor","Catastrófico"))))),"")</f>
        <v>Moderado</v>
      </c>
      <c r="AD6" s="219">
        <f>IFERROR(IF(AND(S5="Impacto",S6="Impacto"),(AD5-(+AD5*V6)),IF(AND(S5="Probabilidad",S6="Impacto"),(O5-(+O5*V6)),IF(S6="Probabilidad",AD5,""))),"")</f>
        <v>0.6</v>
      </c>
      <c r="AE6" s="210" t="str">
        <f t="shared" ref="AE6" si="3">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Moderado</v>
      </c>
      <c r="AF6" s="1337"/>
      <c r="AG6" s="931"/>
      <c r="AH6" s="1338"/>
      <c r="AI6" s="1339"/>
      <c r="AJ6" s="1341"/>
      <c r="AK6" s="1093"/>
      <c r="AL6" s="277" t="s">
        <v>417</v>
      </c>
      <c r="AM6" s="1342"/>
      <c r="AN6" s="1095"/>
      <c r="AO6" s="1097"/>
      <c r="AP6" s="1083"/>
      <c r="AQ6" s="1083"/>
      <c r="AR6" s="1083"/>
      <c r="AS6" s="216" t="s">
        <v>37</v>
      </c>
      <c r="AT6" s="216" t="s">
        <v>37</v>
      </c>
      <c r="AU6" s="216" t="s">
        <v>32</v>
      </c>
      <c r="AV6" s="216" t="s">
        <v>32</v>
      </c>
      <c r="AW6" s="216" t="s">
        <v>37</v>
      </c>
      <c r="AX6" s="216" t="s">
        <v>32</v>
      </c>
      <c r="AY6" s="223" t="s">
        <v>333</v>
      </c>
      <c r="AZ6" s="217" t="s">
        <v>418</v>
      </c>
      <c r="BA6" s="1086"/>
      <c r="BB6" s="1072"/>
      <c r="BC6" s="1089"/>
      <c r="BD6" s="1066"/>
      <c r="BE6" s="1069"/>
      <c r="BF6" s="1072"/>
      <c r="BG6" s="1074"/>
      <c r="BH6" s="1072"/>
    </row>
    <row r="7" spans="1:60" ht="396" x14ac:dyDescent="0.25">
      <c r="A7" s="1060">
        <v>2</v>
      </c>
      <c r="B7" s="1061" t="s">
        <v>95</v>
      </c>
      <c r="C7" s="1075" t="s">
        <v>419</v>
      </c>
      <c r="D7" s="1061" t="s">
        <v>420</v>
      </c>
      <c r="E7" s="281" t="s">
        <v>421</v>
      </c>
      <c r="F7" s="1062" t="s">
        <v>422</v>
      </c>
      <c r="G7" s="1063" t="s">
        <v>423</v>
      </c>
      <c r="H7" s="1055" t="s">
        <v>101</v>
      </c>
      <c r="I7" s="1056">
        <v>28</v>
      </c>
      <c r="J7" s="1057" t="str">
        <f>IF(I7&lt;=0,"",IF(I7&lt;=2,"Muy Baja",IF(I7&lt;=24,"Baja",IF(I7&lt;=500,"Media",IF(I7&lt;=5000,"Alta","Muy Alta")))))</f>
        <v>Media</v>
      </c>
      <c r="K7" s="1058">
        <f>IF(J7="","",IF(J7="Muy Baja",0.2,IF(J7="Baja",0.4,IF(J7="Media",0.6,IF(J7="Alta",0.8,IF(J7="Muy Alta",1,))))))</f>
        <v>0.6</v>
      </c>
      <c r="L7" s="1059" t="s">
        <v>158</v>
      </c>
      <c r="M7" s="1058" t="str">
        <f>IF(NOT(ISERROR(MATCH(L7,'[5]Tabla Impacto'!$B$221:$B$223,0))),'[5]Tabla Impacto'!$F$223&amp;"Por favor no seleccionar los criterios de impacto(Afectación Económica o presupuestal y Pérdida Reputacional)",L7)</f>
        <v xml:space="preserve">     El riesgo afecta la imagen de la entidad con algunos usuarios de relevancia frente al logro de los objetivos</v>
      </c>
      <c r="N7" s="1057" t="str">
        <f>IF(OR(M7='[5]Tabla Impacto'!$C$11,M7='[5]Tabla Impacto'!$D$11),"Leve",IF(OR(M7='[5]Tabla Impacto'!$C$12,M7='[5]Tabla Impacto'!$D$12),"Menor",IF(OR(M7='[5]Tabla Impacto'!$C$13,M7='[5]Tabla Impacto'!$D$13),"Moderado",IF(OR(M7='[5]Tabla Impacto'!$C$14,M7='[5]Tabla Impacto'!$D$14),"Mayor",IF(OR(M7='[5]Tabla Impacto'!$C$15,M7='[5]Tabla Impacto'!$D$15),"Catastrófico","")))))</f>
        <v>Moderado</v>
      </c>
      <c r="O7" s="1058">
        <f>IF(N7="","",IF(N7="Leve",0.2,IF(N7="Menor",0.4,IF(N7="Moderado",0.6,IF(N7="Mayor",0.8,IF(N7="Catastrófico",1,))))))</f>
        <v>0.6</v>
      </c>
      <c r="P7" s="1090" t="str">
        <f>IF(OR(AND(J7="Muy Baja",N7="Leve"),AND(J7="Muy Baja",N7="Menor"),AND(J7="Baja",N7="Leve")),"Bajo",IF(OR(AND(J7="Muy baja",N7="Moderado"),AND(J7="Baja",N7="Menor"),AND(J7="Baja",N7="Moderado"),AND(J7="Media",N7="Leve"),AND(J7="Media",N7="Menor"),AND(J7="Media",N7="Moderado"),AND(J7="Alta",N7="Leve"),AND(J7="Alta",N7="Menor")),"Moderado",IF(OR(AND(J7="Muy Baja",N7="Mayor"),AND(J7="Baja",N7="Mayor"),AND(J7="Media",N7="Mayor"),AND(J7="Alta",N7="Moderado"),AND(J7="Alta",N7="Mayor"),AND(J7="Muy Alta",N7="Leve"),AND(J7="Muy Alta",N7="Menor"),AND(J7="Muy Alta",N7="Moderado"),AND(J7="Muy Alta",N7="Mayor")),"Alto",IF(OR(AND(J7="Muy Baja",N7="Catastrófico"),AND(J7="Baja",N7="Catastrófico"),AND(J7="Media",N7="Catastrófico"),AND(J7="Alta",N7="Catastrófico"),AND(J7="Muy Alta",N7="Catastrófico")),"Extremo",""))))</f>
        <v>Moderado</v>
      </c>
      <c r="Q7" s="203">
        <v>1</v>
      </c>
      <c r="R7" s="282" t="s">
        <v>424</v>
      </c>
      <c r="S7" s="205" t="str">
        <f>IF(OR(T7="Preventivo",T7="Detectivo"),"Probabilidad",IF(T7="Correctivo","Impacto",""))</f>
        <v>Probabilidad</v>
      </c>
      <c r="T7" s="30" t="s">
        <v>104</v>
      </c>
      <c r="U7" s="30" t="s">
        <v>251</v>
      </c>
      <c r="V7" s="31" t="str">
        <f>IF(AND(T7="Preventivo",U7="Automático"),"50%",IF(AND(T7="Preventivo",U7="Manual"),"40%",IF(AND(T7="Detectivo",U7="Automático"),"40%",IF(AND(T7="Detectivo",U7="Manual"),"30%",IF(AND(T7="Correctivo",U7="Automático"),"35%",IF(AND(T7="Correctivo",U7="Manual"),"25%",""))))))</f>
        <v>50%</v>
      </c>
      <c r="W7" s="30" t="s">
        <v>105</v>
      </c>
      <c r="X7" s="30" t="s">
        <v>141</v>
      </c>
      <c r="Y7" s="30" t="s">
        <v>107</v>
      </c>
      <c r="Z7" s="208">
        <f>IFERROR(IF(S7="Probabilidad",(K7-(+K7*V7)),IF(S7="Impacto",K7,"")),"")</f>
        <v>0.3</v>
      </c>
      <c r="AA7" s="209" t="str">
        <f>IFERROR(IF(Z7="","",IF(Z7&lt;=0.2,"Muy Baja",IF(Z7&lt;=0.4,"Baja",IF(Z7&lt;=0.6,"Media",IF(Z7&lt;=0.8,"Alta","Muy Alta"))))),"")</f>
        <v>Baja</v>
      </c>
      <c r="AB7" s="207">
        <f>+Z7</f>
        <v>0.3</v>
      </c>
      <c r="AC7" s="209" t="str">
        <f>IFERROR(IF(AD7="","",IF(AD7&lt;=0.2,"Leve",IF(AD7&lt;=0.4,"Menor",IF(AD7&lt;=0.6,"Moderado",IF(AD7&lt;=0.8,"Mayor","Catastrófico"))))),"")</f>
        <v>Moderado</v>
      </c>
      <c r="AD7" s="207">
        <f>IFERROR(IF(S7="Impacto",(O7-(+O7*V7)),IF(S7="Probabilidad",O7,"")),"")</f>
        <v>0.6</v>
      </c>
      <c r="AE7" s="210" t="str">
        <f>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Moderado</v>
      </c>
      <c r="AF7" s="206" t="s">
        <v>345</v>
      </c>
      <c r="AG7" s="270" t="s">
        <v>425</v>
      </c>
      <c r="AH7" s="283" t="s">
        <v>426</v>
      </c>
      <c r="AI7" s="284" t="s">
        <v>409</v>
      </c>
      <c r="AJ7" s="1340">
        <v>44742</v>
      </c>
      <c r="AK7" s="1091">
        <v>44831</v>
      </c>
      <c r="AL7" s="214" t="s">
        <v>427</v>
      </c>
      <c r="AM7" s="215" t="s">
        <v>109</v>
      </c>
      <c r="AN7" s="1095"/>
      <c r="AO7" s="1096" t="s">
        <v>428</v>
      </c>
      <c r="AP7" s="1082" t="s">
        <v>112</v>
      </c>
      <c r="AQ7" s="1082"/>
      <c r="AR7" s="1082"/>
      <c r="AS7" s="216" t="s">
        <v>32</v>
      </c>
      <c r="AT7" s="216" t="s">
        <v>32</v>
      </c>
      <c r="AU7" s="216" t="s">
        <v>32</v>
      </c>
      <c r="AV7" s="216" t="s">
        <v>32</v>
      </c>
      <c r="AW7" s="216" t="s">
        <v>37</v>
      </c>
      <c r="AX7" s="216" t="s">
        <v>32</v>
      </c>
      <c r="AY7" s="223" t="s">
        <v>333</v>
      </c>
      <c r="AZ7" s="217" t="s">
        <v>418</v>
      </c>
      <c r="BA7" s="1107" t="s">
        <v>32</v>
      </c>
      <c r="BB7" s="1108" t="s">
        <v>37</v>
      </c>
      <c r="BC7" s="1109">
        <f>I7</f>
        <v>28</v>
      </c>
      <c r="BD7" s="1110">
        <f>I7</f>
        <v>28</v>
      </c>
      <c r="BE7" s="1102">
        <f>(BC7/BD7)</f>
        <v>1</v>
      </c>
      <c r="BF7" s="224" t="str">
        <f>IF(BE7=0,"Los controles están funcionando y son efectivos",IF(AND(BE7&gt;0,BE7&lt;=0.2),"Los controles son efectivos el 80%.",IF(AND(BE7&gt;0.2,BE7&lt;=1),"Los controles  son ineficientes","Valor no valido")))</f>
        <v>Los controles  son ineficientes</v>
      </c>
      <c r="BG7" s="1073" t="s">
        <v>180</v>
      </c>
      <c r="BH7" s="1070" t="str">
        <f>IF(BE7=0,"Mantener la aplicación del control.",IF(AND(BE7&gt;0,BE7&lt;=0.2),"Verificar que los controles se aplique en la periocidad establecida, y analizar si la frecuencia de aplicación del control es la adecuada, por ultimo, analizar si hay causas generadoras del riesgo no identificadas.",IF(AND(BE7&gt;0.2,BE7&lt;=1),"Realizar analisis de causa raiz y reformular controles","Valor no valido")))</f>
        <v>Realizar analisis de causa raiz y reformular controles</v>
      </c>
    </row>
    <row r="8" spans="1:60" ht="409.5" x14ac:dyDescent="0.3">
      <c r="A8" s="1060"/>
      <c r="B8" s="1061"/>
      <c r="C8" s="1335"/>
      <c r="D8" s="1061"/>
      <c r="E8" s="281" t="s">
        <v>429</v>
      </c>
      <c r="F8" s="1062"/>
      <c r="G8" s="1063"/>
      <c r="H8" s="1055"/>
      <c r="I8" s="1056"/>
      <c r="J8" s="1057"/>
      <c r="K8" s="1058"/>
      <c r="L8" s="1059"/>
      <c r="M8" s="1058">
        <f ca="1">IF(NOT(ISERROR(MATCH(L8,_xlfn.ANCHORARRAY(#REF!),0))),#REF!&amp;"Por favor no seleccionar los criterios de impacto",L8)</f>
        <v>0</v>
      </c>
      <c r="N8" s="1057"/>
      <c r="O8" s="1058"/>
      <c r="P8" s="1090"/>
      <c r="Q8" s="203">
        <v>2</v>
      </c>
      <c r="R8" s="282" t="s">
        <v>430</v>
      </c>
      <c r="S8" s="205" t="str">
        <f>IF(OR(T8="Preventivo",T8="Detectivo"),"Probabilidad",IF(T8="Correctivo","Impacto",""))</f>
        <v>Probabilidad</v>
      </c>
      <c r="T8" s="30" t="s">
        <v>104</v>
      </c>
      <c r="U8" s="30" t="s">
        <v>35</v>
      </c>
      <c r="V8" s="31" t="str">
        <f t="shared" ref="V8" si="4">IF(AND(T8="Preventivo",U8="Automático"),"50%",IF(AND(T8="Preventivo",U8="Manual"),"40%",IF(AND(T8="Detectivo",U8="Automático"),"40%",IF(AND(T8="Detectivo",U8="Manual"),"30%",IF(AND(T8="Correctivo",U8="Automático"),"35%",IF(AND(T8="Correctivo",U8="Manual"),"25%",""))))))</f>
        <v>40%</v>
      </c>
      <c r="W8" s="30" t="s">
        <v>105</v>
      </c>
      <c r="X8" s="30" t="s">
        <v>141</v>
      </c>
      <c r="Y8" s="30" t="s">
        <v>107</v>
      </c>
      <c r="Z8" s="208">
        <f>IFERROR(IF(AND(S7="Probabilidad",S8="Probabilidad"),(AB7-(+AB7*V8)),IF(AND(S7="Impacto",S8="Probabilidad"),(K7-(+K7*V8)),IF(S8="Impacto",AB7,""))),"")</f>
        <v>0.18</v>
      </c>
      <c r="AA8" s="209" t="str">
        <f t="shared" ref="AA8" si="5">IFERROR(IF(Z8="","",IF(Z8&lt;=0.2,"Muy Baja",IF(Z8&lt;=0.4,"Baja",IF(Z8&lt;=0.6,"Media",IF(Z8&lt;=0.8,"Alta","Muy Alta"))))),"")</f>
        <v>Muy Baja</v>
      </c>
      <c r="AB8" s="207">
        <f>+Z8</f>
        <v>0.18</v>
      </c>
      <c r="AC8" s="209" t="str">
        <f t="shared" ref="AC8" si="6">IFERROR(IF(AD8="","",IF(AD8&lt;=0.2,"Leve",IF(AD8&lt;=0.4,"Menor",IF(AD8&lt;=0.6,"Moderado",IF(AD8&lt;=0.8,"Mayor","Catastrófico"))))),"")</f>
        <v>Moderado</v>
      </c>
      <c r="AD8" s="219">
        <f>IFERROR(IF(AND(S7="Impacto",S8="Impacto"),(AD7-(+AD7*V8)),IF(AND(S7="Probabilidad",S8="Impacto"),(O7-(+O7*V8)),IF(S8="Probabilidad",AD7,""))),"")</f>
        <v>0.6</v>
      </c>
      <c r="AE8" s="210" t="str">
        <f t="shared" ref="AE8" si="7">IFERROR(IF(OR(AND(AA8="Muy Baja",AC8="Leve"),AND(AA8="Muy Baja",AC8="Menor"),AND(AA8="Baja",AC8="Leve")),"Bajo",IF(OR(AND(AA8="Muy baja",AC8="Moderado"),AND(AA8="Baja",AC8="Menor"),AND(AA8="Baja",AC8="Moderado"),AND(AA8="Media",AC8="Leve"),AND(AA8="Media",AC8="Menor"),AND(AA8="Media",AC8="Moderado"),AND(AA8="Alta",AC8="Leve"),AND(AA8="Alta",AC8="Menor")),"Moderado",IF(OR(AND(AA8="Muy Baja",AC8="Mayor"),AND(AA8="Baja",AC8="Mayor"),AND(AA8="Media",AC8="Mayor"),AND(AA8="Alta",AC8="Moderado"),AND(AA8="Alta",AC8="Mayor"),AND(AA8="Muy Alta",AC8="Leve"),AND(AA8="Muy Alta",AC8="Menor"),AND(AA8="Muy Alta",AC8="Moderado"),AND(AA8="Muy Alta",AC8="Mayor")),"Alto",IF(OR(AND(AA8="Muy Baja",AC8="Catastrófico"),AND(AA8="Baja",AC8="Catastrófico"),AND(AA8="Media",AC8="Catastrófico"),AND(AA8="Alta",AC8="Catastrófico"),AND(AA8="Muy Alta",AC8="Catastrófico")),"Extremo","")))),"")</f>
        <v>Moderado</v>
      </c>
      <c r="AF8" s="206" t="s">
        <v>345</v>
      </c>
      <c r="AG8" s="270" t="s">
        <v>431</v>
      </c>
      <c r="AH8" s="283" t="s">
        <v>426</v>
      </c>
      <c r="AI8" s="284" t="s">
        <v>409</v>
      </c>
      <c r="AJ8" s="1341"/>
      <c r="AK8" s="1093"/>
      <c r="AL8" s="214" t="s">
        <v>432</v>
      </c>
      <c r="AM8" s="215" t="s">
        <v>109</v>
      </c>
      <c r="AN8" s="1095"/>
      <c r="AO8" s="1097"/>
      <c r="AP8" s="1083"/>
      <c r="AQ8" s="1083"/>
      <c r="AR8" s="1083"/>
      <c r="AS8" s="216"/>
      <c r="AT8" s="216"/>
      <c r="AU8" s="216"/>
      <c r="AV8" s="216"/>
      <c r="AW8" s="216"/>
      <c r="AX8" s="216"/>
      <c r="AY8" s="225"/>
      <c r="AZ8" s="225"/>
      <c r="BA8" s="1107"/>
      <c r="BB8" s="1108"/>
      <c r="BC8" s="1109"/>
      <c r="BD8" s="1110"/>
      <c r="BE8" s="1103"/>
      <c r="BF8" s="225"/>
      <c r="BG8" s="1074"/>
      <c r="BH8" s="1072"/>
    </row>
    <row r="9" spans="1:60" ht="20.25" x14ac:dyDescent="0.25">
      <c r="A9" s="237"/>
      <c r="B9" s="173"/>
      <c r="C9" s="173"/>
      <c r="D9" s="173"/>
      <c r="E9" s="238"/>
      <c r="F9" s="175"/>
      <c r="G9" s="176"/>
      <c r="H9" s="239"/>
      <c r="I9" s="240"/>
      <c r="J9" s="241"/>
      <c r="K9" s="242"/>
      <c r="L9" s="243"/>
      <c r="M9" s="242"/>
      <c r="N9" s="241"/>
      <c r="O9" s="242"/>
      <c r="P9" s="244"/>
      <c r="Q9" s="245"/>
      <c r="R9" s="246"/>
      <c r="S9" s="247"/>
      <c r="T9" s="248"/>
      <c r="U9" s="248"/>
      <c r="V9" s="249"/>
      <c r="W9" s="248"/>
      <c r="X9" s="248"/>
      <c r="Y9" s="248"/>
      <c r="Z9" s="250"/>
      <c r="AA9" s="251"/>
      <c r="AB9" s="249"/>
      <c r="AC9" s="251"/>
      <c r="AD9" s="249"/>
      <c r="AE9" s="252"/>
      <c r="AF9" s="248"/>
      <c r="AG9" s="239"/>
      <c r="AH9" s="253"/>
      <c r="AI9" s="254"/>
      <c r="AJ9" s="254"/>
      <c r="AK9" s="255"/>
      <c r="AL9" s="256"/>
      <c r="AM9" s="240"/>
      <c r="AN9" s="257"/>
      <c r="AO9" s="258"/>
      <c r="AP9" s="258"/>
      <c r="AQ9" s="258"/>
      <c r="AR9" s="258"/>
      <c r="AS9" s="259"/>
      <c r="AT9" s="259"/>
      <c r="AU9" s="259"/>
      <c r="AV9" s="259"/>
      <c r="AW9" s="259"/>
      <c r="AX9" s="259"/>
      <c r="AY9" s="258"/>
      <c r="AZ9" s="258"/>
      <c r="BA9" s="260"/>
      <c r="BB9" s="257"/>
      <c r="BC9" s="261"/>
      <c r="BD9" s="262"/>
      <c r="BE9" s="263"/>
      <c r="BF9" s="264"/>
      <c r="BG9" s="192"/>
      <c r="BH9" s="265"/>
    </row>
    <row r="10" spans="1:60" ht="16.5" x14ac:dyDescent="0.3">
      <c r="A10" s="273"/>
      <c r="B10" s="1104" t="s">
        <v>400</v>
      </c>
      <c r="C10" s="1105"/>
      <c r="D10" s="1105"/>
      <c r="E10" s="1105"/>
      <c r="F10" s="1105"/>
      <c r="G10" s="1105"/>
      <c r="H10" s="1105"/>
      <c r="I10" s="1105"/>
      <c r="J10" s="1105"/>
      <c r="K10" s="1105"/>
      <c r="L10" s="1105"/>
      <c r="M10" s="1105"/>
      <c r="N10" s="1105"/>
      <c r="O10" s="1105"/>
      <c r="P10" s="1105"/>
      <c r="Q10" s="1105"/>
      <c r="R10" s="1105"/>
      <c r="S10" s="1105"/>
      <c r="T10" s="1105"/>
      <c r="U10" s="1105"/>
      <c r="V10" s="1105"/>
      <c r="W10" s="1105"/>
      <c r="X10" s="1105"/>
      <c r="Y10" s="1105"/>
      <c r="Z10" s="1105"/>
      <c r="AA10" s="1105"/>
      <c r="AB10" s="1105"/>
      <c r="AC10" s="1105"/>
      <c r="AD10" s="1105"/>
      <c r="AE10" s="1105"/>
      <c r="AF10" s="1105"/>
      <c r="AG10" s="1105"/>
      <c r="AH10" s="1105"/>
      <c r="AI10" s="1105"/>
      <c r="AJ10" s="1105"/>
      <c r="AK10" s="1105"/>
      <c r="AL10" s="1105"/>
      <c r="AM10" s="1106"/>
      <c r="AN10" s="65"/>
      <c r="AO10" s="65"/>
      <c r="AP10" s="65"/>
      <c r="AQ10" s="65"/>
      <c r="AR10" s="65"/>
      <c r="AS10" s="65"/>
      <c r="AT10" s="65"/>
      <c r="AU10" s="65"/>
      <c r="AV10" s="65"/>
      <c r="AW10" s="65"/>
      <c r="AX10" s="65"/>
      <c r="AY10" s="65"/>
      <c r="AZ10" s="65"/>
      <c r="BA10" s="65"/>
      <c r="BB10" s="65"/>
      <c r="BC10" s="65"/>
      <c r="BD10" s="65"/>
      <c r="BE10" s="65"/>
      <c r="BF10" s="65"/>
      <c r="BG10" s="65"/>
      <c r="BH10" s="65"/>
    </row>
    <row r="11" spans="1:60" ht="16.5" x14ac:dyDescent="0.3">
      <c r="A11" s="107"/>
      <c r="B11" s="107"/>
      <c r="C11" s="107"/>
      <c r="D11" s="107"/>
      <c r="E11" s="107"/>
      <c r="F11" s="65"/>
      <c r="G11" s="65"/>
      <c r="H11" s="108"/>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row>
    <row r="12" spans="1:60" ht="16.5" x14ac:dyDescent="0.3">
      <c r="A12" s="65"/>
      <c r="B12" s="274" t="s">
        <v>132</v>
      </c>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row>
    <row r="13" spans="1:60" ht="16.5" x14ac:dyDescent="0.3">
      <c r="A13" s="107"/>
      <c r="B13" s="107"/>
      <c r="C13" s="107"/>
      <c r="D13" s="107"/>
      <c r="E13" s="107"/>
      <c r="F13" s="65"/>
      <c r="G13" s="65"/>
      <c r="H13" s="108"/>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row>
    <row r="14" spans="1:60" ht="16.5" x14ac:dyDescent="0.3">
      <c r="A14" s="107"/>
      <c r="B14" s="107"/>
      <c r="C14" s="107"/>
      <c r="D14" s="107"/>
      <c r="E14" s="107"/>
      <c r="F14" s="65"/>
      <c r="G14" s="65"/>
      <c r="H14" s="108"/>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row>
    <row r="15" spans="1:60" ht="16.5" x14ac:dyDescent="0.3">
      <c r="A15" s="107"/>
      <c r="B15" s="107"/>
      <c r="C15" s="107"/>
      <c r="D15" s="107"/>
      <c r="E15" s="107"/>
      <c r="F15" s="65"/>
      <c r="G15" s="65"/>
      <c r="H15" s="108"/>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28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row>
  </sheetData>
  <mergeCells count="128">
    <mergeCell ref="BD7:BD8"/>
    <mergeCell ref="BE7:BE8"/>
    <mergeCell ref="BG7:BG8"/>
    <mergeCell ref="BH7:BH8"/>
    <mergeCell ref="B10:AM10"/>
    <mergeCell ref="AP7:AP8"/>
    <mergeCell ref="AQ7:AQ8"/>
    <mergeCell ref="AR7:AR8"/>
    <mergeCell ref="BA7:BA8"/>
    <mergeCell ref="BB7:BB8"/>
    <mergeCell ref="BC7:BC8"/>
    <mergeCell ref="M7:M8"/>
    <mergeCell ref="N7:N8"/>
    <mergeCell ref="O7:O8"/>
    <mergeCell ref="P7:P8"/>
    <mergeCell ref="AJ7:AJ8"/>
    <mergeCell ref="AK7:AK8"/>
    <mergeCell ref="G7:G8"/>
    <mergeCell ref="H7:H8"/>
    <mergeCell ref="I7:I8"/>
    <mergeCell ref="J7:J8"/>
    <mergeCell ref="K7:K8"/>
    <mergeCell ref="L7:L8"/>
    <mergeCell ref="BD5:BD6"/>
    <mergeCell ref="BE5:BE6"/>
    <mergeCell ref="BF5:BF6"/>
    <mergeCell ref="BG5:BG6"/>
    <mergeCell ref="BH5:BH6"/>
    <mergeCell ref="A7:A8"/>
    <mergeCell ref="B7:B8"/>
    <mergeCell ref="C7:C8"/>
    <mergeCell ref="D7:D8"/>
    <mergeCell ref="F7:F8"/>
    <mergeCell ref="AP5:AP6"/>
    <mergeCell ref="AQ5:AQ6"/>
    <mergeCell ref="AR5:AR6"/>
    <mergeCell ref="BA5:BA6"/>
    <mergeCell ref="BB5:BB6"/>
    <mergeCell ref="BC5:BC6"/>
    <mergeCell ref="AI5:AI6"/>
    <mergeCell ref="AJ5:AJ6"/>
    <mergeCell ref="AK5:AK6"/>
    <mergeCell ref="AM5:AM6"/>
    <mergeCell ref="AN5:AN8"/>
    <mergeCell ref="AO5:AO6"/>
    <mergeCell ref="AO7:AO8"/>
    <mergeCell ref="N5:N6"/>
    <mergeCell ref="O5:O6"/>
    <mergeCell ref="P5:P6"/>
    <mergeCell ref="AF5:AF6"/>
    <mergeCell ref="AG5:AG6"/>
    <mergeCell ref="AH5:AH6"/>
    <mergeCell ref="H5:H6"/>
    <mergeCell ref="I5:I6"/>
    <mergeCell ref="J5:J6"/>
    <mergeCell ref="K5:K6"/>
    <mergeCell ref="L5:L6"/>
    <mergeCell ref="M5:M6"/>
    <mergeCell ref="A5:A6"/>
    <mergeCell ref="B5:B6"/>
    <mergeCell ref="C5:C6"/>
    <mergeCell ref="D5:D6"/>
    <mergeCell ref="F5:F6"/>
    <mergeCell ref="G5:G6"/>
    <mergeCell ref="BC3:BC4"/>
    <mergeCell ref="BD3:BD4"/>
    <mergeCell ref="BE3:BE4"/>
    <mergeCell ref="AQ3:AQ4"/>
    <mergeCell ref="AR3:AR4"/>
    <mergeCell ref="AS3:AS4"/>
    <mergeCell ref="AT3:AT4"/>
    <mergeCell ref="AU3:AU4"/>
    <mergeCell ref="AV3:AV4"/>
    <mergeCell ref="AK3:AK4"/>
    <mergeCell ref="AL3:AL4"/>
    <mergeCell ref="AM3:AM4"/>
    <mergeCell ref="AN3:AN4"/>
    <mergeCell ref="AO3:AO4"/>
    <mergeCell ref="AP3:AP4"/>
    <mergeCell ref="AE3:AE4"/>
    <mergeCell ref="AF3:AF4"/>
    <mergeCell ref="AG3:AG4"/>
    <mergeCell ref="BF3:BF4"/>
    <mergeCell ref="BG3:BG4"/>
    <mergeCell ref="BH3:BH4"/>
    <mergeCell ref="AW3:AW4"/>
    <mergeCell ref="AX3:AX4"/>
    <mergeCell ref="AY3:AY4"/>
    <mergeCell ref="AZ3:AZ4"/>
    <mergeCell ref="BA3:BA4"/>
    <mergeCell ref="BB3:BB4"/>
    <mergeCell ref="J3:J4"/>
    <mergeCell ref="K3:K4"/>
    <mergeCell ref="L3:L4"/>
    <mergeCell ref="M3:M4"/>
    <mergeCell ref="AH3:AH4"/>
    <mergeCell ref="AI3:AI4"/>
    <mergeCell ref="AJ3:AJ4"/>
    <mergeCell ref="T3:Y3"/>
    <mergeCell ref="Z3:Z4"/>
    <mergeCell ref="AA3:AA4"/>
    <mergeCell ref="AB3:AB4"/>
    <mergeCell ref="AC3:AC4"/>
    <mergeCell ref="AD3:AD4"/>
    <mergeCell ref="AN1:AR2"/>
    <mergeCell ref="AS1:AZ2"/>
    <mergeCell ref="BA1:BH2"/>
    <mergeCell ref="A3:A4"/>
    <mergeCell ref="B3:B4"/>
    <mergeCell ref="C3:C4"/>
    <mergeCell ref="D3:D4"/>
    <mergeCell ref="E3:E4"/>
    <mergeCell ref="F3:F4"/>
    <mergeCell ref="G3:G4"/>
    <mergeCell ref="A1:I2"/>
    <mergeCell ref="J1:P2"/>
    <mergeCell ref="Q1:Y2"/>
    <mergeCell ref="Z1:AF2"/>
    <mergeCell ref="AG1:AJ2"/>
    <mergeCell ref="AK1:AM2"/>
    <mergeCell ref="N3:N4"/>
    <mergeCell ref="O3:O4"/>
    <mergeCell ref="P3:P4"/>
    <mergeCell ref="Q3:Q4"/>
    <mergeCell ref="R3:R4"/>
    <mergeCell ref="S3:S4"/>
    <mergeCell ref="H3:H4"/>
    <mergeCell ref="I3:I4"/>
  </mergeCells>
  <conditionalFormatting sqref="AA6 AA9 J9">
    <cfRule type="cellIs" dxfId="1020" priority="73" operator="equal">
      <formula>"Muy Alta"</formula>
    </cfRule>
    <cfRule type="cellIs" dxfId="1019" priority="74" operator="equal">
      <formula>"Alta"</formula>
    </cfRule>
    <cfRule type="cellIs" dxfId="1018" priority="75" operator="equal">
      <formula>"Media"</formula>
    </cfRule>
    <cfRule type="cellIs" dxfId="1017" priority="76" operator="equal">
      <formula>"Baja"</formula>
    </cfRule>
    <cfRule type="cellIs" dxfId="1016" priority="77" operator="equal">
      <formula>"Muy Baja"</formula>
    </cfRule>
  </conditionalFormatting>
  <conditionalFormatting sqref="AC6 AC9 N9">
    <cfRule type="cellIs" dxfId="1015" priority="68" operator="equal">
      <formula>"Catastrófico"</formula>
    </cfRule>
    <cfRule type="cellIs" dxfId="1014" priority="69" operator="equal">
      <formula>"Mayor"</formula>
    </cfRule>
    <cfRule type="cellIs" dxfId="1013" priority="70" operator="equal">
      <formula>"Moderado"</formula>
    </cfRule>
    <cfRule type="cellIs" dxfId="1012" priority="71" operator="equal">
      <formula>"Menor"</formula>
    </cfRule>
    <cfRule type="cellIs" dxfId="1011" priority="72" operator="equal">
      <formula>"Leve"</formula>
    </cfRule>
  </conditionalFormatting>
  <conditionalFormatting sqref="AA5">
    <cfRule type="cellIs" dxfId="1010" priority="63" operator="equal">
      <formula>"Muy Alta"</formula>
    </cfRule>
    <cfRule type="cellIs" dxfId="1009" priority="64" operator="equal">
      <formula>"Alta"</formula>
    </cfRule>
    <cfRule type="cellIs" dxfId="1008" priority="65" operator="equal">
      <formula>"Media"</formula>
    </cfRule>
    <cfRule type="cellIs" dxfId="1007" priority="66" operator="equal">
      <formula>"Baja"</formula>
    </cfRule>
    <cfRule type="cellIs" dxfId="1006" priority="67" operator="equal">
      <formula>"Muy Baja"</formula>
    </cfRule>
  </conditionalFormatting>
  <conditionalFormatting sqref="AC5">
    <cfRule type="cellIs" dxfId="1005" priority="58" operator="equal">
      <formula>"Catastrófico"</formula>
    </cfRule>
    <cfRule type="cellIs" dxfId="1004" priority="59" operator="equal">
      <formula>"Mayor"</formula>
    </cfRule>
    <cfRule type="cellIs" dxfId="1003" priority="60" operator="equal">
      <formula>"Moderado"</formula>
    </cfRule>
    <cfRule type="cellIs" dxfId="1002" priority="61" operator="equal">
      <formula>"Menor"</formula>
    </cfRule>
    <cfRule type="cellIs" dxfId="1001" priority="62" operator="equal">
      <formula>"Leve"</formula>
    </cfRule>
  </conditionalFormatting>
  <conditionalFormatting sqref="AE5:AE6 P9 AE9">
    <cfRule type="cellIs" dxfId="1000" priority="54" operator="equal">
      <formula>"Extremo"</formula>
    </cfRule>
    <cfRule type="cellIs" dxfId="999" priority="55" operator="equal">
      <formula>"Alto"</formula>
    </cfRule>
    <cfRule type="cellIs" dxfId="998" priority="56" operator="equal">
      <formula>"Moderado"</formula>
    </cfRule>
    <cfRule type="cellIs" dxfId="997" priority="57" operator="equal">
      <formula>"Bajo"</formula>
    </cfRule>
  </conditionalFormatting>
  <conditionalFormatting sqref="J5">
    <cfRule type="cellIs" dxfId="996" priority="49" operator="equal">
      <formula>"Muy Alta"</formula>
    </cfRule>
    <cfRule type="cellIs" dxfId="995" priority="50" operator="equal">
      <formula>"Alta"</formula>
    </cfRule>
    <cfRule type="cellIs" dxfId="994" priority="51" operator="equal">
      <formula>"Media"</formula>
    </cfRule>
    <cfRule type="cellIs" dxfId="993" priority="52" operator="equal">
      <formula>"Baja"</formula>
    </cfRule>
    <cfRule type="cellIs" dxfId="992" priority="53" operator="equal">
      <formula>"Muy Baja"</formula>
    </cfRule>
  </conditionalFormatting>
  <conditionalFormatting sqref="N5">
    <cfRule type="cellIs" dxfId="991" priority="44" operator="equal">
      <formula>"Catastrófico"</formula>
    </cfRule>
    <cfRule type="cellIs" dxfId="990" priority="45" operator="equal">
      <formula>"Mayor"</formula>
    </cfRule>
    <cfRule type="cellIs" dxfId="989" priority="46" operator="equal">
      <formula>"Moderado"</formula>
    </cfRule>
    <cfRule type="cellIs" dxfId="988" priority="47" operator="equal">
      <formula>"Menor"</formula>
    </cfRule>
    <cfRule type="cellIs" dxfId="987" priority="48" operator="equal">
      <formula>"Leve"</formula>
    </cfRule>
  </conditionalFormatting>
  <conditionalFormatting sqref="P5">
    <cfRule type="cellIs" dxfId="986" priority="40" operator="equal">
      <formula>"Extremo"</formula>
    </cfRule>
    <cfRule type="cellIs" dxfId="985" priority="41" operator="equal">
      <formula>"Alto"</formula>
    </cfRule>
    <cfRule type="cellIs" dxfId="984" priority="42" operator="equal">
      <formula>"Moderado"</formula>
    </cfRule>
    <cfRule type="cellIs" dxfId="983" priority="43" operator="equal">
      <formula>"Bajo"</formula>
    </cfRule>
  </conditionalFormatting>
  <conditionalFormatting sqref="AA8">
    <cfRule type="cellIs" dxfId="982" priority="35" operator="equal">
      <formula>"Muy Alta"</formula>
    </cfRule>
    <cfRule type="cellIs" dxfId="981" priority="36" operator="equal">
      <formula>"Alta"</formula>
    </cfRule>
    <cfRule type="cellIs" dxfId="980" priority="37" operator="equal">
      <formula>"Media"</formula>
    </cfRule>
    <cfRule type="cellIs" dxfId="979" priority="38" operator="equal">
      <formula>"Baja"</formula>
    </cfRule>
    <cfRule type="cellIs" dxfId="978" priority="39" operator="equal">
      <formula>"Muy Baja"</formula>
    </cfRule>
  </conditionalFormatting>
  <conditionalFormatting sqref="AC8">
    <cfRule type="cellIs" dxfId="977" priority="30" operator="equal">
      <formula>"Catastrófico"</formula>
    </cfRule>
    <cfRule type="cellIs" dxfId="976" priority="31" operator="equal">
      <formula>"Mayor"</formula>
    </cfRule>
    <cfRule type="cellIs" dxfId="975" priority="32" operator="equal">
      <formula>"Moderado"</formula>
    </cfRule>
    <cfRule type="cellIs" dxfId="974" priority="33" operator="equal">
      <formula>"Menor"</formula>
    </cfRule>
    <cfRule type="cellIs" dxfId="973" priority="34" operator="equal">
      <formula>"Leve"</formula>
    </cfRule>
  </conditionalFormatting>
  <conditionalFormatting sqref="AA7">
    <cfRule type="cellIs" dxfId="972" priority="25" operator="equal">
      <formula>"Muy Alta"</formula>
    </cfRule>
    <cfRule type="cellIs" dxfId="971" priority="26" operator="equal">
      <formula>"Alta"</formula>
    </cfRule>
    <cfRule type="cellIs" dxfId="970" priority="27" operator="equal">
      <formula>"Media"</formula>
    </cfRule>
    <cfRule type="cellIs" dxfId="969" priority="28" operator="equal">
      <formula>"Baja"</formula>
    </cfRule>
    <cfRule type="cellIs" dxfId="968" priority="29" operator="equal">
      <formula>"Muy Baja"</formula>
    </cfRule>
  </conditionalFormatting>
  <conditionalFormatting sqref="AC7">
    <cfRule type="cellIs" dxfId="967" priority="20" operator="equal">
      <formula>"Catastrófico"</formula>
    </cfRule>
    <cfRule type="cellIs" dxfId="966" priority="21" operator="equal">
      <formula>"Mayor"</formula>
    </cfRule>
    <cfRule type="cellIs" dxfId="965" priority="22" operator="equal">
      <formula>"Moderado"</formula>
    </cfRule>
    <cfRule type="cellIs" dxfId="964" priority="23" operator="equal">
      <formula>"Menor"</formula>
    </cfRule>
    <cfRule type="cellIs" dxfId="963" priority="24" operator="equal">
      <formula>"Leve"</formula>
    </cfRule>
  </conditionalFormatting>
  <conditionalFormatting sqref="AE7:AE8">
    <cfRule type="cellIs" dxfId="962" priority="16" operator="equal">
      <formula>"Extremo"</formula>
    </cfRule>
    <cfRule type="cellIs" dxfId="961" priority="17" operator="equal">
      <formula>"Alto"</formula>
    </cfRule>
    <cfRule type="cellIs" dxfId="960" priority="18" operator="equal">
      <formula>"Moderado"</formula>
    </cfRule>
    <cfRule type="cellIs" dxfId="959" priority="19" operator="equal">
      <formula>"Bajo"</formula>
    </cfRule>
  </conditionalFormatting>
  <conditionalFormatting sqref="M7:M9">
    <cfRule type="containsText" dxfId="958" priority="15" operator="containsText" text="❌">
      <formula>NOT(ISERROR(SEARCH("❌",M7)))</formula>
    </cfRule>
  </conditionalFormatting>
  <conditionalFormatting sqref="J7">
    <cfRule type="cellIs" dxfId="957" priority="10" operator="equal">
      <formula>"Muy Alta"</formula>
    </cfRule>
    <cfRule type="cellIs" dxfId="956" priority="11" operator="equal">
      <formula>"Alta"</formula>
    </cfRule>
    <cfRule type="cellIs" dxfId="955" priority="12" operator="equal">
      <formula>"Media"</formula>
    </cfRule>
    <cfRule type="cellIs" dxfId="954" priority="13" operator="equal">
      <formula>"Baja"</formula>
    </cfRule>
    <cfRule type="cellIs" dxfId="953" priority="14" operator="equal">
      <formula>"Muy Baja"</formula>
    </cfRule>
  </conditionalFormatting>
  <conditionalFormatting sqref="N7">
    <cfRule type="cellIs" dxfId="952" priority="5" operator="equal">
      <formula>"Catastrófico"</formula>
    </cfRule>
    <cfRule type="cellIs" dxfId="951" priority="6" operator="equal">
      <formula>"Mayor"</formula>
    </cfRule>
    <cfRule type="cellIs" dxfId="950" priority="7" operator="equal">
      <formula>"Moderado"</formula>
    </cfRule>
    <cfRule type="cellIs" dxfId="949" priority="8" operator="equal">
      <formula>"Menor"</formula>
    </cfRule>
    <cfRule type="cellIs" dxfId="948" priority="9" operator="equal">
      <formula>"Leve"</formula>
    </cfRule>
  </conditionalFormatting>
  <conditionalFormatting sqref="P7">
    <cfRule type="cellIs" dxfId="947" priority="1" operator="equal">
      <formula>"Extremo"</formula>
    </cfRule>
    <cfRule type="cellIs" dxfId="946" priority="2" operator="equal">
      <formula>"Alto"</formula>
    </cfRule>
    <cfRule type="cellIs" dxfId="945" priority="3" operator="equal">
      <formula>"Moderado"</formula>
    </cfRule>
    <cfRule type="cellIs" dxfId="944" priority="4" operator="equal">
      <formula>"Bajo"</formula>
    </cfRule>
  </conditionalFormatting>
  <dataValidations count="4">
    <dataValidation type="list" allowBlank="1" showInputMessage="1" showErrorMessage="1" sqref="H5:H9">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 type="list" allowBlank="1" showInputMessage="1" showErrorMessage="1" sqref="AM5 AM7:AM9">
      <formula1>"Sin avance,En curso,Finalizado"</formula1>
    </dataValidation>
    <dataValidation type="list" allowBlank="1" showInputMessage="1" showErrorMessage="1" sqref="BB5 BB7 BB9">
      <formula1>"Si,No, No aplica porque el riesgo no se materializo"</formula1>
    </dataValidation>
    <dataValidation type="list" allowBlank="1" showInputMessage="1" showErrorMessage="1" sqref="BA5 BA7 BA9 AS5:AX9">
      <formula1>"Si,No"</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'C:\Users\IRMA\Desktop\RIESGOS DE CORRUPCION Y GESTION SEPT 2022\movilidad y transito\[Mapa de Riesgos de Gestión 2022 - Proceso Gestión del Transito y la Movilidad -Agosto2022.xlsx]Tabla Valoración controles'!#REF!</xm:f>
          </x14:formula1>
          <xm:sqref>T7:U8 W7:Y8</xm:sqref>
        </x14:dataValidation>
        <x14:dataValidation type="custom" allowBlank="1" showInputMessage="1" showErrorMessage="1" error="Recuerde que las acciones se generan bajo la medida de mitigar el riesgo">
          <x14:formula1>
            <xm:f>IF(OR(AF9='E:\Downloads\[seguimiento movilidad.xlsx]Opciones Tratamiento'!#REF!,AF9='E:\Downloads\[seguimiento movilidad.xlsx]Opciones Tratamiento'!#REF!,AF9='E:\Downloads\[seguimiento movilidad.xlsx]Opciones Tratamiento'!#REF!),ISBLANK(AF9),ISTEXT(AF9))</xm:f>
          </x14:formula1>
          <xm:sqref>AG9</xm:sqref>
        </x14:dataValidation>
        <x14:dataValidation type="list" allowBlank="1" showInputMessage="1" showErrorMessage="1">
          <x14:formula1>
            <xm:f>'E:\Downloads\[seguimiento movilidad.xlsx]Opciones Tratamiento'!#REF!</xm:f>
          </x14:formula1>
          <xm:sqref>B5:B9</xm:sqref>
        </x14:dataValidation>
        <x14:dataValidation type="list" allowBlank="1" showInputMessage="1" showErrorMessage="1">
          <x14:formula1>
            <xm:f>'E:\Downloads\[seguimiento movilidad.xlsx]Tabla Valoración controles'!#REF!</xm:f>
          </x14:formula1>
          <xm:sqref>Y5:Y6 Y9</xm:sqref>
        </x14:dataValidation>
        <x14:dataValidation type="list" allowBlank="1" showInputMessage="1" showErrorMessage="1">
          <x14:formula1>
            <xm:f>'E:\Downloads\[seguimiento movilidad.xlsx]Tabla Valoración controles'!#REF!</xm:f>
          </x14:formula1>
          <xm:sqref>X5:X6 X9</xm:sqref>
        </x14:dataValidation>
        <x14:dataValidation type="list" allowBlank="1" showInputMessage="1" showErrorMessage="1">
          <x14:formula1>
            <xm:f>'E:\Downloads\[seguimiento movilidad.xlsx]Tabla Valoración controles'!#REF!</xm:f>
          </x14:formula1>
          <xm:sqref>W5:W6 W9</xm:sqref>
        </x14:dataValidation>
        <x14:dataValidation type="list" allowBlank="1" showInputMessage="1" showErrorMessage="1">
          <x14:formula1>
            <xm:f>'E:\Downloads\[seguimiento movilidad.xlsx]Tabla Valoración controles'!#REF!</xm:f>
          </x14:formula1>
          <xm:sqref>U5:U6 U9</xm:sqref>
        </x14:dataValidation>
        <x14:dataValidation type="list" allowBlank="1" showInputMessage="1" showErrorMessage="1">
          <x14:formula1>
            <xm:f>'E:\Downloads\[seguimiento movilidad.xlsx]Tabla Valoración controles'!#REF!</xm:f>
          </x14:formula1>
          <xm:sqref>T5:T6 T9</xm:sqref>
        </x14:dataValidation>
        <x14:dataValidation type="custom" allowBlank="1" showInputMessage="1" showErrorMessage="1" error="Recuerde que las acciones se generan bajo la medida de mitigar el riesgo">
          <x14:formula1>
            <xm:f>IF(OR(AF5='C:\Users\IRMA\Desktop\RIESGOS DE CORRUPCION Y GESTION SEPT 2022\movilidad y transito\[Mapa de Riesgos de Gestión 2022 - Proceso Gestión del Transito y la Movilidad -Agosto2022.xlsx]Opciones Tratamiento'!#REF!,AF5='C:\Users\IRMA\Desktop\RIESGOS DE CORRUPCION Y GESTION SEPT 2022\movilidad y transito\[Mapa de Riesgos de Gestión 2022 - Proceso Gestión del Transito y la Movilidad -Agosto2022.xlsx]Opciones Tratamiento'!#REF!,AF5='C:\Users\IRMA\Desktop\RIESGOS DE CORRUPCION Y GESTION SEPT 2022\movilidad y transito\[Mapa de Riesgos de Gestión 2022 - Proceso Gestión del Transito y la Movilidad -Agosto2022.xlsx]Opciones Tratamiento'!#REF!),ISBLANK(AF5),ISTEXT(AF5))</xm:f>
          </x14:formula1>
          <xm:sqref>AG5 AG7:AH8</xm:sqref>
        </x14:dataValidation>
        <x14:dataValidation type="custom" allowBlank="1" showInputMessage="1" showErrorMessage="1" error="Recuerde que las acciones se generan bajo la medida de mitigar el riesgo">
          <x14:formula1>
            <xm:f>IF(OR(AF5='C:\Users\IRMA\Desktop\RIESGOS DE CORRUPCION Y GESTION SEPT 2022\movilidad y transito\[Mapa de Riesgos de Gestión 2022 - Proceso Gestión del Transito y la Movilidad -Agosto2022.xlsx]Opciones Tratamiento'!#REF!,AF5='C:\Users\IRMA\Desktop\RIESGOS DE CORRUPCION Y GESTION SEPT 2022\movilidad y transito\[Mapa de Riesgos de Gestión 2022 - Proceso Gestión del Transito y la Movilidad -Agosto2022.xlsx]Opciones Tratamiento'!#REF!,AF5='C:\Users\IRMA\Desktop\RIESGOS DE CORRUPCION Y GESTION SEPT 2022\movilidad y transito\[Mapa de Riesgos de Gestión 2022 - Proceso Gestión del Transito y la Movilidad -Agosto2022.xlsx]Opciones Tratamiento'!#REF!),ISBLANK(AF5),ISTEXT(AF5))</xm:f>
          </x14:formula1>
          <xm:sqref>AH5 AI7:AI8</xm:sqref>
        </x14:dataValidation>
        <x14:dataValidation type="custom" allowBlank="1" showInputMessage="1" showErrorMessage="1" error="Recuerde que las acciones se generan bajo la medida de mitigar el riesgo">
          <x14:formula1>
            <xm:f>IF(OR(AF5='C:\Users\IRMA\Desktop\RIESGOS DE CORRUPCION Y GESTION SEPT 2022\movilidad y transito\[Mapa de Riesgos de Gestión 2022 - Proceso Gestión del Transito y la Movilidad -Agosto2022.xlsx]Opciones Tratamiento'!#REF!,AF5='C:\Users\IRMA\Desktop\RIESGOS DE CORRUPCION Y GESTION SEPT 2022\movilidad y transito\[Mapa de Riesgos de Gestión 2022 - Proceso Gestión del Transito y la Movilidad -Agosto2022.xlsx]Opciones Tratamiento'!#REF!,AF5='C:\Users\IRMA\Desktop\RIESGOS DE CORRUPCION Y GESTION SEPT 2022\movilidad y transito\[Mapa de Riesgos de Gestión 2022 - Proceso Gestión del Transito y la Movilidad -Agosto2022.xlsx]Opciones Tratamiento'!#REF!),ISBLANK(AF5),ISTEXT(AF5))</xm:f>
          </x14:formula1>
          <xm:sqref>AI5</xm:sqref>
        </x14:dataValidation>
        <x14:dataValidation type="custom" allowBlank="1" showInputMessage="1" showErrorMessage="1" error="Recuerde que las acciones se generan bajo la medida de mitigar el riesgo">
          <x14:formula1>
            <xm:f>IF(OR(AF5='C:\Users\IRMA\Desktop\RIESGOS DE CORRUPCION Y GESTION SEPT 2022\movilidad y transito\[Mapa de Riesgos de Gestión 2022 - Proceso Gestión del Transito y la Movilidad -Agosto2022.xlsx]Opciones Tratamiento'!#REF!,AF5='C:\Users\IRMA\Desktop\RIESGOS DE CORRUPCION Y GESTION SEPT 2022\movilidad y transito\[Mapa de Riesgos de Gestión 2022 - Proceso Gestión del Transito y la Movilidad -Agosto2022.xlsx]Opciones Tratamiento'!#REF!,AF5='C:\Users\IRMA\Desktop\RIESGOS DE CORRUPCION Y GESTION SEPT 2022\movilidad y transito\[Mapa de Riesgos de Gestión 2022 - Proceso Gestión del Transito y la Movilidad -Agosto2022.xlsx]Opciones Tratamiento'!#REF!),ISBLANK(AF5),ISTEXT(AF5))</xm:f>
          </x14:formula1>
          <xm:sqref>AJ5 AJ7</xm:sqref>
        </x14:dataValidation>
        <x14:dataValidation type="list" allowBlank="1" showInputMessage="1" showErrorMessage="1">
          <x14:formula1>
            <xm:f>'E:\Downloads\[seguimiento movilidad.xlsx]Tabla Impacto'!#REF!</xm:f>
          </x14:formula1>
          <xm:sqref>M5:M6 L5:L9</xm:sqref>
        </x14:dataValidation>
        <x14:dataValidation type="custom" allowBlank="1" showInputMessage="1" showErrorMessage="1" error="Recuerde que las acciones se generan bajo la medida de mitigar el riesgo">
          <x14:formula1>
            <xm:f>IF(OR(AF9='xlFile://Root/AUDITORIAS AÑO 2022/DOCUMENTOS ESTRATÉGICOS DE LA OCI  2022/Monitoreo mapa de riesgos a agosto de 2022/[MONITOREO MAPA RIESGOS  GESTIÓN   PROCESO  EVALUACIÓN Y SEGUIMIENTO A 30 de agosto    2022.xlsx]Opciones Tratamiento'!#REF!,AF9='xlFile://Root/AUDITORIAS AÑO 2022/DOCUMENTOS ESTRATÉGICOS DE LA OCI  2022/Monitoreo mapa de riesgos a agosto de 2022/[MONITOREO MAPA RIESGOS  GESTIÓN   PROCESO  EVALUACIÓN Y SEGUIMIENTO A 30 de agosto    2022.xlsx]Opciones Tratamiento'!#REF!,AF9='xlFile://Root/AUDITORIAS AÑO 2022/DOCUMENTOS ESTRATÉGICOS DE LA OCI  2022/Monitoreo mapa de riesgos a agosto de 2022/[MONITOREO MAPA RIESGOS  GESTIÓN   PROCESO  EVALUACIÓN Y SEGUIMIENTO A 30 de agosto    2022.xlsx]Opciones Tratamiento'!#REF!),ISBLANK(AF9),ISTEXT(AF9))</xm:f>
          </x14:formula1>
          <xm:sqref>AH9</xm:sqref>
        </x14:dataValidation>
        <x14:dataValidation type="custom" allowBlank="1" showInputMessage="1" showErrorMessage="1" error="Recuerde que las acciones se generan bajo la medida de mitigar el riesgo">
          <x14:formula1>
            <xm:f>IF(OR(AF9='xlFile://Root/AUDITORIAS AÑO 2022/DOCUMENTOS ESTRATÉGICOS DE LA OCI  2022/Monitoreo mapa de riesgos a agosto de 2022/[MONITOREO MAPA RIESGOS  GESTIÓN   PROCESO  EVALUACIÓN Y SEGUIMIENTO A 30 de agosto    2022.xlsx]Opciones Tratamiento'!#REF!,AF9='xlFile://Root/AUDITORIAS AÑO 2022/DOCUMENTOS ESTRATÉGICOS DE LA OCI  2022/Monitoreo mapa de riesgos a agosto de 2022/[MONITOREO MAPA RIESGOS  GESTIÓN   PROCESO  EVALUACIÓN Y SEGUIMIENTO A 30 de agosto    2022.xlsx]Opciones Tratamiento'!#REF!,AF9='xlFile://Root/AUDITORIAS AÑO 2022/DOCUMENTOS ESTRATÉGICOS DE LA OCI  2022/Monitoreo mapa de riesgos a agosto de 2022/[MONITOREO MAPA RIESGOS  GESTIÓN   PROCESO  EVALUACIÓN Y SEGUIMIENTO A 30 de agosto    2022.xlsx]Opciones Tratamiento'!#REF!),ISBLANK(AF9),ISTEXT(AF9))</xm:f>
          </x14:formula1>
          <xm:sqref>AI9</xm:sqref>
        </x14:dataValidation>
        <x14:dataValidation type="custom" allowBlank="1" showInputMessage="1" showErrorMessage="1" error="Recuerde que las acciones se generan bajo la medida de mitigar el riesgo">
          <x14:formula1>
            <xm:f>IF(OR(AF9='xlFile://Root/AUDITORIAS AÑO 2022/DOCUMENTOS ESTRATÉGICOS DE LA OCI  2022/Monitoreo mapa de riesgos a agosto de 2022/[MONITOREO MAPA RIESGOS  GESTIÓN   PROCESO  EVALUACIÓN Y SEGUIMIENTO A 30 de agosto    2022.xlsx]Opciones Tratamiento'!#REF!,AF9='xlFile://Root/AUDITORIAS AÑO 2022/DOCUMENTOS ESTRATÉGICOS DE LA OCI  2022/Monitoreo mapa de riesgos a agosto de 2022/[MONITOREO MAPA RIESGOS  GESTIÓN   PROCESO  EVALUACIÓN Y SEGUIMIENTO A 30 de agosto    2022.xlsx]Opciones Tratamiento'!#REF!,AF9='xlFile://Root/AUDITORIAS AÑO 2022/DOCUMENTOS ESTRATÉGICOS DE LA OCI  2022/Monitoreo mapa de riesgos a agosto de 2022/[MONITOREO MAPA RIESGOS  GESTIÓN   PROCESO  EVALUACIÓN Y SEGUIMIENTO A 30 de agosto    2022.xlsx]Opciones Tratamiento'!#REF!),ISBLANK(AF9),ISTEXT(AF9))</xm:f>
          </x14:formula1>
          <xm:sqref>AJ9</xm:sqref>
        </x14:dataValidation>
        <x14:dataValidation type="custom" allowBlank="1" showInputMessage="1" showErrorMessage="1" error="Recuerde que las acciones se generan bajo la medida de mitigar el riesgo">
          <x14:formula1>
            <xm:f>IF(OR(AF5='E:\Downloads\[seguimiento movilidad.xlsx]Opciones Tratamiento'!#REF!,AF5='E:\Downloads\[seguimiento movilidad.xlsx]Opciones Tratamiento'!#REF!,AF5='E:\Downloads\[seguimiento movilidad.xlsx]Opciones Tratamiento'!#REF!),ISBLANK(AF5),ISTEXT(AF5))</xm:f>
          </x14:formula1>
          <xm:sqref>AK7 AK5:AL5 AL7:AL9</xm:sqref>
        </x14:dataValidation>
        <x14:dataValidation type="list" allowBlank="1" showInputMessage="1" showErrorMessage="1">
          <x14:formula1>
            <xm:f>'E:\Downloads\[seguimiento movilidad.xlsx]Opciones Tratamiento'!#REF!</xm:f>
          </x14:formula1>
          <xm:sqref>AF5 AF7:AF9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26"/>
  <sheetViews>
    <sheetView zoomScale="40" zoomScaleNormal="40" workbookViewId="0">
      <selection sqref="A1:I2"/>
    </sheetView>
  </sheetViews>
  <sheetFormatPr baseColWidth="10" defaultRowHeight="15" x14ac:dyDescent="0.25"/>
  <cols>
    <col min="1" max="1" width="8" customWidth="1"/>
    <col min="2" max="2" width="21.5703125" customWidth="1"/>
    <col min="3" max="3" width="25.5703125" customWidth="1"/>
    <col min="4" max="4" width="30.85546875" customWidth="1"/>
    <col min="9" max="9" width="35.42578125" customWidth="1"/>
    <col min="10" max="10" width="29.85546875" customWidth="1"/>
    <col min="11" max="11" width="33.7109375" customWidth="1"/>
    <col min="12" max="12" width="24.42578125" customWidth="1"/>
    <col min="14" max="14" width="81.5703125" customWidth="1"/>
    <col min="15" max="15" width="49.85546875" customWidth="1"/>
    <col min="16" max="16" width="33.85546875" customWidth="1"/>
    <col min="17" max="17" width="47.28515625" customWidth="1"/>
    <col min="18" max="18" width="55.85546875" customWidth="1"/>
    <col min="19" max="19" width="32" customWidth="1"/>
    <col min="20" max="20" width="24.85546875" customWidth="1"/>
    <col min="21" max="21" width="30.140625" customWidth="1"/>
    <col min="22" max="22" width="23.28515625" customWidth="1"/>
    <col min="23" max="23" width="28.85546875" customWidth="1"/>
    <col min="29" max="29" width="30" customWidth="1"/>
    <col min="30" max="30" width="22.5703125" customWidth="1"/>
    <col min="31" max="31" width="16.85546875" customWidth="1"/>
    <col min="32" max="32" width="18.7109375" customWidth="1"/>
    <col min="33" max="33" width="19.85546875" customWidth="1"/>
    <col min="35" max="35" width="28.7109375" customWidth="1"/>
    <col min="36" max="36" width="35" customWidth="1"/>
    <col min="37" max="37" width="47.42578125" customWidth="1"/>
    <col min="38" max="38" width="54.42578125" customWidth="1"/>
    <col min="39" max="39" width="22.140625" customWidth="1"/>
  </cols>
  <sheetData>
    <row r="1" spans="1:60" x14ac:dyDescent="0.25">
      <c r="A1" s="1020" t="s">
        <v>38</v>
      </c>
      <c r="B1" s="1368"/>
      <c r="C1" s="1368"/>
      <c r="D1" s="1368"/>
      <c r="E1" s="1368"/>
      <c r="F1" s="1368"/>
      <c r="G1" s="1368"/>
      <c r="H1" s="1368"/>
      <c r="I1" s="1368"/>
      <c r="J1" s="1022" t="s">
        <v>39</v>
      </c>
      <c r="K1" s="1022"/>
      <c r="L1" s="1022"/>
      <c r="M1" s="1022"/>
      <c r="N1" s="1022"/>
      <c r="O1" s="1022"/>
      <c r="P1" s="1022"/>
      <c r="Q1" s="1022" t="s">
        <v>40</v>
      </c>
      <c r="R1" s="1022"/>
      <c r="S1" s="1022"/>
      <c r="T1" s="1022"/>
      <c r="U1" s="1022"/>
      <c r="V1" s="1022"/>
      <c r="W1" s="1022"/>
      <c r="X1" s="1022"/>
      <c r="Y1" s="1022"/>
      <c r="Z1" s="1368" t="s">
        <v>41</v>
      </c>
      <c r="AA1" s="1368"/>
      <c r="AB1" s="1368"/>
      <c r="AC1" s="1368"/>
      <c r="AD1" s="1368"/>
      <c r="AE1" s="1368"/>
      <c r="AF1" s="1368"/>
      <c r="AG1" s="1023" t="s">
        <v>42</v>
      </c>
      <c r="AH1" s="1369"/>
      <c r="AI1" s="1369"/>
      <c r="AJ1" s="1370"/>
      <c r="AK1" s="776" t="s">
        <v>43</v>
      </c>
      <c r="AL1" s="1029"/>
      <c r="AM1" s="1030"/>
      <c r="AN1" s="1007" t="s">
        <v>44</v>
      </c>
      <c r="AO1" s="1008"/>
      <c r="AP1" s="1008"/>
      <c r="AQ1" s="1008"/>
      <c r="AR1" s="1008"/>
      <c r="AS1" s="765" t="s">
        <v>45</v>
      </c>
      <c r="AT1" s="1010"/>
      <c r="AU1" s="1010"/>
      <c r="AV1" s="1010"/>
      <c r="AW1" s="1010"/>
      <c r="AX1" s="1010"/>
      <c r="AY1" s="1010"/>
      <c r="AZ1" s="1010"/>
      <c r="BA1" s="1007" t="s">
        <v>46</v>
      </c>
      <c r="BB1" s="1013"/>
      <c r="BC1" s="1013"/>
      <c r="BD1" s="1013"/>
      <c r="BE1" s="1013"/>
      <c r="BF1" s="1013"/>
      <c r="BG1" s="1013"/>
      <c r="BH1" s="1013"/>
    </row>
    <row r="2" spans="1:60" ht="15.75" thickBot="1" x14ac:dyDescent="0.3">
      <c r="A2" s="1368"/>
      <c r="B2" s="1368"/>
      <c r="C2" s="1368"/>
      <c r="D2" s="1368"/>
      <c r="E2" s="1368"/>
      <c r="F2" s="1368"/>
      <c r="G2" s="1368"/>
      <c r="H2" s="1368"/>
      <c r="I2" s="1368"/>
      <c r="J2" s="1022"/>
      <c r="K2" s="1022"/>
      <c r="L2" s="1022"/>
      <c r="M2" s="1022"/>
      <c r="N2" s="1022"/>
      <c r="O2" s="1022"/>
      <c r="P2" s="1022"/>
      <c r="Q2" s="1022"/>
      <c r="R2" s="1022"/>
      <c r="S2" s="1022"/>
      <c r="T2" s="1022"/>
      <c r="U2" s="1022"/>
      <c r="V2" s="1022"/>
      <c r="W2" s="1022"/>
      <c r="X2" s="1022"/>
      <c r="Y2" s="1022"/>
      <c r="Z2" s="1368"/>
      <c r="AA2" s="1368"/>
      <c r="AB2" s="1368"/>
      <c r="AC2" s="1368"/>
      <c r="AD2" s="1368"/>
      <c r="AE2" s="1368"/>
      <c r="AF2" s="1368"/>
      <c r="AG2" s="1026"/>
      <c r="AH2" s="1027"/>
      <c r="AI2" s="1027"/>
      <c r="AJ2" s="1371"/>
      <c r="AK2" s="1031"/>
      <c r="AL2" s="1031"/>
      <c r="AM2" s="1032"/>
      <c r="AN2" s="1008"/>
      <c r="AO2" s="1008"/>
      <c r="AP2" s="1008"/>
      <c r="AQ2" s="1008"/>
      <c r="AR2" s="1008"/>
      <c r="AS2" s="1033"/>
      <c r="AT2" s="1034"/>
      <c r="AU2" s="1034"/>
      <c r="AV2" s="1034"/>
      <c r="AW2" s="1034"/>
      <c r="AX2" s="1034"/>
      <c r="AY2" s="1034"/>
      <c r="AZ2" s="1034"/>
      <c r="BA2" s="1013"/>
      <c r="BB2" s="1013"/>
      <c r="BC2" s="1013"/>
      <c r="BD2" s="1013"/>
      <c r="BE2" s="1013"/>
      <c r="BF2" s="1013"/>
      <c r="BG2" s="1013"/>
      <c r="BH2" s="1013"/>
    </row>
    <row r="3" spans="1:60" ht="15.75" x14ac:dyDescent="0.25">
      <c r="A3" s="1015" t="s">
        <v>47</v>
      </c>
      <c r="B3" s="1006" t="s">
        <v>24</v>
      </c>
      <c r="C3" s="1005" t="s">
        <v>48</v>
      </c>
      <c r="D3" s="1005" t="s">
        <v>49</v>
      </c>
      <c r="E3" s="1005" t="s">
        <v>50</v>
      </c>
      <c r="F3" s="1006" t="s">
        <v>51</v>
      </c>
      <c r="G3" s="1018" t="s">
        <v>52</v>
      </c>
      <c r="H3" s="1005" t="s">
        <v>53</v>
      </c>
      <c r="I3" s="1005" t="s">
        <v>54</v>
      </c>
      <c r="J3" s="1005" t="s">
        <v>55</v>
      </c>
      <c r="K3" s="1006" t="s">
        <v>56</v>
      </c>
      <c r="L3" s="1005" t="s">
        <v>57</v>
      </c>
      <c r="M3" s="1005" t="s">
        <v>58</v>
      </c>
      <c r="N3" s="1005" t="s">
        <v>59</v>
      </c>
      <c r="O3" s="1006" t="s">
        <v>56</v>
      </c>
      <c r="P3" s="1005" t="s">
        <v>60</v>
      </c>
      <c r="Q3" s="1004" t="s">
        <v>61</v>
      </c>
      <c r="R3" s="1005" t="s">
        <v>62</v>
      </c>
      <c r="S3" s="1005" t="s">
        <v>63</v>
      </c>
      <c r="T3" s="1005" t="s">
        <v>64</v>
      </c>
      <c r="U3" s="1005"/>
      <c r="V3" s="1005"/>
      <c r="W3" s="1005"/>
      <c r="X3" s="1005"/>
      <c r="Y3" s="1005"/>
      <c r="Z3" s="1004" t="s">
        <v>65</v>
      </c>
      <c r="AA3" s="1004" t="s">
        <v>66</v>
      </c>
      <c r="AB3" s="1004" t="s">
        <v>56</v>
      </c>
      <c r="AC3" s="1004" t="s">
        <v>67</v>
      </c>
      <c r="AD3" s="1004" t="s">
        <v>56</v>
      </c>
      <c r="AE3" s="1004" t="s">
        <v>68</v>
      </c>
      <c r="AF3" s="1004" t="s">
        <v>69</v>
      </c>
      <c r="AG3" s="1005" t="s">
        <v>42</v>
      </c>
      <c r="AH3" s="1005" t="s">
        <v>25</v>
      </c>
      <c r="AI3" s="1372" t="s">
        <v>70</v>
      </c>
      <c r="AJ3" s="1372" t="s">
        <v>71</v>
      </c>
      <c r="AK3" s="1373" t="s">
        <v>72</v>
      </c>
      <c r="AL3" s="1046" t="s">
        <v>73</v>
      </c>
      <c r="AM3" s="1048" t="s">
        <v>74</v>
      </c>
      <c r="AN3" s="1041" t="s">
        <v>26</v>
      </c>
      <c r="AO3" s="1037" t="s">
        <v>75</v>
      </c>
      <c r="AP3" s="1122" t="s">
        <v>76</v>
      </c>
      <c r="AQ3" s="1037" t="s">
        <v>77</v>
      </c>
      <c r="AR3" s="1038" t="s">
        <v>78</v>
      </c>
      <c r="AS3" s="1040" t="s">
        <v>27</v>
      </c>
      <c r="AT3" s="1042" t="s">
        <v>28</v>
      </c>
      <c r="AU3" s="1042" t="s">
        <v>29</v>
      </c>
      <c r="AV3" s="1042" t="s">
        <v>79</v>
      </c>
      <c r="AW3" s="1042" t="s">
        <v>30</v>
      </c>
      <c r="AX3" s="1042" t="s">
        <v>80</v>
      </c>
      <c r="AY3" s="1042" t="s">
        <v>33</v>
      </c>
      <c r="AZ3" s="1052" t="s">
        <v>31</v>
      </c>
      <c r="BA3" s="1054" t="s">
        <v>81</v>
      </c>
      <c r="BB3" s="1050" t="s">
        <v>82</v>
      </c>
      <c r="BC3" s="1050" t="s">
        <v>83</v>
      </c>
      <c r="BD3" s="1050" t="s">
        <v>84</v>
      </c>
      <c r="BE3" s="1050" t="s">
        <v>85</v>
      </c>
      <c r="BF3" s="1050" t="s">
        <v>133</v>
      </c>
      <c r="BG3" s="1050" t="s">
        <v>87</v>
      </c>
      <c r="BH3" s="1051" t="s">
        <v>88</v>
      </c>
    </row>
    <row r="4" spans="1:60" ht="98.25" x14ac:dyDescent="0.25">
      <c r="A4" s="1015"/>
      <c r="B4" s="1006"/>
      <c r="C4" s="1005"/>
      <c r="D4" s="1005"/>
      <c r="E4" s="1005"/>
      <c r="F4" s="1006"/>
      <c r="G4" s="1019"/>
      <c r="H4" s="1005"/>
      <c r="I4" s="1005"/>
      <c r="J4" s="1005"/>
      <c r="K4" s="1006"/>
      <c r="L4" s="1005"/>
      <c r="M4" s="1005"/>
      <c r="N4" s="1006"/>
      <c r="O4" s="1006"/>
      <c r="P4" s="1005"/>
      <c r="Q4" s="1004"/>
      <c r="R4" s="1005"/>
      <c r="S4" s="1005"/>
      <c r="T4" s="13" t="s">
        <v>89</v>
      </c>
      <c r="U4" s="13" t="s">
        <v>90</v>
      </c>
      <c r="V4" s="13" t="s">
        <v>91</v>
      </c>
      <c r="W4" s="13" t="s">
        <v>92</v>
      </c>
      <c r="X4" s="13" t="s">
        <v>93</v>
      </c>
      <c r="Y4" s="13" t="s">
        <v>94</v>
      </c>
      <c r="Z4" s="1004"/>
      <c r="AA4" s="1004"/>
      <c r="AB4" s="1004"/>
      <c r="AC4" s="1004"/>
      <c r="AD4" s="1004"/>
      <c r="AE4" s="1004"/>
      <c r="AF4" s="1004"/>
      <c r="AG4" s="1005"/>
      <c r="AH4" s="1005"/>
      <c r="AI4" s="1372"/>
      <c r="AJ4" s="1372"/>
      <c r="AK4" s="1374"/>
      <c r="AL4" s="1190"/>
      <c r="AM4" s="1121"/>
      <c r="AN4" s="1041"/>
      <c r="AO4" s="1037"/>
      <c r="AP4" s="1122"/>
      <c r="AQ4" s="1037"/>
      <c r="AR4" s="1039"/>
      <c r="AS4" s="1041"/>
      <c r="AT4" s="1043"/>
      <c r="AU4" s="1043"/>
      <c r="AV4" s="1043"/>
      <c r="AW4" s="1043"/>
      <c r="AX4" s="1043"/>
      <c r="AY4" s="1043"/>
      <c r="AZ4" s="1053"/>
      <c r="BA4" s="1054"/>
      <c r="BB4" s="1050"/>
      <c r="BC4" s="1050"/>
      <c r="BD4" s="1050"/>
      <c r="BE4" s="1050"/>
      <c r="BF4" s="1050"/>
      <c r="BG4" s="1050"/>
      <c r="BH4" s="1051"/>
    </row>
    <row r="5" spans="1:60" x14ac:dyDescent="0.25">
      <c r="A5" s="1375">
        <v>1</v>
      </c>
      <c r="B5" s="989" t="s">
        <v>95</v>
      </c>
      <c r="C5" s="1358" t="s">
        <v>134</v>
      </c>
      <c r="D5" s="1377" t="s">
        <v>135</v>
      </c>
      <c r="E5" s="1378" t="s">
        <v>136</v>
      </c>
      <c r="F5" s="1187" t="s">
        <v>137</v>
      </c>
      <c r="G5" s="1134" t="s">
        <v>138</v>
      </c>
      <c r="H5" s="1381" t="s">
        <v>101</v>
      </c>
      <c r="I5" s="1384">
        <f>11+3</f>
        <v>14</v>
      </c>
      <c r="J5" s="1359" t="str">
        <f>IF(I5&lt;=0,"",IF(I5&lt;=2,"Muy Baja",IF(I5&lt;=24,"Baja",IF(I5&lt;=500,"Media",IF(I5&lt;=5000,"Alta","Muy Alta")))))</f>
        <v>Baja</v>
      </c>
      <c r="K5" s="1343">
        <f>IF(J5="","",IF(J5="Muy Baja",0.2,IF(J5="Baja",0.4,IF(J5="Media",0.6,IF(J5="Alta",0.8,IF(J5="Muy Alta",1,))))))</f>
        <v>0.4</v>
      </c>
      <c r="L5" s="1387" t="s">
        <v>139</v>
      </c>
      <c r="M5" s="1343" t="str">
        <f>IF(NOT(ISERROR(MATCH(L5,'[5]Tabla Impacto'!$B$221:$B$223,0))),'[5]Tabla Impacto'!$F$223&amp;"Por favor no seleccionar los criterios de impacto(Afectación Económica o presupuestal y Pérdida Reputacional)",L5)</f>
        <v xml:space="preserve">     Mayor a 10000 SMLMV</v>
      </c>
      <c r="N5" s="1359" t="str">
        <f>IF(OR(M5='[5]Tabla Impacto'!$C$11,M5='[5]Tabla Impacto'!$D$11),"Leve",IF(OR(M5='[5]Tabla Impacto'!$C$12,M5='[5]Tabla Impacto'!$D$12),"Menor",IF(OR(M5='[5]Tabla Impacto'!$C$13,M5='[5]Tabla Impacto'!$D$13),"Moderado",IF(OR(M5='[5]Tabla Impacto'!$C$14,M5='[5]Tabla Impacto'!$D$14),"Mayor",IF(OR(M5='[5]Tabla Impacto'!$C$15,M5='[5]Tabla Impacto'!$D$15),"Catastrófico","")))))</f>
        <v>Catastrófico</v>
      </c>
      <c r="O5" s="1343">
        <f>IF(N5="","",IF(N5="Leve",0.2,IF(N5="Menor",0.4,IF(N5="Moderado",0.6,IF(N5="Mayor",0.8,IF(N5="Catastrófico",1,))))))</f>
        <v>1</v>
      </c>
      <c r="P5" s="1362"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Extremo</v>
      </c>
      <c r="Q5" s="1365">
        <v>1</v>
      </c>
      <c r="R5" s="1358" t="s">
        <v>140</v>
      </c>
      <c r="S5" s="1390" t="str">
        <f>IF(OR(T5="Preventivo",T5="Detectivo"),"Probabilidad",IF(T5="Correctivo","Impacto",""))</f>
        <v>Probabilidad</v>
      </c>
      <c r="T5" s="1355" t="s">
        <v>104</v>
      </c>
      <c r="U5" s="1355" t="s">
        <v>35</v>
      </c>
      <c r="V5" s="1349" t="str">
        <f>IF(AND(T5="Preventivo",U5="Automático"),"50%",IF(AND(T5="Preventivo",U5="Manual"),"40%",IF(AND(T5="Detectivo",U5="Automático"),"40%",IF(AND(T5="Detectivo",U5="Manual"),"30%",IF(AND(T5="Correctivo",U5="Automático"),"35%",IF(AND(T5="Correctivo",U5="Manual"),"25%",""))))))</f>
        <v>40%</v>
      </c>
      <c r="W5" s="1355" t="s">
        <v>105</v>
      </c>
      <c r="X5" s="1355" t="s">
        <v>141</v>
      </c>
      <c r="Y5" s="1355" t="s">
        <v>107</v>
      </c>
      <c r="Z5" s="1399">
        <f>IFERROR(IF(S5="Probabilidad",(K5-(+K5*V5)),IF(S5="Impacto",K5,"")),"")</f>
        <v>0.24</v>
      </c>
      <c r="AA5" s="1346" t="str">
        <f>IFERROR(IF(Z5="","",IF(Z5&lt;=0.2,"Muy Baja",IF(Z5&lt;=0.4,"Baja",IF(Z5&lt;=0.6,"Media",IF(Z5&lt;=0.8,"Alta","Muy Alta"))))),"")</f>
        <v>Baja</v>
      </c>
      <c r="AB5" s="1349">
        <f>+Z5</f>
        <v>0.24</v>
      </c>
      <c r="AC5" s="1346" t="str">
        <f>IFERROR(IF(AD5="","",IF(AD5&lt;=0.2,"Leve",IF(AD5&lt;=0.4,"Menor",IF(AD5&lt;=0.6,"Moderado",IF(AD5&lt;=0.8,"Mayor","Catastrófico"))))),"")</f>
        <v>Catastrófico</v>
      </c>
      <c r="AD5" s="1349">
        <f>IFERROR(IF(S5="Impacto",(O5-(+O5*V5)),IF(S5="Probabilidad",O5,"")),"")</f>
        <v>1</v>
      </c>
      <c r="AE5" s="1352"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Extremo</v>
      </c>
      <c r="AF5" s="1355" t="s">
        <v>142</v>
      </c>
      <c r="AG5" s="1358" t="s">
        <v>143</v>
      </c>
      <c r="AH5" s="1358" t="s">
        <v>144</v>
      </c>
      <c r="AI5" s="1402" t="s">
        <v>145</v>
      </c>
      <c r="AJ5" s="1402" t="s">
        <v>146</v>
      </c>
      <c r="AK5" s="1404">
        <v>44831</v>
      </c>
      <c r="AL5" s="1393" t="s">
        <v>147</v>
      </c>
      <c r="AM5" s="1315" t="s">
        <v>109</v>
      </c>
      <c r="AN5" s="1295" t="s">
        <v>148</v>
      </c>
      <c r="AO5" s="1295" t="s">
        <v>149</v>
      </c>
      <c r="AP5" s="1271" t="s">
        <v>112</v>
      </c>
      <c r="AQ5" s="1271" t="s">
        <v>150</v>
      </c>
      <c r="AR5" s="1295" t="s">
        <v>36</v>
      </c>
      <c r="AS5" s="1412" t="s">
        <v>32</v>
      </c>
      <c r="AT5" s="1412" t="s">
        <v>32</v>
      </c>
      <c r="AU5" s="1412" t="s">
        <v>32</v>
      </c>
      <c r="AV5" s="1412" t="s">
        <v>32</v>
      </c>
      <c r="AW5" s="1412" t="s">
        <v>32</v>
      </c>
      <c r="AX5" s="1412" t="s">
        <v>32</v>
      </c>
      <c r="AY5" s="1411" t="s">
        <v>151</v>
      </c>
      <c r="AZ5" s="1295" t="s">
        <v>115</v>
      </c>
      <c r="BA5" s="1295" t="s">
        <v>37</v>
      </c>
      <c r="BB5" s="1295" t="s">
        <v>116</v>
      </c>
      <c r="BC5" s="1419">
        <v>0</v>
      </c>
      <c r="BD5" s="1422">
        <f>I5</f>
        <v>14</v>
      </c>
      <c r="BE5" s="1425">
        <f>(BC5/BD5)</f>
        <v>0</v>
      </c>
      <c r="BF5" s="1295" t="str">
        <f>IF(BE5=0,"Los controles están funcionando y son efectivos",IF(AND(BE5&gt;0,BE5&lt;=0.2),"Los controles son efectivos el 80%.",IF(AND(BE5&gt;0.2,BE5&lt;=1),"Los controles  son ineficientes","Valor no valido")))</f>
        <v>Los controles están funcionando y son efectivos</v>
      </c>
      <c r="BG5" s="1295" t="s">
        <v>152</v>
      </c>
      <c r="BH5" s="1295"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Mantener la aplicación del control.</v>
      </c>
    </row>
    <row r="6" spans="1:60" x14ac:dyDescent="0.25">
      <c r="A6" s="1375"/>
      <c r="B6" s="989"/>
      <c r="C6" s="989"/>
      <c r="D6" s="1222"/>
      <c r="E6" s="1379"/>
      <c r="F6" s="1188"/>
      <c r="G6" s="1195"/>
      <c r="H6" s="1382"/>
      <c r="I6" s="1385"/>
      <c r="J6" s="1360"/>
      <c r="K6" s="1344"/>
      <c r="L6" s="1388"/>
      <c r="M6" s="1344">
        <f ca="1">IF(NOT(ISERROR(MATCH(L6,_xlfn.ANCHORARRAY(F17),0))),K19&amp;"Por favor no seleccionar los criterios de impacto",L6)</f>
        <v>0</v>
      </c>
      <c r="N6" s="1360"/>
      <c r="O6" s="1344"/>
      <c r="P6" s="1363"/>
      <c r="Q6" s="1366"/>
      <c r="R6" s="989"/>
      <c r="S6" s="1391"/>
      <c r="T6" s="1356"/>
      <c r="U6" s="1356"/>
      <c r="V6" s="1350"/>
      <c r="W6" s="1356"/>
      <c r="X6" s="1356"/>
      <c r="Y6" s="1356"/>
      <c r="Z6" s="1400"/>
      <c r="AA6" s="1347"/>
      <c r="AB6" s="1350"/>
      <c r="AC6" s="1347"/>
      <c r="AD6" s="1350"/>
      <c r="AE6" s="1353"/>
      <c r="AF6" s="1356"/>
      <c r="AG6" s="989"/>
      <c r="AH6" s="989"/>
      <c r="AI6" s="1403"/>
      <c r="AJ6" s="1403"/>
      <c r="AK6" s="1405"/>
      <c r="AL6" s="1394"/>
      <c r="AM6" s="1316"/>
      <c r="AN6" s="1296"/>
      <c r="AO6" s="1296"/>
      <c r="AP6" s="1272"/>
      <c r="AQ6" s="1272"/>
      <c r="AR6" s="1296"/>
      <c r="AS6" s="1413"/>
      <c r="AT6" s="1413"/>
      <c r="AU6" s="1413"/>
      <c r="AV6" s="1413"/>
      <c r="AW6" s="1413"/>
      <c r="AX6" s="1413"/>
      <c r="AY6" s="1296"/>
      <c r="AZ6" s="1296"/>
      <c r="BA6" s="1296"/>
      <c r="BB6" s="1296"/>
      <c r="BC6" s="1420"/>
      <c r="BD6" s="1423"/>
      <c r="BE6" s="1426"/>
      <c r="BF6" s="1296"/>
      <c r="BG6" s="1296"/>
      <c r="BH6" s="1296"/>
    </row>
    <row r="7" spans="1:60" x14ac:dyDescent="0.25">
      <c r="A7" s="1375"/>
      <c r="B7" s="989"/>
      <c r="C7" s="989"/>
      <c r="D7" s="1222"/>
      <c r="E7" s="1379"/>
      <c r="F7" s="1188"/>
      <c r="G7" s="1195"/>
      <c r="H7" s="1382"/>
      <c r="I7" s="1385"/>
      <c r="J7" s="1360"/>
      <c r="K7" s="1344"/>
      <c r="L7" s="1388"/>
      <c r="M7" s="1344">
        <f ca="1">IF(NOT(ISERROR(MATCH(L7,_xlfn.ANCHORARRAY(F18),0))),K20&amp;"Por favor no seleccionar los criterios de impacto",L7)</f>
        <v>0</v>
      </c>
      <c r="N7" s="1360"/>
      <c r="O7" s="1344"/>
      <c r="P7" s="1363"/>
      <c r="Q7" s="1366"/>
      <c r="R7" s="989"/>
      <c r="S7" s="1391"/>
      <c r="T7" s="1356"/>
      <c r="U7" s="1356"/>
      <c r="V7" s="1350"/>
      <c r="W7" s="1356"/>
      <c r="X7" s="1356"/>
      <c r="Y7" s="1356"/>
      <c r="Z7" s="1400"/>
      <c r="AA7" s="1347"/>
      <c r="AB7" s="1350"/>
      <c r="AC7" s="1347"/>
      <c r="AD7" s="1350"/>
      <c r="AE7" s="1353"/>
      <c r="AF7" s="1356"/>
      <c r="AG7" s="989"/>
      <c r="AH7" s="989"/>
      <c r="AI7" s="1403"/>
      <c r="AJ7" s="1403"/>
      <c r="AK7" s="1405"/>
      <c r="AL7" s="1394"/>
      <c r="AM7" s="1316"/>
      <c r="AN7" s="1296"/>
      <c r="AO7" s="1296"/>
      <c r="AP7" s="1272"/>
      <c r="AQ7" s="1272"/>
      <c r="AR7" s="1296"/>
      <c r="AS7" s="1413"/>
      <c r="AT7" s="1413"/>
      <c r="AU7" s="1413"/>
      <c r="AV7" s="1413"/>
      <c r="AW7" s="1413"/>
      <c r="AX7" s="1413"/>
      <c r="AY7" s="1296"/>
      <c r="AZ7" s="1296"/>
      <c r="BA7" s="1296"/>
      <c r="BB7" s="1296"/>
      <c r="BC7" s="1420"/>
      <c r="BD7" s="1423"/>
      <c r="BE7" s="1426"/>
      <c r="BF7" s="1296"/>
      <c r="BG7" s="1296"/>
      <c r="BH7" s="1296"/>
    </row>
    <row r="8" spans="1:60" x14ac:dyDescent="0.25">
      <c r="A8" s="1375"/>
      <c r="B8" s="989"/>
      <c r="C8" s="989"/>
      <c r="D8" s="1222"/>
      <c r="E8" s="1379"/>
      <c r="F8" s="1188"/>
      <c r="G8" s="1195"/>
      <c r="H8" s="1382"/>
      <c r="I8" s="1385"/>
      <c r="J8" s="1360"/>
      <c r="K8" s="1344"/>
      <c r="L8" s="1388"/>
      <c r="M8" s="1344">
        <f ca="1">IF(NOT(ISERROR(MATCH(L8,_xlfn.ANCHORARRAY(F19),0))),K21&amp;"Por favor no seleccionar los criterios de impacto",L8)</f>
        <v>0</v>
      </c>
      <c r="N8" s="1360"/>
      <c r="O8" s="1344"/>
      <c r="P8" s="1363"/>
      <c r="Q8" s="1366"/>
      <c r="R8" s="989"/>
      <c r="S8" s="1391"/>
      <c r="T8" s="1356"/>
      <c r="U8" s="1356"/>
      <c r="V8" s="1350"/>
      <c r="W8" s="1356"/>
      <c r="X8" s="1356"/>
      <c r="Y8" s="1356"/>
      <c r="Z8" s="1400"/>
      <c r="AA8" s="1347"/>
      <c r="AB8" s="1350"/>
      <c r="AC8" s="1347"/>
      <c r="AD8" s="1350"/>
      <c r="AE8" s="1353"/>
      <c r="AF8" s="1356"/>
      <c r="AG8" s="989"/>
      <c r="AH8" s="989"/>
      <c r="AI8" s="1403"/>
      <c r="AJ8" s="1403"/>
      <c r="AK8" s="1405"/>
      <c r="AL8" s="1394"/>
      <c r="AM8" s="1316"/>
      <c r="AN8" s="1296"/>
      <c r="AO8" s="1296"/>
      <c r="AP8" s="1272"/>
      <c r="AQ8" s="1272"/>
      <c r="AR8" s="1296"/>
      <c r="AS8" s="1413"/>
      <c r="AT8" s="1413"/>
      <c r="AU8" s="1413"/>
      <c r="AV8" s="1413"/>
      <c r="AW8" s="1413"/>
      <c r="AX8" s="1413"/>
      <c r="AY8" s="1296"/>
      <c r="AZ8" s="1296"/>
      <c r="BA8" s="1296"/>
      <c r="BB8" s="1296"/>
      <c r="BC8" s="1420"/>
      <c r="BD8" s="1423"/>
      <c r="BE8" s="1426"/>
      <c r="BF8" s="1296"/>
      <c r="BG8" s="1296"/>
      <c r="BH8" s="1296"/>
    </row>
    <row r="9" spans="1:60" x14ac:dyDescent="0.25">
      <c r="A9" s="1375"/>
      <c r="B9" s="989"/>
      <c r="C9" s="989"/>
      <c r="D9" s="1222"/>
      <c r="E9" s="1379"/>
      <c r="F9" s="1188"/>
      <c r="G9" s="1195"/>
      <c r="H9" s="1382"/>
      <c r="I9" s="1385"/>
      <c r="J9" s="1360"/>
      <c r="K9" s="1344"/>
      <c r="L9" s="1388"/>
      <c r="M9" s="1344">
        <f ca="1">IF(NOT(ISERROR(MATCH(L9,_xlfn.ANCHORARRAY(F20),0))),K22&amp;"Por favor no seleccionar los criterios de impacto",L9)</f>
        <v>0</v>
      </c>
      <c r="N9" s="1360"/>
      <c r="O9" s="1344"/>
      <c r="P9" s="1363"/>
      <c r="Q9" s="1366"/>
      <c r="R9" s="989"/>
      <c r="S9" s="1391"/>
      <c r="T9" s="1356"/>
      <c r="U9" s="1356"/>
      <c r="V9" s="1350"/>
      <c r="W9" s="1356"/>
      <c r="X9" s="1356"/>
      <c r="Y9" s="1356"/>
      <c r="Z9" s="1400"/>
      <c r="AA9" s="1347"/>
      <c r="AB9" s="1350"/>
      <c r="AC9" s="1347"/>
      <c r="AD9" s="1350"/>
      <c r="AE9" s="1353"/>
      <c r="AF9" s="1356"/>
      <c r="AG9" s="989"/>
      <c r="AH9" s="989"/>
      <c r="AI9" s="1403"/>
      <c r="AJ9" s="1403"/>
      <c r="AK9" s="1405"/>
      <c r="AL9" s="1394"/>
      <c r="AM9" s="1316"/>
      <c r="AN9" s="1296"/>
      <c r="AO9" s="1296"/>
      <c r="AP9" s="1272"/>
      <c r="AQ9" s="1272"/>
      <c r="AR9" s="1296"/>
      <c r="AS9" s="1413"/>
      <c r="AT9" s="1413"/>
      <c r="AU9" s="1413"/>
      <c r="AV9" s="1413"/>
      <c r="AW9" s="1413"/>
      <c r="AX9" s="1413"/>
      <c r="AY9" s="1296"/>
      <c r="AZ9" s="1296"/>
      <c r="BA9" s="1296"/>
      <c r="BB9" s="1296"/>
      <c r="BC9" s="1420"/>
      <c r="BD9" s="1423"/>
      <c r="BE9" s="1426"/>
      <c r="BF9" s="1296"/>
      <c r="BG9" s="1296"/>
      <c r="BH9" s="1296"/>
    </row>
    <row r="10" spans="1:60" x14ac:dyDescent="0.25">
      <c r="A10" s="1376"/>
      <c r="B10" s="929"/>
      <c r="C10" s="929"/>
      <c r="D10" s="1223"/>
      <c r="E10" s="1380"/>
      <c r="F10" s="1188"/>
      <c r="G10" s="1195"/>
      <c r="H10" s="1383"/>
      <c r="I10" s="1386"/>
      <c r="J10" s="1361"/>
      <c r="K10" s="1345"/>
      <c r="L10" s="1389"/>
      <c r="M10" s="1345">
        <f ca="1">IF(NOT(ISERROR(MATCH(L10,_xlfn.ANCHORARRAY(F21),0))),#REF!&amp;"Por favor no seleccionar los criterios de impacto",L10)</f>
        <v>0</v>
      </c>
      <c r="N10" s="1361"/>
      <c r="O10" s="1345"/>
      <c r="P10" s="1364"/>
      <c r="Q10" s="1367"/>
      <c r="R10" s="929"/>
      <c r="S10" s="1392"/>
      <c r="T10" s="1357"/>
      <c r="U10" s="1357"/>
      <c r="V10" s="1351"/>
      <c r="W10" s="1357"/>
      <c r="X10" s="1357"/>
      <c r="Y10" s="1357"/>
      <c r="Z10" s="1401"/>
      <c r="AA10" s="1348"/>
      <c r="AB10" s="1351"/>
      <c r="AC10" s="1348"/>
      <c r="AD10" s="1351"/>
      <c r="AE10" s="1354"/>
      <c r="AF10" s="1357"/>
      <c r="AG10" s="929"/>
      <c r="AH10" s="929"/>
      <c r="AI10" s="1403"/>
      <c r="AJ10" s="1403"/>
      <c r="AK10" s="1406"/>
      <c r="AL10" s="1395"/>
      <c r="AM10" s="1317"/>
      <c r="AN10" s="1296"/>
      <c r="AO10" s="1296"/>
      <c r="AP10" s="1272"/>
      <c r="AQ10" s="1272"/>
      <c r="AR10" s="1297"/>
      <c r="AS10" s="1414"/>
      <c r="AT10" s="1414"/>
      <c r="AU10" s="1414"/>
      <c r="AV10" s="1414"/>
      <c r="AW10" s="1414"/>
      <c r="AX10" s="1414"/>
      <c r="AY10" s="1297"/>
      <c r="AZ10" s="1297"/>
      <c r="BA10" s="1297"/>
      <c r="BB10" s="1297"/>
      <c r="BC10" s="1421"/>
      <c r="BD10" s="1424"/>
      <c r="BE10" s="1427"/>
      <c r="BF10" s="1297"/>
      <c r="BG10" s="1297"/>
      <c r="BH10" s="1297"/>
    </row>
    <row r="11" spans="1:60" x14ac:dyDescent="0.25">
      <c r="A11" s="1415">
        <v>2</v>
      </c>
      <c r="B11" s="928" t="s">
        <v>95</v>
      </c>
      <c r="C11" s="928" t="s">
        <v>153</v>
      </c>
      <c r="D11" s="1416" t="s">
        <v>154</v>
      </c>
      <c r="E11" s="1129" t="s">
        <v>155</v>
      </c>
      <c r="F11" s="1195" t="s">
        <v>156</v>
      </c>
      <c r="G11" s="1132" t="s">
        <v>157</v>
      </c>
      <c r="H11" s="1381" t="s">
        <v>101</v>
      </c>
      <c r="I11" s="1384">
        <v>120000</v>
      </c>
      <c r="J11" s="1359" t="str">
        <f>IF(I11&lt;=0,"",IF(I11&lt;=2,"Muy Baja",IF(I11&lt;=24,"Baja",IF(I11&lt;=500,"Media",IF(I11&lt;=5000,"Alta","Muy Alta")))))</f>
        <v>Muy Alta</v>
      </c>
      <c r="K11" s="1343">
        <f>IF(J11="","",IF(J11="Muy Baja",0.2,IF(J11="Baja",0.4,IF(J11="Media",0.6,IF(J11="Alta",0.8,IF(J11="Muy Alta",1,))))))</f>
        <v>1</v>
      </c>
      <c r="L11" s="1387" t="s">
        <v>158</v>
      </c>
      <c r="M11" s="1343" t="str">
        <f>IF(NOT(ISERROR(MATCH(L11,#REF!,0))),#REF!&amp;"Por favor no seleccionar los criterios de impacto(Afectación Económica o presupuestal y Pérdida Reputacional)",L11)</f>
        <v xml:space="preserve">     El riesgo afecta la imagen de la entidad con algunos usuarios de relevancia frente al logro de los objetivos</v>
      </c>
      <c r="N11" s="1359" t="str">
        <f>IF(OR(M11='[5]Tabla Impacto'!$C$11,M11='[5]Tabla Impacto'!$D$11),"Leve",IF(OR(M11='[5]Tabla Impacto'!$C$12,M11='[5]Tabla Impacto'!$D$12),"Menor",IF(OR(M11='[5]Tabla Impacto'!$C$13,M11='[5]Tabla Impacto'!$D$13),"Moderado",IF(OR(M11='[5]Tabla Impacto'!$C$14,M11='[5]Tabla Impacto'!$D$14),"Mayor",IF(OR(M11='[5]Tabla Impacto'!$C$15,M11='[5]Tabla Impacto'!$D$15),"Catastrófico","")))))</f>
        <v>Moderado</v>
      </c>
      <c r="O11" s="1343">
        <f>IF(N11="","",IF(N11="Leve",0.2,IF(N11="Menor",0.4,IF(N11="Moderado",0.6,IF(N11="Mayor",0.8,IF(N11="Catastrófico",1,))))))</f>
        <v>0.6</v>
      </c>
      <c r="P11" s="1362"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Alto</v>
      </c>
      <c r="Q11" s="1415">
        <v>1</v>
      </c>
      <c r="R11" s="928" t="s">
        <v>159</v>
      </c>
      <c r="S11" s="1428" t="str">
        <f>IF(OR(T11="Preventivo",T11="Detectivo"),"Probabilidad",IF(T11="Correctivo","Impacto",""))</f>
        <v>Probabilidad</v>
      </c>
      <c r="T11" s="1355" t="s">
        <v>104</v>
      </c>
      <c r="U11" s="1355" t="s">
        <v>35</v>
      </c>
      <c r="V11" s="1349" t="str">
        <f>IF(AND(T11="Preventivo",U11="Automático"),"50%",IF(AND(T11="Preventivo",U11="Manual"),"40%",IF(AND(T11="Detectivo",U11="Automático"),"40%",IF(AND(T11="Detectivo",U11="Manual"),"30%",IF(AND(T11="Correctivo",U11="Automático"),"35%",IF(AND(T11="Correctivo",U11="Manual"),"25%",""))))))</f>
        <v>40%</v>
      </c>
      <c r="W11" s="1355" t="s">
        <v>105</v>
      </c>
      <c r="X11" s="1355" t="s">
        <v>141</v>
      </c>
      <c r="Y11" s="1355" t="s">
        <v>107</v>
      </c>
      <c r="Z11" s="1410">
        <f>IFERROR(IF(S11="Probabilidad",(K11-(+K11*V11)),IF(S11="Impacto",K11,"")),"")</f>
        <v>0.6</v>
      </c>
      <c r="AA11" s="1407" t="str">
        <f>IFERROR(IF(Z11="","",IF(Z11&lt;=0.2,"Muy Baja",IF(Z11&lt;=0.4,"Baja",IF(Z11&lt;=0.6,"Media",IF(Z11&lt;=0.8,"Alta","Muy Alta"))))),"")</f>
        <v>Media</v>
      </c>
      <c r="AB11" s="1408">
        <f>+Z11</f>
        <v>0.6</v>
      </c>
      <c r="AC11" s="1407" t="str">
        <f>IFERROR(IF(AD11="","",IF(AD11&lt;=0.2,"Leve",IF(AD11&lt;=0.4,"Menor",IF(AD11&lt;=0.6,"Moderado",IF(AD11&lt;=0.8,"Mayor","Catastrófico"))))),"")</f>
        <v>Moderado</v>
      </c>
      <c r="AD11" s="1408">
        <f>IFERROR(IF(S11="Impacto",(O11-(+O11*V11)),IF(S11="Probabilidad",O11,"")),"")</f>
        <v>0.6</v>
      </c>
      <c r="AE11" s="1409" t="str">
        <f>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1355" t="s">
        <v>142</v>
      </c>
      <c r="AG11" s="928" t="s">
        <v>160</v>
      </c>
      <c r="AH11" s="928" t="s">
        <v>161</v>
      </c>
      <c r="AI11" s="1402" t="s">
        <v>162</v>
      </c>
      <c r="AJ11" s="1402" t="s">
        <v>146</v>
      </c>
      <c r="AK11" s="1404">
        <v>44831</v>
      </c>
      <c r="AL11" s="1429" t="s">
        <v>163</v>
      </c>
      <c r="AM11" s="1315" t="s">
        <v>109</v>
      </c>
      <c r="AN11" s="1296"/>
      <c r="AO11" s="1296"/>
      <c r="AP11" s="1272"/>
      <c r="AQ11" s="1272"/>
      <c r="AR11" s="1295" t="s">
        <v>36</v>
      </c>
      <c r="AS11" s="1412" t="s">
        <v>32</v>
      </c>
      <c r="AT11" s="1412" t="s">
        <v>32</v>
      </c>
      <c r="AU11" s="1412" t="s">
        <v>32</v>
      </c>
      <c r="AV11" s="1412" t="s">
        <v>32</v>
      </c>
      <c r="AW11" s="1412" t="s">
        <v>32</v>
      </c>
      <c r="AX11" s="1412" t="s">
        <v>32</v>
      </c>
      <c r="AY11" s="1411" t="s">
        <v>151</v>
      </c>
      <c r="AZ11" s="1295" t="s">
        <v>115</v>
      </c>
      <c r="BA11" s="1295" t="s">
        <v>37</v>
      </c>
      <c r="BB11" s="1295" t="s">
        <v>116</v>
      </c>
      <c r="BC11" s="1419">
        <v>0</v>
      </c>
      <c r="BD11" s="1422">
        <f>I11</f>
        <v>120000</v>
      </c>
      <c r="BE11" s="1425">
        <f>(BC11/BD11)</f>
        <v>0</v>
      </c>
      <c r="BF11" s="1295" t="str">
        <f>IF(BE11=0,"Los controles están funcionando y son efectivos",IF(AND(BE11&gt;0,BE11&lt;=0.2),"Los controles son efectivos el 80%.",IF(AND(BE11&gt;0.2,BE11&lt;=1),"Los controles  son ineficientes","Valor no valido")))</f>
        <v>Los controles están funcionando y son efectivos</v>
      </c>
      <c r="BG11" s="1295" t="s">
        <v>164</v>
      </c>
      <c r="BH11" s="1295" t="str">
        <f>IF(BE11=0,"Mantener la aplicación del control.",IF(AND(BE11&gt;0,BE11&lt;=0.2),"Verificar que los controles se aplique en la periocidad establecida, y analizar si la frecuencia de aplicación del control es la adecuada, por ultimo, analizar si hay causas generadoras del riesgo no identificadas.",IF(AND(BE11&gt;0.2,BE11&lt;=1),"Realizar analisis de causa raiz y reformular controles","Valor no valido")))</f>
        <v>Mantener la aplicación del control.</v>
      </c>
    </row>
    <row r="12" spans="1:60" x14ac:dyDescent="0.25">
      <c r="A12" s="1366"/>
      <c r="B12" s="989"/>
      <c r="C12" s="989"/>
      <c r="D12" s="1417"/>
      <c r="E12" s="1130"/>
      <c r="F12" s="1195"/>
      <c r="G12" s="1133"/>
      <c r="H12" s="1382"/>
      <c r="I12" s="1385"/>
      <c r="J12" s="1360"/>
      <c r="K12" s="1344"/>
      <c r="L12" s="1388"/>
      <c r="M12" s="1344">
        <f ca="1">IF(NOT(ISERROR(MATCH(L12,_xlfn.ANCHORARRAY(#REF!),0))),#REF!&amp;"Por favor no seleccionar los criterios de impacto",L12)</f>
        <v>0</v>
      </c>
      <c r="N12" s="1360"/>
      <c r="O12" s="1344"/>
      <c r="P12" s="1363"/>
      <c r="Q12" s="1366"/>
      <c r="R12" s="989"/>
      <c r="S12" s="1391"/>
      <c r="T12" s="1356"/>
      <c r="U12" s="1356"/>
      <c r="V12" s="1350"/>
      <c r="W12" s="1356"/>
      <c r="X12" s="1356"/>
      <c r="Y12" s="1356"/>
      <c r="Z12" s="1400"/>
      <c r="AA12" s="1347"/>
      <c r="AB12" s="1350"/>
      <c r="AC12" s="1347"/>
      <c r="AD12" s="1350"/>
      <c r="AE12" s="1353"/>
      <c r="AF12" s="1356"/>
      <c r="AG12" s="989"/>
      <c r="AH12" s="989"/>
      <c r="AI12" s="1403"/>
      <c r="AJ12" s="1403"/>
      <c r="AK12" s="1405"/>
      <c r="AL12" s="1430"/>
      <c r="AM12" s="1316"/>
      <c r="AN12" s="1296"/>
      <c r="AO12" s="1296"/>
      <c r="AP12" s="1272"/>
      <c r="AQ12" s="1272"/>
      <c r="AR12" s="1296"/>
      <c r="AS12" s="1413"/>
      <c r="AT12" s="1413"/>
      <c r="AU12" s="1413"/>
      <c r="AV12" s="1413"/>
      <c r="AW12" s="1413"/>
      <c r="AX12" s="1413"/>
      <c r="AY12" s="1296"/>
      <c r="AZ12" s="1296"/>
      <c r="BA12" s="1296"/>
      <c r="BB12" s="1296"/>
      <c r="BC12" s="1439"/>
      <c r="BD12" s="1423"/>
      <c r="BE12" s="1426"/>
      <c r="BF12" s="1296"/>
      <c r="BG12" s="1296"/>
      <c r="BH12" s="1296"/>
    </row>
    <row r="13" spans="1:60" x14ac:dyDescent="0.25">
      <c r="A13" s="1366"/>
      <c r="B13" s="989"/>
      <c r="C13" s="989"/>
      <c r="D13" s="1417"/>
      <c r="E13" s="1130"/>
      <c r="F13" s="1195"/>
      <c r="G13" s="1133"/>
      <c r="H13" s="1382"/>
      <c r="I13" s="1385"/>
      <c r="J13" s="1360"/>
      <c r="K13" s="1344"/>
      <c r="L13" s="1388"/>
      <c r="M13" s="1344">
        <f ca="1">IF(NOT(ISERROR(MATCH(L13,_xlfn.ANCHORARRAY(#REF!),0))),#REF!&amp;"Por favor no seleccionar los criterios de impacto",L13)</f>
        <v>0</v>
      </c>
      <c r="N13" s="1360"/>
      <c r="O13" s="1344"/>
      <c r="P13" s="1363"/>
      <c r="Q13" s="1366"/>
      <c r="R13" s="989"/>
      <c r="S13" s="1391"/>
      <c r="T13" s="1356"/>
      <c r="U13" s="1356"/>
      <c r="V13" s="1350"/>
      <c r="W13" s="1356"/>
      <c r="X13" s="1356"/>
      <c r="Y13" s="1356"/>
      <c r="Z13" s="1400"/>
      <c r="AA13" s="1347"/>
      <c r="AB13" s="1350"/>
      <c r="AC13" s="1347"/>
      <c r="AD13" s="1350"/>
      <c r="AE13" s="1353"/>
      <c r="AF13" s="1356"/>
      <c r="AG13" s="989"/>
      <c r="AH13" s="989"/>
      <c r="AI13" s="1403"/>
      <c r="AJ13" s="1403"/>
      <c r="AK13" s="1405"/>
      <c r="AL13" s="1430"/>
      <c r="AM13" s="1316"/>
      <c r="AN13" s="1296"/>
      <c r="AO13" s="1296"/>
      <c r="AP13" s="1272"/>
      <c r="AQ13" s="1272"/>
      <c r="AR13" s="1296"/>
      <c r="AS13" s="1413"/>
      <c r="AT13" s="1413"/>
      <c r="AU13" s="1413"/>
      <c r="AV13" s="1413"/>
      <c r="AW13" s="1413"/>
      <c r="AX13" s="1413"/>
      <c r="AY13" s="1296"/>
      <c r="AZ13" s="1296"/>
      <c r="BA13" s="1296"/>
      <c r="BB13" s="1296"/>
      <c r="BC13" s="1439"/>
      <c r="BD13" s="1423"/>
      <c r="BE13" s="1426"/>
      <c r="BF13" s="1296"/>
      <c r="BG13" s="1296"/>
      <c r="BH13" s="1296"/>
    </row>
    <row r="14" spans="1:60" x14ac:dyDescent="0.25">
      <c r="A14" s="1366"/>
      <c r="B14" s="989"/>
      <c r="C14" s="989"/>
      <c r="D14" s="1417"/>
      <c r="E14" s="1130"/>
      <c r="F14" s="1195"/>
      <c r="G14" s="1133"/>
      <c r="H14" s="1382"/>
      <c r="I14" s="1385"/>
      <c r="J14" s="1360"/>
      <c r="K14" s="1344"/>
      <c r="L14" s="1388"/>
      <c r="M14" s="1344">
        <f ca="1">IF(NOT(ISERROR(MATCH(L14,_xlfn.ANCHORARRAY(#REF!),0))),#REF!&amp;"Por favor no seleccionar los criterios de impacto",L14)</f>
        <v>0</v>
      </c>
      <c r="N14" s="1360"/>
      <c r="O14" s="1344"/>
      <c r="P14" s="1363"/>
      <c r="Q14" s="1366"/>
      <c r="R14" s="989"/>
      <c r="S14" s="1391"/>
      <c r="T14" s="1356"/>
      <c r="U14" s="1356"/>
      <c r="V14" s="1350"/>
      <c r="W14" s="1356"/>
      <c r="X14" s="1356"/>
      <c r="Y14" s="1356"/>
      <c r="Z14" s="1400"/>
      <c r="AA14" s="1347"/>
      <c r="AB14" s="1350"/>
      <c r="AC14" s="1347"/>
      <c r="AD14" s="1350"/>
      <c r="AE14" s="1353"/>
      <c r="AF14" s="1356"/>
      <c r="AG14" s="989"/>
      <c r="AH14" s="989"/>
      <c r="AI14" s="1403"/>
      <c r="AJ14" s="1403"/>
      <c r="AK14" s="1405"/>
      <c r="AL14" s="1430"/>
      <c r="AM14" s="1316"/>
      <c r="AN14" s="1296"/>
      <c r="AO14" s="1296"/>
      <c r="AP14" s="1272"/>
      <c r="AQ14" s="1272"/>
      <c r="AR14" s="1296"/>
      <c r="AS14" s="1413"/>
      <c r="AT14" s="1413"/>
      <c r="AU14" s="1413"/>
      <c r="AV14" s="1413"/>
      <c r="AW14" s="1413"/>
      <c r="AX14" s="1413"/>
      <c r="AY14" s="1296"/>
      <c r="AZ14" s="1296"/>
      <c r="BA14" s="1296"/>
      <c r="BB14" s="1296"/>
      <c r="BC14" s="1439"/>
      <c r="BD14" s="1423"/>
      <c r="BE14" s="1426"/>
      <c r="BF14" s="1296"/>
      <c r="BG14" s="1296"/>
      <c r="BH14" s="1296"/>
    </row>
    <row r="15" spans="1:60" x14ac:dyDescent="0.25">
      <c r="A15" s="1366"/>
      <c r="B15" s="989"/>
      <c r="C15" s="989"/>
      <c r="D15" s="1417"/>
      <c r="E15" s="1130"/>
      <c r="F15" s="1195"/>
      <c r="G15" s="1133"/>
      <c r="H15" s="1382"/>
      <c r="I15" s="1385"/>
      <c r="J15" s="1360"/>
      <c r="K15" s="1344"/>
      <c r="L15" s="1388"/>
      <c r="M15" s="1344">
        <f ca="1">IF(NOT(ISERROR(MATCH(L15,_xlfn.ANCHORARRAY(#REF!),0))),#REF!&amp;"Por favor no seleccionar los criterios de impacto",L15)</f>
        <v>0</v>
      </c>
      <c r="N15" s="1360"/>
      <c r="O15" s="1344"/>
      <c r="P15" s="1363"/>
      <c r="Q15" s="1366"/>
      <c r="R15" s="989"/>
      <c r="S15" s="1391"/>
      <c r="T15" s="1356"/>
      <c r="U15" s="1356"/>
      <c r="V15" s="1350"/>
      <c r="W15" s="1356"/>
      <c r="X15" s="1356"/>
      <c r="Y15" s="1356"/>
      <c r="Z15" s="1400"/>
      <c r="AA15" s="1347"/>
      <c r="AB15" s="1350"/>
      <c r="AC15" s="1347"/>
      <c r="AD15" s="1350"/>
      <c r="AE15" s="1353"/>
      <c r="AF15" s="1356"/>
      <c r="AG15" s="989"/>
      <c r="AH15" s="989"/>
      <c r="AI15" s="1403"/>
      <c r="AJ15" s="1403"/>
      <c r="AK15" s="1405"/>
      <c r="AL15" s="1430"/>
      <c r="AM15" s="1316"/>
      <c r="AN15" s="1296"/>
      <c r="AO15" s="1296"/>
      <c r="AP15" s="1272"/>
      <c r="AQ15" s="1272"/>
      <c r="AR15" s="1296"/>
      <c r="AS15" s="1413"/>
      <c r="AT15" s="1413"/>
      <c r="AU15" s="1413"/>
      <c r="AV15" s="1413"/>
      <c r="AW15" s="1413"/>
      <c r="AX15" s="1413"/>
      <c r="AY15" s="1296"/>
      <c r="AZ15" s="1296"/>
      <c r="BA15" s="1296"/>
      <c r="BB15" s="1296"/>
      <c r="BC15" s="1439"/>
      <c r="BD15" s="1423"/>
      <c r="BE15" s="1426"/>
      <c r="BF15" s="1296"/>
      <c r="BG15" s="1296"/>
      <c r="BH15" s="1296"/>
    </row>
    <row r="16" spans="1:60" ht="246" customHeight="1" x14ac:dyDescent="0.25">
      <c r="A16" s="1367"/>
      <c r="B16" s="929"/>
      <c r="C16" s="929"/>
      <c r="D16" s="1418"/>
      <c r="E16" s="1131"/>
      <c r="F16" s="1195"/>
      <c r="G16" s="1134"/>
      <c r="H16" s="1383"/>
      <c r="I16" s="1386"/>
      <c r="J16" s="1361"/>
      <c r="K16" s="1345"/>
      <c r="L16" s="1389"/>
      <c r="M16" s="1345">
        <f ca="1">IF(NOT(ISERROR(MATCH(L16,_xlfn.ANCHORARRAY(#REF!),0))),#REF!&amp;"Por favor no seleccionar los criterios de impacto",L16)</f>
        <v>0</v>
      </c>
      <c r="N16" s="1361"/>
      <c r="O16" s="1345"/>
      <c r="P16" s="1364"/>
      <c r="Q16" s="1367"/>
      <c r="R16" s="929"/>
      <c r="S16" s="1392"/>
      <c r="T16" s="1357"/>
      <c r="U16" s="1357"/>
      <c r="V16" s="1351"/>
      <c r="W16" s="1357"/>
      <c r="X16" s="1357"/>
      <c r="Y16" s="1357"/>
      <c r="Z16" s="1401"/>
      <c r="AA16" s="1348"/>
      <c r="AB16" s="1351"/>
      <c r="AC16" s="1348"/>
      <c r="AD16" s="1351"/>
      <c r="AE16" s="1354"/>
      <c r="AF16" s="1357"/>
      <c r="AG16" s="929"/>
      <c r="AH16" s="929"/>
      <c r="AI16" s="1403"/>
      <c r="AJ16" s="1403"/>
      <c r="AK16" s="1405"/>
      <c r="AL16" s="1431"/>
      <c r="AM16" s="1317"/>
      <c r="AN16" s="1296"/>
      <c r="AO16" s="1296"/>
      <c r="AP16" s="1272"/>
      <c r="AQ16" s="1272"/>
      <c r="AR16" s="1297"/>
      <c r="AS16" s="1414"/>
      <c r="AT16" s="1414"/>
      <c r="AU16" s="1414"/>
      <c r="AV16" s="1414"/>
      <c r="AW16" s="1414"/>
      <c r="AX16" s="1414"/>
      <c r="AY16" s="1297"/>
      <c r="AZ16" s="1297"/>
      <c r="BA16" s="1297"/>
      <c r="BB16" s="1297"/>
      <c r="BC16" s="1440"/>
      <c r="BD16" s="1424"/>
      <c r="BE16" s="1427"/>
      <c r="BF16" s="1297"/>
      <c r="BG16" s="1297"/>
      <c r="BH16" s="1297"/>
    </row>
    <row r="17" spans="1:60" x14ac:dyDescent="0.25">
      <c r="A17" s="1435">
        <v>3</v>
      </c>
      <c r="B17" s="928" t="s">
        <v>165</v>
      </c>
      <c r="C17" s="928" t="s">
        <v>166</v>
      </c>
      <c r="D17" s="1416" t="s">
        <v>167</v>
      </c>
      <c r="E17" s="1436" t="s">
        <v>168</v>
      </c>
      <c r="F17" s="1195" t="s">
        <v>169</v>
      </c>
      <c r="G17" s="1132" t="s">
        <v>170</v>
      </c>
      <c r="H17" s="1381" t="s">
        <v>101</v>
      </c>
      <c r="I17" s="1384">
        <v>5</v>
      </c>
      <c r="J17" s="1359" t="str">
        <f t="shared" ref="J17" si="0">IF(I17&lt;=0,"",IF(I17&lt;=2,"Muy Baja",IF(I17&lt;=24,"Baja",IF(I17&lt;=500,"Media",IF(I17&lt;=5000,"Alta","Muy Alta")))))</f>
        <v>Baja</v>
      </c>
      <c r="K17" s="1343">
        <f t="shared" ref="K17" si="1">IF(J17="","",IF(J17="Muy Baja",0.2,IF(J17="Baja",0.4,IF(J17="Media",0.6,IF(J17="Alta",0.8,IF(J17="Muy Alta",1,))))))</f>
        <v>0.4</v>
      </c>
      <c r="L17" s="1387" t="s">
        <v>158</v>
      </c>
      <c r="M17" s="1343" t="str">
        <f>IF(NOT(ISERROR(MATCH(L17,#REF!,0))),#REF!&amp;"Por favor no seleccionar los criterios de impacto(Afectación Económica o presupuestal y Pérdida Reputacional)",L17)</f>
        <v xml:space="preserve">     El riesgo afecta la imagen de la entidad con algunos usuarios de relevancia frente al logro de los objetivos</v>
      </c>
      <c r="N17" s="1432" t="str">
        <f>IF(OR(M17='[5]Tabla Impacto'!$C$11,M17='[5]Tabla Impacto'!$D$11),"Leve",IF(OR(M17='[5]Tabla Impacto'!$C$12,M17='[5]Tabla Impacto'!$D$12),"Menor",IF(OR(M17='[5]Tabla Impacto'!$C$13,M17='[5]Tabla Impacto'!$D$13),"Moderado",IF(OR(M17='[5]Tabla Impacto'!$C$14,M17='[5]Tabla Impacto'!$D$14),"Mayor",IF(OR(M17='[5]Tabla Impacto'!$C$15,M17='[5]Tabla Impacto'!$D$15),"Catastrófico","")))))</f>
        <v>Moderado</v>
      </c>
      <c r="O17" s="1343">
        <f t="shared" ref="O17" si="2">IF(N17="","",IF(N17="Leve",0.2,IF(N17="Menor",0.4,IF(N17="Moderado",0.6,IF(N17="Mayor",0.8,IF(N17="Catastrófico",1,))))))</f>
        <v>0.6</v>
      </c>
      <c r="P17" s="1362" t="str">
        <f t="shared" ref="P17" si="3">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Moderado</v>
      </c>
      <c r="Q17" s="1435">
        <v>1</v>
      </c>
      <c r="R17" s="928" t="s">
        <v>171</v>
      </c>
      <c r="S17" s="1428" t="str">
        <f>IF(OR(T17="Preventivo",T17="Detectivo"),"Probabilidad",IF(T17="Correctivo","Impacto",""))</f>
        <v>Probabilidad</v>
      </c>
      <c r="T17" s="1355" t="s">
        <v>104</v>
      </c>
      <c r="U17" s="1355" t="s">
        <v>35</v>
      </c>
      <c r="V17" s="1408" t="str">
        <f>IF(AND(T17="Preventivo",U17="Automático"),"50%",IF(AND(T17="Preventivo",U17="Manual"),"40%",IF(AND(T17="Detectivo",U17="Automático"),"40%",IF(AND(T17="Detectivo",U17="Manual"),"30%",IF(AND(T17="Correctivo",U17="Automático"),"35%",IF(AND(T17="Correctivo",U17="Manual"),"25%",""))))))</f>
        <v>40%</v>
      </c>
      <c r="W17" s="1355" t="s">
        <v>172</v>
      </c>
      <c r="X17" s="1355" t="s">
        <v>141</v>
      </c>
      <c r="Y17" s="1355" t="s">
        <v>107</v>
      </c>
      <c r="Z17" s="1410">
        <f>IFERROR(IF(S17="Probabilidad",(K17-(+K17*V17)),IF(S17="Impacto",K17,"")),"")</f>
        <v>0.24</v>
      </c>
      <c r="AA17" s="1407" t="str">
        <f>IFERROR(IF(Z17="","",IF(Z17&lt;=0.2,"Muy Baja",IF(Z17&lt;=0.4,"Baja",IF(Z17&lt;=0.6,"Media",IF(Z17&lt;=0.8,"Alta","Muy Alta"))))),"")</f>
        <v>Baja</v>
      </c>
      <c r="AB17" s="1408">
        <f>+Z17</f>
        <v>0.24</v>
      </c>
      <c r="AC17" s="1407" t="str">
        <f>IFERROR(IF(AD17="","",IF(AD17&lt;=0.2,"Leve",IF(AD17&lt;=0.4,"Menor",IF(AD17&lt;=0.6,"Moderado",IF(AD17&lt;=0.8,"Mayor","Catastrófico"))))),"")</f>
        <v>Moderado</v>
      </c>
      <c r="AD17" s="1408">
        <f>IFERROR(IF(S17="Impacto",(O17-(+O17*V17)),IF(S17="Probabilidad",O17,"")),"")</f>
        <v>0.6</v>
      </c>
      <c r="AE17" s="1409" t="str">
        <f>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Moderado</v>
      </c>
      <c r="AF17" s="1355" t="s">
        <v>142</v>
      </c>
      <c r="AG17" s="928" t="s">
        <v>173</v>
      </c>
      <c r="AH17" s="1416" t="s">
        <v>174</v>
      </c>
      <c r="AI17" s="1416" t="s">
        <v>175</v>
      </c>
      <c r="AJ17" s="1416" t="s">
        <v>146</v>
      </c>
      <c r="AK17" s="1442">
        <v>44831</v>
      </c>
      <c r="AL17" s="1429" t="s">
        <v>176</v>
      </c>
      <c r="AM17" s="1396" t="s">
        <v>109</v>
      </c>
      <c r="AN17" s="1296"/>
      <c r="AO17" s="1296"/>
      <c r="AP17" s="1272"/>
      <c r="AQ17" s="1272"/>
      <c r="AR17" s="1295" t="s">
        <v>36</v>
      </c>
      <c r="AS17" s="1412" t="s">
        <v>32</v>
      </c>
      <c r="AT17" s="1412" t="s">
        <v>32</v>
      </c>
      <c r="AU17" s="1412" t="s">
        <v>32</v>
      </c>
      <c r="AV17" s="1412" t="s">
        <v>32</v>
      </c>
      <c r="AW17" s="1412" t="s">
        <v>32</v>
      </c>
      <c r="AX17" s="1412" t="s">
        <v>32</v>
      </c>
      <c r="AY17" s="1411" t="s">
        <v>151</v>
      </c>
      <c r="AZ17" s="1295" t="s">
        <v>115</v>
      </c>
      <c r="BA17" s="1295" t="s">
        <v>37</v>
      </c>
      <c r="BB17" s="1295" t="s">
        <v>116</v>
      </c>
      <c r="BC17" s="1419">
        <v>0</v>
      </c>
      <c r="BD17" s="1422">
        <f>I17</f>
        <v>5</v>
      </c>
      <c r="BE17" s="1425">
        <f>(BC17/BD17)</f>
        <v>0</v>
      </c>
      <c r="BF17" s="1295" t="str">
        <f>IF(BE17=0,"Los controles están funcionando y son efectivos",IF(AND(BE17&gt;0,BE17&lt;=0.2),"Los controles son efectivos el 80%.",IF(AND(BE17&gt;0.2,BE17&lt;=1),"Los controles  son ineficientes","Valor no valido")))</f>
        <v>Los controles están funcionando y son efectivos</v>
      </c>
      <c r="BG17" s="1295" t="s">
        <v>164</v>
      </c>
      <c r="BH17" s="1295" t="str">
        <f>IF(BE17=0,"Mantener la aplicación del control.",IF(AND(BE17&gt;0,BE17&lt;=0.2),"Verificar que los controles se aplique en la periocidad establecida, y analizar si la frecuencia de aplicación del control es la adecuada, por ultimo, analizar si hay causas generadoras del riesgo no identificadas.",IF(AND(BE17&gt;0.2,BE17&lt;=1),"Realizar analisis de causa raiz y reformular controles","Valor no valido")))</f>
        <v>Mantener la aplicación del control.</v>
      </c>
    </row>
    <row r="18" spans="1:60" x14ac:dyDescent="0.25">
      <c r="A18" s="1375"/>
      <c r="B18" s="989"/>
      <c r="C18" s="989"/>
      <c r="D18" s="1417"/>
      <c r="E18" s="1437"/>
      <c r="F18" s="1195"/>
      <c r="G18" s="1437"/>
      <c r="H18" s="1382"/>
      <c r="I18" s="1385"/>
      <c r="J18" s="1360"/>
      <c r="K18" s="1344"/>
      <c r="L18" s="1388"/>
      <c r="M18" s="1344">
        <f ca="1">IF(NOT(ISERROR(MATCH(L18,_xlfn.ANCHORARRAY(#REF!),0))),#REF!&amp;"Por favor no seleccionar los criterios de impacto",L18)</f>
        <v>0</v>
      </c>
      <c r="N18" s="1433"/>
      <c r="O18" s="1344"/>
      <c r="P18" s="1363"/>
      <c r="Q18" s="1375"/>
      <c r="R18" s="989"/>
      <c r="S18" s="1366"/>
      <c r="T18" s="1356"/>
      <c r="U18" s="1356"/>
      <c r="V18" s="1366"/>
      <c r="W18" s="1356"/>
      <c r="X18" s="1356"/>
      <c r="Y18" s="1356"/>
      <c r="Z18" s="1400"/>
      <c r="AA18" s="1347"/>
      <c r="AB18" s="1350"/>
      <c r="AC18" s="1347"/>
      <c r="AD18" s="1350"/>
      <c r="AE18" s="1353"/>
      <c r="AF18" s="1356"/>
      <c r="AG18" s="989"/>
      <c r="AH18" s="1417"/>
      <c r="AI18" s="1417"/>
      <c r="AJ18" s="1417"/>
      <c r="AK18" s="1417"/>
      <c r="AL18" s="1430"/>
      <c r="AM18" s="1397"/>
      <c r="AN18" s="1296"/>
      <c r="AO18" s="1296"/>
      <c r="AP18" s="1272"/>
      <c r="AQ18" s="1272"/>
      <c r="AR18" s="1296"/>
      <c r="AS18" s="1413"/>
      <c r="AT18" s="1413"/>
      <c r="AU18" s="1413"/>
      <c r="AV18" s="1413"/>
      <c r="AW18" s="1413"/>
      <c r="AX18" s="1413"/>
      <c r="AY18" s="1296"/>
      <c r="AZ18" s="1296"/>
      <c r="BA18" s="1296"/>
      <c r="BB18" s="1296"/>
      <c r="BC18" s="1439"/>
      <c r="BD18" s="1423"/>
      <c r="BE18" s="1426"/>
      <c r="BF18" s="1296"/>
      <c r="BG18" s="1296"/>
      <c r="BH18" s="1296"/>
    </row>
    <row r="19" spans="1:60" x14ac:dyDescent="0.25">
      <c r="A19" s="1375"/>
      <c r="B19" s="989"/>
      <c r="C19" s="989"/>
      <c r="D19" s="1417"/>
      <c r="E19" s="1437"/>
      <c r="F19" s="1195"/>
      <c r="G19" s="1437"/>
      <c r="H19" s="1382"/>
      <c r="I19" s="1385"/>
      <c r="J19" s="1360"/>
      <c r="K19" s="1344"/>
      <c r="L19" s="1388"/>
      <c r="M19" s="1344">
        <f ca="1">IF(NOT(ISERROR(MATCH(L19,_xlfn.ANCHORARRAY(#REF!),0))),#REF!&amp;"Por favor no seleccionar los criterios de impacto",L19)</f>
        <v>0</v>
      </c>
      <c r="N19" s="1433"/>
      <c r="O19" s="1344"/>
      <c r="P19" s="1363"/>
      <c r="Q19" s="1375"/>
      <c r="R19" s="989"/>
      <c r="S19" s="1366"/>
      <c r="T19" s="1356"/>
      <c r="U19" s="1356"/>
      <c r="V19" s="1366"/>
      <c r="W19" s="1356"/>
      <c r="X19" s="1356"/>
      <c r="Y19" s="1356"/>
      <c r="Z19" s="1400"/>
      <c r="AA19" s="1347"/>
      <c r="AB19" s="1350"/>
      <c r="AC19" s="1347"/>
      <c r="AD19" s="1350"/>
      <c r="AE19" s="1353"/>
      <c r="AF19" s="1356"/>
      <c r="AG19" s="989"/>
      <c r="AH19" s="1417"/>
      <c r="AI19" s="1417"/>
      <c r="AJ19" s="1417"/>
      <c r="AK19" s="1417"/>
      <c r="AL19" s="1430"/>
      <c r="AM19" s="1397"/>
      <c r="AN19" s="1296"/>
      <c r="AO19" s="1296"/>
      <c r="AP19" s="1272"/>
      <c r="AQ19" s="1272"/>
      <c r="AR19" s="1296"/>
      <c r="AS19" s="1413"/>
      <c r="AT19" s="1413"/>
      <c r="AU19" s="1413"/>
      <c r="AV19" s="1413"/>
      <c r="AW19" s="1413"/>
      <c r="AX19" s="1413"/>
      <c r="AY19" s="1296"/>
      <c r="AZ19" s="1296"/>
      <c r="BA19" s="1296"/>
      <c r="BB19" s="1296"/>
      <c r="BC19" s="1439"/>
      <c r="BD19" s="1423"/>
      <c r="BE19" s="1426"/>
      <c r="BF19" s="1296"/>
      <c r="BG19" s="1296"/>
      <c r="BH19" s="1296"/>
    </row>
    <row r="20" spans="1:60" x14ac:dyDescent="0.25">
      <c r="A20" s="1375"/>
      <c r="B20" s="989"/>
      <c r="C20" s="989"/>
      <c r="D20" s="1417"/>
      <c r="E20" s="1437"/>
      <c r="F20" s="1195"/>
      <c r="G20" s="1437"/>
      <c r="H20" s="1382"/>
      <c r="I20" s="1385"/>
      <c r="J20" s="1360"/>
      <c r="K20" s="1344"/>
      <c r="L20" s="1388"/>
      <c r="M20" s="1344">
        <f ca="1">IF(NOT(ISERROR(MATCH(L20,_xlfn.ANCHORARRAY(#REF!),0))),#REF!&amp;"Por favor no seleccionar los criterios de impacto",L20)</f>
        <v>0</v>
      </c>
      <c r="N20" s="1433"/>
      <c r="O20" s="1344"/>
      <c r="P20" s="1363"/>
      <c r="Q20" s="1375"/>
      <c r="R20" s="989"/>
      <c r="S20" s="1366"/>
      <c r="T20" s="1356"/>
      <c r="U20" s="1356"/>
      <c r="V20" s="1366"/>
      <c r="W20" s="1356"/>
      <c r="X20" s="1356"/>
      <c r="Y20" s="1356"/>
      <c r="Z20" s="1400"/>
      <c r="AA20" s="1347"/>
      <c r="AB20" s="1350"/>
      <c r="AC20" s="1347"/>
      <c r="AD20" s="1350"/>
      <c r="AE20" s="1353"/>
      <c r="AF20" s="1356"/>
      <c r="AG20" s="989"/>
      <c r="AH20" s="1417"/>
      <c r="AI20" s="1417"/>
      <c r="AJ20" s="1417"/>
      <c r="AK20" s="1417"/>
      <c r="AL20" s="1430"/>
      <c r="AM20" s="1397"/>
      <c r="AN20" s="1296"/>
      <c r="AO20" s="1296"/>
      <c r="AP20" s="1272"/>
      <c r="AQ20" s="1272"/>
      <c r="AR20" s="1296"/>
      <c r="AS20" s="1413"/>
      <c r="AT20" s="1413"/>
      <c r="AU20" s="1413"/>
      <c r="AV20" s="1413"/>
      <c r="AW20" s="1413"/>
      <c r="AX20" s="1413"/>
      <c r="AY20" s="1296"/>
      <c r="AZ20" s="1296"/>
      <c r="BA20" s="1296"/>
      <c r="BB20" s="1296"/>
      <c r="BC20" s="1439"/>
      <c r="BD20" s="1423"/>
      <c r="BE20" s="1426"/>
      <c r="BF20" s="1296"/>
      <c r="BG20" s="1296"/>
      <c r="BH20" s="1296"/>
    </row>
    <row r="21" spans="1:60" x14ac:dyDescent="0.25">
      <c r="A21" s="1375"/>
      <c r="B21" s="989"/>
      <c r="C21" s="989"/>
      <c r="D21" s="1417"/>
      <c r="E21" s="1437"/>
      <c r="F21" s="1195"/>
      <c r="G21" s="1437"/>
      <c r="H21" s="1382"/>
      <c r="I21" s="1385"/>
      <c r="J21" s="1360"/>
      <c r="K21" s="1344"/>
      <c r="L21" s="1388"/>
      <c r="M21" s="1344">
        <f ca="1">IF(NOT(ISERROR(MATCH(L21,_xlfn.ANCHORARRAY(#REF!),0))),#REF!&amp;"Por favor no seleccionar los criterios de impacto",L21)</f>
        <v>0</v>
      </c>
      <c r="N21" s="1433"/>
      <c r="O21" s="1344"/>
      <c r="P21" s="1363"/>
      <c r="Q21" s="1375"/>
      <c r="R21" s="989"/>
      <c r="S21" s="1366"/>
      <c r="T21" s="1356"/>
      <c r="U21" s="1356"/>
      <c r="V21" s="1366"/>
      <c r="W21" s="1356"/>
      <c r="X21" s="1356"/>
      <c r="Y21" s="1356"/>
      <c r="Z21" s="1400"/>
      <c r="AA21" s="1347"/>
      <c r="AB21" s="1350"/>
      <c r="AC21" s="1347"/>
      <c r="AD21" s="1350"/>
      <c r="AE21" s="1353"/>
      <c r="AF21" s="1356"/>
      <c r="AG21" s="989"/>
      <c r="AH21" s="1417"/>
      <c r="AI21" s="1417"/>
      <c r="AJ21" s="1417"/>
      <c r="AK21" s="1417"/>
      <c r="AL21" s="1430"/>
      <c r="AM21" s="1397"/>
      <c r="AN21" s="1296"/>
      <c r="AO21" s="1296"/>
      <c r="AP21" s="1272"/>
      <c r="AQ21" s="1272"/>
      <c r="AR21" s="1296"/>
      <c r="AS21" s="1413"/>
      <c r="AT21" s="1413"/>
      <c r="AU21" s="1413"/>
      <c r="AV21" s="1413"/>
      <c r="AW21" s="1413"/>
      <c r="AX21" s="1413"/>
      <c r="AY21" s="1296"/>
      <c r="AZ21" s="1296"/>
      <c r="BA21" s="1296"/>
      <c r="BB21" s="1296"/>
      <c r="BC21" s="1439"/>
      <c r="BD21" s="1423"/>
      <c r="BE21" s="1426"/>
      <c r="BF21" s="1296"/>
      <c r="BG21" s="1296"/>
      <c r="BH21" s="1296"/>
    </row>
    <row r="22" spans="1:60" ht="88.5" customHeight="1" x14ac:dyDescent="0.25">
      <c r="A22" s="1376"/>
      <c r="B22" s="929"/>
      <c r="C22" s="929"/>
      <c r="D22" s="1418"/>
      <c r="E22" s="1438"/>
      <c r="F22" s="1195"/>
      <c r="G22" s="1438"/>
      <c r="H22" s="1383"/>
      <c r="I22" s="1386"/>
      <c r="J22" s="1361"/>
      <c r="K22" s="1345"/>
      <c r="L22" s="1389"/>
      <c r="M22" s="1345">
        <f ca="1">IF(NOT(ISERROR(MATCH(L22,_xlfn.ANCHORARRAY(#REF!),0))),#REF!&amp;"Por favor no seleccionar los criterios de impacto",L22)</f>
        <v>0</v>
      </c>
      <c r="N22" s="1434"/>
      <c r="O22" s="1345"/>
      <c r="P22" s="1364"/>
      <c r="Q22" s="1376"/>
      <c r="R22" s="929"/>
      <c r="S22" s="1367"/>
      <c r="T22" s="1357"/>
      <c r="U22" s="1357"/>
      <c r="V22" s="1367"/>
      <c r="W22" s="1357"/>
      <c r="X22" s="1357"/>
      <c r="Y22" s="1357"/>
      <c r="Z22" s="1401"/>
      <c r="AA22" s="1348"/>
      <c r="AB22" s="1351"/>
      <c r="AC22" s="1348"/>
      <c r="AD22" s="1351"/>
      <c r="AE22" s="1354"/>
      <c r="AF22" s="1357"/>
      <c r="AG22" s="929"/>
      <c r="AH22" s="1418"/>
      <c r="AI22" s="1418"/>
      <c r="AJ22" s="1418"/>
      <c r="AK22" s="1418"/>
      <c r="AL22" s="1431"/>
      <c r="AM22" s="1398"/>
      <c r="AN22" s="1297"/>
      <c r="AO22" s="1297"/>
      <c r="AP22" s="1273"/>
      <c r="AQ22" s="1273"/>
      <c r="AR22" s="1297"/>
      <c r="AS22" s="1414"/>
      <c r="AT22" s="1414"/>
      <c r="AU22" s="1414"/>
      <c r="AV22" s="1414"/>
      <c r="AW22" s="1414"/>
      <c r="AX22" s="1414"/>
      <c r="AY22" s="1297"/>
      <c r="AZ22" s="1297"/>
      <c r="BA22" s="1297"/>
      <c r="BB22" s="1297"/>
      <c r="BC22" s="1440"/>
      <c r="BD22" s="1424"/>
      <c r="BE22" s="1427"/>
      <c r="BF22" s="1297"/>
      <c r="BG22" s="1297"/>
      <c r="BH22" s="1297"/>
    </row>
    <row r="23" spans="1:60" ht="15.75" x14ac:dyDescent="0.25">
      <c r="A23" s="61"/>
      <c r="B23" s="1150" t="s">
        <v>131</v>
      </c>
      <c r="C23" s="1151"/>
      <c r="D23" s="1151"/>
      <c r="E23" s="1151"/>
      <c r="F23" s="1151"/>
      <c r="G23" s="1151"/>
      <c r="H23" s="1151"/>
      <c r="I23" s="1151"/>
      <c r="J23" s="1151"/>
      <c r="K23" s="1151"/>
      <c r="L23" s="1151"/>
      <c r="M23" s="1151"/>
      <c r="N23" s="1151"/>
      <c r="O23" s="1151"/>
      <c r="P23" s="1151"/>
      <c r="Q23" s="1151"/>
      <c r="R23" s="1151"/>
      <c r="S23" s="1151"/>
      <c r="T23" s="1151"/>
      <c r="U23" s="1151"/>
      <c r="V23" s="1151"/>
      <c r="W23" s="1151"/>
      <c r="X23" s="1151"/>
      <c r="Y23" s="1151"/>
      <c r="Z23" s="1151"/>
      <c r="AA23" s="1151"/>
      <c r="AB23" s="1151"/>
      <c r="AC23" s="1151"/>
      <c r="AD23" s="1151"/>
      <c r="AE23" s="1151"/>
      <c r="AF23" s="1151"/>
      <c r="AG23" s="1151"/>
      <c r="AH23" s="1151"/>
      <c r="AI23" s="1441"/>
      <c r="AJ23" s="1441"/>
      <c r="AK23" s="1441"/>
      <c r="AL23" s="1151"/>
      <c r="AM23" s="1152"/>
      <c r="AN23" s="9"/>
      <c r="AO23" s="9"/>
      <c r="AP23" s="9"/>
      <c r="AQ23" s="9"/>
      <c r="AR23" s="9"/>
      <c r="AS23" s="9"/>
      <c r="AT23" s="9"/>
      <c r="AU23" s="9"/>
      <c r="AV23" s="9"/>
      <c r="AW23" s="9"/>
      <c r="AX23" s="9"/>
      <c r="AY23" s="9"/>
      <c r="AZ23" s="9"/>
      <c r="BA23" s="9"/>
      <c r="BB23" s="9"/>
      <c r="BC23" s="9"/>
      <c r="BD23" s="9"/>
      <c r="BE23" s="9"/>
      <c r="BF23" s="9"/>
      <c r="BG23" s="9"/>
      <c r="BH23" s="9"/>
    </row>
    <row r="24" spans="1:60" ht="16.5" x14ac:dyDescent="0.3">
      <c r="A24" s="10"/>
      <c r="B24" s="10"/>
      <c r="C24" s="10"/>
      <c r="D24" s="10"/>
      <c r="E24" s="10"/>
      <c r="F24" s="9"/>
      <c r="G24" s="9"/>
      <c r="H24" s="62"/>
      <c r="I24" s="9"/>
      <c r="J24" s="9"/>
      <c r="K24" s="9"/>
      <c r="L24" s="9"/>
      <c r="M24" s="9"/>
      <c r="N24" s="9"/>
      <c r="O24" s="9"/>
      <c r="P24" s="9"/>
      <c r="Q24" s="9"/>
      <c r="R24" s="9"/>
      <c r="S24" s="9"/>
      <c r="T24" s="9"/>
      <c r="U24" s="9"/>
      <c r="V24" s="9"/>
      <c r="W24" s="9"/>
      <c r="X24" s="9"/>
      <c r="Y24" s="9"/>
      <c r="Z24" s="9"/>
      <c r="AA24" s="9"/>
      <c r="AB24" s="9"/>
      <c r="AC24" s="9"/>
      <c r="AD24" s="9"/>
      <c r="AE24" s="9"/>
      <c r="AF24" s="9"/>
      <c r="AG24" s="9"/>
      <c r="AH24" s="9"/>
      <c r="AI24" s="62"/>
      <c r="AJ24" s="64"/>
      <c r="AK24" s="9"/>
      <c r="AL24" s="9"/>
      <c r="AM24" s="9"/>
      <c r="AN24" s="65"/>
      <c r="AO24" s="65"/>
      <c r="AP24" s="65"/>
      <c r="AQ24" s="65"/>
      <c r="AR24" s="65"/>
      <c r="AS24" s="65"/>
      <c r="AT24" s="65"/>
      <c r="AU24" s="65"/>
      <c r="AV24" s="65"/>
      <c r="AW24" s="65"/>
      <c r="AX24" s="65"/>
      <c r="AY24" s="65"/>
      <c r="AZ24" s="65"/>
      <c r="BA24" s="65"/>
      <c r="BB24" s="65"/>
      <c r="BC24" s="65"/>
      <c r="BD24" s="65"/>
      <c r="BE24" s="65"/>
      <c r="BF24" s="65"/>
      <c r="BG24" s="65"/>
      <c r="BH24" s="65"/>
    </row>
    <row r="25" spans="1:60" ht="16.5" x14ac:dyDescent="0.3">
      <c r="A25" s="9"/>
      <c r="B25" s="63" t="s">
        <v>132</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62"/>
      <c r="AJ25" s="64"/>
      <c r="AK25" s="9"/>
      <c r="AL25" s="9"/>
      <c r="AM25" s="9"/>
      <c r="AN25" s="65"/>
      <c r="AO25" s="65"/>
      <c r="AP25" s="65"/>
      <c r="AQ25" s="65"/>
      <c r="AR25" s="65"/>
      <c r="AS25" s="65"/>
      <c r="AT25" s="65"/>
      <c r="AU25" s="65"/>
      <c r="AV25" s="65"/>
      <c r="AW25" s="65"/>
      <c r="AX25" s="65"/>
      <c r="AY25" s="65"/>
      <c r="AZ25" s="65"/>
      <c r="BA25" s="65"/>
      <c r="BB25" s="65"/>
      <c r="BC25" s="65"/>
      <c r="BD25" s="65"/>
      <c r="BE25" s="65"/>
      <c r="BF25" s="65"/>
      <c r="BG25" s="65"/>
      <c r="BH25" s="65"/>
    </row>
    <row r="26" spans="1:60" ht="16.5" x14ac:dyDescent="0.3">
      <c r="A26" s="10"/>
      <c r="B26" s="10"/>
      <c r="C26" s="10"/>
      <c r="D26" s="10"/>
      <c r="E26" s="10"/>
      <c r="F26" s="9"/>
      <c r="G26" s="9"/>
      <c r="H26" s="62"/>
      <c r="I26" s="9"/>
      <c r="J26" s="9"/>
      <c r="K26" s="9"/>
      <c r="L26" s="9"/>
      <c r="M26" s="9"/>
      <c r="N26" s="9"/>
      <c r="O26" s="9"/>
      <c r="P26" s="9"/>
      <c r="Q26" s="9"/>
      <c r="R26" s="9"/>
      <c r="S26" s="9"/>
      <c r="T26" s="9"/>
      <c r="U26" s="9"/>
      <c r="V26" s="9"/>
      <c r="W26" s="9"/>
      <c r="X26" s="9"/>
      <c r="Y26" s="9"/>
      <c r="Z26" s="9"/>
      <c r="AA26" s="9"/>
      <c r="AB26" s="9"/>
      <c r="AC26" s="9"/>
      <c r="AD26" s="9"/>
      <c r="AE26" s="9"/>
      <c r="AF26" s="9"/>
      <c r="AG26" s="9"/>
      <c r="AH26" s="9"/>
      <c r="AI26" s="62"/>
      <c r="AJ26" s="64"/>
      <c r="AK26" s="9"/>
      <c r="AL26" s="9"/>
      <c r="AM26" s="9"/>
      <c r="AN26" s="65"/>
      <c r="AO26" s="65"/>
      <c r="AP26" s="65"/>
      <c r="AQ26" s="65"/>
      <c r="AR26" s="65"/>
      <c r="AS26" s="65"/>
      <c r="AT26" s="65"/>
      <c r="AU26" s="65"/>
      <c r="AV26" s="65"/>
      <c r="AW26" s="65"/>
      <c r="AX26" s="65"/>
      <c r="AY26" s="65"/>
      <c r="AZ26" s="65"/>
      <c r="BA26" s="65"/>
      <c r="BB26" s="65"/>
      <c r="BC26" s="65"/>
      <c r="BD26" s="65"/>
      <c r="BE26" s="65"/>
      <c r="BF26" s="65"/>
      <c r="BG26" s="65"/>
      <c r="BH26" s="65"/>
    </row>
  </sheetData>
  <mergeCells count="237">
    <mergeCell ref="BF17:BF22"/>
    <mergeCell ref="BG17:BG22"/>
    <mergeCell ref="BH17:BH22"/>
    <mergeCell ref="B23:AM23"/>
    <mergeCell ref="BA17:BA22"/>
    <mergeCell ref="BB17:BB22"/>
    <mergeCell ref="BC17:BC22"/>
    <mergeCell ref="BD17:BD22"/>
    <mergeCell ref="BE17:BE22"/>
    <mergeCell ref="AV17:AV22"/>
    <mergeCell ref="AW17:AW22"/>
    <mergeCell ref="AX17:AX22"/>
    <mergeCell ref="AY17:AY22"/>
    <mergeCell ref="AZ17:AZ22"/>
    <mergeCell ref="AH17:AH22"/>
    <mergeCell ref="AI17:AI22"/>
    <mergeCell ref="AJ17:AJ22"/>
    <mergeCell ref="AK17:AK22"/>
    <mergeCell ref="AL17:AL22"/>
    <mergeCell ref="AC17:AC22"/>
    <mergeCell ref="AD17:AD22"/>
    <mergeCell ref="AE17:AE22"/>
    <mergeCell ref="AF17:AF22"/>
    <mergeCell ref="AG17:AG22"/>
    <mergeCell ref="X17:X22"/>
    <mergeCell ref="Y17:Y22"/>
    <mergeCell ref="Z17:Z22"/>
    <mergeCell ref="AA17:AA22"/>
    <mergeCell ref="AB17:AB22"/>
    <mergeCell ref="S17:S22"/>
    <mergeCell ref="T17:T22"/>
    <mergeCell ref="U17:U22"/>
    <mergeCell ref="V17:V22"/>
    <mergeCell ref="W17:W22"/>
    <mergeCell ref="N17:N22"/>
    <mergeCell ref="O17:O22"/>
    <mergeCell ref="P17:P22"/>
    <mergeCell ref="Q17:Q22"/>
    <mergeCell ref="R17:R22"/>
    <mergeCell ref="BF11:BF16"/>
    <mergeCell ref="BG11:BG16"/>
    <mergeCell ref="BH11:BH16"/>
    <mergeCell ref="A17:A22"/>
    <mergeCell ref="B17:B22"/>
    <mergeCell ref="C17:C22"/>
    <mergeCell ref="D17:D22"/>
    <mergeCell ref="E17:E22"/>
    <mergeCell ref="F17:F22"/>
    <mergeCell ref="G17:G22"/>
    <mergeCell ref="H17:H22"/>
    <mergeCell ref="I17:I22"/>
    <mergeCell ref="J17:J22"/>
    <mergeCell ref="K17:K22"/>
    <mergeCell ref="L17:L22"/>
    <mergeCell ref="M17:M22"/>
    <mergeCell ref="BA11:BA16"/>
    <mergeCell ref="BB11:BB16"/>
    <mergeCell ref="BC11:BC16"/>
    <mergeCell ref="AB11:AB16"/>
    <mergeCell ref="BD11:BD16"/>
    <mergeCell ref="BE11:BE16"/>
    <mergeCell ref="AV11:AV16"/>
    <mergeCell ref="AW11:AW16"/>
    <mergeCell ref="AX11:AX16"/>
    <mergeCell ref="AY11:AY16"/>
    <mergeCell ref="AZ11:AZ16"/>
    <mergeCell ref="AH11:AH16"/>
    <mergeCell ref="AI11:AI16"/>
    <mergeCell ref="AJ11:AJ16"/>
    <mergeCell ref="AK11:AK16"/>
    <mergeCell ref="AL11:AL16"/>
    <mergeCell ref="S11:S16"/>
    <mergeCell ref="T11:T16"/>
    <mergeCell ref="U11:U16"/>
    <mergeCell ref="V11:V16"/>
    <mergeCell ref="W11:W16"/>
    <mergeCell ref="N11:N16"/>
    <mergeCell ref="O11:O16"/>
    <mergeCell ref="P11:P16"/>
    <mergeCell ref="Q11:Q16"/>
    <mergeCell ref="R11:R16"/>
    <mergeCell ref="BF5:BF10"/>
    <mergeCell ref="BG5:BG10"/>
    <mergeCell ref="BH5:BH10"/>
    <mergeCell ref="A11:A16"/>
    <mergeCell ref="B11:B16"/>
    <mergeCell ref="C11:C16"/>
    <mergeCell ref="D11:D16"/>
    <mergeCell ref="E11:E16"/>
    <mergeCell ref="F11:F16"/>
    <mergeCell ref="G11:G16"/>
    <mergeCell ref="H11:H16"/>
    <mergeCell ref="I11:I16"/>
    <mergeCell ref="J11:J16"/>
    <mergeCell ref="K11:K16"/>
    <mergeCell ref="L11:L16"/>
    <mergeCell ref="M11:M16"/>
    <mergeCell ref="BA5:BA10"/>
    <mergeCell ref="BB5:BB10"/>
    <mergeCell ref="BC5:BC10"/>
    <mergeCell ref="BD5:BD10"/>
    <mergeCell ref="BE5:BE10"/>
    <mergeCell ref="AV5:AV10"/>
    <mergeCell ref="AW5:AW10"/>
    <mergeCell ref="AX5:AX10"/>
    <mergeCell ref="AY5:AY10"/>
    <mergeCell ref="AZ5:AZ10"/>
    <mergeCell ref="AQ5:AQ22"/>
    <mergeCell ref="AR5:AR10"/>
    <mergeCell ref="AS5:AS10"/>
    <mergeCell ref="AT5:AT10"/>
    <mergeCell ref="AU5:AU10"/>
    <mergeCell ref="AR11:AR16"/>
    <mergeCell ref="AS11:AS16"/>
    <mergeCell ref="AT11:AT16"/>
    <mergeCell ref="AU11:AU16"/>
    <mergeCell ref="AR17:AR22"/>
    <mergeCell ref="AS17:AS22"/>
    <mergeCell ref="AT17:AT22"/>
    <mergeCell ref="AU17:AU22"/>
    <mergeCell ref="AL5:AL10"/>
    <mergeCell ref="AM5:AM10"/>
    <mergeCell ref="AN5:AN22"/>
    <mergeCell ref="AO5:AO22"/>
    <mergeCell ref="AP5:AP22"/>
    <mergeCell ref="AM11:AM16"/>
    <mergeCell ref="AM17:AM22"/>
    <mergeCell ref="X5:X10"/>
    <mergeCell ref="Y5:Y10"/>
    <mergeCell ref="Z5:Z10"/>
    <mergeCell ref="AA5:AA10"/>
    <mergeCell ref="AB5:AB10"/>
    <mergeCell ref="AI5:AI10"/>
    <mergeCell ref="AJ5:AJ10"/>
    <mergeCell ref="AK5:AK10"/>
    <mergeCell ref="AC11:AC16"/>
    <mergeCell ref="AD11:AD16"/>
    <mergeCell ref="AE11:AE16"/>
    <mergeCell ref="AF11:AF16"/>
    <mergeCell ref="AG11:AG16"/>
    <mergeCell ref="X11:X16"/>
    <mergeCell ref="Y11:Y16"/>
    <mergeCell ref="Z11:Z16"/>
    <mergeCell ref="AA11:AA16"/>
    <mergeCell ref="BG3:BG4"/>
    <mergeCell ref="BH3:BH4"/>
    <mergeCell ref="A5:A10"/>
    <mergeCell ref="B5:B10"/>
    <mergeCell ref="C5:C10"/>
    <mergeCell ref="D5:D10"/>
    <mergeCell ref="E5:E10"/>
    <mergeCell ref="F5:F10"/>
    <mergeCell ref="G5:G10"/>
    <mergeCell ref="H5:H10"/>
    <mergeCell ref="I5:I10"/>
    <mergeCell ref="J5:J10"/>
    <mergeCell ref="K5:K10"/>
    <mergeCell ref="L5:L10"/>
    <mergeCell ref="AZ3:AZ4"/>
    <mergeCell ref="BA3:BA4"/>
    <mergeCell ref="BB3:BB4"/>
    <mergeCell ref="BC3:BC4"/>
    <mergeCell ref="BD3:BD4"/>
    <mergeCell ref="AU3:AU4"/>
    <mergeCell ref="AV3:AV4"/>
    <mergeCell ref="AW3:AW4"/>
    <mergeCell ref="S5:S10"/>
    <mergeCell ref="T5:T10"/>
    <mergeCell ref="AS3:AS4"/>
    <mergeCell ref="AT3:AT4"/>
    <mergeCell ref="AK3:AK4"/>
    <mergeCell ref="AL3:AL4"/>
    <mergeCell ref="AM3:AM4"/>
    <mergeCell ref="AN3:AN4"/>
    <mergeCell ref="AO3:AO4"/>
    <mergeCell ref="BE3:BE4"/>
    <mergeCell ref="BF3:BF4"/>
    <mergeCell ref="AN1:AR2"/>
    <mergeCell ref="AS1:AZ2"/>
    <mergeCell ref="BA1:BH2"/>
    <mergeCell ref="A3:A4"/>
    <mergeCell ref="B3:B4"/>
    <mergeCell ref="C3:C4"/>
    <mergeCell ref="D3:D4"/>
    <mergeCell ref="E3:E4"/>
    <mergeCell ref="F3:F4"/>
    <mergeCell ref="G3:G4"/>
    <mergeCell ref="H3:H4"/>
    <mergeCell ref="I3:I4"/>
    <mergeCell ref="J3:J4"/>
    <mergeCell ref="K3:K4"/>
    <mergeCell ref="L3:L4"/>
    <mergeCell ref="M3:M4"/>
    <mergeCell ref="A1:I2"/>
    <mergeCell ref="J1:P2"/>
    <mergeCell ref="N3:N4"/>
    <mergeCell ref="AX3:AX4"/>
    <mergeCell ref="AY3:AY4"/>
    <mergeCell ref="AP3:AP4"/>
    <mergeCell ref="AQ3:AQ4"/>
    <mergeCell ref="AR3:AR4"/>
    <mergeCell ref="Q1:Y2"/>
    <mergeCell ref="Z1:AF2"/>
    <mergeCell ref="AG1:AJ2"/>
    <mergeCell ref="AK1:AM2"/>
    <mergeCell ref="P3:P4"/>
    <mergeCell ref="Q3:Q4"/>
    <mergeCell ref="R3:R4"/>
    <mergeCell ref="S3:S4"/>
    <mergeCell ref="AI3:AI4"/>
    <mergeCell ref="AJ3:AJ4"/>
    <mergeCell ref="T3:Y3"/>
    <mergeCell ref="Z3:Z4"/>
    <mergeCell ref="AA3:AA4"/>
    <mergeCell ref="AB3:AB4"/>
    <mergeCell ref="AC3:AC4"/>
    <mergeCell ref="M5:M10"/>
    <mergeCell ref="AD3:AD4"/>
    <mergeCell ref="AE3:AE4"/>
    <mergeCell ref="AC5:AC10"/>
    <mergeCell ref="AD5:AD10"/>
    <mergeCell ref="AE5:AE10"/>
    <mergeCell ref="AF3:AF4"/>
    <mergeCell ref="AG3:AG4"/>
    <mergeCell ref="AH3:AH4"/>
    <mergeCell ref="AF5:AF10"/>
    <mergeCell ref="AG5:AG10"/>
    <mergeCell ref="AH5:AH10"/>
    <mergeCell ref="O3:O4"/>
    <mergeCell ref="U5:U10"/>
    <mergeCell ref="V5:V10"/>
    <mergeCell ref="W5:W10"/>
    <mergeCell ref="N5:N10"/>
    <mergeCell ref="O5:O10"/>
    <mergeCell ref="P5:P10"/>
    <mergeCell ref="Q5:Q10"/>
    <mergeCell ref="R5:R10"/>
  </mergeCells>
  <conditionalFormatting sqref="J11 J17">
    <cfRule type="cellIs" dxfId="943" priority="49" operator="equal">
      <formula>"Muy Alta"</formula>
    </cfRule>
    <cfRule type="cellIs" dxfId="942" priority="50" operator="equal">
      <formula>"Alta"</formula>
    </cfRule>
    <cfRule type="cellIs" dxfId="941" priority="51" operator="equal">
      <formula>"Media"</formula>
    </cfRule>
    <cfRule type="cellIs" dxfId="940" priority="52" operator="equal">
      <formula>"Baja"</formula>
    </cfRule>
    <cfRule type="cellIs" dxfId="939" priority="53" operator="equal">
      <formula>"Muy Baja"</formula>
    </cfRule>
  </conditionalFormatting>
  <conditionalFormatting sqref="AA5">
    <cfRule type="cellIs" dxfId="938" priority="44" operator="equal">
      <formula>"Muy Alta"</formula>
    </cfRule>
    <cfRule type="cellIs" dxfId="937" priority="45" operator="equal">
      <formula>"Alta"</formula>
    </cfRule>
    <cfRule type="cellIs" dxfId="936" priority="46" operator="equal">
      <formula>"Media"</formula>
    </cfRule>
    <cfRule type="cellIs" dxfId="935" priority="47" operator="equal">
      <formula>"Baja"</formula>
    </cfRule>
    <cfRule type="cellIs" dxfId="934" priority="48" operator="equal">
      <formula>"Muy Baja"</formula>
    </cfRule>
  </conditionalFormatting>
  <conditionalFormatting sqref="AC5">
    <cfRule type="cellIs" dxfId="933" priority="39" operator="equal">
      <formula>"Catastrófico"</formula>
    </cfRule>
    <cfRule type="cellIs" dxfId="932" priority="40" operator="equal">
      <formula>"Mayor"</formula>
    </cfRule>
    <cfRule type="cellIs" dxfId="931" priority="41" operator="equal">
      <formula>"Moderado"</formula>
    </cfRule>
    <cfRule type="cellIs" dxfId="930" priority="42" operator="equal">
      <formula>"Menor"</formula>
    </cfRule>
    <cfRule type="cellIs" dxfId="929" priority="43" operator="equal">
      <formula>"Leve"</formula>
    </cfRule>
  </conditionalFormatting>
  <conditionalFormatting sqref="AE5">
    <cfRule type="cellIs" dxfId="928" priority="35" operator="equal">
      <formula>"Extremo"</formula>
    </cfRule>
    <cfRule type="cellIs" dxfId="927" priority="36" operator="equal">
      <formula>"Alto"</formula>
    </cfRule>
    <cfRule type="cellIs" dxfId="926" priority="37" operator="equal">
      <formula>"Moderado"</formula>
    </cfRule>
    <cfRule type="cellIs" dxfId="925" priority="38" operator="equal">
      <formula>"Bajo"</formula>
    </cfRule>
  </conditionalFormatting>
  <conditionalFormatting sqref="P11 P17">
    <cfRule type="cellIs" dxfId="924" priority="31" operator="equal">
      <formula>"Extremo"</formula>
    </cfRule>
    <cfRule type="cellIs" dxfId="923" priority="32" operator="equal">
      <formula>"Alto"</formula>
    </cfRule>
    <cfRule type="cellIs" dxfId="922" priority="33" operator="equal">
      <formula>"Moderado"</formula>
    </cfRule>
    <cfRule type="cellIs" dxfId="921" priority="34" operator="equal">
      <formula>"Bajo"</formula>
    </cfRule>
  </conditionalFormatting>
  <conditionalFormatting sqref="M11:M22">
    <cfRule type="containsText" dxfId="920" priority="30" operator="containsText" text="❌">
      <formula>NOT(ISERROR(SEARCH("❌",M11)))</formula>
    </cfRule>
  </conditionalFormatting>
  <conditionalFormatting sqref="AA11 AA17">
    <cfRule type="cellIs" dxfId="919" priority="25" operator="equal">
      <formula>"Muy Alta"</formula>
    </cfRule>
    <cfRule type="cellIs" dxfId="918" priority="26" operator="equal">
      <formula>"Alta"</formula>
    </cfRule>
    <cfRule type="cellIs" dxfId="917" priority="27" operator="equal">
      <formula>"Media"</formula>
    </cfRule>
    <cfRule type="cellIs" dxfId="916" priority="28" operator="equal">
      <formula>"Baja"</formula>
    </cfRule>
    <cfRule type="cellIs" dxfId="915" priority="29" operator="equal">
      <formula>"Muy Baja"</formula>
    </cfRule>
  </conditionalFormatting>
  <conditionalFormatting sqref="AC11 AC17">
    <cfRule type="cellIs" dxfId="914" priority="20" operator="equal">
      <formula>"Catastrófico"</formula>
    </cfRule>
    <cfRule type="cellIs" dxfId="913" priority="21" operator="equal">
      <formula>"Mayor"</formula>
    </cfRule>
    <cfRule type="cellIs" dxfId="912" priority="22" operator="equal">
      <formula>"Moderado"</formula>
    </cfRule>
    <cfRule type="cellIs" dxfId="911" priority="23" operator="equal">
      <formula>"Menor"</formula>
    </cfRule>
    <cfRule type="cellIs" dxfId="910" priority="24" operator="equal">
      <formula>"Leve"</formula>
    </cfRule>
  </conditionalFormatting>
  <conditionalFormatting sqref="AE11 AE17">
    <cfRule type="cellIs" dxfId="909" priority="16" operator="equal">
      <formula>"Extremo"</formula>
    </cfRule>
    <cfRule type="cellIs" dxfId="908" priority="17" operator="equal">
      <formula>"Alto"</formula>
    </cfRule>
    <cfRule type="cellIs" dxfId="907" priority="18" operator="equal">
      <formula>"Moderado"</formula>
    </cfRule>
    <cfRule type="cellIs" dxfId="906" priority="19" operator="equal">
      <formula>"Bajo"</formula>
    </cfRule>
  </conditionalFormatting>
  <conditionalFormatting sqref="J5">
    <cfRule type="cellIs" dxfId="905" priority="11" operator="equal">
      <formula>"Muy Alta"</formula>
    </cfRule>
    <cfRule type="cellIs" dxfId="904" priority="12" operator="equal">
      <formula>"Alta"</formula>
    </cfRule>
    <cfRule type="cellIs" dxfId="903" priority="13" operator="equal">
      <formula>"Media"</formula>
    </cfRule>
    <cfRule type="cellIs" dxfId="902" priority="14" operator="equal">
      <formula>"Baja"</formula>
    </cfRule>
    <cfRule type="cellIs" dxfId="901" priority="15" operator="equal">
      <formula>"Muy Baja"</formula>
    </cfRule>
  </conditionalFormatting>
  <conditionalFormatting sqref="N5 N11 N17">
    <cfRule type="cellIs" dxfId="900" priority="6" operator="equal">
      <formula>"Catastrófico"</formula>
    </cfRule>
    <cfRule type="cellIs" dxfId="899" priority="7" operator="equal">
      <formula>"Mayor"</formula>
    </cfRule>
    <cfRule type="cellIs" dxfId="898" priority="8" operator="equal">
      <formula>"Moderado"</formula>
    </cfRule>
    <cfRule type="cellIs" dxfId="897" priority="9" operator="equal">
      <formula>"Menor"</formula>
    </cfRule>
    <cfRule type="cellIs" dxfId="896" priority="10" operator="equal">
      <formula>"Leve"</formula>
    </cfRule>
  </conditionalFormatting>
  <conditionalFormatting sqref="P5">
    <cfRule type="cellIs" dxfId="895" priority="2" operator="equal">
      <formula>"Extremo"</formula>
    </cfRule>
    <cfRule type="cellIs" dxfId="894" priority="3" operator="equal">
      <formula>"Alto"</formula>
    </cfRule>
    <cfRule type="cellIs" dxfId="893" priority="4" operator="equal">
      <formula>"Moderado"</formula>
    </cfRule>
    <cfRule type="cellIs" dxfId="892" priority="5" operator="equal">
      <formula>"Bajo"</formula>
    </cfRule>
  </conditionalFormatting>
  <conditionalFormatting sqref="M5:M10">
    <cfRule type="containsText" dxfId="891" priority="1" operator="containsText" text="❌">
      <formula>NOT(ISERROR(SEARCH("❌",M5)))</formula>
    </cfRule>
  </conditionalFormatting>
  <dataValidations count="4">
    <dataValidation type="list" allowBlank="1" showInputMessage="1" showErrorMessage="1" sqref="AM5 AM11 AM17">
      <formula1>"Sin avance,En curso,Finalizado"</formula1>
    </dataValidation>
    <dataValidation type="list" allowBlank="1" showInputMessage="1" showErrorMessage="1" sqref="AS5:AX5 BA5 AS11:AX11 AS17:AX17 BA11 BA17">
      <formula1>"Si,No"</formula1>
    </dataValidation>
    <dataValidation type="list" allowBlank="1" showInputMessage="1" showErrorMessage="1" sqref="BB5 BB11 BB17">
      <formula1>"Si,No, No aplica porque el riesgo no se materializo"</formula1>
    </dataValidation>
    <dataValidation type="list" allowBlank="1" showInputMessage="1" showErrorMessage="1" sqref="H5:H10">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'C:\Users\CARMEN\Downloads\[42328-MR-20220118165801 (7).xlsx]Opciones Tratamiento'!#REF!</xm:f>
          </x14:formula1>
          <xm:sqref>H11:H22 B5:B22 AF5 AF11 AF17</xm:sqref>
        </x14:dataValidation>
        <x14:dataValidation type="custom" allowBlank="1" showInputMessage="1" showErrorMessage="1" error="Recuerde que las acciones se generan bajo la medida de mitigar el riesgo">
          <x14:formula1>
            <xm:f>IF(OR(AF5='C:\Users\CARMEN\Downloads\[42328-MR-20220118165801 (7).xlsx]Opciones Tratamiento'!#REF!,AF5='C:\Users\CARMEN\Downloads\[42328-MR-20220118165801 (7).xlsx]Opciones Tratamiento'!#REF!,AF5='C:\Users\CARMEN\Downloads\[42328-MR-20220118165801 (7).xlsx]Opciones Tratamiento'!#REF!),ISBLANK(AF5),ISTEXT(AF5))</xm:f>
          </x14:formula1>
          <xm:sqref>AG5 AG11 AG17</xm:sqref>
        </x14:dataValidation>
        <x14:dataValidation type="custom" allowBlank="1" showInputMessage="1" showErrorMessage="1" error="Recuerde que las acciones se generan bajo la medida de mitigar el riesgo">
          <x14:formula1>
            <xm:f>IF(OR(AF11='C:\Users\CARMEN\Downloads\[42328-MR-20220118165801 (7).xlsx]Opciones Tratamiento'!#REF!,AF11='C:\Users\CARMEN\Downloads\[42328-MR-20220118165801 (7).xlsx]Opciones Tratamiento'!#REF!,AF11='C:\Users\CARMEN\Downloads\[42328-MR-20220118165801 (7).xlsx]Opciones Tratamiento'!#REF!),ISBLANK(AF11),ISTEXT(AF11))</xm:f>
          </x14:formula1>
          <xm:sqref>AH11 AH17</xm:sqref>
        </x14:dataValidation>
        <x14:dataValidation type="custom" allowBlank="1" showInputMessage="1" showErrorMessage="1" error="Recuerde que las acciones se generan bajo la medida de mitigar el riesgo">
          <x14:formula1>
            <xm:f>IF(OR(AF11='C:\Users\CARMEN\Downloads\[42328-MR-20220118165801 (7).xlsx]Opciones Tratamiento'!#REF!,AF11='C:\Users\CARMEN\Downloads\[42328-MR-20220118165801 (7).xlsx]Opciones Tratamiento'!#REF!,AF11='C:\Users\CARMEN\Downloads\[42328-MR-20220118165801 (7).xlsx]Opciones Tratamiento'!#REF!),ISBLANK(AF11),ISTEXT(AF11))</xm:f>
          </x14:formula1>
          <xm:sqref>AI11 AI17</xm:sqref>
        </x14:dataValidation>
        <x14:dataValidation type="custom" allowBlank="1" showInputMessage="1" showErrorMessage="1" error="Recuerde que las acciones se generan bajo la medida de mitigar el riesgo">
          <x14:formula1>
            <xm:f>IF(OR(AF5='C:\Users\CARMEN\Downloads\[42328-MR-20220118165801 (7).xlsx]Opciones Tratamiento'!#REF!,AF5='C:\Users\CARMEN\Downloads\[42328-MR-20220118165801 (7).xlsx]Opciones Tratamiento'!#REF!,AF5='C:\Users\CARMEN\Downloads\[42328-MR-20220118165801 (7).xlsx]Opciones Tratamiento'!#REF!),ISBLANK(AF5),ISTEXT(AF5))</xm:f>
          </x14:formula1>
          <xm:sqref>AK5:AL5 AK11:AL11 AK17:AL17</xm:sqref>
        </x14:dataValidation>
        <x14:dataValidation type="list" allowBlank="1" showInputMessage="1" showErrorMessage="1">
          <x14:formula1>
            <xm:f>'C:\Users\CARMEN\Downloads\[42328-MR-20220118165801 (7).xlsx]Tabla Impacto'!#REF!</xm:f>
          </x14:formula1>
          <xm:sqref>L5:L22</xm:sqref>
        </x14:dataValidation>
        <x14:dataValidation type="list" allowBlank="1" showInputMessage="1" showErrorMessage="1">
          <x14:formula1>
            <xm:f>'C:\Users\CARMEN\Downloads\[42328-MR-20220118165801 (7).xlsx]Tabla Valoración controles'!#REF!</xm:f>
          </x14:formula1>
          <xm:sqref>T5:U5 T11:U11 T17:U17 W5:Y5 W11:Y11 W17:Y17</xm:sqref>
        </x14:dataValidation>
        <x14:dataValidation type="custom" allowBlank="1" showInputMessage="1" showErrorMessage="1" error="Recuerde que las acciones se generan bajo la medida de mitigar el riesgo">
          <x14:formula1>
            <xm:f>IF(OR(AF5='C:\Users\CARMEN\Downloads\[42328-MR-20220118165801 (7).xlsx]Opciones Tratamiento'!#REF!,AF5='C:\Users\CARMEN\Downloads\[42328-MR-20220118165801 (7).xlsx]Opciones Tratamiento'!#REF!,AF5='C:\Users\CARMEN\Downloads\[42328-MR-20220118165801 (7).xlsx]Opciones Tratamiento'!#REF!),ISBLANK(AF5),ISTEXT(AF5))</xm:f>
          </x14:formula1>
          <xm:sqref>AI5</xm:sqref>
        </x14:dataValidation>
        <x14:dataValidation type="custom" allowBlank="1" showInputMessage="1" showErrorMessage="1" error="Recuerde que las acciones se generan bajo la medida de mitigar el riesgo">
          <x14:formula1>
            <xm:f>IF(OR(AF5='C:\Users\CARMEN\Downloads\[42328-MR-20220118165801 (7).xlsx]Opciones Tratamiento'!#REF!,AF5='C:\Users\CARMEN\Downloads\[42328-MR-20220118165801 (7).xlsx]Opciones Tratamiento'!#REF!,AF5='C:\Users\CARMEN\Downloads\[42328-MR-20220118165801 (7).xlsx]Opciones Tratamiento'!#REF!),ISBLANK(AF5),ISTEXT(AF5))</xm:f>
          </x14:formula1>
          <xm:sqref>AH5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F1"/>
  <sheetViews>
    <sheetView zoomScale="73" zoomScaleNormal="73" workbookViewId="0">
      <selection activeCell="H10" sqref="H10"/>
    </sheetView>
  </sheetViews>
  <sheetFormatPr baseColWidth="10" defaultRowHeight="15" x14ac:dyDescent="0.25"/>
  <cols>
    <col min="1" max="1" width="27.85546875" customWidth="1"/>
    <col min="2" max="2" width="35.85546875" customWidth="1"/>
    <col min="3" max="3" width="17.140625" customWidth="1"/>
    <col min="4" max="4" width="35.85546875" customWidth="1"/>
    <col min="8" max="8" width="27.140625" customWidth="1"/>
    <col min="9" max="9" width="71.7109375" customWidth="1"/>
    <col min="10" max="10" width="37.85546875" customWidth="1"/>
    <col min="11" max="11" width="39.7109375" customWidth="1"/>
    <col min="13" max="13" width="27.85546875" customWidth="1"/>
    <col min="14" max="14" width="72" customWidth="1"/>
    <col min="15" max="15" width="50.42578125" customWidth="1"/>
    <col min="16" max="16" width="70.28515625" customWidth="1"/>
    <col min="17" max="17" width="64.7109375" customWidth="1"/>
    <col min="18" max="18" width="84.28515625" customWidth="1"/>
    <col min="19" max="19" width="52.140625" customWidth="1"/>
    <col min="20" max="20" width="66.85546875" customWidth="1"/>
    <col min="21" max="21" width="43.85546875" customWidth="1"/>
    <col min="22" max="22" width="61.28515625" customWidth="1"/>
    <col min="23" max="23" width="53.28515625" customWidth="1"/>
    <col min="29" max="29" width="59.5703125" customWidth="1"/>
    <col min="34" max="34" width="102" customWidth="1"/>
    <col min="35" max="35" width="33.85546875" customWidth="1"/>
    <col min="36" max="36" width="79.7109375" customWidth="1"/>
    <col min="37" max="37" width="62" customWidth="1"/>
    <col min="38" max="38" width="80.42578125" customWidth="1"/>
    <col min="39" max="39" width="82.5703125" customWidth="1"/>
  </cols>
  <sheetData>
    <row r="1" spans="1:6" ht="142.5" customHeight="1" x14ac:dyDescent="0.25">
      <c r="A1" s="1443" t="s">
        <v>1024</v>
      </c>
      <c r="B1" s="1443"/>
      <c r="C1" s="1443"/>
      <c r="D1" s="1443"/>
      <c r="E1" s="1443"/>
      <c r="F1" s="1443"/>
    </row>
  </sheetData>
  <mergeCells count="1">
    <mergeCell ref="A1:F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5"/>
  <sheetViews>
    <sheetView zoomScale="69" zoomScaleNormal="69" workbookViewId="0">
      <selection sqref="A1:A2"/>
    </sheetView>
  </sheetViews>
  <sheetFormatPr baseColWidth="10" defaultRowHeight="15" x14ac:dyDescent="0.25"/>
  <cols>
    <col min="1" max="1" width="33.28515625" customWidth="1"/>
    <col min="2" max="2" width="15.140625" customWidth="1"/>
    <col min="4" max="4" width="19.7109375" customWidth="1"/>
    <col min="8" max="8" width="12.5703125" customWidth="1"/>
    <col min="9" max="9" width="33.140625" customWidth="1"/>
    <col min="10" max="10" width="27.42578125" customWidth="1"/>
    <col min="11" max="11" width="22" customWidth="1"/>
    <col min="13" max="13" width="22.5703125" customWidth="1"/>
    <col min="15" max="15" width="52.42578125" customWidth="1"/>
    <col min="16" max="16" width="30.140625" customWidth="1"/>
    <col min="17" max="17" width="34.5703125" customWidth="1"/>
    <col min="18" max="18" width="33.7109375" customWidth="1"/>
    <col min="19" max="19" width="49.140625" customWidth="1"/>
    <col min="20" max="20" width="20.85546875" customWidth="1"/>
    <col min="21" max="21" width="38.85546875" customWidth="1"/>
    <col min="22" max="22" width="58.85546875" customWidth="1"/>
    <col min="23" max="23" width="23.85546875" customWidth="1"/>
    <col min="28" max="28" width="20.42578125" customWidth="1"/>
    <col min="29" max="29" width="30.140625" customWidth="1"/>
    <col min="30" max="30" width="17.5703125" customWidth="1"/>
    <col min="31" max="31" width="16" customWidth="1"/>
    <col min="32" max="32" width="19.7109375" customWidth="1"/>
    <col min="33" max="33" width="19.5703125" customWidth="1"/>
    <col min="34" max="34" width="24.140625" customWidth="1"/>
    <col min="35" max="35" width="19.7109375" customWidth="1"/>
    <col min="36" max="36" width="33.28515625" customWidth="1"/>
    <col min="37" max="37" width="49.42578125" customWidth="1"/>
    <col min="38" max="38" width="59" customWidth="1"/>
    <col min="39" max="39" width="62.5703125" customWidth="1"/>
  </cols>
  <sheetData>
    <row r="1" spans="1:60" ht="15.75" x14ac:dyDescent="0.25">
      <c r="A1" s="1015" t="s">
        <v>47</v>
      </c>
      <c r="B1" s="1006" t="s">
        <v>24</v>
      </c>
      <c r="C1" s="1005" t="s">
        <v>48</v>
      </c>
      <c r="D1" s="1005" t="s">
        <v>49</v>
      </c>
      <c r="E1" s="1005" t="s">
        <v>50</v>
      </c>
      <c r="F1" s="1006" t="s">
        <v>51</v>
      </c>
      <c r="G1" s="1018" t="s">
        <v>52</v>
      </c>
      <c r="H1" s="1005" t="s">
        <v>53</v>
      </c>
      <c r="I1" s="1005" t="s">
        <v>54</v>
      </c>
      <c r="J1" s="1005" t="s">
        <v>55</v>
      </c>
      <c r="K1" s="1006" t="s">
        <v>56</v>
      </c>
      <c r="L1" s="1005" t="s">
        <v>57</v>
      </c>
      <c r="M1" s="1005" t="s">
        <v>58</v>
      </c>
      <c r="N1" s="1005" t="s">
        <v>59</v>
      </c>
      <c r="O1" s="1006" t="s">
        <v>56</v>
      </c>
      <c r="P1" s="1005" t="s">
        <v>60</v>
      </c>
      <c r="Q1" s="1004" t="s">
        <v>61</v>
      </c>
      <c r="R1" s="1005" t="s">
        <v>62</v>
      </c>
      <c r="S1" s="1005" t="s">
        <v>63</v>
      </c>
      <c r="T1" s="1005" t="s">
        <v>64</v>
      </c>
      <c r="U1" s="1005"/>
      <c r="V1" s="1005"/>
      <c r="W1" s="1005"/>
      <c r="X1" s="1005"/>
      <c r="Y1" s="1005"/>
      <c r="Z1" s="1004" t="s">
        <v>65</v>
      </c>
      <c r="AA1" s="1004" t="s">
        <v>66</v>
      </c>
      <c r="AB1" s="1004" t="s">
        <v>56</v>
      </c>
      <c r="AC1" s="1004" t="s">
        <v>67</v>
      </c>
      <c r="AD1" s="1004" t="s">
        <v>56</v>
      </c>
      <c r="AE1" s="1004" t="s">
        <v>68</v>
      </c>
      <c r="AF1" s="1004" t="s">
        <v>69</v>
      </c>
      <c r="AG1" s="1005" t="s">
        <v>42</v>
      </c>
      <c r="AH1" s="1005" t="s">
        <v>25</v>
      </c>
      <c r="AI1" s="1005" t="s">
        <v>70</v>
      </c>
      <c r="AJ1" s="1005" t="s">
        <v>71</v>
      </c>
      <c r="AK1" s="998" t="s">
        <v>435</v>
      </c>
      <c r="AL1" s="1000" t="s">
        <v>73</v>
      </c>
      <c r="AM1" s="1002" t="s">
        <v>74</v>
      </c>
      <c r="AN1" s="996" t="s">
        <v>26</v>
      </c>
      <c r="AO1" s="997" t="s">
        <v>436</v>
      </c>
      <c r="AP1" s="997" t="s">
        <v>182</v>
      </c>
      <c r="AQ1" s="997" t="s">
        <v>437</v>
      </c>
      <c r="AR1" s="997" t="s">
        <v>78</v>
      </c>
      <c r="AS1" s="996" t="s">
        <v>27</v>
      </c>
      <c r="AT1" s="996" t="s">
        <v>28</v>
      </c>
      <c r="AU1" s="996" t="s">
        <v>29</v>
      </c>
      <c r="AV1" s="996" t="s">
        <v>79</v>
      </c>
      <c r="AW1" s="996" t="s">
        <v>30</v>
      </c>
      <c r="AX1" s="996" t="s">
        <v>80</v>
      </c>
      <c r="AY1" s="996" t="s">
        <v>438</v>
      </c>
      <c r="AZ1" s="996" t="s">
        <v>31</v>
      </c>
      <c r="BA1" s="995" t="s">
        <v>81</v>
      </c>
      <c r="BB1" s="995" t="s">
        <v>439</v>
      </c>
      <c r="BC1" s="995" t="s">
        <v>83</v>
      </c>
      <c r="BD1" s="995" t="s">
        <v>84</v>
      </c>
      <c r="BE1" s="995" t="s">
        <v>85</v>
      </c>
      <c r="BF1" s="995" t="s">
        <v>133</v>
      </c>
      <c r="BG1" s="995" t="s">
        <v>87</v>
      </c>
      <c r="BH1" s="995" t="s">
        <v>88</v>
      </c>
    </row>
    <row r="2" spans="1:60" ht="98.25" x14ac:dyDescent="0.25">
      <c r="A2" s="1016"/>
      <c r="B2" s="1017"/>
      <c r="C2" s="1005"/>
      <c r="D2" s="1005"/>
      <c r="E2" s="1005"/>
      <c r="F2" s="1006"/>
      <c r="G2" s="1019"/>
      <c r="H2" s="1005"/>
      <c r="I2" s="1005"/>
      <c r="J2" s="1005"/>
      <c r="K2" s="1006"/>
      <c r="L2" s="1005"/>
      <c r="M2" s="1005"/>
      <c r="N2" s="1006"/>
      <c r="O2" s="1006"/>
      <c r="P2" s="1005"/>
      <c r="Q2" s="1004"/>
      <c r="R2" s="1005"/>
      <c r="S2" s="1005"/>
      <c r="T2" s="155" t="s">
        <v>89</v>
      </c>
      <c r="U2" s="155" t="s">
        <v>90</v>
      </c>
      <c r="V2" s="155" t="s">
        <v>91</v>
      </c>
      <c r="W2" s="155" t="s">
        <v>92</v>
      </c>
      <c r="X2" s="155" t="s">
        <v>93</v>
      </c>
      <c r="Y2" s="155" t="s">
        <v>94</v>
      </c>
      <c r="Z2" s="1004"/>
      <c r="AA2" s="1004"/>
      <c r="AB2" s="1004"/>
      <c r="AC2" s="1004"/>
      <c r="AD2" s="1004"/>
      <c r="AE2" s="1004"/>
      <c r="AF2" s="1004"/>
      <c r="AG2" s="1005"/>
      <c r="AH2" s="1005"/>
      <c r="AI2" s="1005"/>
      <c r="AJ2" s="1005"/>
      <c r="AK2" s="999"/>
      <c r="AL2" s="1001"/>
      <c r="AM2" s="1003"/>
      <c r="AN2" s="789"/>
      <c r="AO2" s="997"/>
      <c r="AP2" s="997"/>
      <c r="AQ2" s="997"/>
      <c r="AR2" s="997"/>
      <c r="AS2" s="996"/>
      <c r="AT2" s="996"/>
      <c r="AU2" s="996"/>
      <c r="AV2" s="996"/>
      <c r="AW2" s="996"/>
      <c r="AX2" s="996"/>
      <c r="AY2" s="996"/>
      <c r="AZ2" s="996"/>
      <c r="BA2" s="995"/>
      <c r="BB2" s="995"/>
      <c r="BC2" s="995"/>
      <c r="BD2" s="995"/>
      <c r="BE2" s="995"/>
      <c r="BF2" s="995"/>
      <c r="BG2" s="995"/>
      <c r="BH2" s="995"/>
    </row>
    <row r="3" spans="1:60" ht="330.75" x14ac:dyDescent="0.25">
      <c r="A3" s="888">
        <v>1</v>
      </c>
      <c r="B3" s="928" t="s">
        <v>95</v>
      </c>
      <c r="C3" s="930" t="s">
        <v>529</v>
      </c>
      <c r="D3" s="991" t="s">
        <v>530</v>
      </c>
      <c r="E3" s="327" t="s">
        <v>531</v>
      </c>
      <c r="F3" s="932" t="s">
        <v>532</v>
      </c>
      <c r="G3" s="994" t="s">
        <v>533</v>
      </c>
      <c r="H3" s="983" t="s">
        <v>534</v>
      </c>
      <c r="I3" s="985">
        <v>5001</v>
      </c>
      <c r="J3" s="905" t="str">
        <f>IF(I3&lt;=0,"",IF(I3&lt;=2,"Muy Baja",IF(I3&lt;=24,"Baja",IF(I3&lt;=500,"Media",IF(I3&lt;=5000,"Alta","Muy Alta")))))</f>
        <v>Muy Alta</v>
      </c>
      <c r="K3" s="907">
        <f>IF(J3="","",IF(J3="Muy Baja",0.2,IF(J3="Baja",0.4,IF(J3="Media",0.6,IF(J3="Alta",0.8,IF(J3="Muy Alta",1,))))))</f>
        <v>1</v>
      </c>
      <c r="L3" s="987" t="s">
        <v>158</v>
      </c>
      <c r="M3" s="907" t="str">
        <f>IF(NOT(ISERROR(MATCH(L3,'[5]Tabla Impacto'!$B$221:$B$223,0))),'[5]Tabla Impacto'!$F$223&amp;"Por favor no seleccionar los criterios de impacto(Afectación Económica o presupuestal y Pérdida Reputacional)",L3)</f>
        <v xml:space="preserve">     El riesgo afecta la imagen de la entidad con algunos usuarios de relevancia frente al logro de los objetivos</v>
      </c>
      <c r="N3" s="905" t="str">
        <f>IF(OR(M3='[5]Tabla Impacto'!$C$11,M3='[5]Tabla Impacto'!$D$11),"Leve",IF(OR(M3='[5]Tabla Impacto'!$C$12,M3='[5]Tabla Impacto'!$D$12),"Menor",IF(OR(M3='[5]Tabla Impacto'!$C$13,M3='[5]Tabla Impacto'!$D$13),"Moderado",IF(OR(M3='[5]Tabla Impacto'!$C$14,M3='[5]Tabla Impacto'!$D$14),"Mayor",IF(OR(M3='[5]Tabla Impacto'!$C$15,M3='[5]Tabla Impacto'!$D$15),"Catastrófico","")))))</f>
        <v>Moderado</v>
      </c>
      <c r="O3" s="907">
        <f>IF(N3="","",IF(N3="Leve",0.2,IF(N3="Menor",0.4,IF(N3="Moderado",0.6,IF(N3="Mayor",0.8,IF(N3="Catastrófico",1,))))))</f>
        <v>0.6</v>
      </c>
      <c r="P3" s="909" t="str">
        <f>IF(OR(AND(J3="Muy Baja",N3="Leve"),AND(J3="Muy Baja",N3="Menor"),AND(J3="Baja",N3="Leve")),"Bajo",IF(OR(AND(J3="Muy baja",N3="Moderado"),AND(J3="Baja",N3="Menor"),AND(J3="Baja",N3="Moderado"),AND(J3="Media",N3="Leve"),AND(J3="Media",N3="Menor"),AND(J3="Media",N3="Moderado"),AND(J3="Alta",N3="Leve"),AND(J3="Alta",N3="Menor")),"Moderado",IF(OR(AND(J3="Muy Baja",N3="Mayor"),AND(J3="Baja",N3="Mayor"),AND(J3="Media",N3="Mayor"),AND(J3="Alta",N3="Moderado"),AND(J3="Alta",N3="Mayor"),AND(J3="Muy Alta",N3="Leve"),AND(J3="Muy Alta",N3="Menor"),AND(J3="Muy Alta",N3="Moderado"),AND(J3="Muy Alta",N3="Mayor")),"Alto",IF(OR(AND(J3="Muy Baja",N3="Catastrófico"),AND(J3="Baja",N3="Catastrófico"),AND(J3="Media",N3="Catastrófico"),AND(J3="Alta",N3="Catastrófico"),AND(J3="Muy Alta",N3="Catastrófico")),"Extremo",""))))</f>
        <v>Alto</v>
      </c>
      <c r="Q3" s="309">
        <v>1</v>
      </c>
      <c r="R3" s="328" t="s">
        <v>535</v>
      </c>
      <c r="S3" s="310" t="str">
        <f>IF(OR(T3="Preventivo",T3="Detectivo"),"Probabilidad",IF(T3="Correctivo","Impacto",""))</f>
        <v>Probabilidad</v>
      </c>
      <c r="T3" s="306" t="s">
        <v>104</v>
      </c>
      <c r="U3" s="306" t="s">
        <v>35</v>
      </c>
      <c r="V3" s="311" t="str">
        <f>IF(AND(T3="Preventivo",U3="Automático"),"50%",IF(AND(T3="Preventivo",U3="Manual"),"40%",IF(AND(T3="Detectivo",U3="Automático"),"40%",IF(AND(T3="Detectivo",U3="Manual"),"30%",IF(AND(T3="Correctivo",U3="Automático"),"35%",IF(AND(T3="Correctivo",U3="Manual"),"25%",""))))))</f>
        <v>40%</v>
      </c>
      <c r="W3" s="306" t="s">
        <v>105</v>
      </c>
      <c r="X3" s="306" t="s">
        <v>106</v>
      </c>
      <c r="Y3" s="306" t="s">
        <v>107</v>
      </c>
      <c r="Z3" s="32">
        <f>IFERROR(IF(S3="Probabilidad",(K3-(+K3*V3)),IF(S3="Impacto",K3,"")),"")</f>
        <v>0.6</v>
      </c>
      <c r="AA3" s="312" t="str">
        <f>IFERROR(IF(Z3="","",IF(Z3&lt;=0.2,"Muy Baja",IF(Z3&lt;=0.4,"Baja",IF(Z3&lt;=0.6,"Media",IF(Z3&lt;=0.8,"Alta","Muy Alta"))))),"")</f>
        <v>Media</v>
      </c>
      <c r="AB3" s="308">
        <f>+Z3</f>
        <v>0.6</v>
      </c>
      <c r="AC3" s="312" t="str">
        <f>IFERROR(IF(AD3="","",IF(AD3&lt;=0.2,"Leve",IF(AD3&lt;=0.4,"Menor",IF(AD3&lt;=0.6,"Moderado",IF(AD3&lt;=0.8,"Mayor","Catastrófico"))))),"")</f>
        <v>Moderado</v>
      </c>
      <c r="AD3" s="307">
        <f>IFERROR(IF(S3="Impacto",(O3-(+O3*V3)),IF(S3="Probabilidad",O3,"")),"")</f>
        <v>0.6</v>
      </c>
      <c r="AE3" s="313" t="str">
        <f>IFERROR(IF(OR(AND(AA3="Muy Baja",AC3="Leve"),AND(AA3="Muy Baja",AC3="Menor"),AND(AA3="Baja",AC3="Leve")),"Bajo",IF(OR(AND(AA3="Muy baja",AC3="Moderado"),AND(AA3="Baja",AC3="Menor"),AND(AA3="Baja",AC3="Moderado"),AND(AA3="Media",AC3="Leve"),AND(AA3="Media",AC3="Menor"),AND(AA3="Media",AC3="Moderado"),AND(AA3="Alta",AC3="Leve"),AND(AA3="Alta",AC3="Menor")),"Moderado",IF(OR(AND(AA3="Muy Baja",AC3="Mayor"),AND(AA3="Baja",AC3="Mayor"),AND(AA3="Media",AC3="Mayor"),AND(AA3="Alta",AC3="Moderado"),AND(AA3="Alta",AC3="Mayor"),AND(AA3="Muy Alta",AC3="Leve"),AND(AA3="Muy Alta",AC3="Menor"),AND(AA3="Muy Alta",AC3="Moderado"),AND(AA3="Muy Alta",AC3="Mayor")),"Alto",IF(OR(AND(AA3="Muy Baja",AC3="Catastrófico"),AND(AA3="Baja",AC3="Catastrófico"),AND(AA3="Media",AC3="Catastrófico"),AND(AA3="Alta",AC3="Catastrófico"),AND(AA3="Muy Alta",AC3="Catastrófico")),"Extremo","")))),"")</f>
        <v>Moderado</v>
      </c>
      <c r="AF3" s="329" t="s">
        <v>142</v>
      </c>
      <c r="AG3" s="330" t="s">
        <v>536</v>
      </c>
      <c r="AH3" s="330" t="s">
        <v>537</v>
      </c>
      <c r="AI3" s="331" t="s">
        <v>538</v>
      </c>
      <c r="AJ3" s="268" t="s">
        <v>539</v>
      </c>
      <c r="AK3" s="970">
        <v>44830</v>
      </c>
      <c r="AL3" s="332" t="s">
        <v>540</v>
      </c>
      <c r="AM3" s="333" t="s">
        <v>109</v>
      </c>
      <c r="AN3" s="972" t="s">
        <v>830</v>
      </c>
      <c r="AO3" s="975" t="s">
        <v>492</v>
      </c>
      <c r="AP3" s="952" t="s">
        <v>806</v>
      </c>
      <c r="AQ3" s="955" t="s">
        <v>831</v>
      </c>
      <c r="AR3" s="1445" t="s">
        <v>36</v>
      </c>
      <c r="AS3" s="425" t="s">
        <v>32</v>
      </c>
      <c r="AT3" s="425" t="s">
        <v>32</v>
      </c>
      <c r="AU3" s="425" t="s">
        <v>32</v>
      </c>
      <c r="AV3" s="425" t="s">
        <v>32</v>
      </c>
      <c r="AW3" s="425" t="s">
        <v>32</v>
      </c>
      <c r="AX3" s="425" t="s">
        <v>32</v>
      </c>
      <c r="AY3" s="446" t="s">
        <v>832</v>
      </c>
      <c r="AZ3" s="426" t="s">
        <v>584</v>
      </c>
      <c r="BA3" s="961" t="s">
        <v>37</v>
      </c>
      <c r="BB3" s="427" t="s">
        <v>116</v>
      </c>
      <c r="BC3" s="940">
        <v>0</v>
      </c>
      <c r="BD3" s="943">
        <f>I3</f>
        <v>5001</v>
      </c>
      <c r="BE3" s="943">
        <f>(BC3/BD3)</f>
        <v>0</v>
      </c>
      <c r="BF3" s="946" t="str">
        <f>IF(BE3=0,"Los controles están funcionando y son efectivos",IF(AND(BE3&gt;0,BE3&lt;=0.2),"Los controles son efectivos el 80%.",IF(AND(BE3&gt;0.2,BE3&lt;=1),"Los controles  son ineficientes","Valor no valido")))</f>
        <v>Los controles están funcionando y son efectivos</v>
      </c>
      <c r="BG3" s="949" t="s">
        <v>164</v>
      </c>
      <c r="BH3" s="946" t="str">
        <f>IF(BE3=0,"Mantener la aplicación del control.",IF(AND(BE3&gt;0,BE3&lt;=0.2),"Verificar que los controles se aplique en la periocidad establecida, y analizar si la frecuencia de aplicación del control es la adecuada, por ultimo, analizar si hay causas generadoras del riesgo no identificadas.",IF(AND(BE3&gt;0.2,BE3&lt;=1),"Realizar analisis de causa raiz y reformular controles","Valor no valido")))</f>
        <v>Mantener la aplicación del control.</v>
      </c>
    </row>
    <row r="4" spans="1:60" ht="346.5" x14ac:dyDescent="0.25">
      <c r="A4" s="889"/>
      <c r="B4" s="989"/>
      <c r="C4" s="990"/>
      <c r="D4" s="992"/>
      <c r="E4" s="327" t="s">
        <v>541</v>
      </c>
      <c r="F4" s="993"/>
      <c r="G4" s="994"/>
      <c r="H4" s="984"/>
      <c r="I4" s="986"/>
      <c r="J4" s="968"/>
      <c r="K4" s="927"/>
      <c r="L4" s="988"/>
      <c r="M4" s="927">
        <f ca="1">IF(NOT(ISERROR(MATCH(L4,_xlfn.ANCHORARRAY(#REF!),0))),#REF!&amp;"Por favor no seleccionar los criterios de impacto",L4)</f>
        <v>0</v>
      </c>
      <c r="N4" s="968"/>
      <c r="O4" s="927"/>
      <c r="P4" s="969"/>
      <c r="Q4" s="299">
        <v>2</v>
      </c>
      <c r="R4" s="328" t="s">
        <v>542</v>
      </c>
      <c r="S4" s="310" t="str">
        <f t="shared" ref="S4:S7" si="0">IF(OR(T4="Preventivo",T4="Detectivo"),"Probabilidad",IF(T4="Correctivo","Impacto",""))</f>
        <v>Probabilidad</v>
      </c>
      <c r="T4" s="306" t="s">
        <v>104</v>
      </c>
      <c r="U4" s="306" t="s">
        <v>35</v>
      </c>
      <c r="V4" s="311" t="str">
        <f t="shared" ref="V4:V7" si="1">IF(AND(T4="Preventivo",U4="Automático"),"50%",IF(AND(T4="Preventivo",U4="Manual"),"40%",IF(AND(T4="Detectivo",U4="Automático"),"40%",IF(AND(T4="Detectivo",U4="Manual"),"30%",IF(AND(T4="Correctivo",U4="Automático"),"35%",IF(AND(T4="Correctivo",U4="Manual"),"25%",""))))))</f>
        <v>40%</v>
      </c>
      <c r="W4" s="306" t="s">
        <v>105</v>
      </c>
      <c r="X4" s="306" t="s">
        <v>106</v>
      </c>
      <c r="Y4" s="306" t="s">
        <v>107</v>
      </c>
      <c r="Z4" s="32">
        <f>IFERROR(IF(AND(S3="Probabilidad",S4="Probabilidad"),(AB3-(+AB3*V4)),IF(AND(S3="Impacto",S4="Probabilidad"),(AB2-(+AB2*V4)),IF(S4="Impacto",AB3,""))),"")</f>
        <v>0.36</v>
      </c>
      <c r="AA4" s="312" t="str">
        <f t="shared" ref="AA4:AA7" si="2">IFERROR(IF(Z4="","",IF(Z4&lt;=0.2,"Muy Baja",IF(Z4&lt;=0.4,"Baja",IF(Z4&lt;=0.6,"Media",IF(Z4&lt;=0.8,"Alta","Muy Alta"))))),"")</f>
        <v>Baja</v>
      </c>
      <c r="AB4" s="308">
        <f t="shared" ref="AB4:AB7" si="3">+Z4</f>
        <v>0.36</v>
      </c>
      <c r="AC4" s="312" t="str">
        <f t="shared" ref="AC4:AC7" si="4">IFERROR(IF(AD4="","",IF(AD4&lt;=0.2,"Leve",IF(AD4&lt;=0.4,"Menor",IF(AD4&lt;=0.6,"Moderado",IF(AD4&lt;=0.8,"Mayor","Catastrófico"))))),"")</f>
        <v>Moderado</v>
      </c>
      <c r="AD4" s="307">
        <f>IFERROR(IF(AND(S3="Impacto",S4="Impacto"),(AD3-(+AD3*V4)),IF(AND(S3="Probabilidad",S4="Impacto"),(AD2-(+AD2*V4)),IF(S4="Probabilidad",AD3,""))),"")</f>
        <v>0.6</v>
      </c>
      <c r="AE4" s="313" t="str">
        <f t="shared" ref="AE4:AE7" si="5">IFERROR(IF(OR(AND(AA4="Muy Baja",AC4="Leve"),AND(AA4="Muy Baja",AC4="Menor"),AND(AA4="Baja",AC4="Leve")),"Bajo",IF(OR(AND(AA4="Muy baja",AC4="Moderado"),AND(AA4="Baja",AC4="Menor"),AND(AA4="Baja",AC4="Moderado"),AND(AA4="Media",AC4="Leve"),AND(AA4="Media",AC4="Menor"),AND(AA4="Media",AC4="Moderado"),AND(AA4="Alta",AC4="Leve"),AND(AA4="Alta",AC4="Menor")),"Moderado",IF(OR(AND(AA4="Muy Baja",AC4="Mayor"),AND(AA4="Baja",AC4="Mayor"),AND(AA4="Media",AC4="Mayor"),AND(AA4="Alta",AC4="Moderado"),AND(AA4="Alta",AC4="Mayor"),AND(AA4="Muy Alta",AC4="Leve"),AND(AA4="Muy Alta",AC4="Menor"),AND(AA4="Muy Alta",AC4="Moderado"),AND(AA4="Muy Alta",AC4="Mayor")),"Alto",IF(OR(AND(AA4="Muy Baja",AC4="Catastrófico"),AND(AA4="Baja",AC4="Catastrófico"),AND(AA4="Media",AC4="Catastrófico"),AND(AA4="Alta",AC4="Catastrófico"),AND(AA4="Muy Alta",AC4="Catastrófico")),"Extremo","")))),"")</f>
        <v>Moderado</v>
      </c>
      <c r="AF4" s="329" t="s">
        <v>142</v>
      </c>
      <c r="AG4" s="330" t="s">
        <v>543</v>
      </c>
      <c r="AH4" s="330" t="s">
        <v>537</v>
      </c>
      <c r="AI4" s="331" t="s">
        <v>544</v>
      </c>
      <c r="AJ4" s="268" t="s">
        <v>539</v>
      </c>
      <c r="AK4" s="971"/>
      <c r="AL4" s="334" t="s">
        <v>545</v>
      </c>
      <c r="AM4" s="335" t="s">
        <v>109</v>
      </c>
      <c r="AN4" s="973"/>
      <c r="AO4" s="976"/>
      <c r="AP4" s="953"/>
      <c r="AQ4" s="956"/>
      <c r="AR4" s="1446"/>
      <c r="AS4" s="429" t="s">
        <v>32</v>
      </c>
      <c r="AT4" s="429" t="s">
        <v>32</v>
      </c>
      <c r="AU4" s="429" t="s">
        <v>32</v>
      </c>
      <c r="AV4" s="429" t="s">
        <v>32</v>
      </c>
      <c r="AW4" s="429" t="s">
        <v>32</v>
      </c>
      <c r="AX4" s="429" t="s">
        <v>32</v>
      </c>
      <c r="AY4" s="426" t="s">
        <v>833</v>
      </c>
      <c r="AZ4" s="426" t="s">
        <v>584</v>
      </c>
      <c r="BA4" s="962"/>
      <c r="BB4" s="430" t="s">
        <v>116</v>
      </c>
      <c r="BC4" s="941"/>
      <c r="BD4" s="944"/>
      <c r="BE4" s="944"/>
      <c r="BF4" s="947"/>
      <c r="BG4" s="950"/>
      <c r="BH4" s="947"/>
    </row>
    <row r="5" spans="1:60" ht="299.25" x14ac:dyDescent="0.25">
      <c r="A5" s="890"/>
      <c r="B5" s="929"/>
      <c r="C5" s="990"/>
      <c r="D5" s="992"/>
      <c r="E5" s="336" t="s">
        <v>546</v>
      </c>
      <c r="F5" s="993"/>
      <c r="G5" s="932"/>
      <c r="H5" s="984"/>
      <c r="I5" s="986"/>
      <c r="J5" s="968"/>
      <c r="K5" s="927"/>
      <c r="L5" s="988"/>
      <c r="M5" s="927">
        <f ca="1">IF(NOT(ISERROR(MATCH(L5,_xlfn.ANCHORARRAY(#REF!),0))),#REF!&amp;"Por favor no seleccionar los criterios de impacto",L5)</f>
        <v>0</v>
      </c>
      <c r="N5" s="968"/>
      <c r="O5" s="927"/>
      <c r="P5" s="969"/>
      <c r="Q5" s="299">
        <v>3</v>
      </c>
      <c r="R5" s="328" t="s">
        <v>547</v>
      </c>
      <c r="S5" s="310" t="str">
        <f t="shared" si="0"/>
        <v>Probabilidad</v>
      </c>
      <c r="T5" s="306" t="s">
        <v>104</v>
      </c>
      <c r="U5" s="306" t="s">
        <v>35</v>
      </c>
      <c r="V5" s="311" t="str">
        <f t="shared" si="1"/>
        <v>40%</v>
      </c>
      <c r="W5" s="306" t="s">
        <v>105</v>
      </c>
      <c r="X5" s="306" t="s">
        <v>106</v>
      </c>
      <c r="Y5" s="306" t="s">
        <v>107</v>
      </c>
      <c r="Z5" s="32">
        <f t="shared" ref="Z5" si="6">IFERROR(IF(AND(S4="Probabilidad",S5="Probabilidad"),(AB4-(+AB4*V5)),IF(AND(S4="Impacto",S5="Probabilidad"),(AB3-(+AB3*V5)),IF(S5="Impacto",AB4,""))),"")</f>
        <v>0.216</v>
      </c>
      <c r="AA5" s="312" t="str">
        <f t="shared" si="2"/>
        <v>Baja</v>
      </c>
      <c r="AB5" s="307">
        <f t="shared" si="3"/>
        <v>0.216</v>
      </c>
      <c r="AC5" s="312" t="str">
        <f t="shared" si="4"/>
        <v>Moderado</v>
      </c>
      <c r="AD5" s="307">
        <f t="shared" ref="AD5" si="7">IFERROR(IF(AND(S4="Impacto",S5="Impacto"),(AD4-(+AD4*V5)),IF(AND(S4="Probabilidad",S5="Impacto"),(AD3-(+AD3*V5)),IF(S5="Probabilidad",AD4,""))),"")</f>
        <v>0.6</v>
      </c>
      <c r="AE5" s="313" t="str">
        <f t="shared" si="5"/>
        <v>Moderado</v>
      </c>
      <c r="AF5" s="337" t="s">
        <v>142</v>
      </c>
      <c r="AG5" s="330" t="s">
        <v>548</v>
      </c>
      <c r="AH5" s="330" t="s">
        <v>549</v>
      </c>
      <c r="AI5" s="331" t="s">
        <v>550</v>
      </c>
      <c r="AJ5" s="268" t="s">
        <v>539</v>
      </c>
      <c r="AK5" s="971"/>
      <c r="AL5" s="338" t="s">
        <v>551</v>
      </c>
      <c r="AM5" s="339" t="s">
        <v>109</v>
      </c>
      <c r="AN5" s="973"/>
      <c r="AO5" s="977"/>
      <c r="AP5" s="954"/>
      <c r="AQ5" s="957"/>
      <c r="AR5" s="1447"/>
      <c r="AS5" s="432" t="s">
        <v>32</v>
      </c>
      <c r="AT5" s="432" t="s">
        <v>32</v>
      </c>
      <c r="AU5" s="432" t="s">
        <v>32</v>
      </c>
      <c r="AV5" s="432" t="s">
        <v>32</v>
      </c>
      <c r="AW5" s="432" t="s">
        <v>32</v>
      </c>
      <c r="AX5" s="432" t="s">
        <v>32</v>
      </c>
      <c r="AY5" s="435" t="s">
        <v>834</v>
      </c>
      <c r="AZ5" s="435" t="s">
        <v>584</v>
      </c>
      <c r="BA5" s="963"/>
      <c r="BB5" s="433" t="s">
        <v>116</v>
      </c>
      <c r="BC5" s="942"/>
      <c r="BD5" s="945"/>
      <c r="BE5" s="945"/>
      <c r="BF5" s="948"/>
      <c r="BG5" s="951"/>
      <c r="BH5" s="948"/>
    </row>
    <row r="6" spans="1:60" ht="299.25" x14ac:dyDescent="0.25">
      <c r="A6" s="888">
        <v>2</v>
      </c>
      <c r="B6" s="928" t="s">
        <v>95</v>
      </c>
      <c r="C6" s="930" t="s">
        <v>552</v>
      </c>
      <c r="D6" s="930" t="s">
        <v>553</v>
      </c>
      <c r="E6" s="340" t="s">
        <v>554</v>
      </c>
      <c r="F6" s="932" t="s">
        <v>555</v>
      </c>
      <c r="G6" s="932" t="s">
        <v>533</v>
      </c>
      <c r="H6" s="915" t="s">
        <v>556</v>
      </c>
      <c r="I6" s="917">
        <v>5001</v>
      </c>
      <c r="J6" s="919" t="str">
        <f t="shared" ref="J6" si="8">IF(I6&lt;=0,"",IF(I6&lt;=2,"Muy Baja",IF(I6&lt;=24,"Baja",IF(I6&lt;=500,"Media",IF(I6&lt;=5000,"Alta","Muy Alta")))))</f>
        <v>Muy Alta</v>
      </c>
      <c r="K6" s="921">
        <f t="shared" ref="K6" si="9">IF(J6="","",IF(J6="Muy Baja",0.2,IF(J6="Baja",0.4,IF(J6="Media",0.6,IF(J6="Alta",0.8,IF(J6="Muy Alta",1,))))))</f>
        <v>1</v>
      </c>
      <c r="L6" s="923" t="s">
        <v>139</v>
      </c>
      <c r="M6" s="925" t="str">
        <f>IF(NOT(ISERROR(MATCH(L6,'[5]Tabla Impacto'!$B$221:$B$223,0))),'[5]Tabla Impacto'!$F$223&amp;"Por favor no seleccionar los criterios de impacto(Afectación Económica o presupuestal y Pérdida Reputacional)",L6)</f>
        <v xml:space="preserve">     Mayor a 10000 SMLMV</v>
      </c>
      <c r="N6" s="905" t="str">
        <f>IF(OR(M6='[5]Tabla Impacto'!$C$11,M6='[5]Tabla Impacto'!$D$11),"Leve",IF(OR(M6='[5]Tabla Impacto'!$C$12,M6='[5]Tabla Impacto'!$D$12),"Menor",IF(OR(M6='[5]Tabla Impacto'!$C$13,M6='[5]Tabla Impacto'!$D$13),"Moderado",IF(OR(M6='[5]Tabla Impacto'!$C$14,M6='[5]Tabla Impacto'!$D$14),"Mayor",IF(OR(M6='[5]Tabla Impacto'!$C$15,M6='[5]Tabla Impacto'!$D$15),"Catastrófico","")))))</f>
        <v>Catastrófico</v>
      </c>
      <c r="O6" s="907">
        <f t="shared" ref="O6" si="10">IF(N6="","",IF(N6="Leve",0.2,IF(N6="Menor",0.4,IF(N6="Moderado",0.6,IF(N6="Mayor",0.8,IF(N6="Catastrófico",1,))))))</f>
        <v>1</v>
      </c>
      <c r="P6" s="909" t="str">
        <f t="shared" ref="P6" si="11">IF(OR(AND(J6="Muy Baja",N6="Leve"),AND(J6="Muy Baja",N6="Menor"),AND(J6="Baja",N6="Leve")),"Bajo",IF(OR(AND(J6="Muy baja",N6="Moderado"),AND(J6="Baja",N6="Menor"),AND(J6="Baja",N6="Moderado"),AND(J6="Media",N6="Leve"),AND(J6="Media",N6="Menor"),AND(J6="Media",N6="Moderado"),AND(J6="Alta",N6="Leve"),AND(J6="Alta",N6="Menor")),"Moderado",IF(OR(AND(J6="Muy Baja",N6="Mayor"),AND(J6="Baja",N6="Mayor"),AND(J6="Media",N6="Mayor"),AND(J6="Alta",N6="Moderado"),AND(J6="Alta",N6="Mayor"),AND(J6="Muy Alta",N6="Leve"),AND(J6="Muy Alta",N6="Menor"),AND(J6="Muy Alta",N6="Moderado"),AND(J6="Muy Alta",N6="Mayor")),"Alto",IF(OR(AND(J6="Muy Baja",N6="Catastrófico"),AND(J6="Baja",N6="Catastrófico"),AND(J6="Media",N6="Catastrófico"),AND(J6="Alta",N6="Catastrófico"),AND(J6="Muy Alta",N6="Catastrófico")),"Extremo",""))))</f>
        <v>Extremo</v>
      </c>
      <c r="Q6" s="309">
        <v>1</v>
      </c>
      <c r="R6" s="328" t="s">
        <v>557</v>
      </c>
      <c r="S6" s="310" t="str">
        <f t="shared" si="0"/>
        <v>Probabilidad</v>
      </c>
      <c r="T6" s="306" t="s">
        <v>104</v>
      </c>
      <c r="U6" s="306" t="s">
        <v>35</v>
      </c>
      <c r="V6" s="311" t="str">
        <f t="shared" si="1"/>
        <v>40%</v>
      </c>
      <c r="W6" s="306" t="s">
        <v>105</v>
      </c>
      <c r="X6" s="306" t="s">
        <v>106</v>
      </c>
      <c r="Y6" s="306" t="s">
        <v>107</v>
      </c>
      <c r="Z6" s="32">
        <f t="shared" ref="Z6" si="12">IFERROR(IF(S6="Probabilidad",(K6-(+K6*V6)),IF(S6="Impacto",K6,"")),"")</f>
        <v>0.6</v>
      </c>
      <c r="AA6" s="312" t="str">
        <f t="shared" si="2"/>
        <v>Media</v>
      </c>
      <c r="AB6" s="308">
        <f t="shared" si="3"/>
        <v>0.6</v>
      </c>
      <c r="AC6" s="312" t="str">
        <f t="shared" si="4"/>
        <v>Catastrófico</v>
      </c>
      <c r="AD6" s="307">
        <f t="shared" ref="AD6" si="13">IFERROR(IF(S6="Impacto",(O6-(+O6*V6)),IF(S6="Probabilidad",O6,"")),"")</f>
        <v>1</v>
      </c>
      <c r="AE6" s="313" t="str">
        <f t="shared" si="5"/>
        <v>Extremo</v>
      </c>
      <c r="AF6" s="329" t="s">
        <v>142</v>
      </c>
      <c r="AG6" s="341" t="s">
        <v>558</v>
      </c>
      <c r="AH6" s="330" t="s">
        <v>537</v>
      </c>
      <c r="AI6" s="331" t="s">
        <v>538</v>
      </c>
      <c r="AJ6" s="268" t="s">
        <v>539</v>
      </c>
      <c r="AK6" s="911">
        <v>44830</v>
      </c>
      <c r="AL6" s="334" t="s">
        <v>559</v>
      </c>
      <c r="AM6" s="335" t="s">
        <v>109</v>
      </c>
      <c r="AN6" s="973"/>
      <c r="AO6" s="913" t="s">
        <v>492</v>
      </c>
      <c r="AP6" s="914" t="s">
        <v>835</v>
      </c>
      <c r="AQ6" s="894" t="s">
        <v>836</v>
      </c>
      <c r="AR6" s="1444" t="s">
        <v>36</v>
      </c>
      <c r="AS6" s="447" t="s">
        <v>32</v>
      </c>
      <c r="AT6" s="447" t="s">
        <v>32</v>
      </c>
      <c r="AU6" s="447" t="s">
        <v>32</v>
      </c>
      <c r="AV6" s="447" t="s">
        <v>32</v>
      </c>
      <c r="AW6" s="447" t="s">
        <v>32</v>
      </c>
      <c r="AX6" s="447" t="s">
        <v>32</v>
      </c>
      <c r="AY6" s="448" t="s">
        <v>837</v>
      </c>
      <c r="AZ6" s="435" t="s">
        <v>584</v>
      </c>
      <c r="BA6" s="899" t="s">
        <v>37</v>
      </c>
      <c r="BB6" s="449" t="s">
        <v>116</v>
      </c>
      <c r="BC6" s="903">
        <v>0</v>
      </c>
      <c r="BD6" s="882">
        <f>I6</f>
        <v>5001</v>
      </c>
      <c r="BE6" s="882">
        <f t="shared" ref="BE6" si="14">(BC6/BD6)</f>
        <v>0</v>
      </c>
      <c r="BF6" s="884" t="str">
        <f t="shared" ref="BF6" si="15">IF(BE6=0,"Los controles están funcionando y son efectivos",IF(AND(BE6&gt;0,BE6&lt;=0.2),"Los controles son efectivos el 80%.",IF(AND(BE6&gt;0.2,BE6&lt;=1),"Los controles  son ineficientes","Valor no valido")))</f>
        <v>Los controles están funcionando y son efectivos</v>
      </c>
      <c r="BG6" s="886" t="s">
        <v>164</v>
      </c>
      <c r="BH6" s="884" t="str">
        <f t="shared" ref="BH6" si="16">IF(BE6=0,"Mantener la aplicación del control.",IF(AND(BE6&gt;0,BE6&lt;=0.2),"Verificar que los controles se aplique en la periocidad establecida, y analizar si la frecuencia de aplicación del control es la adecuada, por ultimo, analizar si hay causas generadoras del riesgo no identificadas.",IF(AND(BE6&gt;0.2,BE6&lt;=1),"Realizar analisis de causa raiz y reformular controles","Valor no valido")))</f>
        <v>Mantener la aplicación del control.</v>
      </c>
    </row>
    <row r="7" spans="1:60" ht="299.25" x14ac:dyDescent="0.25">
      <c r="A7" s="890"/>
      <c r="B7" s="929"/>
      <c r="C7" s="931"/>
      <c r="D7" s="931"/>
      <c r="E7" s="340" t="s">
        <v>560</v>
      </c>
      <c r="F7" s="933"/>
      <c r="G7" s="933"/>
      <c r="H7" s="916"/>
      <c r="I7" s="918"/>
      <c r="J7" s="920"/>
      <c r="K7" s="922"/>
      <c r="L7" s="924"/>
      <c r="M7" s="926">
        <f ca="1">IF(NOT(ISERROR(MATCH(L7,_xlfn.ANCHORARRAY(#REF!),0))),#REF!&amp;"Por favor no seleccionar los criterios de impacto",L7)</f>
        <v>0</v>
      </c>
      <c r="N7" s="906"/>
      <c r="O7" s="908"/>
      <c r="P7" s="910"/>
      <c r="Q7" s="299">
        <v>2</v>
      </c>
      <c r="R7" s="342" t="s">
        <v>561</v>
      </c>
      <c r="S7" s="310" t="str">
        <f t="shared" si="0"/>
        <v>Probabilidad</v>
      </c>
      <c r="T7" s="306" t="s">
        <v>104</v>
      </c>
      <c r="U7" s="306" t="s">
        <v>35</v>
      </c>
      <c r="V7" s="311" t="str">
        <f t="shared" si="1"/>
        <v>40%</v>
      </c>
      <c r="W7" s="306" t="s">
        <v>105</v>
      </c>
      <c r="X7" s="306" t="s">
        <v>106</v>
      </c>
      <c r="Y7" s="306" t="s">
        <v>107</v>
      </c>
      <c r="Z7" s="32">
        <f t="shared" ref="Z7" si="17">IFERROR(IF(AND(S6="Probabilidad",S7="Probabilidad"),(AB6-(+AB6*V7)),IF(AND(S6="Impacto",S7="Probabilidad"),(AB5-(+AB5*V7)),IF(S7="Impacto",AB6,""))),"")</f>
        <v>0.36</v>
      </c>
      <c r="AA7" s="312" t="str">
        <f t="shared" si="2"/>
        <v>Baja</v>
      </c>
      <c r="AB7" s="311">
        <f t="shared" si="3"/>
        <v>0.36</v>
      </c>
      <c r="AC7" s="312" t="str">
        <f t="shared" si="4"/>
        <v>Catastrófico</v>
      </c>
      <c r="AD7" s="307">
        <f t="shared" ref="AD7" si="18">IFERROR(IF(AND(S6="Impacto",S7="Impacto"),(AD6-(+AD6*V7)),IF(AND(S6="Probabilidad",S7="Impacto"),(AD5-(+AD5*V7)),IF(S7="Probabilidad",AD6,""))),"")</f>
        <v>1</v>
      </c>
      <c r="AE7" s="313" t="str">
        <f t="shared" si="5"/>
        <v>Extremo</v>
      </c>
      <c r="AF7" s="306" t="s">
        <v>142</v>
      </c>
      <c r="AG7" s="341" t="s">
        <v>562</v>
      </c>
      <c r="AH7" s="330" t="s">
        <v>537</v>
      </c>
      <c r="AI7" s="331" t="s">
        <v>544</v>
      </c>
      <c r="AJ7" s="268" t="s">
        <v>539</v>
      </c>
      <c r="AK7" s="912"/>
      <c r="AL7" s="334" t="s">
        <v>563</v>
      </c>
      <c r="AM7" s="335" t="s">
        <v>109</v>
      </c>
      <c r="AN7" s="974"/>
      <c r="AO7" s="913"/>
      <c r="AP7" s="914"/>
      <c r="AQ7" s="895"/>
      <c r="AR7" s="1444"/>
      <c r="AS7" s="447" t="s">
        <v>32</v>
      </c>
      <c r="AT7" s="447" t="s">
        <v>32</v>
      </c>
      <c r="AU7" s="447" t="s">
        <v>32</v>
      </c>
      <c r="AV7" s="447" t="s">
        <v>32</v>
      </c>
      <c r="AW7" s="447" t="s">
        <v>32</v>
      </c>
      <c r="AX7" s="447" t="s">
        <v>32</v>
      </c>
      <c r="AY7" s="435" t="s">
        <v>834</v>
      </c>
      <c r="AZ7" s="435" t="s">
        <v>584</v>
      </c>
      <c r="BA7" s="900"/>
      <c r="BB7" s="449" t="s">
        <v>116</v>
      </c>
      <c r="BC7" s="904"/>
      <c r="BD7" s="883"/>
      <c r="BE7" s="883"/>
      <c r="BF7" s="885"/>
      <c r="BG7" s="887"/>
      <c r="BH7" s="885"/>
    </row>
    <row r="8" spans="1:60" ht="20.25" x14ac:dyDescent="0.3">
      <c r="A8" s="343"/>
      <c r="B8" s="344"/>
      <c r="C8" s="345"/>
      <c r="D8" s="346"/>
      <c r="E8" s="336"/>
      <c r="F8" s="347"/>
      <c r="G8" s="348"/>
      <c r="H8" s="349"/>
      <c r="I8" s="350"/>
      <c r="J8" s="351"/>
      <c r="K8" s="352"/>
      <c r="L8" s="353"/>
      <c r="M8" s="927">
        <f ca="1">IF(NOT(ISERROR(MATCH(L8,_xlfn.ANCHORARRAY(#REF!),0))),#REF!&amp;"Por favor no seleccionar los criterios de impacto",L8)</f>
        <v>0</v>
      </c>
      <c r="N8" s="351"/>
      <c r="O8" s="352"/>
      <c r="P8" s="354"/>
      <c r="Q8" s="299">
        <v>3</v>
      </c>
      <c r="R8" s="300"/>
      <c r="S8" s="310"/>
      <c r="T8" s="306"/>
      <c r="U8" s="306"/>
      <c r="V8" s="311"/>
      <c r="W8" s="306"/>
      <c r="X8" s="306"/>
      <c r="Y8" s="306"/>
      <c r="Z8" s="32"/>
      <c r="AA8" s="312"/>
      <c r="AB8" s="308"/>
      <c r="AC8" s="312"/>
      <c r="AD8" s="307"/>
      <c r="AE8" s="313"/>
      <c r="AF8" s="329"/>
      <c r="AG8" s="330"/>
      <c r="AH8" s="330"/>
      <c r="AI8" s="331"/>
      <c r="AJ8" s="268"/>
      <c r="AK8" s="355"/>
      <c r="AL8" s="302"/>
      <c r="AM8" s="356"/>
      <c r="AN8" s="450"/>
      <c r="AO8" s="444"/>
      <c r="AP8" s="444"/>
      <c r="AQ8" s="444"/>
      <c r="AR8" s="444"/>
      <c r="AS8" s="438"/>
      <c r="AT8" s="438"/>
      <c r="AU8" s="438"/>
      <c r="AV8" s="438"/>
      <c r="AW8" s="438"/>
      <c r="AX8" s="438"/>
      <c r="AY8" s="445"/>
      <c r="AZ8" s="445"/>
      <c r="BA8" s="451"/>
      <c r="BB8" s="440"/>
      <c r="BC8" s="452"/>
      <c r="BD8" s="453"/>
      <c r="BE8" s="453"/>
      <c r="BF8" s="454"/>
      <c r="BG8" s="455"/>
      <c r="BH8" s="454"/>
    </row>
    <row r="9" spans="1:60" ht="16.5" x14ac:dyDescent="0.3">
      <c r="A9" s="888">
        <v>3</v>
      </c>
      <c r="B9" s="873"/>
      <c r="C9" s="873"/>
      <c r="D9" s="873"/>
      <c r="E9" s="357"/>
      <c r="F9" s="891"/>
      <c r="G9" s="358"/>
      <c r="H9" s="873"/>
      <c r="I9" s="876"/>
      <c r="J9" s="861" t="str">
        <f t="shared" ref="J9" si="19">IF(I9&lt;=0,"",IF(I9&lt;=2,"Muy Baja",IF(I9&lt;=24,"Baja",IF(I9&lt;=500,"Media",IF(I9&lt;=5000,"Alta","Muy Alta")))))</f>
        <v/>
      </c>
      <c r="K9" s="864" t="str">
        <f t="shared" ref="K9" si="20">IF(J9="","",IF(J9="Muy Baja",0.2,IF(J9="Baja",0.4,IF(J9="Media",0.6,IF(J9="Alta",0.8,IF(J9="Muy Alta",1,))))))</f>
        <v/>
      </c>
      <c r="L9" s="879"/>
      <c r="M9" s="864">
        <f>IF(NOT(ISERROR(MATCH(L9,#REF!,0))),#REF!&amp;"Por favor no seleccionar los criterios de impacto(Afectación Económica o presupuestal y Pérdida Reputacional)",L9)</f>
        <v>0</v>
      </c>
      <c r="N9" s="861"/>
      <c r="O9" s="864"/>
      <c r="P9" s="867"/>
      <c r="Q9" s="299">
        <v>1</v>
      </c>
      <c r="R9" s="300"/>
      <c r="S9" s="301" t="str">
        <f>IF(OR(T9="Preventivo",T9="Detectivo"),"Probabilidad",IF(T9="Correctivo","Impacto",""))</f>
        <v/>
      </c>
      <c r="T9" s="30"/>
      <c r="U9" s="30"/>
      <c r="V9" s="31" t="str">
        <f>IF(AND(T9="Preventivo",U9="Automático"),"50%",IF(AND(T9="Preventivo",U9="Manual"),"40%",IF(AND(T9="Detectivo",U9="Automático"),"40%",IF(AND(T9="Detectivo",U9="Manual"),"30%",IF(AND(T9="Correctivo",U9="Automático"),"35%",IF(AND(T9="Correctivo",U9="Manual"),"25%",""))))))</f>
        <v/>
      </c>
      <c r="W9" s="30"/>
      <c r="X9" s="30"/>
      <c r="Y9" s="30"/>
      <c r="Z9" s="32" t="str">
        <f>IFERROR(IF(S9="Probabilidad",(K9-(+K9*V9)),IF(S9="Impacto",K9,"")),"")</f>
        <v/>
      </c>
      <c r="AA9" s="33" t="str">
        <f>IFERROR(IF(Z9="","",IF(Z9&lt;=0.2,"Muy Baja",IF(Z9&lt;=0.4,"Baja",IF(Z9&lt;=0.6,"Media",IF(Z9&lt;=0.8,"Alta","Muy Alta"))))),"")</f>
        <v/>
      </c>
      <c r="AB9" s="307" t="str">
        <f>+Z9</f>
        <v/>
      </c>
      <c r="AC9" s="33" t="str">
        <f>IFERROR(IF(AD9="","",IF(AD9&lt;=0.2,"Leve",IF(AD9&lt;=0.4,"Menor",IF(AD9&lt;=0.6,"Moderado",IF(AD9&lt;=0.8,"Mayor","Catastrófico"))))),"")</f>
        <v/>
      </c>
      <c r="AD9" s="307" t="str">
        <f>IFERROR(IF(S9="Impacto",(O9-(+O9*V9)),IF(S9="Probabilidad",O9,"")),"")</f>
        <v/>
      </c>
      <c r="AE9" s="36" t="str">
        <f>IFERROR(IF(OR(AND(AA9="Muy Baja",AC9="Leve"),AND(AA9="Muy Baja",AC9="Menor"),AND(AA9="Baja",AC9="Leve")),"Bajo",IF(OR(AND(AA9="Muy baja",AC9="Moderado"),AND(AA9="Baja",AC9="Menor"),AND(AA9="Baja",AC9="Moderado"),AND(AA9="Media",AC9="Leve"),AND(AA9="Media",AC9="Menor"),AND(AA9="Media",AC9="Moderado"),AND(AA9="Alta",AC9="Leve"),AND(AA9="Alta",AC9="Menor")),"Moderado",IF(OR(AND(AA9="Muy Baja",AC9="Mayor"),AND(AA9="Baja",AC9="Mayor"),AND(AA9="Media",AC9="Mayor"),AND(AA9="Alta",AC9="Moderado"),AND(AA9="Alta",AC9="Mayor"),AND(AA9="Muy Alta",AC9="Leve"),AND(AA9="Muy Alta",AC9="Menor"),AND(AA9="Muy Alta",AC9="Moderado"),AND(AA9="Muy Alta",AC9="Mayor")),"Alto",IF(OR(AND(AA9="Muy Baja",AC9="Catastrófico"),AND(AA9="Baja",AC9="Catastrófico"),AND(AA9="Media",AC9="Catastrófico"),AND(AA9="Alta",AC9="Catastrófico"),AND(AA9="Muy Alta",AC9="Catastrófico")),"Extremo","")))),"")</f>
        <v/>
      </c>
      <c r="AF9" s="337"/>
      <c r="AG9" s="270"/>
      <c r="AH9" s="283"/>
      <c r="AI9" s="284"/>
      <c r="AJ9" s="284"/>
      <c r="AK9" s="270"/>
      <c r="AL9" s="359"/>
      <c r="AM9" s="360"/>
      <c r="AN9" s="396"/>
      <c r="AO9" s="396"/>
      <c r="AP9" s="396"/>
      <c r="AQ9" s="396"/>
      <c r="AR9" s="396"/>
      <c r="AS9" s="396"/>
      <c r="AT9" s="396"/>
      <c r="AU9" s="396"/>
      <c r="AV9" s="396"/>
      <c r="AW9" s="396"/>
      <c r="AX9" s="396"/>
      <c r="AY9" s="396"/>
      <c r="AZ9" s="396"/>
      <c r="BA9" s="396"/>
      <c r="BB9" s="396"/>
      <c r="BC9" s="396"/>
      <c r="BD9" s="396"/>
      <c r="BE9" s="396"/>
      <c r="BF9" s="396"/>
      <c r="BG9" s="396"/>
      <c r="BH9" s="396"/>
    </row>
    <row r="10" spans="1:60" ht="16.5" x14ac:dyDescent="0.3">
      <c r="A10" s="889"/>
      <c r="B10" s="874"/>
      <c r="C10" s="874"/>
      <c r="D10" s="874"/>
      <c r="E10" s="361"/>
      <c r="F10" s="892"/>
      <c r="G10" s="362"/>
      <c r="H10" s="874"/>
      <c r="I10" s="877"/>
      <c r="J10" s="862"/>
      <c r="K10" s="865"/>
      <c r="L10" s="880"/>
      <c r="M10" s="865">
        <f ca="1">IF(NOT(ISERROR(MATCH(L10,_xlfn.ANCHORARRAY(F21),0))),K23&amp;"Por favor no seleccionar los criterios de impacto",L10)</f>
        <v>0</v>
      </c>
      <c r="N10" s="862"/>
      <c r="O10" s="865"/>
      <c r="P10" s="868"/>
      <c r="Q10" s="299">
        <v>2</v>
      </c>
      <c r="R10" s="300"/>
      <c r="S10" s="301" t="str">
        <f>IF(OR(T10="Preventivo",T10="Detectivo"),"Probabilidad",IF(T10="Correctivo","Impacto",""))</f>
        <v/>
      </c>
      <c r="T10" s="30"/>
      <c r="U10" s="30"/>
      <c r="V10" s="31" t="str">
        <f t="shared" ref="V10:V14" si="21">IF(AND(T10="Preventivo",U10="Automático"),"50%",IF(AND(T10="Preventivo",U10="Manual"),"40%",IF(AND(T10="Detectivo",U10="Automático"),"40%",IF(AND(T10="Detectivo",U10="Manual"),"30%",IF(AND(T10="Correctivo",U10="Automático"),"35%",IF(AND(T10="Correctivo",U10="Manual"),"25%",""))))))</f>
        <v/>
      </c>
      <c r="W10" s="30"/>
      <c r="X10" s="30"/>
      <c r="Y10" s="30"/>
      <c r="Z10" s="32" t="str">
        <f>IFERROR(IF(AND(S9="Probabilidad",S10="Probabilidad"),(AB9-(+AB9*V10)),IF(AND(S9="Impacto",S10="Probabilidad"),(K9-(+K9*V10)),IF(S10="Impacto",AB9,""))),"")</f>
        <v/>
      </c>
      <c r="AA10" s="33" t="str">
        <f t="shared" ref="AA10:AA14" si="22">IFERROR(IF(Z10="","",IF(Z10&lt;=0.2,"Muy Baja",IF(Z10&lt;=0.4,"Baja",IF(Z10&lt;=0.6,"Media",IF(Z10&lt;=0.8,"Alta","Muy Alta"))))),"")</f>
        <v/>
      </c>
      <c r="AB10" s="307" t="str">
        <f>+Z10</f>
        <v/>
      </c>
      <c r="AC10" s="33" t="str">
        <f t="shared" ref="AC10:AC14" si="23">IFERROR(IF(AD10="","",IF(AD10&lt;=0.2,"Leve",IF(AD10&lt;=0.4,"Menor",IF(AD10&lt;=0.6,"Moderado",IF(AD10&lt;=0.8,"Mayor","Catastrófico"))))),"")</f>
        <v/>
      </c>
      <c r="AD10" s="326" t="str">
        <f>IFERROR(IF(AND(S9="Impacto",S10="Impacto"),(AD9-(+AD9*V10)),IF(AND(S9="Probabilidad",S10="Impacto"),(O9-(+O9*V10)),IF(S10="Probabilidad",AD9,""))),"")</f>
        <v/>
      </c>
      <c r="AE10" s="36" t="str">
        <f t="shared" ref="AE10:AE14" si="24">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
      </c>
      <c r="AF10" s="337"/>
      <c r="AG10" s="270"/>
      <c r="AH10" s="283"/>
      <c r="AI10" s="284"/>
      <c r="AJ10" s="284"/>
      <c r="AK10" s="270"/>
      <c r="AL10" s="270"/>
      <c r="AM10" s="283"/>
      <c r="AN10" s="65"/>
      <c r="AO10" s="65"/>
      <c r="AP10" s="65"/>
      <c r="AQ10" s="65"/>
      <c r="AR10" s="65"/>
      <c r="AS10" s="65"/>
      <c r="AT10" s="65"/>
      <c r="AU10" s="65"/>
      <c r="AV10" s="65"/>
      <c r="AW10" s="65"/>
      <c r="AX10" s="65"/>
      <c r="AY10" s="65"/>
      <c r="AZ10" s="65"/>
      <c r="BA10" s="65"/>
      <c r="BB10" s="65"/>
      <c r="BC10" s="65"/>
      <c r="BD10" s="65"/>
      <c r="BE10" s="65"/>
      <c r="BF10" s="65"/>
      <c r="BG10" s="65"/>
      <c r="BH10" s="65"/>
    </row>
    <row r="11" spans="1:60" ht="16.5" x14ac:dyDescent="0.3">
      <c r="A11" s="889"/>
      <c r="B11" s="874"/>
      <c r="C11" s="874"/>
      <c r="D11" s="874"/>
      <c r="E11" s="361"/>
      <c r="F11" s="892"/>
      <c r="G11" s="362"/>
      <c r="H11" s="874"/>
      <c r="I11" s="877"/>
      <c r="J11" s="862"/>
      <c r="K11" s="865"/>
      <c r="L11" s="880"/>
      <c r="M11" s="865">
        <f ca="1">IF(NOT(ISERROR(MATCH(L11,_xlfn.ANCHORARRAY(F22),0))),K24&amp;"Por favor no seleccionar los criterios de impacto",L11)</f>
        <v>0</v>
      </c>
      <c r="N11" s="862"/>
      <c r="O11" s="865"/>
      <c r="P11" s="868"/>
      <c r="Q11" s="299">
        <v>3</v>
      </c>
      <c r="R11" s="280"/>
      <c r="S11" s="301" t="str">
        <f t="shared" ref="S11:S14" si="25">IF(OR(T11="Preventivo",T11="Detectivo"),"Probabilidad",IF(T11="Correctivo","Impacto",""))</f>
        <v/>
      </c>
      <c r="T11" s="30"/>
      <c r="U11" s="30"/>
      <c r="V11" s="31" t="str">
        <f t="shared" si="21"/>
        <v/>
      </c>
      <c r="W11" s="30"/>
      <c r="X11" s="30"/>
      <c r="Y11" s="30"/>
      <c r="Z11" s="32" t="str">
        <f>IFERROR(IF(AND(S10="Probabilidad",S11="Probabilidad"),(AB10-(+AB10*V11)),IF(AND(S10="Impacto",S11="Probabilidad"),(AB9-(+AB9*V11)),IF(S11="Impacto",AB10,""))),"")</f>
        <v/>
      </c>
      <c r="AA11" s="33" t="str">
        <f t="shared" si="22"/>
        <v/>
      </c>
      <c r="AB11" s="307" t="str">
        <f t="shared" ref="AB11:AB14" si="26">+Z11</f>
        <v/>
      </c>
      <c r="AC11" s="33" t="str">
        <f t="shared" si="23"/>
        <v/>
      </c>
      <c r="AD11" s="326" t="str">
        <f t="shared" ref="AD11:AD14" si="27">IFERROR(IF(AND(S10="Impacto",S11="Impacto"),(AD10-(+AD10*V11)),IF(AND(S10="Probabilidad",S11="Impacto"),(AD9-(+AD9*V11)),IF(S11="Probabilidad",AD10,""))),"")</f>
        <v/>
      </c>
      <c r="AE11" s="36" t="str">
        <f t="shared" si="24"/>
        <v/>
      </c>
      <c r="AF11" s="337"/>
      <c r="AG11" s="270"/>
      <c r="AH11" s="283"/>
      <c r="AI11" s="284"/>
      <c r="AJ11" s="284"/>
      <c r="AK11" s="270"/>
      <c r="AL11" s="270"/>
      <c r="AM11" s="283"/>
      <c r="AN11" s="65"/>
      <c r="AO11" s="65"/>
      <c r="AP11" s="65"/>
      <c r="AQ11" s="65"/>
      <c r="AR11" s="65"/>
      <c r="AS11" s="65"/>
      <c r="AT11" s="65"/>
      <c r="AU11" s="65"/>
      <c r="AV11" s="65"/>
      <c r="AW11" s="65"/>
      <c r="AX11" s="65"/>
      <c r="AY11" s="65"/>
      <c r="AZ11" s="65"/>
      <c r="BA11" s="65"/>
      <c r="BB11" s="65"/>
      <c r="BC11" s="65"/>
      <c r="BD11" s="65"/>
      <c r="BE11" s="65"/>
      <c r="BF11" s="65"/>
      <c r="BG11" s="65"/>
      <c r="BH11" s="65"/>
    </row>
    <row r="12" spans="1:60" ht="16.5" x14ac:dyDescent="0.3">
      <c r="A12" s="889"/>
      <c r="B12" s="874"/>
      <c r="C12" s="874"/>
      <c r="D12" s="874"/>
      <c r="E12" s="361"/>
      <c r="F12" s="892"/>
      <c r="G12" s="362"/>
      <c r="H12" s="874"/>
      <c r="I12" s="877"/>
      <c r="J12" s="862"/>
      <c r="K12" s="865"/>
      <c r="L12" s="880"/>
      <c r="M12" s="865">
        <f ca="1">IF(NOT(ISERROR(MATCH(L12,_xlfn.ANCHORARRAY(F23),0))),K25&amp;"Por favor no seleccionar los criterios de impacto",L12)</f>
        <v>0</v>
      </c>
      <c r="N12" s="862"/>
      <c r="O12" s="865"/>
      <c r="P12" s="868"/>
      <c r="Q12" s="299">
        <v>4</v>
      </c>
      <c r="R12" s="300"/>
      <c r="S12" s="301" t="str">
        <f t="shared" si="25"/>
        <v/>
      </c>
      <c r="T12" s="30"/>
      <c r="U12" s="30"/>
      <c r="V12" s="31" t="str">
        <f t="shared" si="21"/>
        <v/>
      </c>
      <c r="W12" s="30"/>
      <c r="X12" s="30"/>
      <c r="Y12" s="30"/>
      <c r="Z12" s="32" t="str">
        <f t="shared" ref="Z12:Z14" si="28">IFERROR(IF(AND(S11="Probabilidad",S12="Probabilidad"),(AB11-(+AB11*V12)),IF(AND(S11="Impacto",S12="Probabilidad"),(AB10-(+AB10*V12)),IF(S12="Impacto",AB11,""))),"")</f>
        <v/>
      </c>
      <c r="AA12" s="33" t="str">
        <f t="shared" si="22"/>
        <v/>
      </c>
      <c r="AB12" s="307" t="str">
        <f t="shared" si="26"/>
        <v/>
      </c>
      <c r="AC12" s="33" t="str">
        <f t="shared" si="23"/>
        <v/>
      </c>
      <c r="AD12" s="326" t="str">
        <f t="shared" si="27"/>
        <v/>
      </c>
      <c r="AE12" s="36" t="str">
        <f t="shared" si="24"/>
        <v/>
      </c>
      <c r="AF12" s="337"/>
      <c r="AG12" s="270"/>
      <c r="AH12" s="283"/>
      <c r="AI12" s="284"/>
      <c r="AJ12" s="284"/>
      <c r="AK12" s="270"/>
      <c r="AL12" s="270"/>
      <c r="AM12" s="283"/>
      <c r="AN12" s="65"/>
      <c r="AO12" s="65"/>
      <c r="AP12" s="65"/>
      <c r="AQ12" s="65"/>
      <c r="AR12" s="65"/>
      <c r="AS12" s="65"/>
      <c r="AT12" s="65"/>
      <c r="AU12" s="65"/>
      <c r="AV12" s="65"/>
      <c r="AW12" s="65"/>
      <c r="AX12" s="65"/>
      <c r="AY12" s="65"/>
      <c r="AZ12" s="65"/>
      <c r="BA12" s="65"/>
      <c r="BB12" s="65"/>
      <c r="BC12" s="65"/>
      <c r="BD12" s="65"/>
      <c r="BE12" s="65"/>
      <c r="BF12" s="65"/>
      <c r="BG12" s="65"/>
      <c r="BH12" s="65"/>
    </row>
    <row r="13" spans="1:60" ht="16.5" x14ac:dyDescent="0.3">
      <c r="A13" s="889"/>
      <c r="B13" s="874"/>
      <c r="C13" s="874"/>
      <c r="D13" s="874"/>
      <c r="E13" s="361"/>
      <c r="F13" s="892"/>
      <c r="G13" s="362"/>
      <c r="H13" s="874"/>
      <c r="I13" s="877"/>
      <c r="J13" s="862"/>
      <c r="K13" s="865"/>
      <c r="L13" s="880"/>
      <c r="M13" s="865">
        <f ca="1">IF(NOT(ISERROR(MATCH(L13,_xlfn.ANCHORARRAY(F24),0))),K26&amp;"Por favor no seleccionar los criterios de impacto",L13)</f>
        <v>0</v>
      </c>
      <c r="N13" s="862"/>
      <c r="O13" s="865"/>
      <c r="P13" s="868"/>
      <c r="Q13" s="299">
        <v>5</v>
      </c>
      <c r="R13" s="300"/>
      <c r="S13" s="301" t="str">
        <f t="shared" si="25"/>
        <v/>
      </c>
      <c r="T13" s="30"/>
      <c r="U13" s="30"/>
      <c r="V13" s="31" t="str">
        <f t="shared" si="21"/>
        <v/>
      </c>
      <c r="W13" s="30"/>
      <c r="X13" s="30"/>
      <c r="Y13" s="30"/>
      <c r="Z13" s="32" t="str">
        <f t="shared" si="28"/>
        <v/>
      </c>
      <c r="AA13" s="33" t="str">
        <f t="shared" si="22"/>
        <v/>
      </c>
      <c r="AB13" s="307" t="str">
        <f t="shared" si="26"/>
        <v/>
      </c>
      <c r="AC13" s="33" t="str">
        <f t="shared" si="23"/>
        <v/>
      </c>
      <c r="AD13" s="326" t="str">
        <f t="shared" si="27"/>
        <v/>
      </c>
      <c r="AE13" s="36" t="str">
        <f t="shared" si="24"/>
        <v/>
      </c>
      <c r="AF13" s="337"/>
      <c r="AG13" s="270"/>
      <c r="AH13" s="283"/>
      <c r="AI13" s="284"/>
      <c r="AJ13" s="284"/>
      <c r="AK13" s="270"/>
      <c r="AL13" s="270"/>
      <c r="AM13" s="283"/>
      <c r="AN13" s="65"/>
      <c r="AO13" s="65"/>
      <c r="AP13" s="65"/>
      <c r="AQ13" s="65"/>
      <c r="AR13" s="65"/>
      <c r="AS13" s="65"/>
      <c r="AT13" s="65"/>
      <c r="AU13" s="65"/>
      <c r="AV13" s="65"/>
      <c r="AW13" s="65"/>
      <c r="AX13" s="65"/>
      <c r="AY13" s="65"/>
      <c r="AZ13" s="65"/>
      <c r="BA13" s="65"/>
      <c r="BB13" s="65"/>
      <c r="BC13" s="65"/>
      <c r="BD13" s="65"/>
      <c r="BE13" s="65"/>
      <c r="BF13" s="65"/>
      <c r="BG13" s="65"/>
      <c r="BH13" s="65"/>
    </row>
    <row r="14" spans="1:60" ht="16.5" x14ac:dyDescent="0.3">
      <c r="A14" s="890"/>
      <c r="B14" s="875"/>
      <c r="C14" s="875"/>
      <c r="D14" s="875"/>
      <c r="E14" s="359"/>
      <c r="F14" s="893"/>
      <c r="G14" s="363"/>
      <c r="H14" s="875"/>
      <c r="I14" s="878"/>
      <c r="J14" s="863"/>
      <c r="K14" s="866"/>
      <c r="L14" s="881"/>
      <c r="M14" s="866">
        <f ca="1">IF(NOT(ISERROR(MATCH(L14,_xlfn.ANCHORARRAY(F25),0))),K27&amp;"Por favor no seleccionar los criterios de impacto",L14)</f>
        <v>0</v>
      </c>
      <c r="N14" s="863"/>
      <c r="O14" s="866"/>
      <c r="P14" s="869"/>
      <c r="Q14" s="299">
        <v>6</v>
      </c>
      <c r="R14" s="300"/>
      <c r="S14" s="301" t="str">
        <f t="shared" si="25"/>
        <v/>
      </c>
      <c r="T14" s="30"/>
      <c r="U14" s="30"/>
      <c r="V14" s="31" t="str">
        <f t="shared" si="21"/>
        <v/>
      </c>
      <c r="W14" s="30"/>
      <c r="X14" s="30"/>
      <c r="Y14" s="30"/>
      <c r="Z14" s="32" t="str">
        <f t="shared" si="28"/>
        <v/>
      </c>
      <c r="AA14" s="33" t="str">
        <f t="shared" si="22"/>
        <v/>
      </c>
      <c r="AB14" s="307" t="str">
        <f t="shared" si="26"/>
        <v/>
      </c>
      <c r="AC14" s="33" t="str">
        <f t="shared" si="23"/>
        <v/>
      </c>
      <c r="AD14" s="326" t="str">
        <f t="shared" si="27"/>
        <v/>
      </c>
      <c r="AE14" s="36" t="str">
        <f t="shared" si="24"/>
        <v/>
      </c>
      <c r="AF14" s="337"/>
      <c r="AG14" s="270"/>
      <c r="AH14" s="283"/>
      <c r="AI14" s="284"/>
      <c r="AJ14" s="284"/>
      <c r="AK14" s="270"/>
      <c r="AL14" s="270"/>
      <c r="AM14" s="283"/>
      <c r="AN14" s="65"/>
      <c r="AO14" s="65"/>
      <c r="AP14" s="65"/>
      <c r="AQ14" s="65"/>
      <c r="AR14" s="65"/>
      <c r="AS14" s="65"/>
      <c r="AT14" s="65"/>
      <c r="AU14" s="65"/>
      <c r="AV14" s="65"/>
      <c r="AW14" s="65"/>
      <c r="AX14" s="65"/>
      <c r="AY14" s="65"/>
      <c r="AZ14" s="65"/>
      <c r="BA14" s="65"/>
      <c r="BB14" s="65"/>
      <c r="BC14" s="65"/>
      <c r="BD14" s="65"/>
      <c r="BE14" s="65"/>
      <c r="BF14" s="65"/>
      <c r="BG14" s="65"/>
      <c r="BH14" s="65"/>
    </row>
    <row r="15" spans="1:60" ht="16.5" x14ac:dyDescent="0.3">
      <c r="A15" s="314"/>
      <c r="B15" s="870" t="s">
        <v>400</v>
      </c>
      <c r="C15" s="871"/>
      <c r="D15" s="871"/>
      <c r="E15" s="871"/>
      <c r="F15" s="871"/>
      <c r="G15" s="871"/>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2"/>
      <c r="AN15" s="65"/>
      <c r="AO15" s="65"/>
      <c r="AP15" s="65"/>
      <c r="AQ15" s="65"/>
      <c r="AR15" s="65"/>
      <c r="AS15" s="65"/>
      <c r="AT15" s="65"/>
      <c r="AU15" s="65"/>
      <c r="AV15" s="65"/>
      <c r="AW15" s="65"/>
      <c r="AX15" s="65"/>
      <c r="AY15" s="65"/>
      <c r="AZ15" s="65"/>
      <c r="BA15" s="65"/>
      <c r="BB15" s="65"/>
      <c r="BC15" s="65"/>
      <c r="BD15" s="65"/>
      <c r="BE15" s="65"/>
      <c r="BF15" s="65"/>
      <c r="BG15" s="65"/>
      <c r="BH15" s="65"/>
    </row>
  </sheetData>
  <mergeCells count="125">
    <mergeCell ref="G1:G2"/>
    <mergeCell ref="H1:H2"/>
    <mergeCell ref="I1:I2"/>
    <mergeCell ref="J1:J2"/>
    <mergeCell ref="K1:K2"/>
    <mergeCell ref="L1:L2"/>
    <mergeCell ref="A1:A2"/>
    <mergeCell ref="B1:B2"/>
    <mergeCell ref="C1:C2"/>
    <mergeCell ref="D1:D2"/>
    <mergeCell ref="E1:E2"/>
    <mergeCell ref="F1:F2"/>
    <mergeCell ref="S1:S2"/>
    <mergeCell ref="T1:Y1"/>
    <mergeCell ref="Z1:Z2"/>
    <mergeCell ref="AA1:AA2"/>
    <mergeCell ref="AB1:AB2"/>
    <mergeCell ref="AC1:AC2"/>
    <mergeCell ref="M1:M2"/>
    <mergeCell ref="N1:N2"/>
    <mergeCell ref="O1:O2"/>
    <mergeCell ref="P1:P2"/>
    <mergeCell ref="Q1:Q2"/>
    <mergeCell ref="R1:R2"/>
    <mergeCell ref="AJ1:AJ2"/>
    <mergeCell ref="AK1:AK2"/>
    <mergeCell ref="AL1:AL2"/>
    <mergeCell ref="AM1:AM2"/>
    <mergeCell ref="AN1:AN2"/>
    <mergeCell ref="AO1:AO2"/>
    <mergeCell ref="AD1:AD2"/>
    <mergeCell ref="AE1:AE2"/>
    <mergeCell ref="AF1:AF2"/>
    <mergeCell ref="AG1:AG2"/>
    <mergeCell ref="AH1:AH2"/>
    <mergeCell ref="AI1:AI2"/>
    <mergeCell ref="AX1:AX2"/>
    <mergeCell ref="AY1:AY2"/>
    <mergeCell ref="AZ1:AZ2"/>
    <mergeCell ref="BA1:BA2"/>
    <mergeCell ref="AP1:AP2"/>
    <mergeCell ref="AQ1:AQ2"/>
    <mergeCell ref="AR1:AR2"/>
    <mergeCell ref="AS1:AS2"/>
    <mergeCell ref="AT1:AT2"/>
    <mergeCell ref="AU1:AU2"/>
    <mergeCell ref="K3:K5"/>
    <mergeCell ref="L3:L5"/>
    <mergeCell ref="M3:M5"/>
    <mergeCell ref="N3:N5"/>
    <mergeCell ref="O3:O5"/>
    <mergeCell ref="P3:P5"/>
    <mergeCell ref="BH1:BH2"/>
    <mergeCell ref="A3:A5"/>
    <mergeCell ref="B3:B5"/>
    <mergeCell ref="C3:C5"/>
    <mergeCell ref="D3:D5"/>
    <mergeCell ref="F3:F5"/>
    <mergeCell ref="G3:G5"/>
    <mergeCell ref="H3:H5"/>
    <mergeCell ref="I3:I5"/>
    <mergeCell ref="J3:J5"/>
    <mergeCell ref="BB1:BB2"/>
    <mergeCell ref="BC1:BC2"/>
    <mergeCell ref="BD1:BD2"/>
    <mergeCell ref="BE1:BE2"/>
    <mergeCell ref="BF1:BF2"/>
    <mergeCell ref="BG1:BG2"/>
    <mergeCell ref="AV1:AV2"/>
    <mergeCell ref="AW1:AW2"/>
    <mergeCell ref="BH3:BH5"/>
    <mergeCell ref="A6:A7"/>
    <mergeCell ref="B6:B7"/>
    <mergeCell ref="C6:C7"/>
    <mergeCell ref="D6:D7"/>
    <mergeCell ref="F6:F7"/>
    <mergeCell ref="G6:G7"/>
    <mergeCell ref="H6:H7"/>
    <mergeCell ref="I6:I7"/>
    <mergeCell ref="J6:J7"/>
    <mergeCell ref="BA3:BA5"/>
    <mergeCell ref="BC3:BC5"/>
    <mergeCell ref="BD3:BD5"/>
    <mergeCell ref="BE3:BE5"/>
    <mergeCell ref="BF3:BF5"/>
    <mergeCell ref="BG3:BG5"/>
    <mergeCell ref="AK3:AK5"/>
    <mergeCell ref="AN3:AN7"/>
    <mergeCell ref="AO3:AO5"/>
    <mergeCell ref="AP3:AP5"/>
    <mergeCell ref="AQ3:AQ5"/>
    <mergeCell ref="AR3:AR5"/>
    <mergeCell ref="AK6:AK7"/>
    <mergeCell ref="AO6:AO7"/>
    <mergeCell ref="A9:A14"/>
    <mergeCell ref="B9:B14"/>
    <mergeCell ref="C9:C14"/>
    <mergeCell ref="D9:D14"/>
    <mergeCell ref="F9:F14"/>
    <mergeCell ref="H9:H14"/>
    <mergeCell ref="I9:I14"/>
    <mergeCell ref="J9:J14"/>
    <mergeCell ref="AR6:AR7"/>
    <mergeCell ref="K6:K7"/>
    <mergeCell ref="L6:L7"/>
    <mergeCell ref="M6:M8"/>
    <mergeCell ref="N6:N7"/>
    <mergeCell ref="O6:O7"/>
    <mergeCell ref="P6:P7"/>
    <mergeCell ref="AP6:AP7"/>
    <mergeCell ref="AQ6:AQ7"/>
    <mergeCell ref="B15:AM15"/>
    <mergeCell ref="K9:K14"/>
    <mergeCell ref="L9:L14"/>
    <mergeCell ref="M9:M14"/>
    <mergeCell ref="N9:N14"/>
    <mergeCell ref="O9:O14"/>
    <mergeCell ref="P9:P14"/>
    <mergeCell ref="BG6:BG7"/>
    <mergeCell ref="BH6:BH7"/>
    <mergeCell ref="BA6:BA7"/>
    <mergeCell ref="BC6:BC7"/>
    <mergeCell ref="BD6:BD7"/>
    <mergeCell ref="BE6:BE7"/>
    <mergeCell ref="BF6:BF7"/>
  </mergeCells>
  <conditionalFormatting sqref="J9">
    <cfRule type="cellIs" dxfId="890" priority="96" operator="equal">
      <formula>"Muy Alta"</formula>
    </cfRule>
    <cfRule type="cellIs" dxfId="889" priority="97" operator="equal">
      <formula>"Alta"</formula>
    </cfRule>
    <cfRule type="cellIs" dxfId="888" priority="98" operator="equal">
      <formula>"Media"</formula>
    </cfRule>
    <cfRule type="cellIs" dxfId="887" priority="99" operator="equal">
      <formula>"Baja"</formula>
    </cfRule>
    <cfRule type="cellIs" dxfId="886" priority="100" operator="equal">
      <formula>"Muy Baja"</formula>
    </cfRule>
  </conditionalFormatting>
  <conditionalFormatting sqref="N9">
    <cfRule type="cellIs" dxfId="885" priority="91" operator="equal">
      <formula>"Catastrófico"</formula>
    </cfRule>
    <cfRule type="cellIs" dxfId="884" priority="92" operator="equal">
      <formula>"Mayor"</formula>
    </cfRule>
    <cfRule type="cellIs" dxfId="883" priority="93" operator="equal">
      <formula>"Moderado"</formula>
    </cfRule>
    <cfRule type="cellIs" dxfId="882" priority="94" operator="equal">
      <formula>"Menor"</formula>
    </cfRule>
    <cfRule type="cellIs" dxfId="881" priority="95" operator="equal">
      <formula>"Leve"</formula>
    </cfRule>
  </conditionalFormatting>
  <conditionalFormatting sqref="AA3:AA5">
    <cfRule type="cellIs" dxfId="880" priority="86" operator="equal">
      <formula>"Muy Alta"</formula>
    </cfRule>
    <cfRule type="cellIs" dxfId="879" priority="87" operator="equal">
      <formula>"Alta"</formula>
    </cfRule>
    <cfRule type="cellIs" dxfId="878" priority="88" operator="equal">
      <formula>"Media"</formula>
    </cfRule>
    <cfRule type="cellIs" dxfId="877" priority="89" operator="equal">
      <formula>"Baja"</formula>
    </cfRule>
    <cfRule type="cellIs" dxfId="876" priority="90" operator="equal">
      <formula>"Muy Baja"</formula>
    </cfRule>
  </conditionalFormatting>
  <conditionalFormatting sqref="AC3:AC5">
    <cfRule type="cellIs" dxfId="875" priority="81" operator="equal">
      <formula>"Catastrófico"</formula>
    </cfRule>
    <cfRule type="cellIs" dxfId="874" priority="82" operator="equal">
      <formula>"Mayor"</formula>
    </cfRule>
    <cfRule type="cellIs" dxfId="873" priority="83" operator="equal">
      <formula>"Moderado"</formula>
    </cfRule>
    <cfRule type="cellIs" dxfId="872" priority="84" operator="equal">
      <formula>"Menor"</formula>
    </cfRule>
    <cfRule type="cellIs" dxfId="871" priority="85" operator="equal">
      <formula>"Leve"</formula>
    </cfRule>
  </conditionalFormatting>
  <conditionalFormatting sqref="AE3:AE5">
    <cfRule type="cellIs" dxfId="870" priority="77" operator="equal">
      <formula>"Extremo"</formula>
    </cfRule>
    <cfRule type="cellIs" dxfId="869" priority="78" operator="equal">
      <formula>"Alto"</formula>
    </cfRule>
    <cfRule type="cellIs" dxfId="868" priority="79" operator="equal">
      <formula>"Moderado"</formula>
    </cfRule>
    <cfRule type="cellIs" dxfId="867" priority="80" operator="equal">
      <formula>"Bajo"</formula>
    </cfRule>
  </conditionalFormatting>
  <conditionalFormatting sqref="P9">
    <cfRule type="cellIs" dxfId="866" priority="73" operator="equal">
      <formula>"Extremo"</formula>
    </cfRule>
    <cfRule type="cellIs" dxfId="865" priority="74" operator="equal">
      <formula>"Alto"</formula>
    </cfRule>
    <cfRule type="cellIs" dxfId="864" priority="75" operator="equal">
      <formula>"Moderado"</formula>
    </cfRule>
    <cfRule type="cellIs" dxfId="863" priority="76" operator="equal">
      <formula>"Bajo"</formula>
    </cfRule>
  </conditionalFormatting>
  <conditionalFormatting sqref="M3:M5 M9:M14">
    <cfRule type="containsText" dxfId="862" priority="72" operator="containsText" text="❌">
      <formula>NOT(ISERROR(SEARCH("❌",M3)))</formula>
    </cfRule>
  </conditionalFormatting>
  <conditionalFormatting sqref="AA9">
    <cfRule type="cellIs" dxfId="861" priority="67" operator="equal">
      <formula>"Muy Alta"</formula>
    </cfRule>
    <cfRule type="cellIs" dxfId="860" priority="68" operator="equal">
      <formula>"Alta"</formula>
    </cfRule>
    <cfRule type="cellIs" dxfId="859" priority="69" operator="equal">
      <formula>"Media"</formula>
    </cfRule>
    <cfRule type="cellIs" dxfId="858" priority="70" operator="equal">
      <formula>"Baja"</formula>
    </cfRule>
    <cfRule type="cellIs" dxfId="857" priority="71" operator="equal">
      <formula>"Muy Baja"</formula>
    </cfRule>
  </conditionalFormatting>
  <conditionalFormatting sqref="AC9">
    <cfRule type="cellIs" dxfId="856" priority="62" operator="equal">
      <formula>"Catastrófico"</formula>
    </cfRule>
    <cfRule type="cellIs" dxfId="855" priority="63" operator="equal">
      <formula>"Mayor"</formula>
    </cfRule>
    <cfRule type="cellIs" dxfId="854" priority="64" operator="equal">
      <formula>"Moderado"</formula>
    </cfRule>
    <cfRule type="cellIs" dxfId="853" priority="65" operator="equal">
      <formula>"Menor"</formula>
    </cfRule>
    <cfRule type="cellIs" dxfId="852" priority="66" operator="equal">
      <formula>"Leve"</formula>
    </cfRule>
  </conditionalFormatting>
  <conditionalFormatting sqref="AE9">
    <cfRule type="cellIs" dxfId="851" priority="58" operator="equal">
      <formula>"Extremo"</formula>
    </cfRule>
    <cfRule type="cellIs" dxfId="850" priority="59" operator="equal">
      <formula>"Alto"</formula>
    </cfRule>
    <cfRule type="cellIs" dxfId="849" priority="60" operator="equal">
      <formula>"Moderado"</formula>
    </cfRule>
    <cfRule type="cellIs" dxfId="848" priority="61" operator="equal">
      <formula>"Bajo"</formula>
    </cfRule>
  </conditionalFormatting>
  <conditionalFormatting sqref="AA10:AA14">
    <cfRule type="cellIs" dxfId="847" priority="53" operator="equal">
      <formula>"Muy Alta"</formula>
    </cfRule>
    <cfRule type="cellIs" dxfId="846" priority="54" operator="equal">
      <formula>"Alta"</formula>
    </cfRule>
    <cfRule type="cellIs" dxfId="845" priority="55" operator="equal">
      <formula>"Media"</formula>
    </cfRule>
    <cfRule type="cellIs" dxfId="844" priority="56" operator="equal">
      <formula>"Baja"</formula>
    </cfRule>
    <cfRule type="cellIs" dxfId="843" priority="57" operator="equal">
      <formula>"Muy Baja"</formula>
    </cfRule>
  </conditionalFormatting>
  <conditionalFormatting sqref="AC10:AC14">
    <cfRule type="cellIs" dxfId="842" priority="48" operator="equal">
      <formula>"Catastrófico"</formula>
    </cfRule>
    <cfRule type="cellIs" dxfId="841" priority="49" operator="equal">
      <formula>"Mayor"</formula>
    </cfRule>
    <cfRule type="cellIs" dxfId="840" priority="50" operator="equal">
      <formula>"Moderado"</formula>
    </cfRule>
    <cfRule type="cellIs" dxfId="839" priority="51" operator="equal">
      <formula>"Menor"</formula>
    </cfRule>
    <cfRule type="cellIs" dxfId="838" priority="52" operator="equal">
      <formula>"Leve"</formula>
    </cfRule>
  </conditionalFormatting>
  <conditionalFormatting sqref="AE10:AE14">
    <cfRule type="cellIs" dxfId="837" priority="44" operator="equal">
      <formula>"Extremo"</formula>
    </cfRule>
    <cfRule type="cellIs" dxfId="836" priority="45" operator="equal">
      <formula>"Alto"</formula>
    </cfRule>
    <cfRule type="cellIs" dxfId="835" priority="46" operator="equal">
      <formula>"Moderado"</formula>
    </cfRule>
    <cfRule type="cellIs" dxfId="834" priority="47" operator="equal">
      <formula>"Bajo"</formula>
    </cfRule>
  </conditionalFormatting>
  <conditionalFormatting sqref="J3">
    <cfRule type="cellIs" dxfId="833" priority="39" operator="equal">
      <formula>"Muy Alta"</formula>
    </cfRule>
    <cfRule type="cellIs" dxfId="832" priority="40" operator="equal">
      <formula>"Alta"</formula>
    </cfRule>
    <cfRule type="cellIs" dxfId="831" priority="41" operator="equal">
      <formula>"Media"</formula>
    </cfRule>
    <cfRule type="cellIs" dxfId="830" priority="42" operator="equal">
      <formula>"Baja"</formula>
    </cfRule>
    <cfRule type="cellIs" dxfId="829" priority="43" operator="equal">
      <formula>"Muy Baja"</formula>
    </cfRule>
  </conditionalFormatting>
  <conditionalFormatting sqref="N3">
    <cfRule type="cellIs" dxfId="828" priority="34" operator="equal">
      <formula>"Catastrófico"</formula>
    </cfRule>
    <cfRule type="cellIs" dxfId="827" priority="35" operator="equal">
      <formula>"Mayor"</formula>
    </cfRule>
    <cfRule type="cellIs" dxfId="826" priority="36" operator="equal">
      <formula>"Moderado"</formula>
    </cfRule>
    <cfRule type="cellIs" dxfId="825" priority="37" operator="equal">
      <formula>"Menor"</formula>
    </cfRule>
    <cfRule type="cellIs" dxfId="824" priority="38" operator="equal">
      <formula>"Leve"</formula>
    </cfRule>
  </conditionalFormatting>
  <conditionalFormatting sqref="P3">
    <cfRule type="cellIs" dxfId="823" priority="30" operator="equal">
      <formula>"Extremo"</formula>
    </cfRule>
    <cfRule type="cellIs" dxfId="822" priority="31" operator="equal">
      <formula>"Alto"</formula>
    </cfRule>
    <cfRule type="cellIs" dxfId="821" priority="32" operator="equal">
      <formula>"Moderado"</formula>
    </cfRule>
    <cfRule type="cellIs" dxfId="820" priority="33" operator="equal">
      <formula>"Bajo"</formula>
    </cfRule>
  </conditionalFormatting>
  <conditionalFormatting sqref="AA6:AA8">
    <cfRule type="cellIs" dxfId="819" priority="25" operator="equal">
      <formula>"Muy Alta"</formula>
    </cfRule>
    <cfRule type="cellIs" dxfId="818" priority="26" operator="equal">
      <formula>"Alta"</formula>
    </cfRule>
    <cfRule type="cellIs" dxfId="817" priority="27" operator="equal">
      <formula>"Media"</formula>
    </cfRule>
    <cfRule type="cellIs" dxfId="816" priority="28" operator="equal">
      <formula>"Baja"</formula>
    </cfRule>
    <cfRule type="cellIs" dxfId="815" priority="29" operator="equal">
      <formula>"Muy Baja"</formula>
    </cfRule>
  </conditionalFormatting>
  <conditionalFormatting sqref="AC6:AC8">
    <cfRule type="cellIs" dxfId="814" priority="20" operator="equal">
      <formula>"Catastrófico"</formula>
    </cfRule>
    <cfRule type="cellIs" dxfId="813" priority="21" operator="equal">
      <formula>"Mayor"</formula>
    </cfRule>
    <cfRule type="cellIs" dxfId="812" priority="22" operator="equal">
      <formula>"Moderado"</formula>
    </cfRule>
    <cfRule type="cellIs" dxfId="811" priority="23" operator="equal">
      <formula>"Menor"</formula>
    </cfRule>
    <cfRule type="cellIs" dxfId="810" priority="24" operator="equal">
      <formula>"Leve"</formula>
    </cfRule>
  </conditionalFormatting>
  <conditionalFormatting sqref="AE6:AE8">
    <cfRule type="cellIs" dxfId="809" priority="16" operator="equal">
      <formula>"Extremo"</formula>
    </cfRule>
    <cfRule type="cellIs" dxfId="808" priority="17" operator="equal">
      <formula>"Alto"</formula>
    </cfRule>
    <cfRule type="cellIs" dxfId="807" priority="18" operator="equal">
      <formula>"Moderado"</formula>
    </cfRule>
    <cfRule type="cellIs" dxfId="806" priority="19" operator="equal">
      <formula>"Bajo"</formula>
    </cfRule>
  </conditionalFormatting>
  <conditionalFormatting sqref="M6:M8">
    <cfRule type="containsText" dxfId="805" priority="15" operator="containsText" text="❌">
      <formula>NOT(ISERROR(SEARCH("❌",M6)))</formula>
    </cfRule>
  </conditionalFormatting>
  <conditionalFormatting sqref="J6">
    <cfRule type="cellIs" dxfId="804" priority="10" operator="equal">
      <formula>"Muy Alta"</formula>
    </cfRule>
    <cfRule type="cellIs" dxfId="803" priority="11" operator="equal">
      <formula>"Alta"</formula>
    </cfRule>
    <cfRule type="cellIs" dxfId="802" priority="12" operator="equal">
      <formula>"Media"</formula>
    </cfRule>
    <cfRule type="cellIs" dxfId="801" priority="13" operator="equal">
      <formula>"Baja"</formula>
    </cfRule>
    <cfRule type="cellIs" dxfId="800" priority="14" operator="equal">
      <formula>"Muy Baja"</formula>
    </cfRule>
  </conditionalFormatting>
  <conditionalFormatting sqref="N6">
    <cfRule type="cellIs" dxfId="799" priority="5" operator="equal">
      <formula>"Catastrófico"</formula>
    </cfRule>
    <cfRule type="cellIs" dxfId="798" priority="6" operator="equal">
      <formula>"Mayor"</formula>
    </cfRule>
    <cfRule type="cellIs" dxfId="797" priority="7" operator="equal">
      <formula>"Moderado"</formula>
    </cfRule>
    <cfRule type="cellIs" dxfId="796" priority="8" operator="equal">
      <formula>"Menor"</formula>
    </cfRule>
    <cfRule type="cellIs" dxfId="795" priority="9" operator="equal">
      <formula>"Leve"</formula>
    </cfRule>
  </conditionalFormatting>
  <conditionalFormatting sqref="P6">
    <cfRule type="cellIs" dxfId="794" priority="1" operator="equal">
      <formula>"Extremo"</formula>
    </cfRule>
    <cfRule type="cellIs" dxfId="793" priority="2" operator="equal">
      <formula>"Alto"</formula>
    </cfRule>
    <cfRule type="cellIs" dxfId="792" priority="3" operator="equal">
      <formula>"Moderado"</formula>
    </cfRule>
    <cfRule type="cellIs" dxfId="791" priority="4" operator="equal">
      <formula>"Bajo"</formula>
    </cfRule>
  </conditionalFormatting>
  <dataValidations count="5">
    <dataValidation type="list" allowBlank="1" showInputMessage="1" showErrorMessage="1" sqref="AM3:AM8">
      <formula1>"Sin avance,En curso,Finalizado"</formula1>
    </dataValidation>
    <dataValidation type="list" allowBlank="1" showInputMessage="1" showErrorMessage="1" sqref="BB3:BB8">
      <formula1>"Si,No, No aplica porque el riesgo no se materializo"</formula1>
    </dataValidation>
    <dataValidation type="list" allowBlank="1" showInputMessage="1" showErrorMessage="1" sqref="H3:H6 H8">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 type="list" allowBlank="1" showInputMessage="1" showErrorMessage="1" sqref="AS3:AX8 BA3:BA6 BA8">
      <formula1>"Si,No"</formula1>
    </dataValidation>
    <dataValidation type="list" allowBlank="1" showInputMessage="1" showErrorMessage="1" sqref="AF10 L9:L14 T9:U14 W9:Y14">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'E:\Downloads\Matriz Seguimiento Riesgo TIC Cesarlow Sept_2022\INFRAESTRUCTURA TECNOLOGICA SEPT 2022\[MATRIZ  DE  SEGUIMIENTO AL MAPA DE RIESGOS DE GESTION INFRAESTRUCTURA TECNOLOGICA_ SEPT_ 2022.xlsx]Opciones Tratamiento'!#REF!</xm:f>
          </x14:formula1>
          <xm:sqref>B3:B6 B8:B14</xm:sqref>
        </x14:dataValidation>
        <x14:dataValidation type="custom" allowBlank="1" showInputMessage="1" showErrorMessage="1" error="Recuerde que las acciones se generan bajo la medida de mitigar el riesgo">
          <x14:formula1>
            <xm:f>IF(OR(AF9='E:\Downloads\Matriz Seguimiento Riesgo TIC Cesarlow Sept_2022\INFRAESTRUCTURA TECNOLOGICA SEPT 2022\[MATRIZ  DE  SEGUIMIENTO AL MAPA DE RIESGOS DE GESTION INFRAESTRUCTURA TECNOLOGICA_ SEPT_ 2022.xlsx]Opciones Tratamiento'!#REF!,AF9='E:\Downloads\Matriz Seguimiento Riesgo TIC Cesarlow Sept_2022\INFRAESTRUCTURA TECNOLOGICA SEPT 2022\[MATRIZ  DE  SEGUIMIENTO AL MAPA DE RIESGOS DE GESTION INFRAESTRUCTURA TECNOLOGICA_ SEPT_ 2022.xlsx]Opciones Tratamiento'!#REF!,AF9='E:\Downloads\Matriz Seguimiento Riesgo TIC Cesarlow Sept_2022\INFRAESTRUCTURA TECNOLOGICA SEPT 2022\[MATRIZ  DE  SEGUIMIENTO AL MAPA DE RIESGOS DE GESTION INFRAESTRUCTURA TECNOLOGICA_ SEPT_ 2022.xlsx]Opciones Tratamiento'!#REF!),ISBLANK(AF9),ISTEXT(AF9))</xm:f>
          </x14:formula1>
          <xm:sqref>AJ9:AJ14</xm:sqref>
        </x14:dataValidation>
        <x14:dataValidation type="custom" allowBlank="1" showInputMessage="1" showErrorMessage="1" error="Recuerde que las acciones se generan bajo la medida de mitigar el riesgo">
          <x14:formula1>
            <xm:f>IF(OR(AF9='E:\Downloads\Matriz Seguimiento Riesgo TIC Cesarlow Sept_2022\INFRAESTRUCTURA TECNOLOGICA SEPT 2022\[MATRIZ  DE  SEGUIMIENTO AL MAPA DE RIESGOS DE GESTION INFRAESTRUCTURA TECNOLOGICA_ SEPT_ 2022.xlsx]Opciones Tratamiento'!#REF!,AF9='E:\Downloads\Matriz Seguimiento Riesgo TIC Cesarlow Sept_2022\INFRAESTRUCTURA TECNOLOGICA SEPT 2022\[MATRIZ  DE  SEGUIMIENTO AL MAPA DE RIESGOS DE GESTION INFRAESTRUCTURA TECNOLOGICA_ SEPT_ 2022.xlsx]Opciones Tratamiento'!#REF!,AF9='E:\Downloads\Matriz Seguimiento Riesgo TIC Cesarlow Sept_2022\INFRAESTRUCTURA TECNOLOGICA SEPT 2022\[MATRIZ  DE  SEGUIMIENTO AL MAPA DE RIESGOS DE GESTION INFRAESTRUCTURA TECNOLOGICA_ SEPT_ 2022.xlsx]Opciones Tratamiento'!#REF!),ISBLANK(AF9),ISTEXT(AF9))</xm:f>
          </x14:formula1>
          <xm:sqref>AI9:AI14</xm:sqref>
        </x14:dataValidation>
        <x14:dataValidation type="custom" allowBlank="1" showInputMessage="1" showErrorMessage="1" error="Recuerde que las acciones se generan bajo la medida de mitigar el riesgo">
          <x14:formula1>
            <xm:f>IF(OR(AF9='E:\Downloads\Matriz Seguimiento Riesgo TIC Cesarlow Sept_2022\INFRAESTRUCTURA TECNOLOGICA SEPT 2022\[MATRIZ  DE  SEGUIMIENTO AL MAPA DE RIESGOS DE GESTION INFRAESTRUCTURA TECNOLOGICA_ SEPT_ 2022.xlsx]Opciones Tratamiento'!#REF!,AF9='E:\Downloads\Matriz Seguimiento Riesgo TIC Cesarlow Sept_2022\INFRAESTRUCTURA TECNOLOGICA SEPT 2022\[MATRIZ  DE  SEGUIMIENTO AL MAPA DE RIESGOS DE GESTION INFRAESTRUCTURA TECNOLOGICA_ SEPT_ 2022.xlsx]Opciones Tratamiento'!#REF!,AF9='E:\Downloads\Matriz Seguimiento Riesgo TIC Cesarlow Sept_2022\INFRAESTRUCTURA TECNOLOGICA SEPT 2022\[MATRIZ  DE  SEGUIMIENTO AL MAPA DE RIESGOS DE GESTION INFRAESTRUCTURA TECNOLOGICA_ SEPT_ 2022.xlsx]Opciones Tratamiento'!#REF!),ISBLANK(AF9),ISTEXT(AF9))</xm:f>
          </x14:formula1>
          <xm:sqref>AH9:AH14</xm:sqref>
        </x14:dataValidation>
        <x14:dataValidation type="custom" allowBlank="1" showInputMessage="1" showErrorMessage="1" error="Recuerde que las acciones se generan bajo la medida de mitigar el riesgo">
          <x14:formula1>
            <xm:f>IF(OR(AF9='E:\Downloads\Matriz Seguimiento Riesgo TIC Cesarlow Sept_2022\INFRAESTRUCTURA TECNOLOGICA SEPT 2022\[MATRIZ  DE  SEGUIMIENTO AL MAPA DE RIESGOS DE GESTION INFRAESTRUCTURA TECNOLOGICA_ SEPT_ 2022.xlsx]Opciones Tratamiento'!#REF!,AF9='E:\Downloads\Matriz Seguimiento Riesgo TIC Cesarlow Sept_2022\INFRAESTRUCTURA TECNOLOGICA SEPT 2022\[MATRIZ  DE  SEGUIMIENTO AL MAPA DE RIESGOS DE GESTION INFRAESTRUCTURA TECNOLOGICA_ SEPT_ 2022.xlsx]Opciones Tratamiento'!#REF!,AF9='E:\Downloads\Matriz Seguimiento Riesgo TIC Cesarlow Sept_2022\INFRAESTRUCTURA TECNOLOGICA SEPT 2022\[MATRIZ  DE  SEGUIMIENTO AL MAPA DE RIESGOS DE GESTION INFRAESTRUCTURA TECNOLOGICA_ SEPT_ 2022.xlsx]Opciones Tratamiento'!#REF!),ISBLANK(AF9),ISTEXT(AF9))</xm:f>
          </x14:formula1>
          <xm:sqref>AG9:AG14</xm:sqref>
        </x14:dataValidation>
        <x14:dataValidation type="list" allowBlank="1" showInputMessage="1" showErrorMessage="1">
          <x14:formula1>
            <xm:f>'E:\Downloads\Matriz Seguimiento Riesgo TIC Cesarlow Sept_2022\INFRAESTRUCTURA TECNOLOGICA SEPT 2022\[MATRIZ  DE  SEGUIMIENTO AL MAPA DE RIESGOS DE GESTION INFRAESTRUCTURA TECNOLOGICA_ SEPT_ 2022.xlsx]Opciones Tratamiento'!#REF!</xm:f>
          </x14:formula1>
          <xm:sqref>H9:H14</xm:sqref>
        </x14:dataValidation>
        <x14:dataValidation type="list" allowBlank="1" showInputMessage="1" showErrorMessage="1">
          <x14:formula1>
            <xm:f>'E:\Downloads\Matriz Seguimiento Riesgo TIC Cesarlow Sept_2022\INFRAESTRUCTURA TECNOLOGICA SEPT 2022\[MATRIZ  DE  SEGUIMIENTO AL MAPA DE RIESGOS DE GESTION INFRAESTRUCTURA TECNOLOGICA_ SEPT_ 2022.xlsx]Tabla Impacto'!#REF!</xm:f>
          </x14:formula1>
          <xm:sqref>L3:L6 L8</xm:sqref>
        </x14:dataValidation>
        <x14:dataValidation type="list" allowBlank="1" showInputMessage="1" showErrorMessage="1">
          <x14:formula1>
            <xm:f>'E:\Downloads\Matriz Seguimiento Riesgo TIC Cesarlow Sept_2022\INFRAESTRUCTURA TECNOLOGICA SEPT 2022\[MATRIZ  DE  SEGUIMIENTO AL MAPA DE RIESGOS DE GESTION INFRAESTRUCTURA TECNOLOGICA_ SEPT_ 2022.xlsx]Tabla Valoración controles'!#REF!</xm:f>
          </x14:formula1>
          <xm:sqref>Y3:Y8</xm:sqref>
        </x14:dataValidation>
        <x14:dataValidation type="list" allowBlank="1" showInputMessage="1" showErrorMessage="1">
          <x14:formula1>
            <xm:f>'E:\Downloads\Matriz Seguimiento Riesgo TIC Cesarlow Sept_2022\INFRAESTRUCTURA TECNOLOGICA SEPT 2022\[MATRIZ  DE  SEGUIMIENTO AL MAPA DE RIESGOS DE GESTION INFRAESTRUCTURA TECNOLOGICA_ SEPT_ 2022.xlsx]Tabla Valoración controles'!#REF!</xm:f>
          </x14:formula1>
          <xm:sqref>X3:X8</xm:sqref>
        </x14:dataValidation>
        <x14:dataValidation type="list" allowBlank="1" showInputMessage="1" showErrorMessage="1">
          <x14:formula1>
            <xm:f>'E:\Downloads\Matriz Seguimiento Riesgo TIC Cesarlow Sept_2022\INFRAESTRUCTURA TECNOLOGICA SEPT 2022\[MATRIZ  DE  SEGUIMIENTO AL MAPA DE RIESGOS DE GESTION INFRAESTRUCTURA TECNOLOGICA_ SEPT_ 2022.xlsx]Tabla Valoración controles'!#REF!</xm:f>
          </x14:formula1>
          <xm:sqref>W3:W8</xm:sqref>
        </x14:dataValidation>
        <x14:dataValidation type="list" allowBlank="1" showInputMessage="1" showErrorMessage="1">
          <x14:formula1>
            <xm:f>'E:\Downloads\Matriz Seguimiento Riesgo TIC Cesarlow Sept_2022\INFRAESTRUCTURA TECNOLOGICA SEPT 2022\[MATRIZ  DE  SEGUIMIENTO AL MAPA DE RIESGOS DE GESTION INFRAESTRUCTURA TECNOLOGICA_ SEPT_ 2022.xlsx]Tabla Valoración controles'!#REF!</xm:f>
          </x14:formula1>
          <xm:sqref>U3:U8</xm:sqref>
        </x14:dataValidation>
        <x14:dataValidation type="list" allowBlank="1" showInputMessage="1" showErrorMessage="1">
          <x14:formula1>
            <xm:f>'E:\Downloads\Matriz Seguimiento Riesgo TIC Cesarlow Sept_2022\INFRAESTRUCTURA TECNOLOGICA SEPT 2022\[MATRIZ  DE  SEGUIMIENTO AL MAPA DE RIESGOS DE GESTION INFRAESTRUCTURA TECNOLOGICA_ SEPT_ 2022.xlsx]Tabla Valoración controles'!#REF!</xm:f>
          </x14:formula1>
          <xm:sqref>T3:T8</xm:sqref>
        </x14:dataValidation>
        <x14:dataValidation type="custom" allowBlank="1" showInputMessage="1" showErrorMessage="1" error="Recuerde que las acciones se generan bajo la medida de mitigar el riesgo">
          <x14:formula1>
            <xm:f>IF(OR(AF3='E:\Downloads\Matriz Seguimiento Riesgo TIC Cesarlow Sept_2022\INFRAESTRUCTURA TECNOLOGICA SEPT 2022\[MATRIZ  DE  SEGUIMIENTO AL MAPA DE RIESGOS DE GESTION INFRAESTRUCTURA TECNOLOGICA_ SEPT_ 2022.xlsx]Opciones Tratamiento'!#REF!,AF3='E:\Downloads\Matriz Seguimiento Riesgo TIC Cesarlow Sept_2022\INFRAESTRUCTURA TECNOLOGICA SEPT 2022\[MATRIZ  DE  SEGUIMIENTO AL MAPA DE RIESGOS DE GESTION INFRAESTRUCTURA TECNOLOGICA_ SEPT_ 2022.xlsx]Opciones Tratamiento'!#REF!,AF3='E:\Downloads\Matriz Seguimiento Riesgo TIC Cesarlow Sept_2022\INFRAESTRUCTURA TECNOLOGICA SEPT 2022\[MATRIZ  DE  SEGUIMIENTO AL MAPA DE RIESGOS DE GESTION INFRAESTRUCTURA TECNOLOGICA_ SEPT_ 2022.xlsx]Opciones Tratamiento'!#REF!),ISBLANK(AF3),ISTEXT(AF3))</xm:f>
          </x14:formula1>
          <xm:sqref>AK3 AK6 AK9:AL14</xm:sqref>
        </x14:dataValidation>
        <x14:dataValidation type="list" allowBlank="1" showInputMessage="1" showErrorMessage="1">
          <x14:formula1>
            <xm:f>'E:\Downloads\Matriz Seguimiento Riesgo TIC Cesarlow Sept_2022\INFRAESTRUCTURA TECNOLOGICA SEPT 2022\[MATRIZ  DE  SEGUIMIENTO AL MAPA DE RIESGOS DE GESTION INFRAESTRUCTURA TECNOLOGICA_ SEPT_ 2022.xlsx]Opciones Tratamiento'!#REF!</xm:f>
          </x14:formula1>
          <xm:sqref>AF11:AF14 AF3:AF9</xm:sqref>
        </x14:dataValidation>
        <x14:dataValidation type="list" allowBlank="1" showInputMessage="1" showErrorMessage="1">
          <x14:formula1>
            <xm:f>'E:\Downloads\Matriz Seguimiento Riesgo TIC Cesarlow Sept_2022\INFRAESTRUCTURA TECNOLOGICA SEPT 2022\[MATRIZ  DE  SEGUIMIENTO AL MAPA DE RIESGOS DE GESTION INFRAESTRUCTURA TECNOLOGICA_ SEPT_ 2022.xlsx]Opciones Tratamiento'!#REF!</xm:f>
          </x14:formula1>
          <xm:sqref>AM12:AM13 AM9:AM10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tabSelected="1" zoomScale="57" zoomScaleNormal="57" workbookViewId="0">
      <selection activeCell="A20" sqref="A20"/>
    </sheetView>
  </sheetViews>
  <sheetFormatPr baseColWidth="10" defaultRowHeight="15" x14ac:dyDescent="0.25"/>
  <cols>
    <col min="1" max="1" width="127.28515625" customWidth="1"/>
    <col min="2" max="2" width="24.85546875" customWidth="1"/>
    <col min="3" max="3" width="22.28515625" customWidth="1"/>
    <col min="4" max="4" width="44.5703125" customWidth="1"/>
    <col min="8" max="8" width="25" customWidth="1"/>
    <col min="9" max="9" width="36.7109375" customWidth="1"/>
    <col min="11" max="11" width="37.28515625" customWidth="1"/>
    <col min="12" max="12" width="23.85546875" customWidth="1"/>
    <col min="13" max="13" width="31.28515625" customWidth="1"/>
    <col min="14" max="14" width="25" customWidth="1"/>
    <col min="15" max="15" width="30.140625" customWidth="1"/>
    <col min="17" max="17" width="40.7109375" customWidth="1"/>
    <col min="18" max="18" width="32" customWidth="1"/>
    <col min="19" max="19" width="33.85546875" customWidth="1"/>
    <col min="20" max="20" width="29" customWidth="1"/>
    <col min="21" max="21" width="22" customWidth="1"/>
    <col min="29" max="29" width="60.28515625" customWidth="1"/>
    <col min="36" max="36" width="32.85546875" customWidth="1"/>
    <col min="37" max="37" width="37.42578125" customWidth="1"/>
    <col min="38" max="38" width="60.5703125" customWidth="1"/>
    <col min="39" max="39" width="63" customWidth="1"/>
  </cols>
  <sheetData>
    <row r="1" spans="1:1" ht="145.5" customHeight="1" x14ac:dyDescent="0.25">
      <c r="A1" s="1919" t="s">
        <v>1065</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2"/>
  <sheetViews>
    <sheetView zoomScale="70" zoomScaleNormal="70" workbookViewId="0">
      <selection sqref="A1:I2"/>
    </sheetView>
  </sheetViews>
  <sheetFormatPr baseColWidth="10" defaultRowHeight="15" x14ac:dyDescent="0.25"/>
  <cols>
    <col min="1" max="1" width="58.5703125" customWidth="1"/>
    <col min="2" max="2" width="54.28515625" customWidth="1"/>
    <col min="4" max="4" width="50.85546875" customWidth="1"/>
    <col min="9" max="9" width="53" customWidth="1"/>
    <col min="10" max="10" width="72.42578125" customWidth="1"/>
    <col min="11" max="11" width="26.85546875" customWidth="1"/>
    <col min="12" max="12" width="18.140625" customWidth="1"/>
    <col min="13" max="13" width="25.7109375" customWidth="1"/>
    <col min="14" max="14" width="40.42578125" customWidth="1"/>
    <col min="15" max="15" width="77.5703125" customWidth="1"/>
    <col min="16" max="16" width="94.5703125" customWidth="1"/>
    <col min="17" max="17" width="49.5703125" customWidth="1"/>
    <col min="18" max="18" width="39.5703125" customWidth="1"/>
    <col min="19" max="19" width="49.140625" customWidth="1"/>
    <col min="21" max="21" width="37.42578125" customWidth="1"/>
    <col min="23" max="23" width="55.140625" customWidth="1"/>
    <col min="29" max="29" width="60.28515625" customWidth="1"/>
    <col min="32" max="32" width="26.85546875" customWidth="1"/>
    <col min="33" max="33" width="21.85546875" customWidth="1"/>
    <col min="34" max="34" width="25.42578125" customWidth="1"/>
    <col min="35" max="35" width="34" customWidth="1"/>
    <col min="36" max="36" width="26.7109375" customWidth="1"/>
    <col min="37" max="37" width="42.42578125" customWidth="1"/>
    <col min="38" max="38" width="70.7109375" customWidth="1"/>
    <col min="39" max="39" width="48.28515625" customWidth="1"/>
  </cols>
  <sheetData>
    <row r="1" spans="1:60"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1" t="s">
        <v>41</v>
      </c>
      <c r="AA1" s="1021"/>
      <c r="AB1" s="1021"/>
      <c r="AC1" s="1021"/>
      <c r="AD1" s="1021"/>
      <c r="AE1" s="1021"/>
      <c r="AF1" s="1021"/>
      <c r="AG1" s="1023" t="s">
        <v>42</v>
      </c>
      <c r="AH1" s="1024"/>
      <c r="AI1" s="1024"/>
      <c r="AJ1" s="1025"/>
      <c r="AK1" s="776" t="s">
        <v>433</v>
      </c>
      <c r="AL1" s="1029"/>
      <c r="AM1" s="1030"/>
      <c r="AN1" s="1007" t="s">
        <v>434</v>
      </c>
      <c r="AO1" s="1008"/>
      <c r="AP1" s="1008"/>
      <c r="AQ1" s="1008"/>
      <c r="AR1" s="1008"/>
      <c r="AS1" s="765" t="s">
        <v>45</v>
      </c>
      <c r="AT1" s="1010"/>
      <c r="AU1" s="1010"/>
      <c r="AV1" s="1010"/>
      <c r="AW1" s="1010"/>
      <c r="AX1" s="1010"/>
      <c r="AY1" s="1010"/>
      <c r="AZ1" s="1010"/>
      <c r="BA1" s="1007" t="s">
        <v>46</v>
      </c>
      <c r="BB1" s="1013"/>
      <c r="BC1" s="1013"/>
      <c r="BD1" s="1013"/>
      <c r="BE1" s="1013"/>
      <c r="BF1" s="1013"/>
      <c r="BG1" s="1013"/>
      <c r="BH1" s="1013"/>
    </row>
    <row r="2" spans="1:60" ht="15.75" thickBot="1" x14ac:dyDescent="0.3">
      <c r="A2" s="1021"/>
      <c r="B2" s="1021"/>
      <c r="C2" s="1021"/>
      <c r="D2" s="1021"/>
      <c r="E2" s="1021"/>
      <c r="F2" s="1021"/>
      <c r="G2" s="1021"/>
      <c r="H2" s="1021"/>
      <c r="I2" s="1021"/>
      <c r="J2" s="1022"/>
      <c r="K2" s="1022"/>
      <c r="L2" s="1022"/>
      <c r="M2" s="1022"/>
      <c r="N2" s="1022"/>
      <c r="O2" s="1022"/>
      <c r="P2" s="1022"/>
      <c r="Q2" s="1022"/>
      <c r="R2" s="1022"/>
      <c r="S2" s="1022"/>
      <c r="T2" s="1022"/>
      <c r="U2" s="1022"/>
      <c r="V2" s="1022"/>
      <c r="W2" s="1022"/>
      <c r="X2" s="1022"/>
      <c r="Y2" s="1022"/>
      <c r="Z2" s="1021"/>
      <c r="AA2" s="1021"/>
      <c r="AB2" s="1021"/>
      <c r="AC2" s="1021"/>
      <c r="AD2" s="1021"/>
      <c r="AE2" s="1021"/>
      <c r="AF2" s="1021"/>
      <c r="AG2" s="1026"/>
      <c r="AH2" s="1027"/>
      <c r="AI2" s="1027"/>
      <c r="AJ2" s="1028"/>
      <c r="AK2" s="1031"/>
      <c r="AL2" s="1031"/>
      <c r="AM2" s="1032"/>
      <c r="AN2" s="1008"/>
      <c r="AO2" s="1008"/>
      <c r="AP2" s="1008"/>
      <c r="AQ2" s="1008"/>
      <c r="AR2" s="1008"/>
      <c r="AS2" s="1033"/>
      <c r="AT2" s="1034"/>
      <c r="AU2" s="1034"/>
      <c r="AV2" s="1034"/>
      <c r="AW2" s="1034"/>
      <c r="AX2" s="1034"/>
      <c r="AY2" s="1034"/>
      <c r="AZ2" s="1034"/>
      <c r="BA2" s="1013"/>
      <c r="BB2" s="1013"/>
      <c r="BC2" s="1013"/>
      <c r="BD2" s="1013"/>
      <c r="BE2" s="1013"/>
      <c r="BF2" s="1013"/>
      <c r="BG2" s="1013"/>
      <c r="BH2" s="1013"/>
    </row>
    <row r="3" spans="1:60" ht="15.75" x14ac:dyDescent="0.25">
      <c r="A3" s="1015" t="s">
        <v>47</v>
      </c>
      <c r="B3" s="1006" t="s">
        <v>24</v>
      </c>
      <c r="C3" s="1005" t="s">
        <v>48</v>
      </c>
      <c r="D3" s="1005" t="s">
        <v>49</v>
      </c>
      <c r="E3" s="1005" t="s">
        <v>50</v>
      </c>
      <c r="F3" s="1006" t="s">
        <v>51</v>
      </c>
      <c r="G3" s="1018" t="s">
        <v>52</v>
      </c>
      <c r="H3" s="1005" t="s">
        <v>53</v>
      </c>
      <c r="I3" s="1005" t="s">
        <v>54</v>
      </c>
      <c r="J3" s="1005" t="s">
        <v>55</v>
      </c>
      <c r="K3" s="1006" t="s">
        <v>56</v>
      </c>
      <c r="L3" s="1005" t="s">
        <v>57</v>
      </c>
      <c r="M3" s="1005" t="s">
        <v>58</v>
      </c>
      <c r="N3" s="1005" t="s">
        <v>59</v>
      </c>
      <c r="O3" s="1006" t="s">
        <v>56</v>
      </c>
      <c r="P3" s="1005" t="s">
        <v>60</v>
      </c>
      <c r="Q3" s="1004" t="s">
        <v>61</v>
      </c>
      <c r="R3" s="1005" t="s">
        <v>62</v>
      </c>
      <c r="S3" s="1005" t="s">
        <v>63</v>
      </c>
      <c r="T3" s="1005" t="s">
        <v>64</v>
      </c>
      <c r="U3" s="1005"/>
      <c r="V3" s="1005"/>
      <c r="W3" s="1005"/>
      <c r="X3" s="1005"/>
      <c r="Y3" s="1005"/>
      <c r="Z3" s="1004" t="s">
        <v>65</v>
      </c>
      <c r="AA3" s="1004" t="s">
        <v>66</v>
      </c>
      <c r="AB3" s="1004" t="s">
        <v>56</v>
      </c>
      <c r="AC3" s="1004" t="s">
        <v>67</v>
      </c>
      <c r="AD3" s="1004" t="s">
        <v>56</v>
      </c>
      <c r="AE3" s="1004" t="s">
        <v>68</v>
      </c>
      <c r="AF3" s="1004" t="s">
        <v>69</v>
      </c>
      <c r="AG3" s="1005" t="s">
        <v>42</v>
      </c>
      <c r="AH3" s="1005" t="s">
        <v>25</v>
      </c>
      <c r="AI3" s="1005" t="s">
        <v>70</v>
      </c>
      <c r="AJ3" s="1005" t="s">
        <v>71</v>
      </c>
      <c r="AK3" s="1044" t="s">
        <v>72</v>
      </c>
      <c r="AL3" s="1046" t="s">
        <v>73</v>
      </c>
      <c r="AM3" s="1048" t="s">
        <v>74</v>
      </c>
      <c r="AN3" s="1041" t="s">
        <v>26</v>
      </c>
      <c r="AO3" s="1037" t="s">
        <v>436</v>
      </c>
      <c r="AP3" s="1037" t="s">
        <v>182</v>
      </c>
      <c r="AQ3" s="1037" t="s">
        <v>437</v>
      </c>
      <c r="AR3" s="1038" t="s">
        <v>78</v>
      </c>
      <c r="AS3" s="1040" t="s">
        <v>27</v>
      </c>
      <c r="AT3" s="1042" t="s">
        <v>28</v>
      </c>
      <c r="AU3" s="1042" t="s">
        <v>29</v>
      </c>
      <c r="AV3" s="1042" t="s">
        <v>79</v>
      </c>
      <c r="AW3" s="1042" t="s">
        <v>30</v>
      </c>
      <c r="AX3" s="1042" t="s">
        <v>80</v>
      </c>
      <c r="AY3" s="1042" t="s">
        <v>438</v>
      </c>
      <c r="AZ3" s="1052" t="s">
        <v>31</v>
      </c>
      <c r="BA3" s="1054" t="s">
        <v>81</v>
      </c>
      <c r="BB3" s="1050" t="s">
        <v>439</v>
      </c>
      <c r="BC3" s="1050" t="s">
        <v>83</v>
      </c>
      <c r="BD3" s="1050" t="s">
        <v>84</v>
      </c>
      <c r="BE3" s="1050" t="s">
        <v>85</v>
      </c>
      <c r="BF3" s="1050" t="s">
        <v>133</v>
      </c>
      <c r="BG3" s="1050" t="s">
        <v>87</v>
      </c>
      <c r="BH3" s="1051" t="s">
        <v>88</v>
      </c>
    </row>
    <row r="4" spans="1:60" ht="98.25" x14ac:dyDescent="0.25">
      <c r="A4" s="1015"/>
      <c r="B4" s="1006"/>
      <c r="C4" s="1005"/>
      <c r="D4" s="1005"/>
      <c r="E4" s="1005"/>
      <c r="F4" s="1006"/>
      <c r="G4" s="1019"/>
      <c r="H4" s="1005"/>
      <c r="I4" s="1005"/>
      <c r="J4" s="1005"/>
      <c r="K4" s="1006"/>
      <c r="L4" s="1005"/>
      <c r="M4" s="1005"/>
      <c r="N4" s="1006"/>
      <c r="O4" s="1006"/>
      <c r="P4" s="1005"/>
      <c r="Q4" s="1004"/>
      <c r="R4" s="1005"/>
      <c r="S4" s="1005"/>
      <c r="T4" s="67" t="s">
        <v>89</v>
      </c>
      <c r="U4" s="67" t="s">
        <v>90</v>
      </c>
      <c r="V4" s="67" t="s">
        <v>91</v>
      </c>
      <c r="W4" s="67" t="s">
        <v>92</v>
      </c>
      <c r="X4" s="67" t="s">
        <v>93</v>
      </c>
      <c r="Y4" s="67" t="s">
        <v>94</v>
      </c>
      <c r="Z4" s="1004"/>
      <c r="AA4" s="1004"/>
      <c r="AB4" s="1004"/>
      <c r="AC4" s="1004"/>
      <c r="AD4" s="1004"/>
      <c r="AE4" s="1004"/>
      <c r="AF4" s="1004"/>
      <c r="AG4" s="1005"/>
      <c r="AH4" s="1005"/>
      <c r="AI4" s="1005"/>
      <c r="AJ4" s="1005"/>
      <c r="AK4" s="1189"/>
      <c r="AL4" s="1190"/>
      <c r="AM4" s="1121"/>
      <c r="AN4" s="1041"/>
      <c r="AO4" s="1037"/>
      <c r="AP4" s="1037"/>
      <c r="AQ4" s="1037"/>
      <c r="AR4" s="1039"/>
      <c r="AS4" s="1041"/>
      <c r="AT4" s="1043"/>
      <c r="AU4" s="1043"/>
      <c r="AV4" s="1043"/>
      <c r="AW4" s="1043"/>
      <c r="AX4" s="1043"/>
      <c r="AY4" s="1043"/>
      <c r="AZ4" s="1053"/>
      <c r="BA4" s="1054"/>
      <c r="BB4" s="1050"/>
      <c r="BC4" s="1050"/>
      <c r="BD4" s="1050"/>
      <c r="BE4" s="1050"/>
      <c r="BF4" s="1050"/>
      <c r="BG4" s="1050"/>
      <c r="BH4" s="1051"/>
    </row>
    <row r="5" spans="1:60" ht="297" x14ac:dyDescent="0.25">
      <c r="A5" s="889">
        <v>1</v>
      </c>
      <c r="B5" s="989" t="s">
        <v>95</v>
      </c>
      <c r="C5" s="1452" t="s">
        <v>479</v>
      </c>
      <c r="D5" s="1453" t="s">
        <v>480</v>
      </c>
      <c r="E5" s="315" t="s">
        <v>481</v>
      </c>
      <c r="F5" s="1456" t="s">
        <v>482</v>
      </c>
      <c r="G5" s="1458" t="s">
        <v>483</v>
      </c>
      <c r="H5" s="983" t="s">
        <v>101</v>
      </c>
      <c r="I5" s="1448">
        <v>6</v>
      </c>
      <c r="J5" s="1449" t="str">
        <f>IF(I5&lt;=0,"",IF(I5&lt;=2,"Muy Baja",IF(I5&lt;=24,"Baja",IF(I5&lt;=500,"Media",IF(I5&lt;=5000,"Alta","Muy Alta")))))</f>
        <v>Baja</v>
      </c>
      <c r="K5" s="1450">
        <f>IF(J5="","",IF(J5="Muy Baja",0.2,IF(J5="Baja",0.4,IF(J5="Media",0.6,IF(J5="Alta",0.8,IF(J5="Muy Alta",1,))))))</f>
        <v>0.4</v>
      </c>
      <c r="L5" s="1451" t="s">
        <v>301</v>
      </c>
      <c r="M5" s="907" t="str">
        <f>IF(NOT(ISERROR(MATCH(L5,'[5]Tabla Impacto'!$B$221:$B$223,0))),'[5]Tabla Impacto'!$F$223&amp;"Por favor no seleccionar los criterios de impacto(Afectación Económica o presupuestal y Pérdida Reputacional)",L5)</f>
        <v xml:space="preserve">     El riesgo afecta la imagen de de la entidad con efecto publicitario sostenido a nivel de sector administrativo, nivel departamental o municipal</v>
      </c>
      <c r="N5" s="1449" t="str">
        <f>IF(OR(M5='[5]Tabla Impacto'!$C$11,M5='[5]Tabla Impacto'!$D$11),"Leve",IF(OR(M5='[5]Tabla Impacto'!$C$12,M5='[5]Tabla Impacto'!$D$12),"Menor",IF(OR(M5='[5]Tabla Impacto'!$C$13,M5='[5]Tabla Impacto'!$D$13),"Moderado",IF(OR(M5='[5]Tabla Impacto'!$C$14,M5='[5]Tabla Impacto'!$D$14),"Mayor",IF(OR(M5='[5]Tabla Impacto'!$C$15,M5='[5]Tabla Impacto'!$D$15),"Catastrófico","")))))</f>
        <v>Mayor</v>
      </c>
      <c r="O5" s="1450">
        <f>IF(N5="","",IF(N5="Leve",0.2,IF(N5="Menor",0.4,IF(N5="Moderado",0.6,IF(N5="Mayor",0.8,IF(N5="Catastrófico",1,))))))</f>
        <v>0.8</v>
      </c>
      <c r="P5" s="1461"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Alto</v>
      </c>
      <c r="Q5" s="1462">
        <v>1</v>
      </c>
      <c r="R5" s="1463" t="s">
        <v>484</v>
      </c>
      <c r="S5" s="1465" t="str">
        <f>IF(OR(T5="Preventivo",T5="Detectivo"),"Probabilidad",IF(T5="Correctivo","Impacto",""))</f>
        <v>Probabilidad</v>
      </c>
      <c r="T5" s="1260" t="s">
        <v>104</v>
      </c>
      <c r="U5" s="1260" t="s">
        <v>35</v>
      </c>
      <c r="V5" s="1460" t="str">
        <f>IF(AND(T5="Preventivo",U5="Automático"),"50%",IF(AND(T5="Preventivo",U5="Manual"),"40%",IF(AND(T5="Detectivo",U5="Automático"),"40%",IF(AND(T5="Detectivo",U5="Manual"),"30%",IF(AND(T5="Correctivo",U5="Automático"),"35%",IF(AND(T5="Correctivo",U5="Manual"),"25%",""))))))</f>
        <v>40%</v>
      </c>
      <c r="W5" s="1260" t="s">
        <v>105</v>
      </c>
      <c r="X5" s="1260" t="s">
        <v>141</v>
      </c>
      <c r="Y5" s="1260" t="s">
        <v>107</v>
      </c>
      <c r="Z5" s="1476">
        <f>IFERROR(IF(S5="Probabilidad",(K5-(+K5*V5)),IF(S5="Impacto",K5,"")),"")</f>
        <v>0.24</v>
      </c>
      <c r="AA5" s="1486" t="str">
        <f>IFERROR(IF(Z5="","",IF(Z5&lt;=0.2,"Muy Baja",IF(Z5&lt;=0.4,"Baja",IF(Z5&lt;=0.6,"Media",IF(Z5&lt;=0.8,"Alta","Muy Alta"))))),"")</f>
        <v>Baja</v>
      </c>
      <c r="AB5" s="1460">
        <f>+Z5</f>
        <v>0.24</v>
      </c>
      <c r="AC5" s="1486" t="str">
        <f>IFERROR(IF(AD5="","",IF(AD5&lt;=0.2,"Leve",IF(AD5&lt;=0.4,"Menor",IF(AD5&lt;=0.6,"Moderado",IF(AD5&lt;=0.8,"Mayor","Catastrófico"))))),"")</f>
        <v>Mayor</v>
      </c>
      <c r="AD5" s="1460">
        <f>IFERROR(IF(S5="Impacto",(O5-(+O5*V5)),IF(S5="Probabilidad",O5,"")),"")</f>
        <v>0.8</v>
      </c>
      <c r="AE5" s="1487"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Alto</v>
      </c>
      <c r="AF5" s="1260" t="s">
        <v>485</v>
      </c>
      <c r="AG5" s="1475" t="s">
        <v>486</v>
      </c>
      <c r="AH5" s="316" t="s">
        <v>487</v>
      </c>
      <c r="AI5" s="1477" t="s">
        <v>488</v>
      </c>
      <c r="AJ5" s="1480" t="s">
        <v>489</v>
      </c>
      <c r="AK5" s="1483">
        <v>44832</v>
      </c>
      <c r="AL5" s="1490" t="s">
        <v>490</v>
      </c>
      <c r="AM5" s="1471" t="s">
        <v>179</v>
      </c>
      <c r="AN5" s="1249" t="s">
        <v>491</v>
      </c>
      <c r="AO5" s="1082" t="s">
        <v>492</v>
      </c>
      <c r="AP5" s="1082" t="s">
        <v>112</v>
      </c>
      <c r="AQ5" s="1096" t="s">
        <v>493</v>
      </c>
      <c r="AR5" s="1082" t="s">
        <v>36</v>
      </c>
      <c r="AS5" s="317" t="s">
        <v>32</v>
      </c>
      <c r="AT5" s="317" t="s">
        <v>32</v>
      </c>
      <c r="AU5" s="317" t="s">
        <v>32</v>
      </c>
      <c r="AV5" s="317" t="s">
        <v>32</v>
      </c>
      <c r="AW5" s="317" t="s">
        <v>32</v>
      </c>
      <c r="AX5" s="317" t="s">
        <v>32</v>
      </c>
      <c r="AY5" s="217" t="s">
        <v>494</v>
      </c>
      <c r="AZ5" s="217" t="s">
        <v>115</v>
      </c>
      <c r="BA5" s="1217" t="s">
        <v>37</v>
      </c>
      <c r="BB5" s="217" t="s">
        <v>116</v>
      </c>
      <c r="BC5" s="233">
        <v>0</v>
      </c>
      <c r="BD5" s="234">
        <f>I5</f>
        <v>6</v>
      </c>
      <c r="BE5" s="234">
        <f>(BC5/BD5)</f>
        <v>0</v>
      </c>
      <c r="BF5" s="224" t="str">
        <f>IF(BE5=0,"Los controles están funcionando y son efectivos",IF(AND(BE5&gt;0,BE5&lt;=0.2),"Los controles son efectivos el 80%.",IF(AND(BE5&gt;0.2,BE5&lt;=1),"Los controles  son ineficientes","Valor no valido")))</f>
        <v>Los controles están funcionando y son efectivos</v>
      </c>
      <c r="BG5" s="131" t="s">
        <v>164</v>
      </c>
      <c r="BH5" s="224"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Mantener la aplicación del control.</v>
      </c>
    </row>
    <row r="6" spans="1:60" ht="20.25" x14ac:dyDescent="0.3">
      <c r="A6" s="889"/>
      <c r="B6" s="989"/>
      <c r="C6" s="1313"/>
      <c r="D6" s="1454"/>
      <c r="E6" s="1467" t="s">
        <v>495</v>
      </c>
      <c r="F6" s="1457"/>
      <c r="G6" s="1456"/>
      <c r="H6" s="984"/>
      <c r="I6" s="1198"/>
      <c r="J6" s="968"/>
      <c r="K6" s="927"/>
      <c r="L6" s="988"/>
      <c r="M6" s="927">
        <f ca="1">IF(NOT(ISERROR(MATCH(L6,_xlfn.ANCHORARRAY(#REF!),0))),#REF!&amp;"Por favor no seleccionar los criterios de impacto",L6)</f>
        <v>0</v>
      </c>
      <c r="N6" s="968"/>
      <c r="O6" s="927"/>
      <c r="P6" s="969"/>
      <c r="Q6" s="1202"/>
      <c r="R6" s="1464"/>
      <c r="S6" s="1206"/>
      <c r="T6" s="1459"/>
      <c r="U6" s="1459"/>
      <c r="V6" s="1194"/>
      <c r="W6" s="1459"/>
      <c r="X6" s="1459"/>
      <c r="Y6" s="1459"/>
      <c r="Z6" s="1264"/>
      <c r="AA6" s="1192"/>
      <c r="AB6" s="1194"/>
      <c r="AC6" s="1192"/>
      <c r="AD6" s="1194"/>
      <c r="AE6" s="1231"/>
      <c r="AF6" s="1208"/>
      <c r="AG6" s="1284"/>
      <c r="AH6" s="283"/>
      <c r="AI6" s="1478"/>
      <c r="AJ6" s="1481"/>
      <c r="AK6" s="1484"/>
      <c r="AL6" s="1491"/>
      <c r="AM6" s="1472"/>
      <c r="AN6" s="1474"/>
      <c r="AO6" s="1083"/>
      <c r="AP6" s="1216"/>
      <c r="AQ6" s="1097"/>
      <c r="AR6" s="1083"/>
      <c r="AS6" s="216"/>
      <c r="AT6" s="216"/>
      <c r="AU6" s="216"/>
      <c r="AV6" s="216"/>
      <c r="AW6" s="216"/>
      <c r="AX6" s="216"/>
      <c r="AY6" s="225"/>
      <c r="AZ6" s="225"/>
      <c r="BA6" s="1218"/>
      <c r="BB6" s="217"/>
      <c r="BC6" s="318"/>
      <c r="BD6" s="319"/>
      <c r="BE6" s="266"/>
      <c r="BF6" s="225"/>
      <c r="BG6" s="320"/>
      <c r="BH6" s="317"/>
    </row>
    <row r="7" spans="1:60" x14ac:dyDescent="0.25">
      <c r="A7" s="889"/>
      <c r="B7" s="989"/>
      <c r="C7" s="1313"/>
      <c r="D7" s="1454"/>
      <c r="E7" s="1468"/>
      <c r="F7" s="1457"/>
      <c r="G7" s="1470" t="s">
        <v>496</v>
      </c>
      <c r="H7" s="984"/>
      <c r="I7" s="1448">
        <v>12</v>
      </c>
      <c r="J7" s="1449" t="str">
        <f t="shared" ref="J7" si="0">IF(I7&lt;=0,"",IF(I7&lt;=2,"Muy Baja",IF(I7&lt;=24,"Baja",IF(I7&lt;=500,"Media",IF(I7&lt;=5000,"Alta","Muy Alta")))))</f>
        <v>Baja</v>
      </c>
      <c r="K7" s="1450">
        <f t="shared" ref="K7" si="1">IF(J7="","",IF(J7="Muy Baja",0.2,IF(J7="Baja",0.4,IF(J7="Media",0.6,IF(J7="Alta",0.8,IF(J7="Muy Alta",1,))))))</f>
        <v>0.4</v>
      </c>
      <c r="L7" s="1451" t="s">
        <v>359</v>
      </c>
      <c r="M7" s="927" t="str">
        <f ca="1">IF(NOT(ISERROR(MATCH(L7,_xlfn.ANCHORARRAY(#REF!),0))),#REF!&amp;"Por favor no seleccionar los criterios de impacto",L7)</f>
        <v xml:space="preserve">     El riesgo afecta la imagen de la entidad internamente, de conocimiento general, nivel interno, de junta dircetiva y accionistas y/o de provedores</v>
      </c>
      <c r="N7" s="1449" t="str">
        <f ca="1">IF(OR(M7='[5]Tabla Impacto'!$C$11,M7='[5]Tabla Impacto'!$D$11),"Leve",IF(OR(M7='[5]Tabla Impacto'!$C$12,M7='[5]Tabla Impacto'!$D$12),"Menor",IF(OR(M7='[5]Tabla Impacto'!$C$13,M7='[5]Tabla Impacto'!$D$13),"Moderado",IF(OR(M7='[5]Tabla Impacto'!$C$14,M7='[5]Tabla Impacto'!$D$14),"Mayor",IF(OR(M7='[5]Tabla Impacto'!$C$15,M7='[5]Tabla Impacto'!$D$15),"Catastrófico","")))))</f>
        <v>Menor</v>
      </c>
      <c r="O7" s="1450">
        <f t="shared" ref="O7" ca="1" si="2">IF(N7="","",IF(N7="Leve",0.2,IF(N7="Menor",0.4,IF(N7="Moderado",0.6,IF(N7="Mayor",0.8,IF(N7="Catastrófico",1,))))))</f>
        <v>0.4</v>
      </c>
      <c r="P7" s="1461" t="str">
        <f t="shared" ref="P7" ca="1" si="3">IF(OR(AND(J7="Muy Baja",N7="Leve"),AND(J7="Muy Baja",N7="Menor"),AND(J7="Baja",N7="Leve")),"Bajo",IF(OR(AND(J7="Muy baja",N7="Moderado"),AND(J7="Baja",N7="Menor"),AND(J7="Baja",N7="Moderado"),AND(J7="Media",N7="Leve"),AND(J7="Media",N7="Menor"),AND(J7="Media",N7="Moderado"),AND(J7="Alta",N7="Leve"),AND(J7="Alta",N7="Menor")),"Moderado",IF(OR(AND(J7="Muy Baja",N7="Mayor"),AND(J7="Baja",N7="Mayor"),AND(J7="Media",N7="Mayor"),AND(J7="Alta",N7="Moderado"),AND(J7="Alta",N7="Mayor"),AND(J7="Muy Alta",N7="Leve"),AND(J7="Muy Alta",N7="Menor"),AND(J7="Muy Alta",N7="Moderado"),AND(J7="Muy Alta",N7="Mayor")),"Alto",IF(OR(AND(J7="Muy Baja",N7="Catastrófico"),AND(J7="Baja",N7="Catastrófico"),AND(J7="Media",N7="Catastrófico"),AND(J7="Alta",N7="Catastrófico"),AND(J7="Muy Alta",N7="Catastrófico")),"Extremo",""))))</f>
        <v>Moderado</v>
      </c>
      <c r="Q7" s="1201">
        <v>2</v>
      </c>
      <c r="R7" s="1466" t="s">
        <v>497</v>
      </c>
      <c r="S7" s="1205" t="s">
        <v>456</v>
      </c>
      <c r="T7" s="1260" t="s">
        <v>104</v>
      </c>
      <c r="U7" s="1260" t="s">
        <v>35</v>
      </c>
      <c r="V7" s="1193" t="str">
        <f t="shared" ref="V7:V9" si="4">IF(AND(T7="Preventivo",U7="Automático"),"50%",IF(AND(T7="Preventivo",U7="Manual"),"40%",IF(AND(T7="Detectivo",U7="Automático"),"40%",IF(AND(T7="Detectivo",U7="Manual"),"30%",IF(AND(T7="Correctivo",U7="Automático"),"35%",IF(AND(T7="Correctivo",U7="Manual"),"25%",""))))))</f>
        <v>40%</v>
      </c>
      <c r="W7" s="1260" t="s">
        <v>105</v>
      </c>
      <c r="X7" s="1260" t="s">
        <v>106</v>
      </c>
      <c r="Y7" s="1260" t="s">
        <v>107</v>
      </c>
      <c r="Z7" s="1476">
        <v>0.14399999999999999</v>
      </c>
      <c r="AA7" s="1191" t="str">
        <f t="shared" ref="AA7:AA9" si="5">IFERROR(IF(Z7="","",IF(Z7&lt;=0.2,"Muy Baja",IF(Z7&lt;=0.4,"Baja",IF(Z7&lt;=0.6,"Media",IF(Z7&lt;=0.8,"Alta","Muy Alta"))))),"")</f>
        <v>Muy Baja</v>
      </c>
      <c r="AB7" s="1460">
        <f t="shared" ref="AB7" si="6">+Z7</f>
        <v>0.14399999999999999</v>
      </c>
      <c r="AC7" s="1191" t="str">
        <f t="shared" ref="AC7:AC9" si="7">IFERROR(IF(AD7="","",IF(AD7&lt;=0.2,"Leve",IF(AD7&lt;=0.4,"Menor",IF(AD7&lt;=0.6,"Moderado",IF(AD7&lt;=0.8,"Mayor","Catastrófico"))))),"")</f>
        <v>Mayor</v>
      </c>
      <c r="AD7" s="1460">
        <v>0.8</v>
      </c>
      <c r="AE7" s="1487" t="str">
        <f t="shared" ref="AE7" si="8">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Alto</v>
      </c>
      <c r="AF7" s="1260" t="s">
        <v>485</v>
      </c>
      <c r="AG7" s="1284"/>
      <c r="AH7" s="1283" t="s">
        <v>487</v>
      </c>
      <c r="AI7" s="1478"/>
      <c r="AJ7" s="1481"/>
      <c r="AK7" s="1484"/>
      <c r="AL7" s="1491"/>
      <c r="AM7" s="1472"/>
      <c r="AN7" s="1474"/>
      <c r="AO7" s="1083"/>
      <c r="AP7" s="1216"/>
      <c r="AQ7" s="1097"/>
      <c r="AR7" s="1083"/>
      <c r="AS7" s="1219" t="s">
        <v>32</v>
      </c>
      <c r="AT7" s="1219" t="s">
        <v>32</v>
      </c>
      <c r="AU7" s="1219" t="s">
        <v>32</v>
      </c>
      <c r="AV7" s="1219" t="s">
        <v>32</v>
      </c>
      <c r="AW7" s="1219" t="s">
        <v>32</v>
      </c>
      <c r="AX7" s="1219" t="s">
        <v>32</v>
      </c>
      <c r="AY7" s="1488" t="s">
        <v>494</v>
      </c>
      <c r="AZ7" s="1079" t="s">
        <v>115</v>
      </c>
      <c r="BA7" s="1218"/>
      <c r="BB7" s="1094" t="s">
        <v>116</v>
      </c>
      <c r="BC7" s="1493">
        <v>0</v>
      </c>
      <c r="BD7" s="1495">
        <f>I7</f>
        <v>12</v>
      </c>
      <c r="BE7" s="1211">
        <f>BC7/BD7</f>
        <v>0</v>
      </c>
      <c r="BF7" s="1070" t="s">
        <v>498</v>
      </c>
      <c r="BG7" s="1295" t="s">
        <v>164</v>
      </c>
      <c r="BH7" s="1219" t="s">
        <v>474</v>
      </c>
    </row>
    <row r="8" spans="1:60" x14ac:dyDescent="0.25">
      <c r="A8" s="889"/>
      <c r="B8" s="989"/>
      <c r="C8" s="1313"/>
      <c r="D8" s="1454"/>
      <c r="E8" s="1469"/>
      <c r="F8" s="1457"/>
      <c r="G8" s="1456"/>
      <c r="H8" s="984"/>
      <c r="I8" s="1198"/>
      <c r="J8" s="968"/>
      <c r="K8" s="927"/>
      <c r="L8" s="988"/>
      <c r="M8" s="927">
        <f ca="1">IF(NOT(ISERROR(MATCH(L8,_xlfn.ANCHORARRAY(#REF!),0))),#REF!&amp;"Por favor no seleccionar los criterios de impacto",L8)</f>
        <v>0</v>
      </c>
      <c r="N8" s="968"/>
      <c r="O8" s="927"/>
      <c r="P8" s="969"/>
      <c r="Q8" s="1202"/>
      <c r="R8" s="1464"/>
      <c r="S8" s="1206"/>
      <c r="T8" s="1459"/>
      <c r="U8" s="1459"/>
      <c r="V8" s="1194"/>
      <c r="W8" s="1459"/>
      <c r="X8" s="1459"/>
      <c r="Y8" s="1459"/>
      <c r="Z8" s="1264"/>
      <c r="AA8" s="1192"/>
      <c r="AB8" s="1194"/>
      <c r="AC8" s="1192"/>
      <c r="AD8" s="1194"/>
      <c r="AE8" s="1231"/>
      <c r="AF8" s="1208"/>
      <c r="AG8" s="1284"/>
      <c r="AH8" s="1285"/>
      <c r="AI8" s="1478"/>
      <c r="AJ8" s="1481"/>
      <c r="AK8" s="1484"/>
      <c r="AL8" s="1491"/>
      <c r="AM8" s="1472"/>
      <c r="AN8" s="1474"/>
      <c r="AO8" s="1083"/>
      <c r="AP8" s="1216"/>
      <c r="AQ8" s="1097"/>
      <c r="AR8" s="1083"/>
      <c r="AS8" s="1220"/>
      <c r="AT8" s="1220"/>
      <c r="AU8" s="1220"/>
      <c r="AV8" s="1220"/>
      <c r="AW8" s="1220"/>
      <c r="AX8" s="1220"/>
      <c r="AY8" s="1489"/>
      <c r="AZ8" s="1081"/>
      <c r="BA8" s="1218"/>
      <c r="BB8" s="1209"/>
      <c r="BC8" s="1494"/>
      <c r="BD8" s="1213"/>
      <c r="BE8" s="1211"/>
      <c r="BF8" s="1072"/>
      <c r="BG8" s="1297"/>
      <c r="BH8" s="1220"/>
    </row>
    <row r="9" spans="1:60" x14ac:dyDescent="0.25">
      <c r="A9" s="889"/>
      <c r="B9" s="989"/>
      <c r="C9" s="1313"/>
      <c r="D9" s="1454"/>
      <c r="E9" s="1129" t="s">
        <v>499</v>
      </c>
      <c r="F9" s="1457"/>
      <c r="G9" s="1470" t="s">
        <v>500</v>
      </c>
      <c r="H9" s="984"/>
      <c r="I9" s="1448">
        <v>2</v>
      </c>
      <c r="J9" s="1449" t="str">
        <f t="shared" ref="J9" si="9">IF(I9&lt;=0,"",IF(I9&lt;=2,"Muy Baja",IF(I9&lt;=24,"Baja",IF(I9&lt;=500,"Media",IF(I9&lt;=5000,"Alta","Muy Alta")))))</f>
        <v>Muy Baja</v>
      </c>
      <c r="K9" s="1450">
        <f t="shared" ref="K9" si="10">IF(J9="","",IF(J9="Muy Baja",0.2,IF(J9="Baja",0.4,IF(J9="Media",0.6,IF(J9="Alta",0.8,IF(J9="Muy Alta",1,))))))</f>
        <v>0.2</v>
      </c>
      <c r="L9" s="1451" t="s">
        <v>393</v>
      </c>
      <c r="M9" s="927" t="str">
        <f ca="1">IF(NOT(ISERROR(MATCH(L9,_xlfn.ANCHORARRAY(#REF!),0))),#REF!&amp;"Por favor no seleccionar los criterios de impacto",L9)</f>
        <v xml:space="preserve">     El riesgo afecta la imagen de alguna área de la organización</v>
      </c>
      <c r="N9" s="1449" t="str">
        <f ca="1">IF(OR(M9='[5]Tabla Impacto'!$C$11,M9='[5]Tabla Impacto'!$D$11),"Leve",IF(OR(M9='[5]Tabla Impacto'!$C$12,M9='[5]Tabla Impacto'!$D$12),"Menor",IF(OR(M9='[5]Tabla Impacto'!$C$13,M9='[5]Tabla Impacto'!$D$13),"Moderado",IF(OR(M9='[5]Tabla Impacto'!$C$14,M9='[5]Tabla Impacto'!$D$14),"Mayor",IF(OR(M9='[5]Tabla Impacto'!$C$15,M9='[5]Tabla Impacto'!$D$15),"Catastrófico","")))))</f>
        <v>Leve</v>
      </c>
      <c r="O9" s="1450">
        <f t="shared" ref="O9" ca="1" si="11">IF(N9="","",IF(N9="Leve",0.2,IF(N9="Menor",0.4,IF(N9="Moderado",0.6,IF(N9="Mayor",0.8,IF(N9="Catastrófico",1,))))))</f>
        <v>0.2</v>
      </c>
      <c r="P9" s="1461" t="str">
        <f t="shared" ref="P9" ca="1" si="12">IF(OR(AND(J9="Muy Baja",N9="Leve"),AND(J9="Muy Baja",N9="Menor"),AND(J9="Baja",N9="Leve")),"Bajo",IF(OR(AND(J9="Muy baja",N9="Moderado"),AND(J9="Baja",N9="Menor"),AND(J9="Baja",N9="Moderado"),AND(J9="Media",N9="Leve"),AND(J9="Media",N9="Menor"),AND(J9="Media",N9="Moderado"),AND(J9="Alta",N9="Leve"),AND(J9="Alta",N9="Menor")),"Moderado",IF(OR(AND(J9="Muy Baja",N9="Mayor"),AND(J9="Baja",N9="Mayor"),AND(J9="Media",N9="Mayor"),AND(J9="Alta",N9="Moderado"),AND(J9="Alta",N9="Mayor"),AND(J9="Muy Alta",N9="Leve"),AND(J9="Muy Alta",N9="Menor"),AND(J9="Muy Alta",N9="Moderado"),AND(J9="Muy Alta",N9="Mayor")),"Alto",IF(OR(AND(J9="Muy Baja",N9="Catastrófico"),AND(J9="Baja",N9="Catastrófico"),AND(J9="Media",N9="Catastrófico"),AND(J9="Alta",N9="Catastrófico"),AND(J9="Muy Alta",N9="Catastrófico")),"Extremo",""))))</f>
        <v>Bajo</v>
      </c>
      <c r="Q9" s="1201">
        <v>3</v>
      </c>
      <c r="R9" s="1496" t="s">
        <v>501</v>
      </c>
      <c r="S9" s="1205" t="s">
        <v>456</v>
      </c>
      <c r="T9" s="1260" t="s">
        <v>104</v>
      </c>
      <c r="U9" s="1260" t="s">
        <v>35</v>
      </c>
      <c r="V9" s="1193" t="str">
        <f t="shared" si="4"/>
        <v>40%</v>
      </c>
      <c r="W9" s="1260" t="s">
        <v>105</v>
      </c>
      <c r="X9" s="1260" t="s">
        <v>106</v>
      </c>
      <c r="Y9" s="1260" t="s">
        <v>107</v>
      </c>
      <c r="Z9" s="1476">
        <v>8.6399999999999991E-2</v>
      </c>
      <c r="AA9" s="1191" t="str">
        <f t="shared" si="5"/>
        <v>Muy Baja</v>
      </c>
      <c r="AB9" s="1460">
        <f t="shared" ref="AB9" si="13">+Z9</f>
        <v>8.6399999999999991E-2</v>
      </c>
      <c r="AC9" s="1191" t="str">
        <f t="shared" si="7"/>
        <v>Mayor</v>
      </c>
      <c r="AD9" s="1460">
        <v>0.8</v>
      </c>
      <c r="AE9" s="1487" t="str">
        <f t="shared" ref="AE9" si="14">IFERROR(IF(OR(AND(AA9="Muy Baja",AC9="Leve"),AND(AA9="Muy Baja",AC9="Menor"),AND(AA9="Baja",AC9="Leve")),"Bajo",IF(OR(AND(AA9="Muy baja",AC9="Moderado"),AND(AA9="Baja",AC9="Menor"),AND(AA9="Baja",AC9="Moderado"),AND(AA9="Media",AC9="Leve"),AND(AA9="Media",AC9="Menor"),AND(AA9="Media",AC9="Moderado"),AND(AA9="Alta",AC9="Leve"),AND(AA9="Alta",AC9="Menor")),"Moderado",IF(OR(AND(AA9="Muy Baja",AC9="Mayor"),AND(AA9="Baja",AC9="Mayor"),AND(AA9="Media",AC9="Mayor"),AND(AA9="Alta",AC9="Moderado"),AND(AA9="Alta",AC9="Mayor"),AND(AA9="Muy Alta",AC9="Leve"),AND(AA9="Muy Alta",AC9="Menor"),AND(AA9="Muy Alta",AC9="Moderado"),AND(AA9="Muy Alta",AC9="Mayor")),"Alto",IF(OR(AND(AA9="Muy Baja",AC9="Catastrófico"),AND(AA9="Baja",AC9="Catastrófico"),AND(AA9="Media",AC9="Catastrófico"),AND(AA9="Alta",AC9="Catastrófico"),AND(AA9="Muy Alta",AC9="Catastrófico")),"Extremo","")))),"")</f>
        <v>Alto</v>
      </c>
      <c r="AF9" s="1260" t="s">
        <v>485</v>
      </c>
      <c r="AG9" s="1284"/>
      <c r="AH9" s="1283" t="s">
        <v>487</v>
      </c>
      <c r="AI9" s="1478"/>
      <c r="AJ9" s="1481"/>
      <c r="AK9" s="1484"/>
      <c r="AL9" s="1491"/>
      <c r="AM9" s="1472"/>
      <c r="AN9" s="1474"/>
      <c r="AO9" s="1083"/>
      <c r="AP9" s="1216"/>
      <c r="AQ9" s="1097"/>
      <c r="AR9" s="1083"/>
      <c r="AS9" s="1219" t="s">
        <v>32</v>
      </c>
      <c r="AT9" s="1219" t="s">
        <v>32</v>
      </c>
      <c r="AU9" s="1219" t="s">
        <v>32</v>
      </c>
      <c r="AV9" s="1219" t="s">
        <v>32</v>
      </c>
      <c r="AW9" s="1219" t="s">
        <v>32</v>
      </c>
      <c r="AX9" s="1219" t="s">
        <v>32</v>
      </c>
      <c r="AY9" s="1079" t="s">
        <v>494</v>
      </c>
      <c r="AZ9" s="1079" t="s">
        <v>115</v>
      </c>
      <c r="BA9" s="1218"/>
      <c r="BB9" s="1094" t="s">
        <v>116</v>
      </c>
      <c r="BC9" s="1493">
        <v>0</v>
      </c>
      <c r="BD9" s="1495">
        <f>I9</f>
        <v>2</v>
      </c>
      <c r="BE9" s="1211">
        <f>BC9/BD9</f>
        <v>0</v>
      </c>
      <c r="BF9" s="1070" t="s">
        <v>498</v>
      </c>
      <c r="BG9" s="1295" t="s">
        <v>164</v>
      </c>
      <c r="BH9" s="1219" t="s">
        <v>474</v>
      </c>
    </row>
    <row r="10" spans="1:60" x14ac:dyDescent="0.25">
      <c r="A10" s="890"/>
      <c r="B10" s="929"/>
      <c r="C10" s="1314"/>
      <c r="D10" s="1455"/>
      <c r="E10" s="1131"/>
      <c r="F10" s="1457"/>
      <c r="G10" s="1456"/>
      <c r="H10" s="1196"/>
      <c r="I10" s="1198"/>
      <c r="J10" s="968"/>
      <c r="K10" s="927"/>
      <c r="L10" s="988"/>
      <c r="M10" s="908">
        <f ca="1">IF(NOT(ISERROR(MATCH(L10,_xlfn.ANCHORARRAY(#REF!),0))),#REF!&amp;"Por favor no seleccionar los criterios de impacto",L10)</f>
        <v>0</v>
      </c>
      <c r="N10" s="968"/>
      <c r="O10" s="927"/>
      <c r="P10" s="969"/>
      <c r="Q10" s="1202"/>
      <c r="R10" s="1497"/>
      <c r="S10" s="1206"/>
      <c r="T10" s="1208"/>
      <c r="U10" s="1208"/>
      <c r="V10" s="1194"/>
      <c r="W10" s="1208"/>
      <c r="X10" s="1208"/>
      <c r="Y10" s="1208"/>
      <c r="Z10" s="1264"/>
      <c r="AA10" s="1192"/>
      <c r="AB10" s="1194"/>
      <c r="AC10" s="1192"/>
      <c r="AD10" s="1194"/>
      <c r="AE10" s="1231"/>
      <c r="AF10" s="1208"/>
      <c r="AG10" s="1285"/>
      <c r="AH10" s="1285"/>
      <c r="AI10" s="1479"/>
      <c r="AJ10" s="1482"/>
      <c r="AK10" s="1485"/>
      <c r="AL10" s="1492"/>
      <c r="AM10" s="1473"/>
      <c r="AN10" s="1474"/>
      <c r="AO10" s="1083"/>
      <c r="AP10" s="1216"/>
      <c r="AQ10" s="1097"/>
      <c r="AR10" s="1083"/>
      <c r="AS10" s="1220"/>
      <c r="AT10" s="1220"/>
      <c r="AU10" s="1220"/>
      <c r="AV10" s="1220"/>
      <c r="AW10" s="1220"/>
      <c r="AX10" s="1220"/>
      <c r="AY10" s="1081"/>
      <c r="AZ10" s="1081"/>
      <c r="BA10" s="1218"/>
      <c r="BB10" s="1209"/>
      <c r="BC10" s="1494"/>
      <c r="BD10" s="1213"/>
      <c r="BE10" s="1211"/>
      <c r="BF10" s="1072"/>
      <c r="BG10" s="1297"/>
      <c r="BH10" s="1220"/>
    </row>
    <row r="11" spans="1:60" ht="16.5" x14ac:dyDescent="0.3">
      <c r="A11" s="314"/>
      <c r="B11" s="870" t="s">
        <v>400</v>
      </c>
      <c r="C11" s="871"/>
      <c r="D11" s="871"/>
      <c r="E11" s="871"/>
      <c r="F11" s="871"/>
      <c r="G11" s="871"/>
      <c r="H11" s="871"/>
      <c r="I11" s="871"/>
      <c r="J11" s="871"/>
      <c r="K11" s="871"/>
      <c r="L11" s="871"/>
      <c r="M11" s="871"/>
      <c r="N11" s="871"/>
      <c r="O11" s="871"/>
      <c r="P11" s="871"/>
      <c r="Q11" s="871"/>
      <c r="R11" s="871"/>
      <c r="S11" s="871"/>
      <c r="T11" s="871"/>
      <c r="U11" s="871"/>
      <c r="V11" s="871"/>
      <c r="W11" s="871"/>
      <c r="X11" s="871"/>
      <c r="Y11" s="871"/>
      <c r="Z11" s="871"/>
      <c r="AA11" s="871"/>
      <c r="AB11" s="871"/>
      <c r="AC11" s="871"/>
      <c r="AD11" s="871"/>
      <c r="AE11" s="871"/>
      <c r="AF11" s="871"/>
      <c r="AG11" s="871"/>
      <c r="AH11" s="871"/>
      <c r="AI11" s="871"/>
      <c r="AJ11" s="871"/>
      <c r="AK11" s="871"/>
      <c r="AL11" s="871"/>
      <c r="AM11" s="872"/>
      <c r="AN11" s="65"/>
      <c r="AO11" s="65"/>
      <c r="AP11" s="65"/>
      <c r="AQ11" s="65"/>
      <c r="AR11" s="65"/>
      <c r="AS11" s="65"/>
      <c r="AT11" s="65"/>
      <c r="AU11" s="65"/>
      <c r="AV11" s="65"/>
      <c r="AW11" s="65"/>
      <c r="AX11" s="65"/>
      <c r="AY11" s="65"/>
      <c r="AZ11" s="65"/>
      <c r="BA11" s="65"/>
      <c r="BB11" s="65"/>
      <c r="BC11" s="65"/>
      <c r="BD11" s="65"/>
      <c r="BE11" s="65"/>
      <c r="BF11" s="65"/>
      <c r="BG11" s="65"/>
      <c r="BH11" s="65"/>
    </row>
    <row r="12" spans="1:60" ht="16.5" x14ac:dyDescent="0.3">
      <c r="A12" s="107"/>
      <c r="B12" s="107"/>
      <c r="C12" s="107"/>
      <c r="D12" s="107"/>
      <c r="E12" s="107"/>
      <c r="F12" s="65"/>
      <c r="G12" s="65"/>
      <c r="H12" s="108"/>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row>
  </sheetData>
  <mergeCells count="190">
    <mergeCell ref="B11:AM11"/>
    <mergeCell ref="AY9:AY10"/>
    <mergeCell ref="AZ9:AZ10"/>
    <mergeCell ref="BB9:BB10"/>
    <mergeCell ref="BC9:BC10"/>
    <mergeCell ref="BD9:BD10"/>
    <mergeCell ref="BE9:BE10"/>
    <mergeCell ref="AS9:AS10"/>
    <mergeCell ref="AT9:AT10"/>
    <mergeCell ref="AU9:AU10"/>
    <mergeCell ref="AV9:AV10"/>
    <mergeCell ref="AW9:AW10"/>
    <mergeCell ref="AX9:AX10"/>
    <mergeCell ref="AB9:AB10"/>
    <mergeCell ref="AC9:AC10"/>
    <mergeCell ref="AD9:AD10"/>
    <mergeCell ref="AE9:AE10"/>
    <mergeCell ref="AF9:AF10"/>
    <mergeCell ref="AH9:AH10"/>
    <mergeCell ref="V9:V10"/>
    <mergeCell ref="W9:W10"/>
    <mergeCell ref="P9:P10"/>
    <mergeCell ref="Q9:Q10"/>
    <mergeCell ref="R9:R10"/>
    <mergeCell ref="S9:S10"/>
    <mergeCell ref="T9:T10"/>
    <mergeCell ref="U9:U10"/>
    <mergeCell ref="BF9:BF10"/>
    <mergeCell ref="BG9:BG10"/>
    <mergeCell ref="BH9:BH10"/>
    <mergeCell ref="BG7:BG8"/>
    <mergeCell ref="BH7:BH8"/>
    <mergeCell ref="E9:E10"/>
    <mergeCell ref="G9:G10"/>
    <mergeCell ref="I9:I10"/>
    <mergeCell ref="J9:J10"/>
    <mergeCell ref="K9:K10"/>
    <mergeCell ref="L9:L10"/>
    <mergeCell ref="N9:N10"/>
    <mergeCell ref="O9:O10"/>
    <mergeCell ref="AZ7:AZ8"/>
    <mergeCell ref="BB7:BB8"/>
    <mergeCell ref="BC7:BC8"/>
    <mergeCell ref="BD7:BD8"/>
    <mergeCell ref="BE7:BE8"/>
    <mergeCell ref="BF7:BF8"/>
    <mergeCell ref="AT7:AT8"/>
    <mergeCell ref="AU7:AU8"/>
    <mergeCell ref="AV7:AV8"/>
    <mergeCell ref="AW7:AW8"/>
    <mergeCell ref="AX7:AX8"/>
    <mergeCell ref="AY7:AY8"/>
    <mergeCell ref="AC7:AC8"/>
    <mergeCell ref="AD7:AD8"/>
    <mergeCell ref="AE7:AE8"/>
    <mergeCell ref="AF7:AF8"/>
    <mergeCell ref="AH7:AH8"/>
    <mergeCell ref="AS7:AS8"/>
    <mergeCell ref="AL5:AL10"/>
    <mergeCell ref="W7:W8"/>
    <mergeCell ref="X7:X8"/>
    <mergeCell ref="Y7:Y8"/>
    <mergeCell ref="Z7:Z8"/>
    <mergeCell ref="AA7:AA8"/>
    <mergeCell ref="AB7:AB8"/>
    <mergeCell ref="AI5:AI10"/>
    <mergeCell ref="AJ5:AJ10"/>
    <mergeCell ref="AK5:AK10"/>
    <mergeCell ref="Z5:Z6"/>
    <mergeCell ref="AA5:AA6"/>
    <mergeCell ref="AB5:AB6"/>
    <mergeCell ref="AC5:AC6"/>
    <mergeCell ref="AD5:AD6"/>
    <mergeCell ref="AE5:AE6"/>
    <mergeCell ref="X9:X10"/>
    <mergeCell ref="Y9:Y10"/>
    <mergeCell ref="Z9:Z10"/>
    <mergeCell ref="AA9:AA10"/>
    <mergeCell ref="Q7:Q8"/>
    <mergeCell ref="R7:R8"/>
    <mergeCell ref="S7:S8"/>
    <mergeCell ref="T7:T8"/>
    <mergeCell ref="U7:U8"/>
    <mergeCell ref="V7:V8"/>
    <mergeCell ref="BA5:BA10"/>
    <mergeCell ref="E6:E8"/>
    <mergeCell ref="G7:G8"/>
    <mergeCell ref="I7:I8"/>
    <mergeCell ref="J7:J8"/>
    <mergeCell ref="K7:K8"/>
    <mergeCell ref="L7:L8"/>
    <mergeCell ref="N7:N8"/>
    <mergeCell ref="O7:O8"/>
    <mergeCell ref="P7:P8"/>
    <mergeCell ref="AM5:AM10"/>
    <mergeCell ref="AN5:AN10"/>
    <mergeCell ref="AO5:AO10"/>
    <mergeCell ref="AP5:AP10"/>
    <mergeCell ref="AQ5:AQ10"/>
    <mergeCell ref="AR5:AR10"/>
    <mergeCell ref="AF5:AF6"/>
    <mergeCell ref="AG5:AG10"/>
    <mergeCell ref="T5:T6"/>
    <mergeCell ref="U5:U6"/>
    <mergeCell ref="V5:V6"/>
    <mergeCell ref="W5:W6"/>
    <mergeCell ref="X5:X6"/>
    <mergeCell ref="Y5:Y6"/>
    <mergeCell ref="N5:N6"/>
    <mergeCell ref="O5:O6"/>
    <mergeCell ref="P5:P6"/>
    <mergeCell ref="Q5:Q6"/>
    <mergeCell ref="R5:R6"/>
    <mergeCell ref="S5:S6"/>
    <mergeCell ref="H5:H10"/>
    <mergeCell ref="I5:I6"/>
    <mergeCell ref="J5:J6"/>
    <mergeCell ref="K5:K6"/>
    <mergeCell ref="L5:L6"/>
    <mergeCell ref="M5:M10"/>
    <mergeCell ref="A5:A10"/>
    <mergeCell ref="B5:B10"/>
    <mergeCell ref="C5:C10"/>
    <mergeCell ref="D5:D10"/>
    <mergeCell ref="F5:F10"/>
    <mergeCell ref="G5:G6"/>
    <mergeCell ref="BC3:BC4"/>
    <mergeCell ref="BD3:BD4"/>
    <mergeCell ref="BE3:BE4"/>
    <mergeCell ref="BF3:BF4"/>
    <mergeCell ref="BG3:BG4"/>
    <mergeCell ref="BH3:BH4"/>
    <mergeCell ref="AW3:AW4"/>
    <mergeCell ref="AX3:AX4"/>
    <mergeCell ref="AY3:AY4"/>
    <mergeCell ref="AZ3:AZ4"/>
    <mergeCell ref="BA3:BA4"/>
    <mergeCell ref="BB3:BB4"/>
    <mergeCell ref="AS3:AS4"/>
    <mergeCell ref="AT3:AT4"/>
    <mergeCell ref="AU3:AU4"/>
    <mergeCell ref="AV3:AV4"/>
    <mergeCell ref="AK3:AK4"/>
    <mergeCell ref="AL3:AL4"/>
    <mergeCell ref="AM3:AM4"/>
    <mergeCell ref="AN3:AN4"/>
    <mergeCell ref="AO3:AO4"/>
    <mergeCell ref="AP3:AP4"/>
    <mergeCell ref="AJ3:AJ4"/>
    <mergeCell ref="T3:Y3"/>
    <mergeCell ref="Z3:Z4"/>
    <mergeCell ref="AA3:AA4"/>
    <mergeCell ref="AB3:AB4"/>
    <mergeCell ref="AC3:AC4"/>
    <mergeCell ref="AD3:AD4"/>
    <mergeCell ref="AQ3:AQ4"/>
    <mergeCell ref="AR3:AR4"/>
    <mergeCell ref="J3:J4"/>
    <mergeCell ref="K3:K4"/>
    <mergeCell ref="L3:L4"/>
    <mergeCell ref="M3:M4"/>
    <mergeCell ref="AE3:AE4"/>
    <mergeCell ref="AF3:AF4"/>
    <mergeCell ref="AG3:AG4"/>
    <mergeCell ref="AH3:AH4"/>
    <mergeCell ref="AI3:AI4"/>
    <mergeCell ref="AN1:AR2"/>
    <mergeCell ref="AS1:AZ2"/>
    <mergeCell ref="BA1:BH2"/>
    <mergeCell ref="A3:A4"/>
    <mergeCell ref="B3:B4"/>
    <mergeCell ref="C3:C4"/>
    <mergeCell ref="D3:D4"/>
    <mergeCell ref="E3:E4"/>
    <mergeCell ref="F3:F4"/>
    <mergeCell ref="G3:G4"/>
    <mergeCell ref="A1:I2"/>
    <mergeCell ref="J1:P2"/>
    <mergeCell ref="Q1:Y2"/>
    <mergeCell ref="Z1:AF2"/>
    <mergeCell ref="AG1:AJ2"/>
    <mergeCell ref="AK1:AM2"/>
    <mergeCell ref="N3:N4"/>
    <mergeCell ref="O3:O4"/>
    <mergeCell ref="P3:P4"/>
    <mergeCell ref="Q3:Q4"/>
    <mergeCell ref="R3:R4"/>
    <mergeCell ref="S3:S4"/>
    <mergeCell ref="H3:H4"/>
    <mergeCell ref="I3:I4"/>
  </mergeCells>
  <conditionalFormatting sqref="AA5">
    <cfRule type="cellIs" dxfId="790" priority="35" operator="equal">
      <formula>"Muy Alta"</formula>
    </cfRule>
    <cfRule type="cellIs" dxfId="789" priority="36" operator="equal">
      <formula>"Alta"</formula>
    </cfRule>
    <cfRule type="cellIs" dxfId="788" priority="37" operator="equal">
      <formula>"Media"</formula>
    </cfRule>
    <cfRule type="cellIs" dxfId="787" priority="38" operator="equal">
      <formula>"Baja"</formula>
    </cfRule>
    <cfRule type="cellIs" dxfId="786" priority="39" operator="equal">
      <formula>"Muy Baja"</formula>
    </cfRule>
  </conditionalFormatting>
  <conditionalFormatting sqref="AC5">
    <cfRule type="cellIs" dxfId="785" priority="30" operator="equal">
      <formula>"Catastrófico"</formula>
    </cfRule>
    <cfRule type="cellIs" dxfId="784" priority="31" operator="equal">
      <formula>"Mayor"</formula>
    </cfRule>
    <cfRule type="cellIs" dxfId="783" priority="32" operator="equal">
      <formula>"Moderado"</formula>
    </cfRule>
    <cfRule type="cellIs" dxfId="782" priority="33" operator="equal">
      <formula>"Menor"</formula>
    </cfRule>
    <cfRule type="cellIs" dxfId="781" priority="34" operator="equal">
      <formula>"Leve"</formula>
    </cfRule>
  </conditionalFormatting>
  <conditionalFormatting sqref="AE5 AE7 AE9">
    <cfRule type="cellIs" dxfId="780" priority="26" operator="equal">
      <formula>"Extremo"</formula>
    </cfRule>
    <cfRule type="cellIs" dxfId="779" priority="27" operator="equal">
      <formula>"Alto"</formula>
    </cfRule>
    <cfRule type="cellIs" dxfId="778" priority="28" operator="equal">
      <formula>"Moderado"</formula>
    </cfRule>
    <cfRule type="cellIs" dxfId="777" priority="29" operator="equal">
      <formula>"Bajo"</formula>
    </cfRule>
  </conditionalFormatting>
  <conditionalFormatting sqref="AA7 AA9">
    <cfRule type="cellIs" dxfId="776" priority="21" operator="equal">
      <formula>"Muy Alta"</formula>
    </cfRule>
    <cfRule type="cellIs" dxfId="775" priority="22" operator="equal">
      <formula>"Alta"</formula>
    </cfRule>
    <cfRule type="cellIs" dxfId="774" priority="23" operator="equal">
      <formula>"Media"</formula>
    </cfRule>
    <cfRule type="cellIs" dxfId="773" priority="24" operator="equal">
      <formula>"Baja"</formula>
    </cfRule>
    <cfRule type="cellIs" dxfId="772" priority="25" operator="equal">
      <formula>"Muy Baja"</formula>
    </cfRule>
  </conditionalFormatting>
  <conditionalFormatting sqref="AC7 AC9">
    <cfRule type="cellIs" dxfId="771" priority="16" operator="equal">
      <formula>"Catastrófico"</formula>
    </cfRule>
    <cfRule type="cellIs" dxfId="770" priority="17" operator="equal">
      <formula>"Mayor"</formula>
    </cfRule>
    <cfRule type="cellIs" dxfId="769" priority="18" operator="equal">
      <formula>"Moderado"</formula>
    </cfRule>
    <cfRule type="cellIs" dxfId="768" priority="19" operator="equal">
      <formula>"Menor"</formula>
    </cfRule>
    <cfRule type="cellIs" dxfId="767" priority="20" operator="equal">
      <formula>"Leve"</formula>
    </cfRule>
  </conditionalFormatting>
  <conditionalFormatting sqref="J5 J7 J9">
    <cfRule type="cellIs" dxfId="766" priority="11" operator="equal">
      <formula>"Muy Alta"</formula>
    </cfRule>
    <cfRule type="cellIs" dxfId="765" priority="12" operator="equal">
      <formula>"Alta"</formula>
    </cfRule>
    <cfRule type="cellIs" dxfId="764" priority="13" operator="equal">
      <formula>"Media"</formula>
    </cfRule>
    <cfRule type="cellIs" dxfId="763" priority="14" operator="equal">
      <formula>"Baja"</formula>
    </cfRule>
    <cfRule type="cellIs" dxfId="762" priority="15" operator="equal">
      <formula>"Muy Baja"</formula>
    </cfRule>
  </conditionalFormatting>
  <conditionalFormatting sqref="N5 N7 N9">
    <cfRule type="cellIs" dxfId="761" priority="6" operator="equal">
      <formula>"Catastrófico"</formula>
    </cfRule>
    <cfRule type="cellIs" dxfId="760" priority="7" operator="equal">
      <formula>"Mayor"</formula>
    </cfRule>
    <cfRule type="cellIs" dxfId="759" priority="8" operator="equal">
      <formula>"Moderado"</formula>
    </cfRule>
    <cfRule type="cellIs" dxfId="758" priority="9" operator="equal">
      <formula>"Menor"</formula>
    </cfRule>
    <cfRule type="cellIs" dxfId="757" priority="10" operator="equal">
      <formula>"Leve"</formula>
    </cfRule>
  </conditionalFormatting>
  <conditionalFormatting sqref="P5 P7 P9">
    <cfRule type="cellIs" dxfId="756" priority="2" operator="equal">
      <formula>"Extremo"</formula>
    </cfRule>
    <cfRule type="cellIs" dxfId="755" priority="3" operator="equal">
      <formula>"Alto"</formula>
    </cfRule>
    <cfRule type="cellIs" dxfId="754" priority="4" operator="equal">
      <formula>"Moderado"</formula>
    </cfRule>
    <cfRule type="cellIs" dxfId="753" priority="5" operator="equal">
      <formula>"Bajo"</formula>
    </cfRule>
  </conditionalFormatting>
  <conditionalFormatting sqref="M5:M10">
    <cfRule type="containsText" dxfId="752" priority="1" operator="containsText" text="❌">
      <formula>NOT(ISERROR(SEARCH("❌",M5)))</formula>
    </cfRule>
  </conditionalFormatting>
  <dataValidations count="4">
    <dataValidation type="list" allowBlank="1" showInputMessage="1" showErrorMessage="1" sqref="H5:H10">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 type="list" allowBlank="1" showInputMessage="1" showErrorMessage="1" sqref="BB5:BB7 BB9">
      <formula1>"Si,No, No aplica porque el riesgo no se materializo"</formula1>
    </dataValidation>
    <dataValidation type="list" allowBlank="1" showInputMessage="1" showErrorMessage="1" sqref="BA5:BA10 AS5:AX7 AS9:AX9">
      <formula1>"Si,No"</formula1>
    </dataValidation>
    <dataValidation type="list" allowBlank="1" showInputMessage="1" showErrorMessage="1" sqref="AM5">
      <formula1>"Sin avance,En curso,Finalizado"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3">
        <x14:dataValidation type="custom" allowBlank="1" showInputMessage="1" showErrorMessage="1" error="Recuerde que las acciones se generan bajo la medida de mitigar el riesgo">
          <x14:formula1>
            <xm:f>IF(OR(AF5='C:\Users\CAMILA\Desktop\CONTROL INTERNO\MAPA-CORRUPCION-GESTION-2022\MAPAS DE GESTION\GOBERNABILIDAD\[GESTION-GOBERNABILIDAD-.xlsx]Opciones Tratamiento'!#REF!,AF5='C:\Users\CAMILA\Desktop\CONTROL INTERNO\MAPA-CORRUPCION-GESTION-2022\MAPAS DE GESTION\GOBERNABILIDAD\[GESTION-GOBERNABILIDAD-.xlsx]Opciones Tratamiento'!#REF!,AF5='C:\Users\CAMILA\Desktop\CONTROL INTERNO\MAPA-CORRUPCION-GESTION-2022\MAPAS DE GESTION\GOBERNABILIDAD\[GESTION-GOBERNABILIDAD-.xlsx]Opciones Tratamiento'!#REF!),ISBLANK(AF5),ISTEXT(AF5))</xm:f>
          </x14:formula1>
          <xm:sqref>AH5</xm:sqref>
        </x14:dataValidation>
        <x14:dataValidation type="custom" allowBlank="1" showInputMessage="1" showErrorMessage="1" error="Recuerde que las acciones se generan bajo la medida de mitigar el riesgo">
          <x14:formula1>
            <xm:f>IF(OR(AF6='C:\Users\CAMILA\Desktop\CONTROL INTERNO\MAPA-CORRUPCION-GESTION-2022\MAPAS DE GESTION\GOBERNABILIDAD\[GESTION-GOBERNABILIDAD-.xlsx]Opciones Tratamiento'!#REF!,AF6='C:\Users\CAMILA\Desktop\CONTROL INTERNO\MAPA-CORRUPCION-GESTION-2022\MAPAS DE GESTION\GOBERNABILIDAD\[GESTION-GOBERNABILIDAD-.xlsx]Opciones Tratamiento'!#REF!,AF6='C:\Users\CAMILA\Desktop\CONTROL INTERNO\MAPA-CORRUPCION-GESTION-2022\MAPAS DE GESTION\GOBERNABILIDAD\[GESTION-GOBERNABILIDAD-.xlsx]Opciones Tratamiento'!#REF!),ISBLANK(AF6),ISTEXT(AF6))</xm:f>
          </x14:formula1>
          <xm:sqref>AG5</xm:sqref>
        </x14:dataValidation>
        <x14:dataValidation type="custom" allowBlank="1" showInputMessage="1" showErrorMessage="1" error="Recuerde que las acciones se generan bajo la medida de mitigar el riesgo">
          <x14:formula1>
            <xm:f>IF(OR(AF6='E:\Downloads\[FORMATO  MATRIZ  -GOBERNABILIDAD-GESTION .xlsx]Opciones Tratamiento'!#REF!,AF6='E:\Downloads\[FORMATO  MATRIZ  -GOBERNABILIDAD-GESTION .xlsx]Opciones Tratamiento'!#REF!,AF6='E:\Downloads\[FORMATO  MATRIZ  -GOBERNABILIDAD-GESTION .xlsx]Opciones Tratamiento'!#REF!),ISBLANK(AF6),ISTEXT(AF6))</xm:f>
          </x14:formula1>
          <xm:sqref>AH6:AH7 AH9</xm:sqref>
        </x14:dataValidation>
        <x14:dataValidation type="list" allowBlank="1" showInputMessage="1" showErrorMessage="1">
          <x14:formula1>
            <xm:f>'E:\Downloads\[FORMATO  MATRIZ  -GOBERNABILIDAD-GESTION .xlsx]Tabla Valoración controles'!#REF!</xm:f>
          </x14:formula1>
          <xm:sqref>Y5 Y7 Y9</xm:sqref>
        </x14:dataValidation>
        <x14:dataValidation type="list" allowBlank="1" showInputMessage="1" showErrorMessage="1">
          <x14:formula1>
            <xm:f>'E:\Downloads\[FORMATO  MATRIZ  -GOBERNABILIDAD-GESTION .xlsx]Tabla Valoración controles'!#REF!</xm:f>
          </x14:formula1>
          <xm:sqref>X5 X7 X9</xm:sqref>
        </x14:dataValidation>
        <x14:dataValidation type="list" allowBlank="1" showInputMessage="1" showErrorMessage="1">
          <x14:formula1>
            <xm:f>'E:\Downloads\[FORMATO  MATRIZ  -GOBERNABILIDAD-GESTION .xlsx]Tabla Valoración controles'!#REF!</xm:f>
          </x14:formula1>
          <xm:sqref>W5 W7 W9</xm:sqref>
        </x14:dataValidation>
        <x14:dataValidation type="list" allowBlank="1" showInputMessage="1" showErrorMessage="1">
          <x14:formula1>
            <xm:f>'E:\Downloads\[FORMATO  MATRIZ  -GOBERNABILIDAD-GESTION .xlsx]Tabla Valoración controles'!#REF!</xm:f>
          </x14:formula1>
          <xm:sqref>U5 U7 U9</xm:sqref>
        </x14:dataValidation>
        <x14:dataValidation type="list" allowBlank="1" showInputMessage="1" showErrorMessage="1">
          <x14:formula1>
            <xm:f>'E:\Downloads\[FORMATO  MATRIZ  -GOBERNABILIDAD-GESTION .xlsx]Tabla Valoración controles'!#REF!</xm:f>
          </x14:formula1>
          <xm:sqref>T5 T7 T9</xm:sqref>
        </x14:dataValidation>
        <x14:dataValidation type="list" allowBlank="1" showInputMessage="1" showErrorMessage="1">
          <x14:formula1>
            <xm:f>'E:\Downloads\[FORMATO  MATRIZ  -GOBERNABILIDAD-GESTION .xlsx]Tabla Impacto'!#REF!</xm:f>
          </x14:formula1>
          <xm:sqref>L5 L7 L9</xm:sqref>
        </x14:dataValidation>
        <x14:dataValidation type="custom" allowBlank="1" showInputMessage="1" showErrorMessage="1" error="Recuerde que las acciones se generan bajo la medida de mitigar el riesgo">
          <x14:formula1>
            <xm:f>IF(OR(AF5='xlFile://Root/AUDITORIAS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Tratamiento'!#REF!),ISBLANK(AF5),ISTEXT(AF5))</xm:f>
          </x14:formula1>
          <xm:sqref>AI5</xm:sqref>
        </x14:dataValidation>
        <x14:dataValidation type="custom" allowBlank="1" showInputMessage="1" showErrorMessage="1" error="Recuerde que las acciones se generan bajo la medida de mitigar el riesgo">
          <x14:formula1>
            <xm:f>IF(OR(AG5='E:\Downloads\[FORMATO  MATRIZ  -GOBERNABILIDAD-GESTION .xlsx]Opciones Tratamiento'!#REF!,AG5='E:\Downloads\[FORMATO  MATRIZ  -GOBERNABILIDAD-GESTION .xlsx]Opciones Tratamiento'!#REF!,AG5='E:\Downloads\[FORMATO  MATRIZ  -GOBERNABILIDAD-GESTION .xlsx]Opciones Tratamiento'!#REF!),ISBLANK(AG5),ISTEXT(AG5))</xm:f>
          </x14:formula1>
          <xm:sqref>AL5</xm:sqref>
        </x14:dataValidation>
        <x14:dataValidation type="list" allowBlank="1" showInputMessage="1" showErrorMessage="1">
          <x14:formula1>
            <xm:f>'E:\Downloads\[FORMATO  MATRIZ  -GOBERNABILIDAD-GESTION .xlsx]Opciones Tratamiento'!#REF!</xm:f>
          </x14:formula1>
          <xm:sqref>AF5 AF7 AF9</xm:sqref>
        </x14:dataValidation>
        <x14:dataValidation type="list" allowBlank="1" showInputMessage="1" showErrorMessage="1">
          <x14:formula1>
            <xm:f>'E:\Downloads\[FORMATO  MATRIZ  -GOBERNABILIDAD-GESTION .xlsx]Opciones Tratamiento'!#REF!</xm:f>
          </x14:formula1>
          <xm:sqref>B5:B10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9"/>
  <sheetViews>
    <sheetView zoomScale="68" zoomScaleNormal="68" workbookViewId="0">
      <selection sqref="A1:I2"/>
    </sheetView>
  </sheetViews>
  <sheetFormatPr baseColWidth="10" defaultRowHeight="15" x14ac:dyDescent="0.25"/>
  <cols>
    <col min="1" max="1" width="42.5703125" customWidth="1"/>
    <col min="2" max="2" width="36.7109375" customWidth="1"/>
    <col min="3" max="3" width="26.28515625" customWidth="1"/>
    <col min="4" max="4" width="33" customWidth="1"/>
    <col min="5" max="5" width="33.7109375" customWidth="1"/>
    <col min="9" max="9" width="33.42578125" customWidth="1"/>
    <col min="13" max="13" width="11.42578125" customWidth="1"/>
    <col min="14" max="15" width="37.7109375" customWidth="1"/>
    <col min="16" max="16" width="38" customWidth="1"/>
    <col min="17" max="17" width="44.28515625" customWidth="1"/>
    <col min="18" max="18" width="26.7109375" customWidth="1"/>
    <col min="19" max="19" width="24.7109375" customWidth="1"/>
    <col min="20" max="20" width="29.7109375" customWidth="1"/>
    <col min="27" max="27" width="37.7109375" customWidth="1"/>
    <col min="28" max="28" width="33.42578125" customWidth="1"/>
    <col min="33" max="33" width="30.28515625" customWidth="1"/>
    <col min="34" max="34" width="19.28515625" customWidth="1"/>
    <col min="35" max="35" width="65.28515625" customWidth="1"/>
    <col min="36" max="36" width="46.85546875" customWidth="1"/>
    <col min="37" max="37" width="43" customWidth="1"/>
    <col min="38" max="38" width="52.28515625" customWidth="1"/>
  </cols>
  <sheetData>
    <row r="1" spans="1:60"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1" t="s">
        <v>41</v>
      </c>
      <c r="AA1" s="1021"/>
      <c r="AB1" s="1021"/>
      <c r="AC1" s="1021"/>
      <c r="AD1" s="1021"/>
      <c r="AE1" s="1021"/>
      <c r="AF1" s="1021"/>
      <c r="AG1" s="1023" t="s">
        <v>42</v>
      </c>
      <c r="AH1" s="1024"/>
      <c r="AI1" s="1024"/>
      <c r="AJ1" s="1025"/>
      <c r="AK1" s="776" t="s">
        <v>43</v>
      </c>
      <c r="AL1" s="1029"/>
      <c r="AM1" s="1030"/>
      <c r="AN1" s="1007" t="s">
        <v>44</v>
      </c>
      <c r="AO1" s="1008"/>
      <c r="AP1" s="1008"/>
      <c r="AQ1" s="1008"/>
      <c r="AR1" s="1008"/>
      <c r="AS1" s="765" t="s">
        <v>45</v>
      </c>
      <c r="AT1" s="1010"/>
      <c r="AU1" s="1010"/>
      <c r="AV1" s="1010"/>
      <c r="AW1" s="1010"/>
      <c r="AX1" s="1010"/>
      <c r="AY1" s="1010"/>
      <c r="AZ1" s="1010"/>
      <c r="BA1" s="1007" t="s">
        <v>46</v>
      </c>
      <c r="BB1" s="1013"/>
      <c r="BC1" s="1013"/>
      <c r="BD1" s="1013"/>
      <c r="BE1" s="1013"/>
      <c r="BF1" s="1013"/>
      <c r="BG1" s="1013"/>
      <c r="BH1" s="1013"/>
    </row>
    <row r="2" spans="1:60" ht="15.75" thickBot="1" x14ac:dyDescent="0.3">
      <c r="A2" s="1021"/>
      <c r="B2" s="1021"/>
      <c r="C2" s="1021"/>
      <c r="D2" s="1021"/>
      <c r="E2" s="1021"/>
      <c r="F2" s="1021"/>
      <c r="G2" s="1021"/>
      <c r="H2" s="1021"/>
      <c r="I2" s="1021"/>
      <c r="J2" s="1022"/>
      <c r="K2" s="1022"/>
      <c r="L2" s="1022"/>
      <c r="M2" s="1022"/>
      <c r="N2" s="1022"/>
      <c r="O2" s="1022"/>
      <c r="P2" s="1022"/>
      <c r="Q2" s="1022"/>
      <c r="R2" s="1022"/>
      <c r="S2" s="1022"/>
      <c r="T2" s="1022"/>
      <c r="U2" s="1022"/>
      <c r="V2" s="1022"/>
      <c r="W2" s="1022"/>
      <c r="X2" s="1022"/>
      <c r="Y2" s="1022"/>
      <c r="Z2" s="1021"/>
      <c r="AA2" s="1021"/>
      <c r="AB2" s="1021"/>
      <c r="AC2" s="1021"/>
      <c r="AD2" s="1021"/>
      <c r="AE2" s="1021"/>
      <c r="AF2" s="1021"/>
      <c r="AG2" s="1026"/>
      <c r="AH2" s="1027"/>
      <c r="AI2" s="1027"/>
      <c r="AJ2" s="1028"/>
      <c r="AK2" s="1031"/>
      <c r="AL2" s="1031"/>
      <c r="AM2" s="1032"/>
      <c r="AN2" s="1008"/>
      <c r="AO2" s="1008"/>
      <c r="AP2" s="1008"/>
      <c r="AQ2" s="1008"/>
      <c r="AR2" s="1008"/>
      <c r="AS2" s="1033"/>
      <c r="AT2" s="1034"/>
      <c r="AU2" s="1034"/>
      <c r="AV2" s="1034"/>
      <c r="AW2" s="1034"/>
      <c r="AX2" s="1034"/>
      <c r="AY2" s="1034"/>
      <c r="AZ2" s="1034"/>
      <c r="BA2" s="1013"/>
      <c r="BB2" s="1013"/>
      <c r="BC2" s="1013"/>
      <c r="BD2" s="1013"/>
      <c r="BE2" s="1013"/>
      <c r="BF2" s="1013"/>
      <c r="BG2" s="1013"/>
      <c r="BH2" s="1013"/>
    </row>
    <row r="3" spans="1:60" ht="15.75" x14ac:dyDescent="0.25">
      <c r="A3" s="1015" t="s">
        <v>47</v>
      </c>
      <c r="B3" s="1006" t="s">
        <v>24</v>
      </c>
      <c r="C3" s="1005" t="s">
        <v>48</v>
      </c>
      <c r="D3" s="1005" t="s">
        <v>49</v>
      </c>
      <c r="E3" s="1005" t="s">
        <v>50</v>
      </c>
      <c r="F3" s="1006" t="s">
        <v>51</v>
      </c>
      <c r="G3" s="1018" t="s">
        <v>52</v>
      </c>
      <c r="H3" s="1005" t="s">
        <v>53</v>
      </c>
      <c r="I3" s="1005" t="s">
        <v>54</v>
      </c>
      <c r="J3" s="1005" t="s">
        <v>55</v>
      </c>
      <c r="K3" s="1006" t="s">
        <v>56</v>
      </c>
      <c r="L3" s="1005" t="s">
        <v>57</v>
      </c>
      <c r="M3" s="1005" t="s">
        <v>58</v>
      </c>
      <c r="N3" s="1005" t="s">
        <v>59</v>
      </c>
      <c r="O3" s="1006" t="s">
        <v>56</v>
      </c>
      <c r="P3" s="1005" t="s">
        <v>60</v>
      </c>
      <c r="Q3" s="1004" t="s">
        <v>61</v>
      </c>
      <c r="R3" s="1005" t="s">
        <v>62</v>
      </c>
      <c r="S3" s="1005" t="s">
        <v>63</v>
      </c>
      <c r="T3" s="1005" t="s">
        <v>64</v>
      </c>
      <c r="U3" s="1005"/>
      <c r="V3" s="1005"/>
      <c r="W3" s="1005"/>
      <c r="X3" s="1005"/>
      <c r="Y3" s="1005"/>
      <c r="Z3" s="1004" t="s">
        <v>65</v>
      </c>
      <c r="AA3" s="1004" t="s">
        <v>66</v>
      </c>
      <c r="AB3" s="1004" t="s">
        <v>56</v>
      </c>
      <c r="AC3" s="1004" t="s">
        <v>67</v>
      </c>
      <c r="AD3" s="1004" t="s">
        <v>56</v>
      </c>
      <c r="AE3" s="1004" t="s">
        <v>68</v>
      </c>
      <c r="AF3" s="1004" t="s">
        <v>69</v>
      </c>
      <c r="AG3" s="1005" t="s">
        <v>42</v>
      </c>
      <c r="AH3" s="1005" t="s">
        <v>25</v>
      </c>
      <c r="AI3" s="1005" t="s">
        <v>70</v>
      </c>
      <c r="AJ3" s="1005" t="s">
        <v>71</v>
      </c>
      <c r="AK3" s="1048" t="s">
        <v>72</v>
      </c>
      <c r="AL3" s="1046" t="s">
        <v>73</v>
      </c>
      <c r="AM3" s="1048" t="s">
        <v>74</v>
      </c>
      <c r="AN3" s="1041" t="s">
        <v>26</v>
      </c>
      <c r="AO3" s="1037" t="s">
        <v>75</v>
      </c>
      <c r="AP3" s="1037" t="s">
        <v>182</v>
      </c>
      <c r="AQ3" s="1037" t="s">
        <v>77</v>
      </c>
      <c r="AR3" s="1038" t="s">
        <v>78</v>
      </c>
      <c r="AS3" s="1040" t="s">
        <v>27</v>
      </c>
      <c r="AT3" s="1042" t="s">
        <v>28</v>
      </c>
      <c r="AU3" s="1042" t="s">
        <v>29</v>
      </c>
      <c r="AV3" s="1042" t="s">
        <v>79</v>
      </c>
      <c r="AW3" s="1042" t="s">
        <v>30</v>
      </c>
      <c r="AX3" s="1042" t="s">
        <v>80</v>
      </c>
      <c r="AY3" s="1042" t="s">
        <v>33</v>
      </c>
      <c r="AZ3" s="1052" t="s">
        <v>31</v>
      </c>
      <c r="BA3" s="1054" t="s">
        <v>81</v>
      </c>
      <c r="BB3" s="1050" t="s">
        <v>82</v>
      </c>
      <c r="BC3" s="1050" t="s">
        <v>83</v>
      </c>
      <c r="BD3" s="1050" t="s">
        <v>84</v>
      </c>
      <c r="BE3" s="1050" t="s">
        <v>85</v>
      </c>
      <c r="BF3" s="1050" t="s">
        <v>177</v>
      </c>
      <c r="BG3" s="1050" t="s">
        <v>87</v>
      </c>
      <c r="BH3" s="1051" t="s">
        <v>88</v>
      </c>
    </row>
    <row r="4" spans="1:60" ht="98.25" x14ac:dyDescent="0.25">
      <c r="A4" s="1016"/>
      <c r="B4" s="1017"/>
      <c r="C4" s="1018"/>
      <c r="D4" s="1018"/>
      <c r="E4" s="1018"/>
      <c r="F4" s="1017"/>
      <c r="G4" s="1035"/>
      <c r="H4" s="1018"/>
      <c r="I4" s="1018"/>
      <c r="J4" s="1018"/>
      <c r="K4" s="1017"/>
      <c r="L4" s="1018"/>
      <c r="M4" s="1018"/>
      <c r="N4" s="1017"/>
      <c r="O4" s="1017"/>
      <c r="P4" s="1018"/>
      <c r="Q4" s="1036"/>
      <c r="R4" s="1018"/>
      <c r="S4" s="1018"/>
      <c r="T4" s="156" t="s">
        <v>89</v>
      </c>
      <c r="U4" s="156" t="s">
        <v>90</v>
      </c>
      <c r="V4" s="156" t="s">
        <v>91</v>
      </c>
      <c r="W4" s="156" t="s">
        <v>92</v>
      </c>
      <c r="X4" s="156" t="s">
        <v>93</v>
      </c>
      <c r="Y4" s="156" t="s">
        <v>94</v>
      </c>
      <c r="Z4" s="1036"/>
      <c r="AA4" s="1036"/>
      <c r="AB4" s="1036"/>
      <c r="AC4" s="1036"/>
      <c r="AD4" s="1036"/>
      <c r="AE4" s="1036"/>
      <c r="AF4" s="1036"/>
      <c r="AG4" s="1018"/>
      <c r="AH4" s="1018"/>
      <c r="AI4" s="1018"/>
      <c r="AJ4" s="1018"/>
      <c r="AK4" s="1049"/>
      <c r="AL4" s="1047"/>
      <c r="AM4" s="1049"/>
      <c r="AN4" s="1041"/>
      <c r="AO4" s="1037"/>
      <c r="AP4" s="1037"/>
      <c r="AQ4" s="1037"/>
      <c r="AR4" s="1039"/>
      <c r="AS4" s="1041"/>
      <c r="AT4" s="1043"/>
      <c r="AU4" s="1043"/>
      <c r="AV4" s="1043"/>
      <c r="AW4" s="1043"/>
      <c r="AX4" s="1043"/>
      <c r="AY4" s="1043"/>
      <c r="AZ4" s="1053"/>
      <c r="BA4" s="1054"/>
      <c r="BB4" s="1050"/>
      <c r="BC4" s="1050"/>
      <c r="BD4" s="1050"/>
      <c r="BE4" s="1050"/>
      <c r="BF4" s="1050"/>
      <c r="BG4" s="1050"/>
      <c r="BH4" s="1051"/>
    </row>
    <row r="5" spans="1:60" ht="405" x14ac:dyDescent="0.25">
      <c r="A5" s="1498">
        <v>1</v>
      </c>
      <c r="B5" s="1061" t="s">
        <v>165</v>
      </c>
      <c r="C5" s="1061" t="s">
        <v>318</v>
      </c>
      <c r="D5" s="1061" t="s">
        <v>319</v>
      </c>
      <c r="E5" s="157" t="s">
        <v>320</v>
      </c>
      <c r="F5" s="1062" t="s">
        <v>321</v>
      </c>
      <c r="G5" s="1063" t="s">
        <v>322</v>
      </c>
      <c r="H5" s="1061" t="s">
        <v>101</v>
      </c>
      <c r="I5" s="1499">
        <v>1500</v>
      </c>
      <c r="J5" s="1500" t="str">
        <f>IF(I5&lt;=0,"",IF(I5&lt;=2,"Muy Baja",IF(I5&lt;=24,"Baja",IF(I5&lt;=500,"Media",IF(I5&lt;=5000,"Alta","Muy Alta")))))</f>
        <v>Alta</v>
      </c>
      <c r="K5" s="1501">
        <f>IF(J5="","",IF(J5="Muy Baja",0.2,IF(J5="Baja",0.4,IF(J5="Media",0.6,IF(J5="Alta",0.8,IF(J5="Muy Alta",1,))))))</f>
        <v>0.8</v>
      </c>
      <c r="L5" s="1502" t="s">
        <v>158</v>
      </c>
      <c r="M5" s="1502" t="s">
        <v>158</v>
      </c>
      <c r="N5" s="1500" t="str">
        <f>IF(OR(M5='[5]Tabla Impacto'!$C$11,M5='[5]Tabla Impacto'!$D$11),"Leve",IF(OR(M5='[5]Tabla Impacto'!$C$12,M5='[5]Tabla Impacto'!$D$12),"Menor",IF(OR(M5='[5]Tabla Impacto'!$C$13,M5='[5]Tabla Impacto'!$D$13),"Moderado",IF(OR(M5='[5]Tabla Impacto'!$C$14,M5='[5]Tabla Impacto'!$D$14),"Mayor",IF(OR(M5='[5]Tabla Impacto'!$C$15,M5='[5]Tabla Impacto'!$D$15),"Catastrófico","")))))</f>
        <v>Moderado</v>
      </c>
      <c r="O5" s="1501">
        <f>IF(N5="","",IF(N5="Leve",0.2,IF(N5="Menor",0.4,IF(N5="Moderado",0.6,IF(N5="Mayor",0.8,IF(N5="Catastrófico",1,))))))</f>
        <v>0.6</v>
      </c>
      <c r="P5" s="1503"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Alto</v>
      </c>
      <c r="Q5" s="158">
        <v>1</v>
      </c>
      <c r="R5" s="159" t="s">
        <v>323</v>
      </c>
      <c r="S5" s="160" t="str">
        <f>IF(OR(T5="Preventivo",T5="Detectivo"),"Probabilidad",IF(T5="Correctivo","Impacto",""))</f>
        <v>Probabilidad</v>
      </c>
      <c r="T5" s="161" t="s">
        <v>104</v>
      </c>
      <c r="U5" s="161" t="s">
        <v>35</v>
      </c>
      <c r="V5" s="162" t="str">
        <f>IF(AND(T5="Preventivo",U5="Automático"),"50%",IF(AND(T5="Preventivo",U5="Manual"),"40%",IF(AND(T5="Detectivo",U5="Automático"),"40%",IF(AND(T5="Detectivo",U5="Manual"),"30%",IF(AND(T5="Correctivo",U5="Automático"),"35%",IF(AND(T5="Correctivo",U5="Manual"),"25%",""))))))</f>
        <v>40%</v>
      </c>
      <c r="W5" s="161" t="s">
        <v>172</v>
      </c>
      <c r="X5" s="161" t="s">
        <v>141</v>
      </c>
      <c r="Y5" s="161" t="s">
        <v>107</v>
      </c>
      <c r="Z5" s="163">
        <f>IFERROR(IF(S5="Probabilidad",(K5-(+K5*V5)),IF(S5="Impacto",K5,"")),"")</f>
        <v>0.48</v>
      </c>
      <c r="AA5" s="164" t="str">
        <f>IFERROR(IF(Z5="","",IF(Z5&lt;=0.2,"Muy Baja",IF(Z5&lt;=0.4,"Baja",IF(Z5&lt;=0.6,"Media",IF(Z5&lt;=0.8,"Alta","Muy Alta"))))),"")</f>
        <v>Media</v>
      </c>
      <c r="AB5" s="162">
        <f>+Z5</f>
        <v>0.48</v>
      </c>
      <c r="AC5" s="164" t="str">
        <f>IFERROR(IF(AD5="","",IF(AD5&lt;=0.2,"Leve",IF(AD5&lt;=0.4,"Menor",IF(AD5&lt;=0.6,"Moderado",IF(AD5&lt;=0.8,"Mayor","Catastrófico"))))),"")</f>
        <v>Moderado</v>
      </c>
      <c r="AD5" s="162">
        <f>IFERROR(IF(S5="Impacto",(O5-(+O5*V5)),IF(S5="Probabilidad",O5,"")),"")</f>
        <v>0.6</v>
      </c>
      <c r="AE5" s="165"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Moderado</v>
      </c>
      <c r="AF5" s="1504" t="s">
        <v>142</v>
      </c>
      <c r="AG5" s="1075" t="s">
        <v>324</v>
      </c>
      <c r="AH5" s="1075" t="s">
        <v>325</v>
      </c>
      <c r="AI5" s="1515" t="s">
        <v>326</v>
      </c>
      <c r="AJ5" s="166" t="s">
        <v>327</v>
      </c>
      <c r="AK5" s="1517">
        <v>44830</v>
      </c>
      <c r="AL5" s="159" t="s">
        <v>328</v>
      </c>
      <c r="AM5" s="167" t="s">
        <v>109</v>
      </c>
      <c r="AN5" s="1295" t="s">
        <v>329</v>
      </c>
      <c r="AO5" s="1519" t="s">
        <v>330</v>
      </c>
      <c r="AP5" s="1073" t="s">
        <v>112</v>
      </c>
      <c r="AQ5" s="1073" t="s">
        <v>331</v>
      </c>
      <c r="AR5" s="1073" t="s">
        <v>332</v>
      </c>
      <c r="AS5" s="149" t="s">
        <v>32</v>
      </c>
      <c r="AT5" s="149" t="s">
        <v>32</v>
      </c>
      <c r="AU5" s="149" t="s">
        <v>32</v>
      </c>
      <c r="AV5" s="149" t="s">
        <v>32</v>
      </c>
      <c r="AW5" s="149" t="s">
        <v>32</v>
      </c>
      <c r="AX5" s="149" t="s">
        <v>32</v>
      </c>
      <c r="AY5" s="71" t="s">
        <v>333</v>
      </c>
      <c r="AZ5" s="71" t="s">
        <v>334</v>
      </c>
      <c r="BA5" s="1305" t="s">
        <v>32</v>
      </c>
      <c r="BB5" s="1305" t="s">
        <v>32</v>
      </c>
      <c r="BC5" s="1510">
        <v>6</v>
      </c>
      <c r="BD5" s="1300">
        <f>I5</f>
        <v>1500</v>
      </c>
      <c r="BE5" s="1513">
        <f>(BC5/BD5)</f>
        <v>4.0000000000000001E-3</v>
      </c>
      <c r="BF5" s="1305" t="str">
        <f>IF(BE5=0,"Los controles están funcionando y son efectivos",IF(AND(BE5&gt;0,BE5&lt;=0.2),"Los controles son efectivos el 80%.",IF(AND(BE5&gt;0.2,BE5&lt;=1),"Los controles  son ineficientes","Valor no valido")))</f>
        <v>Los controles son efectivos el 80%.</v>
      </c>
      <c r="BG5" s="1073" t="s">
        <v>152</v>
      </c>
      <c r="BH5" s="1305"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Verificar que los controles se aplique en la periocidad establecida, y analizar si la frecuencia de aplicación del control es la adecuada, por ultimo, analizar si hay causas generadoras del riesgo no identificadas.</v>
      </c>
    </row>
    <row r="6" spans="1:60" ht="405" x14ac:dyDescent="0.25">
      <c r="A6" s="1498"/>
      <c r="B6" s="1061"/>
      <c r="C6" s="1061"/>
      <c r="D6" s="1061"/>
      <c r="E6" s="168" t="s">
        <v>335</v>
      </c>
      <c r="F6" s="1062"/>
      <c r="G6" s="1063"/>
      <c r="H6" s="1061"/>
      <c r="I6" s="1499"/>
      <c r="J6" s="1500"/>
      <c r="K6" s="1501"/>
      <c r="L6" s="1502"/>
      <c r="M6" s="1502"/>
      <c r="N6" s="1500"/>
      <c r="O6" s="1501"/>
      <c r="P6" s="1503"/>
      <c r="Q6" s="158">
        <v>2</v>
      </c>
      <c r="R6" s="159" t="s">
        <v>336</v>
      </c>
      <c r="S6" s="160" t="str">
        <f>IF(OR(T6="Preventivo",T6="Detectivo"),"Probabilidad",IF(T6="Correctivo","Impacto",""))</f>
        <v>Probabilidad</v>
      </c>
      <c r="T6" s="161" t="s">
        <v>214</v>
      </c>
      <c r="U6" s="161" t="s">
        <v>35</v>
      </c>
      <c r="V6" s="162" t="str">
        <f t="shared" ref="V6" si="0">IF(AND(T6="Preventivo",U6="Automático"),"50%",IF(AND(T6="Preventivo",U6="Manual"),"40%",IF(AND(T6="Detectivo",U6="Automático"),"40%",IF(AND(T6="Detectivo",U6="Manual"),"30%",IF(AND(T6="Correctivo",U6="Automático"),"35%",IF(AND(T6="Correctivo",U6="Manual"),"25%",""))))))</f>
        <v>30%</v>
      </c>
      <c r="W6" s="161" t="s">
        <v>172</v>
      </c>
      <c r="X6" s="161" t="s">
        <v>141</v>
      </c>
      <c r="Y6" s="161" t="s">
        <v>107</v>
      </c>
      <c r="Z6" s="163">
        <f>IFERROR(IF(AND(S5="Probabilidad",S6="Probabilidad"),(AB5-(+AB5*V6)),IF(AND(S5="Impacto",S6="Probabilidad"),(K5-(+K5*V6)),IF(S6="Impacto",AB5,""))),"")</f>
        <v>0.33599999999999997</v>
      </c>
      <c r="AA6" s="164" t="str">
        <f t="shared" ref="AA6" si="1">IFERROR(IF(Z6="","",IF(Z6&lt;=0.2,"Muy Baja",IF(Z6&lt;=0.4,"Baja",IF(Z6&lt;=0.6,"Media",IF(Z6&lt;=0.8,"Alta","Muy Alta"))))),"")</f>
        <v>Baja</v>
      </c>
      <c r="AB6" s="162">
        <f>+Z6</f>
        <v>0.33599999999999997</v>
      </c>
      <c r="AC6" s="164" t="str">
        <f t="shared" ref="AC6" si="2">IFERROR(IF(AD6="","",IF(AD6&lt;=0.2,"Leve",IF(AD6&lt;=0.4,"Menor",IF(AD6&lt;=0.6,"Moderado",IF(AD6&lt;=0.8,"Mayor","Catastrófico"))))),"")</f>
        <v>Moderado</v>
      </c>
      <c r="AD6" s="169">
        <f>IFERROR(IF(AND(S5="Impacto",S6="Impacto"),(AD5-(+AD5*V6)),IF(AND(S5="Probabilidad",S6="Impacto"),(O5-(+O5*V6)),IF(S6="Probabilidad",AD5,""))),"")</f>
        <v>0.6</v>
      </c>
      <c r="AE6" s="165" t="str">
        <f t="shared" ref="AE6" si="3">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Moderado</v>
      </c>
      <c r="AF6" s="1505"/>
      <c r="AG6" s="1335"/>
      <c r="AH6" s="1335"/>
      <c r="AI6" s="1516"/>
      <c r="AJ6" s="170">
        <v>44683</v>
      </c>
      <c r="AK6" s="1518"/>
      <c r="AL6" s="171" t="s">
        <v>337</v>
      </c>
      <c r="AM6" s="167" t="s">
        <v>109</v>
      </c>
      <c r="AN6" s="1296"/>
      <c r="AO6" s="1519"/>
      <c r="AP6" s="1509"/>
      <c r="AQ6" s="1509"/>
      <c r="AR6" s="1509"/>
      <c r="AS6" s="149" t="s">
        <v>32</v>
      </c>
      <c r="AT6" s="149" t="s">
        <v>32</v>
      </c>
      <c r="AU6" s="149" t="s">
        <v>32</v>
      </c>
      <c r="AV6" s="149" t="s">
        <v>32</v>
      </c>
      <c r="AW6" s="149" t="s">
        <v>32</v>
      </c>
      <c r="AX6" s="149" t="s">
        <v>32</v>
      </c>
      <c r="AY6" s="131" t="s">
        <v>333</v>
      </c>
      <c r="AZ6" s="71" t="s">
        <v>338</v>
      </c>
      <c r="BA6" s="1307"/>
      <c r="BB6" s="1307"/>
      <c r="BC6" s="1511"/>
      <c r="BD6" s="1512"/>
      <c r="BE6" s="1514"/>
      <c r="BF6" s="1307"/>
      <c r="BG6" s="1506"/>
      <c r="BH6" s="1307"/>
    </row>
    <row r="7" spans="1:60" ht="15.75" x14ac:dyDescent="0.25">
      <c r="A7" s="172"/>
      <c r="B7" s="173"/>
      <c r="C7" s="173"/>
      <c r="D7" s="173"/>
      <c r="E7" s="174"/>
      <c r="F7" s="175"/>
      <c r="G7" s="176"/>
      <c r="H7" s="173"/>
      <c r="I7" s="177"/>
      <c r="J7" s="66"/>
      <c r="K7" s="178"/>
      <c r="L7" s="179"/>
      <c r="M7" s="178"/>
      <c r="N7" s="66"/>
      <c r="O7" s="178"/>
      <c r="P7" s="180"/>
      <c r="Q7" s="181"/>
      <c r="R7" s="182"/>
      <c r="S7" s="183"/>
      <c r="T7" s="184"/>
      <c r="U7" s="184"/>
      <c r="V7" s="185"/>
      <c r="W7" s="184"/>
      <c r="X7" s="184"/>
      <c r="Y7" s="184"/>
      <c r="Z7" s="186"/>
      <c r="AA7" s="187"/>
      <c r="AB7" s="185"/>
      <c r="AC7" s="187"/>
      <c r="AD7" s="185"/>
      <c r="AE7" s="188"/>
      <c r="AF7" s="184"/>
      <c r="AG7" s="173"/>
      <c r="AH7" s="173"/>
      <c r="AI7" s="189"/>
      <c r="AJ7" s="189"/>
      <c r="AK7" s="190"/>
      <c r="AL7" s="182"/>
      <c r="AM7" s="177"/>
      <c r="AN7" s="191"/>
      <c r="AO7" s="192"/>
      <c r="AP7" s="192"/>
      <c r="AQ7" s="192"/>
      <c r="AR7" s="192"/>
      <c r="AS7" s="193"/>
      <c r="AT7" s="193"/>
      <c r="AU7" s="193"/>
      <c r="AV7" s="193"/>
      <c r="AW7" s="193"/>
      <c r="AX7" s="193"/>
      <c r="AY7" s="192"/>
      <c r="AZ7" s="192"/>
      <c r="BA7" s="191"/>
      <c r="BB7" s="191"/>
      <c r="BC7" s="194"/>
      <c r="BD7" s="195"/>
      <c r="BE7" s="196"/>
      <c r="BF7" s="197"/>
      <c r="BG7" s="192"/>
      <c r="BH7" s="198"/>
    </row>
    <row r="8" spans="1:60" ht="15.75" x14ac:dyDescent="0.25">
      <c r="A8" s="70"/>
      <c r="B8" s="1507" t="s">
        <v>131</v>
      </c>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508"/>
      <c r="AN8" s="9"/>
      <c r="AO8" s="9"/>
      <c r="AP8" s="9"/>
      <c r="AQ8" s="9"/>
      <c r="AR8" s="9"/>
      <c r="AS8" s="9"/>
      <c r="AT8" s="9"/>
      <c r="AU8" s="9"/>
      <c r="AV8" s="9"/>
      <c r="AW8" s="9"/>
      <c r="AX8" s="9"/>
      <c r="AY8" s="9"/>
      <c r="AZ8" s="9"/>
      <c r="BA8" s="9"/>
      <c r="BB8" s="9"/>
      <c r="BC8" s="9"/>
      <c r="BD8" s="9"/>
      <c r="BE8" s="9"/>
      <c r="BF8" s="9"/>
      <c r="BG8" s="9"/>
      <c r="BH8" s="9"/>
    </row>
    <row r="9" spans="1:60" ht="15.75" x14ac:dyDescent="0.25">
      <c r="A9" s="10"/>
      <c r="B9" s="10"/>
      <c r="C9" s="10"/>
      <c r="D9" s="10"/>
      <c r="E9" s="10"/>
      <c r="F9" s="9"/>
      <c r="G9" s="9"/>
      <c r="H9" s="62"/>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row>
  </sheetData>
  <mergeCells count="98">
    <mergeCell ref="BF5:BF6"/>
    <mergeCell ref="BG5:BG6"/>
    <mergeCell ref="BH5:BH6"/>
    <mergeCell ref="B8:AM8"/>
    <mergeCell ref="AR5:AR6"/>
    <mergeCell ref="BA5:BA6"/>
    <mergeCell ref="BB5:BB6"/>
    <mergeCell ref="BC5:BC6"/>
    <mergeCell ref="BD5:BD6"/>
    <mergeCell ref="BE5:BE6"/>
    <mergeCell ref="AI5:AI6"/>
    <mergeCell ref="AK5:AK6"/>
    <mergeCell ref="AN5:AN6"/>
    <mergeCell ref="AO5:AO6"/>
    <mergeCell ref="AP5:AP6"/>
    <mergeCell ref="AQ5:AQ6"/>
    <mergeCell ref="AH5:AH6"/>
    <mergeCell ref="H5:H6"/>
    <mergeCell ref="I5:I6"/>
    <mergeCell ref="J5:J6"/>
    <mergeCell ref="K5:K6"/>
    <mergeCell ref="L5:L6"/>
    <mergeCell ref="M5:M6"/>
    <mergeCell ref="N5:N6"/>
    <mergeCell ref="O5:O6"/>
    <mergeCell ref="P5:P6"/>
    <mergeCell ref="AF5:AF6"/>
    <mergeCell ref="AG5:AG6"/>
    <mergeCell ref="A5:A6"/>
    <mergeCell ref="B5:B6"/>
    <mergeCell ref="C5:C6"/>
    <mergeCell ref="D5:D6"/>
    <mergeCell ref="F5:F6"/>
    <mergeCell ref="G5:G6"/>
    <mergeCell ref="BC3:BC4"/>
    <mergeCell ref="BD3:BD4"/>
    <mergeCell ref="BE3:BE4"/>
    <mergeCell ref="BF3:BF4"/>
    <mergeCell ref="AQ3:AQ4"/>
    <mergeCell ref="AR3:AR4"/>
    <mergeCell ref="AS3:AS4"/>
    <mergeCell ref="AT3:AT4"/>
    <mergeCell ref="AU3:AU4"/>
    <mergeCell ref="AV3:AV4"/>
    <mergeCell ref="AK3:AK4"/>
    <mergeCell ref="AL3:AL4"/>
    <mergeCell ref="AM3:AM4"/>
    <mergeCell ref="AN3:AN4"/>
    <mergeCell ref="AO3:AO4"/>
    <mergeCell ref="BH3:BH4"/>
    <mergeCell ref="AW3:AW4"/>
    <mergeCell ref="AX3:AX4"/>
    <mergeCell ref="AY3:AY4"/>
    <mergeCell ref="AZ3:AZ4"/>
    <mergeCell ref="BA3:BA4"/>
    <mergeCell ref="BB3:BB4"/>
    <mergeCell ref="AG3:AG4"/>
    <mergeCell ref="AH3:AH4"/>
    <mergeCell ref="AI3:AI4"/>
    <mergeCell ref="AJ3:AJ4"/>
    <mergeCell ref="BG3:BG4"/>
    <mergeCell ref="F3:F4"/>
    <mergeCell ref="G3:G4"/>
    <mergeCell ref="A1:I2"/>
    <mergeCell ref="J1:P2"/>
    <mergeCell ref="Q1:Y2"/>
    <mergeCell ref="H3:H4"/>
    <mergeCell ref="I3:I4"/>
    <mergeCell ref="J3:J4"/>
    <mergeCell ref="K3:K4"/>
    <mergeCell ref="L3:L4"/>
    <mergeCell ref="N3:N4"/>
    <mergeCell ref="O3:O4"/>
    <mergeCell ref="P3:P4"/>
    <mergeCell ref="Q3:Q4"/>
    <mergeCell ref="R3:R4"/>
    <mergeCell ref="S3:S4"/>
    <mergeCell ref="A3:A4"/>
    <mergeCell ref="B3:B4"/>
    <mergeCell ref="C3:C4"/>
    <mergeCell ref="D3:D4"/>
    <mergeCell ref="E3:E4"/>
    <mergeCell ref="AK1:AM2"/>
    <mergeCell ref="M3:M4"/>
    <mergeCell ref="AN1:AR2"/>
    <mergeCell ref="AS1:AZ2"/>
    <mergeCell ref="BA1:BH2"/>
    <mergeCell ref="Z1:AF2"/>
    <mergeCell ref="AG1:AJ2"/>
    <mergeCell ref="AD3:AD4"/>
    <mergeCell ref="T3:Y3"/>
    <mergeCell ref="Z3:Z4"/>
    <mergeCell ref="AA3:AA4"/>
    <mergeCell ref="AB3:AB4"/>
    <mergeCell ref="AC3:AC4"/>
    <mergeCell ref="AP3:AP4"/>
    <mergeCell ref="AE3:AE4"/>
    <mergeCell ref="AF3:AF4"/>
  </mergeCells>
  <conditionalFormatting sqref="AA6:AA7 J7">
    <cfRule type="cellIs" dxfId="751" priority="35" operator="equal">
      <formula>"Muy Alta"</formula>
    </cfRule>
    <cfRule type="cellIs" dxfId="750" priority="36" operator="equal">
      <formula>"Alta"</formula>
    </cfRule>
    <cfRule type="cellIs" dxfId="749" priority="37" operator="equal">
      <formula>"Media"</formula>
    </cfRule>
    <cfRule type="cellIs" dxfId="748" priority="38" operator="equal">
      <formula>"Baja"</formula>
    </cfRule>
    <cfRule type="cellIs" dxfId="747" priority="39" operator="equal">
      <formula>"Muy Baja"</formula>
    </cfRule>
  </conditionalFormatting>
  <conditionalFormatting sqref="AC6:AC7 N7">
    <cfRule type="cellIs" dxfId="746" priority="30" operator="equal">
      <formula>"Catastrófico"</formula>
    </cfRule>
    <cfRule type="cellIs" dxfId="745" priority="31" operator="equal">
      <formula>"Mayor"</formula>
    </cfRule>
    <cfRule type="cellIs" dxfId="744" priority="32" operator="equal">
      <formula>"Moderado"</formula>
    </cfRule>
    <cfRule type="cellIs" dxfId="743" priority="33" operator="equal">
      <formula>"Menor"</formula>
    </cfRule>
    <cfRule type="cellIs" dxfId="742" priority="34" operator="equal">
      <formula>"Leve"</formula>
    </cfRule>
  </conditionalFormatting>
  <conditionalFormatting sqref="AA5">
    <cfRule type="cellIs" dxfId="741" priority="25" operator="equal">
      <formula>"Muy Alta"</formula>
    </cfRule>
    <cfRule type="cellIs" dxfId="740" priority="26" operator="equal">
      <formula>"Alta"</formula>
    </cfRule>
    <cfRule type="cellIs" dxfId="739" priority="27" operator="equal">
      <formula>"Media"</formula>
    </cfRule>
    <cfRule type="cellIs" dxfId="738" priority="28" operator="equal">
      <formula>"Baja"</formula>
    </cfRule>
    <cfRule type="cellIs" dxfId="737" priority="29" operator="equal">
      <formula>"Muy Baja"</formula>
    </cfRule>
  </conditionalFormatting>
  <conditionalFormatting sqref="AC5">
    <cfRule type="cellIs" dxfId="736" priority="20" operator="equal">
      <formula>"Catastrófico"</formula>
    </cfRule>
    <cfRule type="cellIs" dxfId="735" priority="21" operator="equal">
      <formula>"Mayor"</formula>
    </cfRule>
    <cfRule type="cellIs" dxfId="734" priority="22" operator="equal">
      <formula>"Moderado"</formula>
    </cfRule>
    <cfRule type="cellIs" dxfId="733" priority="23" operator="equal">
      <formula>"Menor"</formula>
    </cfRule>
    <cfRule type="cellIs" dxfId="732" priority="24" operator="equal">
      <formula>"Leve"</formula>
    </cfRule>
  </conditionalFormatting>
  <conditionalFormatting sqref="P7 AE5:AE7">
    <cfRule type="cellIs" dxfId="731" priority="16" operator="equal">
      <formula>"Extremo"</formula>
    </cfRule>
    <cfRule type="cellIs" dxfId="730" priority="17" operator="equal">
      <formula>"Alto"</formula>
    </cfRule>
    <cfRule type="cellIs" dxfId="729" priority="18" operator="equal">
      <formula>"Moderado"</formula>
    </cfRule>
    <cfRule type="cellIs" dxfId="728" priority="19" operator="equal">
      <formula>"Bajo"</formula>
    </cfRule>
  </conditionalFormatting>
  <conditionalFormatting sqref="J5">
    <cfRule type="cellIs" dxfId="727" priority="11" operator="equal">
      <formula>"Muy Alta"</formula>
    </cfRule>
    <cfRule type="cellIs" dxfId="726" priority="12" operator="equal">
      <formula>"Alta"</formula>
    </cfRule>
    <cfRule type="cellIs" dxfId="725" priority="13" operator="equal">
      <formula>"Media"</formula>
    </cfRule>
    <cfRule type="cellIs" dxfId="724" priority="14" operator="equal">
      <formula>"Baja"</formula>
    </cfRule>
    <cfRule type="cellIs" dxfId="723" priority="15" operator="equal">
      <formula>"Muy Baja"</formula>
    </cfRule>
  </conditionalFormatting>
  <conditionalFormatting sqref="N5">
    <cfRule type="cellIs" dxfId="722" priority="6" operator="equal">
      <formula>"Catastrófico"</formula>
    </cfRule>
    <cfRule type="cellIs" dxfId="721" priority="7" operator="equal">
      <formula>"Mayor"</formula>
    </cfRule>
    <cfRule type="cellIs" dxfId="720" priority="8" operator="equal">
      <formula>"Moderado"</formula>
    </cfRule>
    <cfRule type="cellIs" dxfId="719" priority="9" operator="equal">
      <formula>"Menor"</formula>
    </cfRule>
    <cfRule type="cellIs" dxfId="718" priority="10" operator="equal">
      <formula>"Leve"</formula>
    </cfRule>
  </conditionalFormatting>
  <conditionalFormatting sqref="P5">
    <cfRule type="cellIs" dxfId="717" priority="2" operator="equal">
      <formula>"Extremo"</formula>
    </cfRule>
    <cfRule type="cellIs" dxfId="716" priority="3" operator="equal">
      <formula>"Alto"</formula>
    </cfRule>
    <cfRule type="cellIs" dxfId="715" priority="4" operator="equal">
      <formula>"Moderado"</formula>
    </cfRule>
    <cfRule type="cellIs" dxfId="714" priority="5" operator="equal">
      <formula>"Bajo"</formula>
    </cfRule>
  </conditionalFormatting>
  <conditionalFormatting sqref="M7">
    <cfRule type="containsText" dxfId="713" priority="1" operator="containsText" text="❌">
      <formula>NOT(ISERROR(SEARCH("❌",M7)))</formula>
    </cfRule>
  </conditionalFormatting>
  <dataValidations count="4">
    <dataValidation type="list" allowBlank="1" showInputMessage="1" showErrorMessage="1" sqref="AM5:AM7">
      <formula1>"Sin avance,En curso,Finalizado"</formula1>
    </dataValidation>
    <dataValidation type="list" allowBlank="1" showInputMessage="1" showErrorMessage="1" sqref="H5:H7">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 type="list" allowBlank="1" showInputMessage="1" showErrorMessage="1" sqref="BB5 BB7">
      <formula1>"Si,No, No aplica porque el riesgo no se materializo"</formula1>
    </dataValidation>
    <dataValidation type="list" allowBlank="1" showInputMessage="1" showErrorMessage="1" sqref="BA5 AS5:AX7 BA7">
      <formula1>"Si,No"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'E:\Downloads\[seg comunicaciones.xlsx]Opciones Tratamiento'!#REF!</xm:f>
          </x14:formula1>
          <xm:sqref>B5:B7</xm:sqref>
        </x14:dataValidation>
        <x14:dataValidation type="list" allowBlank="1" showInputMessage="1" showErrorMessage="1">
          <x14:formula1>
            <xm:f>'E:\Downloads\[seg comunicaciones.xlsx]Tabla Valoración controles'!#REF!</xm:f>
          </x14:formula1>
          <xm:sqref>Y5:Y7</xm:sqref>
        </x14:dataValidation>
        <x14:dataValidation type="list" allowBlank="1" showInputMessage="1" showErrorMessage="1">
          <x14:formula1>
            <xm:f>'E:\Downloads\[seg comunicaciones.xlsx]Tabla Valoración controles'!#REF!</xm:f>
          </x14:formula1>
          <xm:sqref>X5:X7</xm:sqref>
        </x14:dataValidation>
        <x14:dataValidation type="list" allowBlank="1" showInputMessage="1" showErrorMessage="1">
          <x14:formula1>
            <xm:f>'E:\Downloads\[seg comunicaciones.xlsx]Tabla Valoración controles'!#REF!</xm:f>
          </x14:formula1>
          <xm:sqref>W5:W7</xm:sqref>
        </x14:dataValidation>
        <x14:dataValidation type="list" allowBlank="1" showInputMessage="1" showErrorMessage="1">
          <x14:formula1>
            <xm:f>'E:\Downloads\[seg comunicaciones.xlsx]Tabla Valoración controles'!#REF!</xm:f>
          </x14:formula1>
          <xm:sqref>U5:U7</xm:sqref>
        </x14:dataValidation>
        <x14:dataValidation type="list" allowBlank="1" showInputMessage="1" showErrorMessage="1">
          <x14:formula1>
            <xm:f>'E:\Downloads\[seg comunicaciones.xlsx]Tabla Valoración controles'!#REF!</xm:f>
          </x14:formula1>
          <xm:sqref>T5:T7</xm:sqref>
        </x14:dataValidation>
        <x14:dataValidation type="custom" allowBlank="1" showInputMessage="1" showErrorMessage="1" error="Recuerde que las acciones se generan bajo la medida de mitigar el riesgo">
          <x14:formula1>
            <xm:f>IF(OR(AF7='xlFile://Root/AUDITORIAS AÑO 2022/DOCUMENTOS ESTRATÉGICOS DE LA OCI  2022/Monitoreo mapa de riesgos a agosto de 2022/[MONITOREO MAPA RIESGOS  GESTIÓN   PROCESO  EVALUACIÓN Y SEGUIMIENTO A 30 de agosto    2022.xlsx]Opciones Tratamiento'!#REF!,AF7='xlFile://Root/AUDITORIAS AÑO 2022/DOCUMENTOS ESTRATÉGICOS DE LA OCI  2022/Monitoreo mapa de riesgos a agosto de 2022/[MONITOREO MAPA RIESGOS  GESTIÓN   PROCESO  EVALUACIÓN Y SEGUIMIENTO A 30 de agosto    2022.xlsx]Opciones Tratamiento'!#REF!,AF7='xlFile://Root/AUDITORIAS AÑO 2022/DOCUMENTOS ESTRATÉGICOS DE LA OCI  2022/Monitoreo mapa de riesgos a agosto de 2022/[MONITOREO MAPA RIESGOS  GESTIÓN   PROCESO  EVALUACIÓN Y SEGUIMIENTO A 30 de agosto    2022.xlsx]Opciones Tratamiento'!#REF!),ISBLANK(AF7),ISTEXT(AF7))</xm:f>
          </x14:formula1>
          <xm:sqref>AI7</xm:sqref>
        </x14:dataValidation>
        <x14:dataValidation type="custom" allowBlank="1" showInputMessage="1" showErrorMessage="1" error="Recuerde que las acciones se generan bajo la medida de mitigar el riesgo">
          <x14:formula1>
            <xm:f>IF(OR(AF7='xlFile://Root/AUDITORIAS AÑO 2022/DOCUMENTOS ESTRATÉGICOS DE LA OCI  2022/Monitoreo mapa de riesgos a agosto de 2022/[MONITOREO MAPA RIESGOS  GESTIÓN   PROCESO  EVALUACIÓN Y SEGUIMIENTO A 30 de agosto    2022.xlsx]Opciones Tratamiento'!#REF!,AF7='xlFile://Root/AUDITORIAS AÑO 2022/DOCUMENTOS ESTRATÉGICOS DE LA OCI  2022/Monitoreo mapa de riesgos a agosto de 2022/[MONITOREO MAPA RIESGOS  GESTIÓN   PROCESO  EVALUACIÓN Y SEGUIMIENTO A 30 de agosto    2022.xlsx]Opciones Tratamiento'!#REF!,AF7='xlFile://Root/AUDITORIAS AÑO 2022/DOCUMENTOS ESTRATÉGICOS DE LA OCI  2022/Monitoreo mapa de riesgos a agosto de 2022/[MONITOREO MAPA RIESGOS  GESTIÓN   PROCESO  EVALUACIÓN Y SEGUIMIENTO A 30 de agosto    2022.xlsx]Opciones Tratamiento'!#REF!),ISBLANK(AF7),ISTEXT(AF7))</xm:f>
          </x14:formula1>
          <xm:sqref>AJ7</xm:sqref>
        </x14:dataValidation>
        <x14:dataValidation type="custom" allowBlank="1" showInputMessage="1" showErrorMessage="1" error="Recuerde que las acciones se generan bajo la medida de mitigar el riesgo">
          <x14:formula1>
            <xm:f>IF(OR(AF5='C:\Users\IRMA\Desktop\RIESGOS DE CORRUPCION Y GESTION SEPT 2022\comunicaciones\[1. Matriz-mapa-riesgos-gestion-2022 (Julio-Agosot) (1).xlsx]Opciones Tratamiento'!#REF!,AF5='C:\Users\IRMA\Desktop\RIESGOS DE CORRUPCION Y GESTION SEPT 2022\comunicaciones\[1. Matriz-mapa-riesgos-gestion-2022 (Julio-Agosot) (1).xlsx]Opciones Tratamiento'!#REF!,AF5='C:\Users\IRMA\Desktop\RIESGOS DE CORRUPCION Y GESTION SEPT 2022\comunicaciones\[1. Matriz-mapa-riesgos-gestion-2022 (Julio-Agosot) (1).xlsx]Opciones Tratamiento'!#REF!),ISBLANK(AF5),ISTEXT(AF5))</xm:f>
          </x14:formula1>
          <xm:sqref>AJ5:AJ6</xm:sqref>
        </x14:dataValidation>
        <x14:dataValidation type="custom" allowBlank="1" showInputMessage="1" showErrorMessage="1" error="Recuerde que las acciones se generan bajo la medida de mitigar el riesgo">
          <x14:formula1>
            <xm:f>IF(OR(AF5='C:\Users\IRMA\Desktop\RIESGOS DE CORRUPCION Y GESTION SEPT 2022\comunicaciones\[1. Matriz-mapa-riesgos-gestion-2022 (Julio-Agosot) (1).xlsx]Opciones Tratamiento'!#REF!,AF5='C:\Users\IRMA\Desktop\RIESGOS DE CORRUPCION Y GESTION SEPT 2022\comunicaciones\[1. Matriz-mapa-riesgos-gestion-2022 (Julio-Agosot) (1).xlsx]Opciones Tratamiento'!#REF!,AF5='C:\Users\IRMA\Desktop\RIESGOS DE CORRUPCION Y GESTION SEPT 2022\comunicaciones\[1. Matriz-mapa-riesgos-gestion-2022 (Julio-Agosot) (1).xlsx]Opciones Tratamiento'!#REF!),ISBLANK(AF5),ISTEXT(AF5))</xm:f>
          </x14:formula1>
          <xm:sqref>AI5</xm:sqref>
        </x14:dataValidation>
        <x14:dataValidation type="custom" allowBlank="1" showInputMessage="1" showErrorMessage="1" error="Recuerde que las acciones se generan bajo la medida de mitigar el riesgo">
          <x14:formula1>
            <xm:f>IF(OR(AF5='E:\Downloads\[seg comunicaciones.xlsx]Opciones Tratamiento'!#REF!,AF5='E:\Downloads\[seg comunicaciones.xlsx]Opciones Tratamiento'!#REF!,AF5='E:\Downloads\[seg comunicaciones.xlsx]Opciones Tratamiento'!#REF!),ISBLANK(AF5),ISTEXT(AF5))</xm:f>
          </x14:formula1>
          <xm:sqref>AG5 AG7</xm:sqref>
        </x14:dataValidation>
        <x14:dataValidation type="list" allowBlank="1" showInputMessage="1" showErrorMessage="1">
          <x14:formula1>
            <xm:f>'E:\Downloads\[seg comunicaciones.xlsx]Tabla Impacto'!#REF!</xm:f>
          </x14:formula1>
          <xm:sqref>M5:M6 L5:L7</xm:sqref>
        </x14:dataValidation>
        <x14:dataValidation type="custom" allowBlank="1" showInputMessage="1" showErrorMessage="1" error="Recuerde que las acciones se generan bajo la medida de mitigar el riesgo">
          <x14:formula1>
            <xm:f>IF(OR(AF5='xlFile://Root/AUDITORIAS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Tratamiento'!#REF!),ISBLANK(AF5),ISTEXT(AF5))</xm:f>
          </x14:formula1>
          <xm:sqref>AH5 AH7</xm:sqref>
        </x14:dataValidation>
        <x14:dataValidation type="custom" allowBlank="1" showInputMessage="1" showErrorMessage="1" error="Recuerde que las acciones se generan bajo la medida de mitigar el riesgo">
          <x14:formula1>
            <xm:f>IF(OR(AF5='E:\Downloads\[seg comunicaciones.xlsx]Opciones Tratamiento'!#REF!,AF5='E:\Downloads\[seg comunicaciones.xlsx]Opciones Tratamiento'!#REF!,AF5='E:\Downloads\[seg comunicaciones.xlsx]Opciones Tratamiento'!#REF!),ISBLANK(AF5),ISTEXT(AF5))</xm:f>
          </x14:formula1>
          <xm:sqref>AK5 AL5:AL7</xm:sqref>
        </x14:dataValidation>
        <x14:dataValidation type="list" allowBlank="1" showInputMessage="1" showErrorMessage="1">
          <x14:formula1>
            <xm:f>'E:\Downloads\[seg comunicaciones.xlsx]Opciones Tratamiento'!#REF!</xm:f>
          </x14:formula1>
          <xm:sqref>AF5 AF7</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23"/>
  <sheetViews>
    <sheetView zoomScale="89" zoomScaleNormal="89" workbookViewId="0">
      <selection sqref="A1:I2"/>
    </sheetView>
  </sheetViews>
  <sheetFormatPr baseColWidth="10" defaultRowHeight="15" x14ac:dyDescent="0.25"/>
  <cols>
    <col min="1" max="1" width="38.5703125" customWidth="1"/>
    <col min="2" max="2" width="35.28515625" customWidth="1"/>
    <col min="3" max="3" width="49.5703125" customWidth="1"/>
    <col min="4" max="4" width="27.42578125" customWidth="1"/>
    <col min="8" max="8" width="65.28515625" customWidth="1"/>
    <col min="9" max="9" width="20.140625" customWidth="1"/>
    <col min="11" max="11" width="18.28515625" customWidth="1"/>
    <col min="13" max="13" width="19.5703125" customWidth="1"/>
    <col min="14" max="14" width="74.28515625" customWidth="1"/>
    <col min="15" max="15" width="77.5703125" customWidth="1"/>
    <col min="16" max="16" width="53.85546875" customWidth="1"/>
    <col min="17" max="17" width="33.85546875" customWidth="1"/>
    <col min="18" max="18" width="61" customWidth="1"/>
    <col min="19" max="19" width="58.140625" customWidth="1"/>
    <col min="21" max="21" width="42.42578125" customWidth="1"/>
    <col min="22" max="22" width="44.28515625" customWidth="1"/>
    <col min="27" max="27" width="51.42578125" customWidth="1"/>
    <col min="28" max="28" width="60" customWidth="1"/>
    <col min="37" max="37" width="56.140625" customWidth="1"/>
    <col min="38" max="38" width="64.28515625" customWidth="1"/>
  </cols>
  <sheetData>
    <row r="1" spans="1:60"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1" t="s">
        <v>41</v>
      </c>
      <c r="AA1" s="1021"/>
      <c r="AB1" s="1021"/>
      <c r="AC1" s="1021"/>
      <c r="AD1" s="1021"/>
      <c r="AE1" s="1021"/>
      <c r="AF1" s="1021"/>
      <c r="AG1" s="1022" t="s">
        <v>42</v>
      </c>
      <c r="AH1" s="1022"/>
      <c r="AI1" s="1022"/>
      <c r="AJ1" s="1552"/>
      <c r="AK1" s="1553" t="s">
        <v>43</v>
      </c>
      <c r="AL1" s="1001"/>
      <c r="AM1" s="1001"/>
      <c r="AN1" s="1007" t="s">
        <v>44</v>
      </c>
      <c r="AO1" s="1008"/>
      <c r="AP1" s="1008"/>
      <c r="AQ1" s="1008"/>
      <c r="AR1" s="1008"/>
      <c r="AS1" s="1007" t="s">
        <v>45</v>
      </c>
      <c r="AT1" s="1013"/>
      <c r="AU1" s="1013"/>
      <c r="AV1" s="1013"/>
      <c r="AW1" s="1013"/>
      <c r="AX1" s="1013"/>
      <c r="AY1" s="1013"/>
      <c r="AZ1" s="1013"/>
      <c r="BA1" s="1007" t="s">
        <v>46</v>
      </c>
      <c r="BB1" s="1013"/>
      <c r="BC1" s="1013"/>
      <c r="BD1" s="1013"/>
      <c r="BE1" s="1013"/>
      <c r="BF1" s="1013"/>
      <c r="BG1" s="1013"/>
      <c r="BH1" s="1013"/>
    </row>
    <row r="2" spans="1:60" x14ac:dyDescent="0.25">
      <c r="A2" s="1021"/>
      <c r="B2" s="1021"/>
      <c r="C2" s="1021"/>
      <c r="D2" s="1021"/>
      <c r="E2" s="1021"/>
      <c r="F2" s="1021"/>
      <c r="G2" s="1021"/>
      <c r="H2" s="1021"/>
      <c r="I2" s="1021"/>
      <c r="J2" s="1022"/>
      <c r="K2" s="1022"/>
      <c r="L2" s="1022"/>
      <c r="M2" s="1022"/>
      <c r="N2" s="1022"/>
      <c r="O2" s="1022"/>
      <c r="P2" s="1022"/>
      <c r="Q2" s="1022"/>
      <c r="R2" s="1022"/>
      <c r="S2" s="1022"/>
      <c r="T2" s="1022"/>
      <c r="U2" s="1022"/>
      <c r="V2" s="1022"/>
      <c r="W2" s="1022"/>
      <c r="X2" s="1022"/>
      <c r="Y2" s="1022"/>
      <c r="Z2" s="1021"/>
      <c r="AA2" s="1021"/>
      <c r="AB2" s="1021"/>
      <c r="AC2" s="1021"/>
      <c r="AD2" s="1021"/>
      <c r="AE2" s="1021"/>
      <c r="AF2" s="1021"/>
      <c r="AG2" s="1022"/>
      <c r="AH2" s="1022"/>
      <c r="AI2" s="1022"/>
      <c r="AJ2" s="1552"/>
      <c r="AK2" s="1001"/>
      <c r="AL2" s="1001"/>
      <c r="AM2" s="1001"/>
      <c r="AN2" s="1008"/>
      <c r="AO2" s="1008"/>
      <c r="AP2" s="1008"/>
      <c r="AQ2" s="1008"/>
      <c r="AR2" s="1008"/>
      <c r="AS2" s="1013"/>
      <c r="AT2" s="1013"/>
      <c r="AU2" s="1013"/>
      <c r="AV2" s="1013"/>
      <c r="AW2" s="1013"/>
      <c r="AX2" s="1013"/>
      <c r="AY2" s="1013"/>
      <c r="AZ2" s="1013"/>
      <c r="BA2" s="1013"/>
      <c r="BB2" s="1013"/>
      <c r="BC2" s="1013"/>
      <c r="BD2" s="1013"/>
      <c r="BE2" s="1013"/>
      <c r="BF2" s="1013"/>
      <c r="BG2" s="1013"/>
      <c r="BH2" s="1013"/>
    </row>
    <row r="3" spans="1:60" ht="15.75" x14ac:dyDescent="0.25">
      <c r="A3" s="1015" t="s">
        <v>47</v>
      </c>
      <c r="B3" s="1006" t="s">
        <v>24</v>
      </c>
      <c r="C3" s="1005" t="s">
        <v>48</v>
      </c>
      <c r="D3" s="1005" t="s">
        <v>49</v>
      </c>
      <c r="E3" s="1005" t="s">
        <v>50</v>
      </c>
      <c r="F3" s="1005" t="s">
        <v>51</v>
      </c>
      <c r="G3" s="1005" t="s">
        <v>52</v>
      </c>
      <c r="H3" s="1005" t="s">
        <v>53</v>
      </c>
      <c r="I3" s="1005" t="s">
        <v>54</v>
      </c>
      <c r="J3" s="1005" t="s">
        <v>55</v>
      </c>
      <c r="K3" s="1006" t="s">
        <v>56</v>
      </c>
      <c r="L3" s="1005" t="s">
        <v>57</v>
      </c>
      <c r="M3" s="1005" t="s">
        <v>58</v>
      </c>
      <c r="N3" s="1005" t="s">
        <v>59</v>
      </c>
      <c r="O3" s="1006" t="s">
        <v>56</v>
      </c>
      <c r="P3" s="1005" t="s">
        <v>60</v>
      </c>
      <c r="Q3" s="1004" t="s">
        <v>61</v>
      </c>
      <c r="R3" s="1005" t="s">
        <v>62</v>
      </c>
      <c r="S3" s="1005" t="s">
        <v>63</v>
      </c>
      <c r="T3" s="1005" t="s">
        <v>64</v>
      </c>
      <c r="U3" s="1005"/>
      <c r="V3" s="1005"/>
      <c r="W3" s="1005"/>
      <c r="X3" s="1005"/>
      <c r="Y3" s="1005"/>
      <c r="Z3" s="1004" t="s">
        <v>65</v>
      </c>
      <c r="AA3" s="1004" t="s">
        <v>66</v>
      </c>
      <c r="AB3" s="1004" t="s">
        <v>56</v>
      </c>
      <c r="AC3" s="1004" t="s">
        <v>67</v>
      </c>
      <c r="AD3" s="1004" t="s">
        <v>56</v>
      </c>
      <c r="AE3" s="1004" t="s">
        <v>68</v>
      </c>
      <c r="AF3" s="1004" t="s">
        <v>69</v>
      </c>
      <c r="AG3" s="1005" t="s">
        <v>42</v>
      </c>
      <c r="AH3" s="1005" t="s">
        <v>25</v>
      </c>
      <c r="AI3" s="1005" t="s">
        <v>70</v>
      </c>
      <c r="AJ3" s="1005" t="s">
        <v>71</v>
      </c>
      <c r="AK3" s="1005" t="s">
        <v>72</v>
      </c>
      <c r="AL3" s="1005" t="s">
        <v>73</v>
      </c>
      <c r="AM3" s="1005" t="s">
        <v>74</v>
      </c>
      <c r="AN3" s="1551" t="s">
        <v>26</v>
      </c>
      <c r="AO3" s="1550" t="s">
        <v>75</v>
      </c>
      <c r="AP3" s="1550" t="s">
        <v>182</v>
      </c>
      <c r="AQ3" s="1550" t="s">
        <v>77</v>
      </c>
      <c r="AR3" s="1550" t="s">
        <v>78</v>
      </c>
      <c r="AS3" s="1551" t="s">
        <v>27</v>
      </c>
      <c r="AT3" s="1551" t="s">
        <v>28</v>
      </c>
      <c r="AU3" s="1551" t="s">
        <v>29</v>
      </c>
      <c r="AV3" s="1551" t="s">
        <v>79</v>
      </c>
      <c r="AW3" s="1551" t="s">
        <v>30</v>
      </c>
      <c r="AX3" s="1551" t="s">
        <v>80</v>
      </c>
      <c r="AY3" s="1551" t="s">
        <v>183</v>
      </c>
      <c r="AZ3" s="1551" t="s">
        <v>31</v>
      </c>
      <c r="BA3" s="1549" t="s">
        <v>81</v>
      </c>
      <c r="BB3" s="1549" t="s">
        <v>82</v>
      </c>
      <c r="BC3" s="1549" t="s">
        <v>83</v>
      </c>
      <c r="BD3" s="1549" t="s">
        <v>84</v>
      </c>
      <c r="BE3" s="1549" t="s">
        <v>85</v>
      </c>
      <c r="BF3" s="1549" t="s">
        <v>177</v>
      </c>
      <c r="BG3" s="1549" t="s">
        <v>87</v>
      </c>
      <c r="BH3" s="1549" t="s">
        <v>88</v>
      </c>
    </row>
    <row r="4" spans="1:60" ht="98.25" x14ac:dyDescent="0.25">
      <c r="A4" s="1015"/>
      <c r="B4" s="1006"/>
      <c r="C4" s="1005"/>
      <c r="D4" s="1005"/>
      <c r="E4" s="1005"/>
      <c r="F4" s="1005"/>
      <c r="G4" s="1005"/>
      <c r="H4" s="1005"/>
      <c r="I4" s="1005"/>
      <c r="J4" s="1005"/>
      <c r="K4" s="1006"/>
      <c r="L4" s="1005"/>
      <c r="M4" s="1005"/>
      <c r="N4" s="1006"/>
      <c r="O4" s="1006"/>
      <c r="P4" s="1005"/>
      <c r="Q4" s="1004"/>
      <c r="R4" s="1005"/>
      <c r="S4" s="1005"/>
      <c r="T4" s="13" t="s">
        <v>89</v>
      </c>
      <c r="U4" s="13" t="s">
        <v>90</v>
      </c>
      <c r="V4" s="13" t="s">
        <v>91</v>
      </c>
      <c r="W4" s="13" t="s">
        <v>92</v>
      </c>
      <c r="X4" s="13" t="s">
        <v>93</v>
      </c>
      <c r="Y4" s="13" t="s">
        <v>94</v>
      </c>
      <c r="Z4" s="1004"/>
      <c r="AA4" s="1004"/>
      <c r="AB4" s="1004"/>
      <c r="AC4" s="1004"/>
      <c r="AD4" s="1004"/>
      <c r="AE4" s="1004"/>
      <c r="AF4" s="1004"/>
      <c r="AG4" s="1005"/>
      <c r="AH4" s="1005"/>
      <c r="AI4" s="1005"/>
      <c r="AJ4" s="1005"/>
      <c r="AK4" s="1005"/>
      <c r="AL4" s="1005"/>
      <c r="AM4" s="1005"/>
      <c r="AN4" s="1551"/>
      <c r="AO4" s="1550"/>
      <c r="AP4" s="1550"/>
      <c r="AQ4" s="1550"/>
      <c r="AR4" s="1550"/>
      <c r="AS4" s="1551"/>
      <c r="AT4" s="1551"/>
      <c r="AU4" s="1551"/>
      <c r="AV4" s="1551"/>
      <c r="AW4" s="1551"/>
      <c r="AX4" s="1551"/>
      <c r="AY4" s="1551"/>
      <c r="AZ4" s="1551"/>
      <c r="BA4" s="1549"/>
      <c r="BB4" s="1549"/>
      <c r="BC4" s="1549"/>
      <c r="BD4" s="1549"/>
      <c r="BE4" s="1549"/>
      <c r="BF4" s="1549"/>
      <c r="BG4" s="1549"/>
      <c r="BH4" s="1549"/>
    </row>
    <row r="5" spans="1:60" ht="409.5" x14ac:dyDescent="0.25">
      <c r="A5" s="1544">
        <v>1</v>
      </c>
      <c r="B5" s="1179" t="s">
        <v>165</v>
      </c>
      <c r="C5" s="72" t="s">
        <v>184</v>
      </c>
      <c r="D5" s="1179" t="s">
        <v>185</v>
      </c>
      <c r="E5" s="73" t="s">
        <v>186</v>
      </c>
      <c r="F5" s="1178" t="s">
        <v>187</v>
      </c>
      <c r="G5" s="1179" t="s">
        <v>188</v>
      </c>
      <c r="H5" s="1179" t="s">
        <v>189</v>
      </c>
      <c r="I5" s="1540">
        <v>250</v>
      </c>
      <c r="J5" s="1529" t="str">
        <f>IF(I5&lt;=0,"",IF(I5&lt;=2,"Muy Baja",IF(I5&lt;=24,"Baja",IF(I5&lt;=500,"Media",IF(I5&lt;=5000,"Alta","Muy Alta")))))</f>
        <v>Media</v>
      </c>
      <c r="K5" s="1530">
        <f>IF(J5="","",IF(J5="Muy Baja",0.2,IF(J5="Baja",0.4,IF(J5="Media",0.6,IF(J5="Alta",0.8,IF(J5="Muy Alta",1,))))))</f>
        <v>0.6</v>
      </c>
      <c r="L5" s="1171" t="s">
        <v>158</v>
      </c>
      <c r="M5" s="1530" t="str">
        <f>IF(NOT(ISERROR(MATCH(L5,'[5]Tabla Impacto'!$B$221:$B$223,0))),'[5]Tabla Impacto'!$F$223&amp;"Por favor no seleccionar los criterios de impacto(Afectación Económica o presupuestal y Pérdida Reputacional)",L5)</f>
        <v xml:space="preserve">     El riesgo afecta la imagen de la entidad con algunos usuarios de relevancia frente al logro de los objetivos</v>
      </c>
      <c r="N5" s="1529" t="str">
        <f>IF(OR(M5='[5]Tabla Impacto'!$C$11,M5='[5]Tabla Impacto'!$D$11),"Leve",IF(OR(M5='[5]Tabla Impacto'!$C$12,M5='[5]Tabla Impacto'!$D$12),"Menor",IF(OR(M5='[5]Tabla Impacto'!$C$13,M5='[5]Tabla Impacto'!$D$13),"Moderado",IF(OR(M5='[5]Tabla Impacto'!$C$14,M5='[5]Tabla Impacto'!$D$14),"Mayor",IF(OR(M5='[5]Tabla Impacto'!$C$15,M5='[5]Tabla Impacto'!$D$15),"Catastrófico","")))))</f>
        <v>Moderado</v>
      </c>
      <c r="O5" s="1530">
        <f>IF(N5="","",IF(N5="Leve",0.2,IF(N5="Menor",0.4,IF(N5="Moderado",0.6,IF(N5="Mayor",0.8,IF(N5="Catastrófico",1,))))))</f>
        <v>0.6</v>
      </c>
      <c r="P5" s="1531"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Moderado</v>
      </c>
      <c r="Q5" s="74">
        <v>1</v>
      </c>
      <c r="R5" s="75" t="s">
        <v>190</v>
      </c>
      <c r="S5" s="76" t="str">
        <f t="shared" ref="S5:S20" si="0">IF(OR(T5="Preventivo",T5="Detectivo"),"Probabilidad",IF(T5="Correctivo","Impacto",""))</f>
        <v>Probabilidad</v>
      </c>
      <c r="T5" s="77" t="s">
        <v>104</v>
      </c>
      <c r="U5" s="77" t="s">
        <v>35</v>
      </c>
      <c r="V5" s="78" t="str">
        <f>IF(AND(T5="Preventivo",U5="Automático"),"50%",IF(AND(T5="Preventivo",U5="Manual"),"40%",IF(AND(T5="Detectivo",U5="Automático"),"40%",IF(AND(T5="Detectivo",U5="Manual"),"30%",IF(AND(T5="Correctivo",U5="Automático"),"35%",IF(AND(T5="Correctivo",U5="Manual"),"25%",""))))))</f>
        <v>40%</v>
      </c>
      <c r="W5" s="77" t="s">
        <v>172</v>
      </c>
      <c r="X5" s="77" t="s">
        <v>141</v>
      </c>
      <c r="Y5" s="77" t="s">
        <v>107</v>
      </c>
      <c r="Z5" s="79">
        <f>IFERROR(IF(S5="Probabilidad",(K5-(+K5*V5)),IF(S5="Impacto",K5,"")),"")</f>
        <v>0.36</v>
      </c>
      <c r="AA5" s="80" t="str">
        <f t="shared" ref="AA5:AA10" si="1">IFERROR(IF(Z5="","",IF(Z5&lt;=0.2,"Muy Baja",IF(Z5&lt;=0.4,"Baja",IF(Z5&lt;=0.6,"Media",IF(Z5&lt;=0.8,"Alta","Muy Alta"))))),"")</f>
        <v>Baja</v>
      </c>
      <c r="AB5" s="78">
        <f t="shared" ref="AB5:AB10" si="2">+Z5</f>
        <v>0.36</v>
      </c>
      <c r="AC5" s="80" t="str">
        <f t="shared" ref="AC5:AC20" si="3">IFERROR(IF(AD5="","",IF(AD5&lt;=0.2,"Leve",IF(AD5&lt;=0.4,"Menor",IF(AD5&lt;=0.6,"Moderado",IF(AD5&lt;=0.8,"Mayor","Catastrófico"))))),"")</f>
        <v>Moderado</v>
      </c>
      <c r="AD5" s="78">
        <f>IFERROR(IF(S5="Impacto",(O5-(+O5*V5)),IF(S5="Probabilidad",O5,"")),"")</f>
        <v>0.6</v>
      </c>
      <c r="AE5" s="81" t="str">
        <f t="shared" ref="AE5:AE20" si="4">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Moderado</v>
      </c>
      <c r="AF5" s="77" t="s">
        <v>142</v>
      </c>
      <c r="AG5" s="82"/>
      <c r="AH5" s="83"/>
      <c r="AI5" s="84"/>
      <c r="AJ5" s="85"/>
      <c r="AK5" s="86"/>
      <c r="AL5" s="87"/>
      <c r="AM5" s="88" t="s">
        <v>109</v>
      </c>
      <c r="AN5" s="1534" t="s">
        <v>191</v>
      </c>
      <c r="AO5" s="1157" t="s">
        <v>192</v>
      </c>
      <c r="AP5" s="1537" t="s">
        <v>112</v>
      </c>
      <c r="AQ5" s="1537" t="s">
        <v>193</v>
      </c>
      <c r="AR5" s="1157"/>
      <c r="AS5" s="89" t="s">
        <v>32</v>
      </c>
      <c r="AT5" s="89" t="s">
        <v>37</v>
      </c>
      <c r="AU5" s="89" t="s">
        <v>37</v>
      </c>
      <c r="AV5" s="89" t="s">
        <v>32</v>
      </c>
      <c r="AW5" s="89" t="s">
        <v>37</v>
      </c>
      <c r="AX5" s="89" t="s">
        <v>32</v>
      </c>
      <c r="AY5" s="1537" t="s">
        <v>194</v>
      </c>
      <c r="AZ5" s="90" t="s">
        <v>195</v>
      </c>
      <c r="BA5" s="1533" t="s">
        <v>32</v>
      </c>
      <c r="BB5" s="90" t="s">
        <v>32</v>
      </c>
      <c r="BC5" s="1159">
        <v>250</v>
      </c>
      <c r="BD5" s="1161">
        <f>I5</f>
        <v>250</v>
      </c>
      <c r="BE5" s="1163">
        <f>(BC5/BD5)</f>
        <v>1</v>
      </c>
      <c r="BF5" s="1520" t="str">
        <f>IF(BE5=0,"Los controles están funcionando y son efectivos",IF(AND(BE5&gt;0,BE5&lt;=0.2),"Los controles son efectivos el 80%.",IF(AND(BE5&gt;0.2,BE5&lt;=1),"Los controles  son ineficientes","Valor no valido")))</f>
        <v>Los controles  son ineficientes</v>
      </c>
      <c r="BG5" s="1157" t="s">
        <v>152</v>
      </c>
      <c r="BH5" s="73"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Realizar analisis de causa raiz y reformular controles</v>
      </c>
    </row>
    <row r="6" spans="1:60" ht="409.5" x14ac:dyDescent="0.25">
      <c r="A6" s="1544"/>
      <c r="B6" s="1179"/>
      <c r="C6" s="72"/>
      <c r="D6" s="1179"/>
      <c r="E6" s="73" t="s">
        <v>196</v>
      </c>
      <c r="F6" s="1178"/>
      <c r="G6" s="1179"/>
      <c r="H6" s="1179"/>
      <c r="I6" s="1540"/>
      <c r="J6" s="1529"/>
      <c r="K6" s="1530"/>
      <c r="L6" s="1171"/>
      <c r="M6" s="1530">
        <f ca="1">IF(NOT(ISERROR(MATCH(L6,_xlfn.ANCHORARRAY(#REF!),0))),#REF!&amp;"Por favor no seleccionar los criterios de impacto",L6)</f>
        <v>0</v>
      </c>
      <c r="N6" s="1529"/>
      <c r="O6" s="1530"/>
      <c r="P6" s="1531"/>
      <c r="Q6" s="74">
        <v>2</v>
      </c>
      <c r="R6" s="91" t="s">
        <v>197</v>
      </c>
      <c r="S6" s="92" t="str">
        <f t="shared" si="0"/>
        <v>Probabilidad</v>
      </c>
      <c r="T6" s="77" t="s">
        <v>104</v>
      </c>
      <c r="U6" s="77" t="s">
        <v>35</v>
      </c>
      <c r="V6" s="78" t="str">
        <f>IF(AND(T6="Preventivo",U6="Automático"),"50%",IF(AND(T6="Preventivo",U6="Manual"),"40%",IF(AND(T6="Detectivo",U6="Automático"),"40%",IF(AND(T6="Detectivo",U6="Manual"),"30%",IF(AND(T6="Correctivo",U6="Automático"),"35%",IF(AND(T6="Correctivo",U6="Manual"),"25%",""))))))</f>
        <v>40%</v>
      </c>
      <c r="W6" s="77" t="s">
        <v>172</v>
      </c>
      <c r="X6" s="77" t="s">
        <v>141</v>
      </c>
      <c r="Y6" s="77" t="s">
        <v>198</v>
      </c>
      <c r="Z6" s="79">
        <f>IFERROR(IF(AND(S5="Probabilidad",S6="Probabilidad"),(AB5-(+AB5*V6)),IF(AND(S5="Impacto",S6="Probabilidad"),(K5-(+K5*V6)),IF(S6="Impacto",AB5,""))),"")</f>
        <v>0.216</v>
      </c>
      <c r="AA6" s="80" t="str">
        <f t="shared" si="1"/>
        <v>Baja</v>
      </c>
      <c r="AB6" s="78">
        <f t="shared" si="2"/>
        <v>0.216</v>
      </c>
      <c r="AC6" s="80" t="str">
        <f t="shared" si="3"/>
        <v>Moderado</v>
      </c>
      <c r="AD6" s="78">
        <f>IFERROR(IF(AND(S5="Impacto",S6="Impacto"),(AD5-(+AD5*V6)),IF(AND(S5="Probabilidad",S6="Impacto"),(O5-(+O5*V6)),IF(S6="Probabilidad",AD5,""))),"")</f>
        <v>0.6</v>
      </c>
      <c r="AE6" s="81" t="str">
        <f t="shared" si="4"/>
        <v>Moderado</v>
      </c>
      <c r="AF6" s="77" t="s">
        <v>142</v>
      </c>
      <c r="AG6" s="83"/>
      <c r="AH6" s="83"/>
      <c r="AI6" s="84"/>
      <c r="AJ6" s="85"/>
      <c r="AK6" s="93"/>
      <c r="AL6" s="90"/>
      <c r="AM6" s="88" t="s">
        <v>109</v>
      </c>
      <c r="AN6" s="1535"/>
      <c r="AO6" s="1157"/>
      <c r="AP6" s="1538"/>
      <c r="AQ6" s="1538"/>
      <c r="AR6" s="1157"/>
      <c r="AS6" s="89" t="s">
        <v>32</v>
      </c>
      <c r="AT6" s="89" t="s">
        <v>37</v>
      </c>
      <c r="AU6" s="89" t="s">
        <v>37</v>
      </c>
      <c r="AV6" s="89" t="s">
        <v>32</v>
      </c>
      <c r="AW6" s="89" t="s">
        <v>37</v>
      </c>
      <c r="AX6" s="89" t="s">
        <v>32</v>
      </c>
      <c r="AY6" s="1521"/>
      <c r="AZ6" s="94"/>
      <c r="BA6" s="1533"/>
      <c r="BB6" s="90"/>
      <c r="BC6" s="1159"/>
      <c r="BD6" s="1161"/>
      <c r="BE6" s="1163"/>
      <c r="BF6" s="1547"/>
      <c r="BG6" s="1168"/>
      <c r="BH6" s="73" t="s">
        <v>199</v>
      </c>
    </row>
    <row r="7" spans="1:60" ht="409.5" x14ac:dyDescent="0.25">
      <c r="A7" s="1544"/>
      <c r="B7" s="1179"/>
      <c r="C7" s="72"/>
      <c r="D7" s="1179"/>
      <c r="E7" s="83" t="s">
        <v>200</v>
      </c>
      <c r="F7" s="1178"/>
      <c r="G7" s="1179"/>
      <c r="H7" s="1179"/>
      <c r="I7" s="1540"/>
      <c r="J7" s="1529"/>
      <c r="K7" s="1530"/>
      <c r="L7" s="1171"/>
      <c r="M7" s="1530">
        <f ca="1">IF(NOT(ISERROR(MATCH(L7,_xlfn.ANCHORARRAY(#REF!),0))),#REF!&amp;"Por favor no seleccionar los criterios de impacto",L7)</f>
        <v>0</v>
      </c>
      <c r="N7" s="1529"/>
      <c r="O7" s="1530"/>
      <c r="P7" s="1531"/>
      <c r="Q7" s="74"/>
      <c r="R7" s="91"/>
      <c r="S7" s="92" t="str">
        <f t="shared" si="0"/>
        <v/>
      </c>
      <c r="T7" s="77"/>
      <c r="U7" s="77"/>
      <c r="V7" s="78"/>
      <c r="W7" s="77"/>
      <c r="X7" s="77"/>
      <c r="Y7" s="77"/>
      <c r="Z7" s="79" t="str">
        <f>IFERROR(IF(AND(S6="Probabilidad",S7="Probabilidad"),(AB6-(+AB6*V7)),IF(AND(S6="Impacto",S7="Probabilidad"),(AB5-(+AB5*V7)),IF(S7="Impacto",AB6,""))),"")</f>
        <v/>
      </c>
      <c r="AA7" s="80" t="str">
        <f t="shared" si="1"/>
        <v/>
      </c>
      <c r="AB7" s="78" t="str">
        <f t="shared" si="2"/>
        <v/>
      </c>
      <c r="AC7" s="80" t="str">
        <f t="shared" si="3"/>
        <v/>
      </c>
      <c r="AD7" s="78" t="str">
        <f>IFERROR(IF(AND(S6="Impacto",S7="Impacto"),(AD6-(+AD6*V7)),IF(AND(S6="Probabilidad",S7="Impacto"),(AD5-(+AD5*V7)),IF(S7="Probabilidad",AD6,""))),"")</f>
        <v/>
      </c>
      <c r="AE7" s="81" t="str">
        <f t="shared" si="4"/>
        <v/>
      </c>
      <c r="AF7" s="77"/>
      <c r="AG7" s="83"/>
      <c r="AH7" s="88"/>
      <c r="AI7" s="95"/>
      <c r="AJ7" s="82"/>
      <c r="AK7" s="93"/>
      <c r="AL7" s="90"/>
      <c r="AM7" s="88" t="s">
        <v>109</v>
      </c>
      <c r="AN7" s="1535"/>
      <c r="AO7" s="1157"/>
      <c r="AP7" s="1538"/>
      <c r="AQ7" s="1538"/>
      <c r="AR7" s="1157"/>
      <c r="AS7" s="89"/>
      <c r="AT7" s="89"/>
      <c r="AU7" s="89"/>
      <c r="AV7" s="89"/>
      <c r="AW7" s="89"/>
      <c r="AX7" s="89"/>
      <c r="AY7" s="1521"/>
      <c r="AZ7" s="94"/>
      <c r="BA7" s="1533"/>
      <c r="BB7" s="90"/>
      <c r="BC7" s="1159"/>
      <c r="BD7" s="1161"/>
      <c r="BE7" s="1163"/>
      <c r="BF7" s="1548"/>
      <c r="BG7" s="1168"/>
      <c r="BH7" s="96" t="s">
        <v>201</v>
      </c>
    </row>
    <row r="8" spans="1:60" ht="90" x14ac:dyDescent="0.25">
      <c r="A8" s="1544"/>
      <c r="B8" s="1179"/>
      <c r="C8" s="72"/>
      <c r="D8" s="1179"/>
      <c r="E8" s="83" t="s">
        <v>202</v>
      </c>
      <c r="F8" s="1178"/>
      <c r="G8" s="1179"/>
      <c r="H8" s="1179"/>
      <c r="I8" s="1540"/>
      <c r="J8" s="1529"/>
      <c r="K8" s="1530"/>
      <c r="L8" s="1171"/>
      <c r="M8" s="1530">
        <f ca="1">IF(NOT(ISERROR(MATCH(L8,_xlfn.ANCHORARRAY(#REF!),0))),#REF!&amp;"Por favor no seleccionar los criterios de impacto",L8)</f>
        <v>0</v>
      </c>
      <c r="N8" s="1529"/>
      <c r="O8" s="1530"/>
      <c r="P8" s="1531"/>
      <c r="Q8" s="74"/>
      <c r="R8" s="91"/>
      <c r="S8" s="76" t="str">
        <f t="shared" si="0"/>
        <v/>
      </c>
      <c r="T8" s="77"/>
      <c r="U8" s="77"/>
      <c r="V8" s="78" t="str">
        <f t="shared" ref="V8:V20" si="5">IF(AND(T8="Preventivo",U8="Automático"),"50%",IF(AND(T8="Preventivo",U8="Manual"),"40%",IF(AND(T8="Detectivo",U8="Automático"),"40%",IF(AND(T8="Detectivo",U8="Manual"),"30%",IF(AND(T8="Correctivo",U8="Automático"),"35%",IF(AND(T8="Correctivo",U8="Manual"),"25%",""))))))</f>
        <v/>
      </c>
      <c r="W8" s="77"/>
      <c r="X8" s="77"/>
      <c r="Y8" s="77"/>
      <c r="Z8" s="79" t="str">
        <f>IFERROR(IF(AND(S7="Probabilidad",S8="Probabilidad"),(AB7-(+AB7*V8)),IF(AND(S7="Impacto",S8="Probabilidad"),(AB6-(+AB6*V8)),IF(S8="Impacto",AB7,""))),"")</f>
        <v/>
      </c>
      <c r="AA8" s="80" t="str">
        <f t="shared" si="1"/>
        <v/>
      </c>
      <c r="AB8" s="78" t="str">
        <f t="shared" si="2"/>
        <v/>
      </c>
      <c r="AC8" s="80" t="str">
        <f t="shared" si="3"/>
        <v/>
      </c>
      <c r="AD8" s="78" t="str">
        <f>IFERROR(IF(AND(S7="Impacto",S8="Impacto"),(AD7-(+AD7*V8)),IF(AND(S7="Probabilidad",S8="Impacto"),(AD6-(+AD6*V8)),IF(S8="Probabilidad",AD7,""))),"")</f>
        <v/>
      </c>
      <c r="AE8" s="81" t="str">
        <f t="shared" si="4"/>
        <v/>
      </c>
      <c r="AF8" s="77"/>
      <c r="AG8" s="83"/>
      <c r="AH8" s="88"/>
      <c r="AI8" s="95"/>
      <c r="AJ8" s="82"/>
      <c r="AK8" s="93"/>
      <c r="AL8" s="83"/>
      <c r="AM8" s="88"/>
      <c r="AN8" s="1535"/>
      <c r="AO8" s="1157"/>
      <c r="AP8" s="1538"/>
      <c r="AQ8" s="1538"/>
      <c r="AR8" s="1157"/>
      <c r="AS8" s="89"/>
      <c r="AT8" s="89"/>
      <c r="AU8" s="89"/>
      <c r="AV8" s="89"/>
      <c r="AW8" s="89"/>
      <c r="AX8" s="89"/>
      <c r="AY8" s="1521"/>
      <c r="AZ8" s="94"/>
      <c r="BA8" s="1533"/>
      <c r="BB8" s="90"/>
      <c r="BC8" s="1159"/>
      <c r="BD8" s="1161"/>
      <c r="BE8" s="1163"/>
      <c r="BF8" s="94"/>
      <c r="BG8" s="1168"/>
      <c r="BH8" s="94"/>
    </row>
    <row r="9" spans="1:60" ht="390" x14ac:dyDescent="0.25">
      <c r="A9" s="1544">
        <v>2</v>
      </c>
      <c r="B9" s="1179" t="s">
        <v>165</v>
      </c>
      <c r="C9" s="1179" t="s">
        <v>203</v>
      </c>
      <c r="D9" s="1179" t="s">
        <v>204</v>
      </c>
      <c r="E9" s="97" t="s">
        <v>205</v>
      </c>
      <c r="F9" s="1178" t="s">
        <v>206</v>
      </c>
      <c r="G9" s="1179" t="s">
        <v>207</v>
      </c>
      <c r="H9" s="1179" t="s">
        <v>101</v>
      </c>
      <c r="I9" s="1540">
        <v>250</v>
      </c>
      <c r="J9" s="1529" t="str">
        <f>IF(I9&lt;=0,"",IF(I9&lt;=2,"Muy Baja",IF(I9&lt;=24,"Baja",IF(I9&lt;=500,"Media",IF(I9&lt;=5000,"Alta","Muy Alta")))))</f>
        <v>Media</v>
      </c>
      <c r="K9" s="98">
        <f>IF(J9="","",IF(J9="Muy Baja",0.2,IF(J9="Baja",0.4,IF(J9="Media",0.6,IF(J9="Alta",0.8,IF(J9="Muy Alta",1,))))))</f>
        <v>0.6</v>
      </c>
      <c r="L9" s="1171" t="s">
        <v>208</v>
      </c>
      <c r="M9" s="1530" t="str">
        <f>IF(NOT(ISERROR(MATCH(L9,'[5]Tabla Impacto'!$B$221:$B$223,0))),'[5]Tabla Impacto'!$F$223&amp;"Por favor no seleccionar los criterios de impacto(Afectación Económica o presupuestal y Pérdida Reputacional)",L9)</f>
        <v xml:space="preserve">     El riesgo afecta la imagen de la entidad internamente, de conocimiento general, nivel interno, de junta directiva y accionistas y/o de proveedores</v>
      </c>
      <c r="N9" s="1529" t="str">
        <f>IF(OR(M9='[5]Tabla Impacto'!$C$11,M9='[5]Tabla Impacto'!$D$11),"Leve",IF(OR(M9='[5]Tabla Impacto'!$C$12,M9='[5]Tabla Impacto'!$D$12),"Menor",IF(OR(M9='[5]Tabla Impacto'!$C$13,M9='[5]Tabla Impacto'!$D$13),"Moderado",IF(OR(M9='[5]Tabla Impacto'!$C$14,M9='[5]Tabla Impacto'!$D$14),"Mayor",IF(OR(M9='[5]Tabla Impacto'!$C$15,M9='[5]Tabla Impacto'!$D$15),"Catastrófico","")))))</f>
        <v/>
      </c>
      <c r="O9" s="1530" t="str">
        <f>IF(N9="","",IF(N9="Leve",0.2,IF(N9="Menor",0.4,IF(N9="Moderado",0.6,IF(N9="Mayor",0.8,IF(N9="Catastrófico",1,))))))</f>
        <v/>
      </c>
      <c r="P9" s="1531" t="str">
        <f>IF(OR(AND(J9="Muy Baja",N9="Leve"),AND(J9="Muy Baja",N9="Menor"),AND(J9="Baja",N9="Leve")),"Bajo",IF(OR(AND(J9="Muy baja",N9="Moderado"),AND(J9="Baja",N9="Menor"),AND(J9="Baja",N9="Moderado"),AND(J9="Media",N9="Leve"),AND(J9="Media",N9="Menor"),AND(J9="Media",N9="Moderado"),AND(J9="Alta",N9="Leve"),AND(J9="Alta",N9="Menor")),"Moderado",IF(OR(AND(J9="Muy Baja",N9="Mayor"),AND(J9="Baja",N9="Mayor"),AND(J9="Media",N9="Mayor"),AND(J9="Alta",N9="Moderado"),AND(J9="Alta",N9="Mayor"),AND(J9="Muy Alta",N9="Leve"),AND(J9="Muy Alta",N9="Menor"),AND(J9="Muy Alta",N9="Moderado"),AND(J9="Muy Alta",N9="Mayor")),"Alto",IF(OR(AND(J9="Muy Baja",N9="Catastrófico"),AND(J9="Baja",N9="Catastrófico"),AND(J9="Media",N9="Catastrófico"),AND(J9="Alta",N9="Catastrófico"),AND(J9="Muy Alta",N9="Catastrófico")),"Extremo",""))))</f>
        <v/>
      </c>
      <c r="Q9" s="74">
        <v>1</v>
      </c>
      <c r="R9" s="99" t="s">
        <v>209</v>
      </c>
      <c r="S9" s="76" t="str">
        <f t="shared" si="0"/>
        <v>Probabilidad</v>
      </c>
      <c r="T9" s="77" t="s">
        <v>104</v>
      </c>
      <c r="U9" s="77" t="s">
        <v>35</v>
      </c>
      <c r="V9" s="78" t="str">
        <f t="shared" si="5"/>
        <v>40%</v>
      </c>
      <c r="W9" s="77" t="s">
        <v>105</v>
      </c>
      <c r="X9" s="77" t="s">
        <v>106</v>
      </c>
      <c r="Y9" s="77" t="s">
        <v>198</v>
      </c>
      <c r="Z9" s="79">
        <f>IFERROR(IF(S9="Probabilidad",(K9-(+K9*V9)),IF(S9="Impacto",K9,"")),"")</f>
        <v>0.36</v>
      </c>
      <c r="AA9" s="80" t="str">
        <f t="shared" si="1"/>
        <v>Baja</v>
      </c>
      <c r="AB9" s="78">
        <f t="shared" si="2"/>
        <v>0.36</v>
      </c>
      <c r="AC9" s="80" t="str">
        <f t="shared" si="3"/>
        <v/>
      </c>
      <c r="AD9" s="78" t="str">
        <f>IFERROR(IF(S9="Impacto",(O9-(+O9*V9)),IF(S9="Probabilidad",O9,"")),"")</f>
        <v/>
      </c>
      <c r="AE9" s="81" t="str">
        <f t="shared" si="4"/>
        <v/>
      </c>
      <c r="AF9" s="77" t="s">
        <v>142</v>
      </c>
      <c r="AG9" s="83" t="s">
        <v>210</v>
      </c>
      <c r="AH9" s="83"/>
      <c r="AI9" s="1545"/>
      <c r="AJ9" s="1545"/>
      <c r="AK9" s="1532"/>
      <c r="AL9" s="99"/>
      <c r="AM9" s="88" t="s">
        <v>178</v>
      </c>
      <c r="AN9" s="1535"/>
      <c r="AO9" s="1157" t="s">
        <v>211</v>
      </c>
      <c r="AP9" s="1538"/>
      <c r="AQ9" s="1538"/>
      <c r="AR9" s="1157"/>
      <c r="AS9" s="89" t="s">
        <v>32</v>
      </c>
      <c r="AT9" s="89" t="s">
        <v>32</v>
      </c>
      <c r="AU9" s="89" t="s">
        <v>32</v>
      </c>
      <c r="AV9" s="89" t="s">
        <v>32</v>
      </c>
      <c r="AW9" s="89" t="s">
        <v>32</v>
      </c>
      <c r="AX9" s="89" t="s">
        <v>32</v>
      </c>
      <c r="AY9" s="1521"/>
      <c r="AZ9" s="90" t="s">
        <v>115</v>
      </c>
      <c r="BA9" s="1157" t="s">
        <v>32</v>
      </c>
      <c r="BB9" s="90" t="s">
        <v>32</v>
      </c>
      <c r="BC9" s="1159">
        <v>250</v>
      </c>
      <c r="BD9" s="1161">
        <f>I9</f>
        <v>250</v>
      </c>
      <c r="BE9" s="1163">
        <f>(BC9/BD9)</f>
        <v>1</v>
      </c>
      <c r="BF9" s="1520" t="str">
        <f>IF(BE9=0,"Los controles están funcionando y son efectivos",IF(AND(BE9&gt;0,BE9&lt;=0.2),"Los controles son efectivos el 80%.",IF(AND(BE9&gt;0.2,BE9&lt;=1),"Los controles  son ineficientes","Valor no valido")))</f>
        <v>Los controles  son ineficientes</v>
      </c>
      <c r="BG9" s="1157" t="s">
        <v>152</v>
      </c>
      <c r="BH9" s="100" t="str">
        <f>IF(BE9=0,"Mantener la aplicación del control.",IF(AND(BE9&gt;0,BE9&lt;=0.2),"Verificar que los controles se aplique en la periocidad establecida, y analizar si la frecuencia de aplicación del control es la adecuada, por ultimo, analizar si hay causas generadoras del riesgo no identificadas.",IF(AND(BE9&gt;0.2,BE9&lt;=1),"Realizar analisis de causa raiz y reformular controles","Valor no valido")))</f>
        <v>Realizar analisis de causa raiz y reformular controles</v>
      </c>
    </row>
    <row r="10" spans="1:60" ht="409.6" x14ac:dyDescent="0.25">
      <c r="A10" s="1544"/>
      <c r="B10" s="1179"/>
      <c r="C10" s="1179"/>
      <c r="D10" s="1179"/>
      <c r="E10" s="1541" t="s">
        <v>212</v>
      </c>
      <c r="F10" s="1178"/>
      <c r="G10" s="1179"/>
      <c r="H10" s="1179"/>
      <c r="I10" s="1540"/>
      <c r="J10" s="1529"/>
      <c r="K10" s="98"/>
      <c r="L10" s="1171"/>
      <c r="M10" s="1530">
        <f ca="1">IF(NOT(ISERROR(MATCH(L10,_xlfn.ANCHORARRAY(#REF!),0))),#REF!&amp;"Por favor no seleccionar los criterios de impacto",L10)</f>
        <v>0</v>
      </c>
      <c r="N10" s="1529"/>
      <c r="O10" s="1530"/>
      <c r="P10" s="1531"/>
      <c r="Q10" s="74">
        <v>2</v>
      </c>
      <c r="R10" s="99" t="s">
        <v>213</v>
      </c>
      <c r="S10" s="76" t="str">
        <f t="shared" si="0"/>
        <v>Probabilidad</v>
      </c>
      <c r="T10" s="77" t="s">
        <v>214</v>
      </c>
      <c r="U10" s="77" t="s">
        <v>35</v>
      </c>
      <c r="V10" s="101" t="str">
        <f t="shared" si="5"/>
        <v>30%</v>
      </c>
      <c r="W10" s="77" t="s">
        <v>172</v>
      </c>
      <c r="X10" s="77" t="s">
        <v>141</v>
      </c>
      <c r="Y10" s="77" t="s">
        <v>107</v>
      </c>
      <c r="Z10" s="79">
        <v>0.252</v>
      </c>
      <c r="AA10" s="80" t="str">
        <f t="shared" si="1"/>
        <v>Baja</v>
      </c>
      <c r="AB10" s="78">
        <f t="shared" si="2"/>
        <v>0.252</v>
      </c>
      <c r="AC10" s="80" t="str">
        <f t="shared" si="3"/>
        <v/>
      </c>
      <c r="AD10" s="78" t="str">
        <f>IFERROR(IF(S10="Impacto",(O9-(+O9*V10)),IF(S10="Probabilidad",O9,"")),"")</f>
        <v/>
      </c>
      <c r="AE10" s="81" t="str">
        <f t="shared" si="4"/>
        <v/>
      </c>
      <c r="AF10" s="77" t="s">
        <v>142</v>
      </c>
      <c r="AG10" s="83"/>
      <c r="AH10" s="88"/>
      <c r="AI10" s="1546"/>
      <c r="AJ10" s="1546"/>
      <c r="AK10" s="1533"/>
      <c r="AL10" s="83"/>
      <c r="AM10" s="88"/>
      <c r="AN10" s="1535"/>
      <c r="AO10" s="1157"/>
      <c r="AP10" s="1538"/>
      <c r="AQ10" s="1538"/>
      <c r="AR10" s="1157"/>
      <c r="AS10" s="89"/>
      <c r="AT10" s="89"/>
      <c r="AU10" s="89"/>
      <c r="AV10" s="89"/>
      <c r="AW10" s="89"/>
      <c r="AX10" s="89"/>
      <c r="AY10" s="1521"/>
      <c r="AZ10" s="94"/>
      <c r="BA10" s="1157"/>
      <c r="BB10" s="90"/>
      <c r="BC10" s="1159"/>
      <c r="BD10" s="1161"/>
      <c r="BE10" s="1163"/>
      <c r="BF10" s="1521"/>
      <c r="BG10" s="1168"/>
      <c r="BH10" s="102" t="s">
        <v>199</v>
      </c>
    </row>
    <row r="11" spans="1:60" ht="300.75" x14ac:dyDescent="0.25">
      <c r="A11" s="1544"/>
      <c r="B11" s="1179"/>
      <c r="C11" s="1179"/>
      <c r="D11" s="1179"/>
      <c r="E11" s="1542"/>
      <c r="F11" s="1178"/>
      <c r="G11" s="1179"/>
      <c r="H11" s="1179"/>
      <c r="I11" s="1540"/>
      <c r="J11" s="1529"/>
      <c r="K11" s="98"/>
      <c r="L11" s="1171"/>
      <c r="M11" s="1530">
        <f ca="1">IF(NOT(ISERROR(MATCH(L11,_xlfn.ANCHORARRAY(#REF!),0))),#REF!&amp;"Por favor no seleccionar los criterios de impacto",L11)</f>
        <v>0</v>
      </c>
      <c r="N11" s="1529"/>
      <c r="O11" s="1530"/>
      <c r="P11" s="1531"/>
      <c r="Q11" s="74">
        <v>3</v>
      </c>
      <c r="R11" s="103"/>
      <c r="S11" s="76" t="str">
        <f t="shared" si="0"/>
        <v/>
      </c>
      <c r="T11" s="77"/>
      <c r="U11" s="77"/>
      <c r="V11" s="78" t="str">
        <f t="shared" si="5"/>
        <v/>
      </c>
      <c r="W11" s="77"/>
      <c r="X11" s="77"/>
      <c r="Y11" s="77"/>
      <c r="Z11" s="79"/>
      <c r="AA11" s="80"/>
      <c r="AB11" s="78"/>
      <c r="AC11" s="80" t="str">
        <f t="shared" si="3"/>
        <v/>
      </c>
      <c r="AD11" s="78" t="str">
        <f>IFERROR(IF(AND(S10="Impacto",S11="Impacto"),(AD10-(+AD10*V11)),IF(AND(S10="Probabilidad",S11="Impacto"),(AD9-(+AD9*V11)),IF(S11="Probabilidad",AD10,""))),"")</f>
        <v/>
      </c>
      <c r="AE11" s="81" t="str">
        <f t="shared" si="4"/>
        <v/>
      </c>
      <c r="AF11" s="77"/>
      <c r="AG11" s="83"/>
      <c r="AH11" s="88"/>
      <c r="AI11" s="95"/>
      <c r="AJ11" s="95"/>
      <c r="AK11" s="1533"/>
      <c r="AL11" s="83"/>
      <c r="AM11" s="88"/>
      <c r="AN11" s="1535"/>
      <c r="AO11" s="1157"/>
      <c r="AP11" s="1538"/>
      <c r="AQ11" s="1538"/>
      <c r="AR11" s="1157"/>
      <c r="AS11" s="89"/>
      <c r="AT11" s="89"/>
      <c r="AU11" s="89"/>
      <c r="AV11" s="89"/>
      <c r="AW11" s="89"/>
      <c r="AX11" s="89"/>
      <c r="AY11" s="1521"/>
      <c r="AZ11" s="94"/>
      <c r="BA11" s="1157"/>
      <c r="BB11" s="90"/>
      <c r="BC11" s="1159"/>
      <c r="BD11" s="1161"/>
      <c r="BE11" s="1163"/>
      <c r="BF11" s="1521"/>
      <c r="BG11" s="1168"/>
      <c r="BH11" s="102" t="s">
        <v>215</v>
      </c>
    </row>
    <row r="12" spans="1:60" ht="15.75" x14ac:dyDescent="0.25">
      <c r="A12" s="1544"/>
      <c r="B12" s="1179"/>
      <c r="C12" s="1179"/>
      <c r="D12" s="1179"/>
      <c r="E12" s="1542"/>
      <c r="F12" s="1178"/>
      <c r="G12" s="1179"/>
      <c r="H12" s="1179"/>
      <c r="I12" s="1540"/>
      <c r="J12" s="1529"/>
      <c r="K12" s="98"/>
      <c r="L12" s="1171"/>
      <c r="M12" s="1530">
        <f ca="1">IF(NOT(ISERROR(MATCH(L12,_xlfn.ANCHORARRAY(#REF!),0))),#REF!&amp;"Por favor no seleccionar los criterios de impacto",L12)</f>
        <v>0</v>
      </c>
      <c r="N12" s="1529"/>
      <c r="O12" s="1530"/>
      <c r="P12" s="1531"/>
      <c r="Q12" s="74">
        <v>4</v>
      </c>
      <c r="R12" s="99"/>
      <c r="S12" s="76" t="str">
        <f t="shared" si="0"/>
        <v/>
      </c>
      <c r="T12" s="77"/>
      <c r="U12" s="77"/>
      <c r="V12" s="78" t="str">
        <f t="shared" si="5"/>
        <v/>
      </c>
      <c r="W12" s="77"/>
      <c r="X12" s="77"/>
      <c r="Y12" s="77"/>
      <c r="Z12" s="79" t="str">
        <f>IFERROR(IF(AND(S11="Probabilidad",S12="Probabilidad"),(AB11-(+AB11*V12)),IF(AND(S11="Impacto",S12="Probabilidad"),(AB10-(+AB10*V12)),IF(S12="Impacto",AB11,""))),"")</f>
        <v/>
      </c>
      <c r="AA12" s="80" t="str">
        <f t="shared" ref="AA12:AA20" si="6">IFERROR(IF(Z12="","",IF(Z12&lt;=0.2,"Muy Baja",IF(Z12&lt;=0.4,"Baja",IF(Z12&lt;=0.6,"Media",IF(Z12&lt;=0.8,"Alta","Muy Alta"))))),"")</f>
        <v/>
      </c>
      <c r="AB12" s="78" t="str">
        <f t="shared" ref="AB12:AB20" si="7">+Z12</f>
        <v/>
      </c>
      <c r="AC12" s="80" t="str">
        <f t="shared" si="3"/>
        <v/>
      </c>
      <c r="AD12" s="78" t="str">
        <f>IFERROR(IF(AND(S11="Impacto",S12="Impacto"),(AD11-(+AD11*V12)),IF(AND(S11="Probabilidad",S12="Impacto"),(AD10-(+AD10*V12)),IF(S12="Probabilidad",AD11,""))),"")</f>
        <v/>
      </c>
      <c r="AE12" s="81" t="str">
        <f t="shared" si="4"/>
        <v/>
      </c>
      <c r="AF12" s="77"/>
      <c r="AG12" s="83"/>
      <c r="AH12" s="88"/>
      <c r="AI12" s="95"/>
      <c r="AJ12" s="95"/>
      <c r="AK12" s="1533"/>
      <c r="AL12" s="83"/>
      <c r="AM12" s="88"/>
      <c r="AN12" s="1535"/>
      <c r="AO12" s="1157"/>
      <c r="AP12" s="1538"/>
      <c r="AQ12" s="1538"/>
      <c r="AR12" s="1157"/>
      <c r="AS12" s="89"/>
      <c r="AT12" s="89"/>
      <c r="AU12" s="89"/>
      <c r="AV12" s="89"/>
      <c r="AW12" s="89"/>
      <c r="AX12" s="89"/>
      <c r="AY12" s="1521"/>
      <c r="AZ12" s="94"/>
      <c r="BA12" s="1157"/>
      <c r="BB12" s="90"/>
      <c r="BC12" s="1159"/>
      <c r="BD12" s="1161"/>
      <c r="BE12" s="1163"/>
      <c r="BF12" s="1521"/>
      <c r="BG12" s="1168"/>
      <c r="BH12" s="102"/>
    </row>
    <row r="13" spans="1:60" ht="15.75" x14ac:dyDescent="0.25">
      <c r="A13" s="1544"/>
      <c r="B13" s="1179"/>
      <c r="C13" s="1179"/>
      <c r="D13" s="1179"/>
      <c r="E13" s="1542"/>
      <c r="F13" s="1178"/>
      <c r="G13" s="1179"/>
      <c r="H13" s="1179"/>
      <c r="I13" s="1540"/>
      <c r="J13" s="1529"/>
      <c r="K13" s="98"/>
      <c r="L13" s="1171"/>
      <c r="M13" s="1530">
        <f ca="1">IF(NOT(ISERROR(MATCH(L13,_xlfn.ANCHORARRAY(#REF!),0))),#REF!&amp;"Por favor no seleccionar los criterios de impacto",L13)</f>
        <v>0</v>
      </c>
      <c r="N13" s="1529"/>
      <c r="O13" s="1530"/>
      <c r="P13" s="1531"/>
      <c r="Q13" s="74">
        <v>5</v>
      </c>
      <c r="R13" s="99"/>
      <c r="S13" s="76" t="str">
        <f t="shared" si="0"/>
        <v/>
      </c>
      <c r="T13" s="77"/>
      <c r="U13" s="77"/>
      <c r="V13" s="78" t="str">
        <f t="shared" si="5"/>
        <v/>
      </c>
      <c r="W13" s="77"/>
      <c r="X13" s="77"/>
      <c r="Y13" s="77"/>
      <c r="Z13" s="79" t="str">
        <f>IFERROR(IF(AND(S12="Probabilidad",S13="Probabilidad"),(AB12-(+AB12*V13)),IF(AND(S12="Impacto",S13="Probabilidad"),(AB11-(+AB11*V13)),IF(S13="Impacto",AB12,""))),"")</f>
        <v/>
      </c>
      <c r="AA13" s="80" t="str">
        <f t="shared" si="6"/>
        <v/>
      </c>
      <c r="AB13" s="78" t="str">
        <f t="shared" si="7"/>
        <v/>
      </c>
      <c r="AC13" s="80" t="str">
        <f t="shared" si="3"/>
        <v/>
      </c>
      <c r="AD13" s="78" t="str">
        <f>IFERROR(IF(AND(S12="Impacto",S13="Impacto"),(AD12-(+AD12*V13)),IF(AND(S12="Probabilidad",S13="Impacto"),(AD11-(+AD11*V13)),IF(S13="Probabilidad",AD12,""))),"")</f>
        <v/>
      </c>
      <c r="AE13" s="81" t="str">
        <f t="shared" si="4"/>
        <v/>
      </c>
      <c r="AF13" s="77"/>
      <c r="AG13" s="83"/>
      <c r="AH13" s="88"/>
      <c r="AI13" s="95"/>
      <c r="AJ13" s="95"/>
      <c r="AK13" s="1533"/>
      <c r="AL13" s="83"/>
      <c r="AM13" s="88"/>
      <c r="AN13" s="1535"/>
      <c r="AO13" s="1157"/>
      <c r="AP13" s="1538"/>
      <c r="AQ13" s="1538"/>
      <c r="AR13" s="1157"/>
      <c r="AS13" s="89"/>
      <c r="AT13" s="89"/>
      <c r="AU13" s="89"/>
      <c r="AV13" s="89"/>
      <c r="AW13" s="89"/>
      <c r="AX13" s="89"/>
      <c r="AY13" s="1521"/>
      <c r="AZ13" s="94"/>
      <c r="BA13" s="1157"/>
      <c r="BB13" s="90"/>
      <c r="BC13" s="1159"/>
      <c r="BD13" s="1161"/>
      <c r="BE13" s="1163"/>
      <c r="BF13" s="1521"/>
      <c r="BG13" s="1168"/>
      <c r="BH13" s="102"/>
    </row>
    <row r="14" spans="1:60" ht="15.75" x14ac:dyDescent="0.25">
      <c r="A14" s="1544"/>
      <c r="B14" s="1179"/>
      <c r="C14" s="1179"/>
      <c r="D14" s="1179"/>
      <c r="E14" s="1543"/>
      <c r="F14" s="1178"/>
      <c r="G14" s="1179"/>
      <c r="H14" s="1179"/>
      <c r="I14" s="1540"/>
      <c r="J14" s="1529"/>
      <c r="K14" s="98"/>
      <c r="L14" s="1171"/>
      <c r="M14" s="1530">
        <f ca="1">IF(NOT(ISERROR(MATCH(L14,_xlfn.ANCHORARRAY(#REF!),0))),#REF!&amp;"Por favor no seleccionar los criterios de impacto",L14)</f>
        <v>0</v>
      </c>
      <c r="N14" s="1529"/>
      <c r="O14" s="1530"/>
      <c r="P14" s="1531"/>
      <c r="Q14" s="74">
        <v>6</v>
      </c>
      <c r="R14" s="99"/>
      <c r="S14" s="76" t="str">
        <f t="shared" si="0"/>
        <v/>
      </c>
      <c r="T14" s="77"/>
      <c r="U14" s="77"/>
      <c r="V14" s="78" t="str">
        <f t="shared" si="5"/>
        <v/>
      </c>
      <c r="W14" s="77"/>
      <c r="X14" s="77"/>
      <c r="Y14" s="77"/>
      <c r="Z14" s="79" t="str">
        <f>IFERROR(IF(S14="Probabilidad",(K14-(+K14*V14)),IF(S14="Impacto",K14,"")),"")</f>
        <v/>
      </c>
      <c r="AA14" s="80" t="str">
        <f t="shared" si="6"/>
        <v/>
      </c>
      <c r="AB14" s="78" t="str">
        <f t="shared" si="7"/>
        <v/>
      </c>
      <c r="AC14" s="80" t="str">
        <f t="shared" si="3"/>
        <v/>
      </c>
      <c r="AD14" s="78" t="str">
        <f>IFERROR(IF(AND(S13="Impacto",S14="Impacto"),(AD13-(+AD13*V14)),IF(AND(S13="Probabilidad",S14="Impacto"),(AD12-(+AD12*V14)),IF(S14="Probabilidad",AD13,""))),"")</f>
        <v/>
      </c>
      <c r="AE14" s="81" t="str">
        <f t="shared" si="4"/>
        <v/>
      </c>
      <c r="AF14" s="77"/>
      <c r="AG14" s="83"/>
      <c r="AH14" s="88"/>
      <c r="AI14" s="95"/>
      <c r="AJ14" s="95"/>
      <c r="AK14" s="1533"/>
      <c r="AL14" s="83"/>
      <c r="AM14" s="88"/>
      <c r="AN14" s="1535"/>
      <c r="AO14" s="1157"/>
      <c r="AP14" s="1538"/>
      <c r="AQ14" s="1538"/>
      <c r="AR14" s="1157"/>
      <c r="AS14" s="89"/>
      <c r="AT14" s="89"/>
      <c r="AU14" s="89"/>
      <c r="AV14" s="89"/>
      <c r="AW14" s="89"/>
      <c r="AX14" s="89"/>
      <c r="AY14" s="1521"/>
      <c r="AZ14" s="94"/>
      <c r="BA14" s="1157"/>
      <c r="BB14" s="90"/>
      <c r="BC14" s="1159"/>
      <c r="BD14" s="1161"/>
      <c r="BE14" s="1163"/>
      <c r="BF14" s="1522"/>
      <c r="BG14" s="1168"/>
      <c r="BH14" s="102"/>
    </row>
    <row r="15" spans="1:60" ht="180" x14ac:dyDescent="0.25">
      <c r="A15" s="1544">
        <v>3</v>
      </c>
      <c r="B15" s="1179" t="s">
        <v>165</v>
      </c>
      <c r="C15" s="1179" t="s">
        <v>216</v>
      </c>
      <c r="D15" s="1179" t="s">
        <v>217</v>
      </c>
      <c r="E15" s="1523" t="s">
        <v>218</v>
      </c>
      <c r="F15" s="1178" t="s">
        <v>219</v>
      </c>
      <c r="G15" s="1179" t="s">
        <v>220</v>
      </c>
      <c r="H15" s="1179" t="s">
        <v>101</v>
      </c>
      <c r="I15" s="1540">
        <v>80</v>
      </c>
      <c r="J15" s="1529" t="str">
        <f>IF(I15&lt;=0,"",IF(I15&lt;=2,"Muy Baja",IF(I15&lt;=24,"Baja",IF(I15&lt;=500,"Media",IF(I15&lt;=5000,"Alta","Muy Alta")))))</f>
        <v>Media</v>
      </c>
      <c r="K15" s="1530">
        <f>IF(J15="","",IF(J15="Muy Baja",0.2,IF(J15="Baja",0.4,IF(J15="Media",0.6,IF(J15="Alta",0.8,IF(J15="Muy Alta",1,))))))</f>
        <v>0.6</v>
      </c>
      <c r="L15" s="1171" t="s">
        <v>208</v>
      </c>
      <c r="M15" s="1530" t="str">
        <f>IF(NOT(ISERROR(MATCH(L15,'[5]Tabla Impacto'!$B$221:$B$223,0))),'[5]Tabla Impacto'!$F$223&amp;"Por favor no seleccionar los criterios de impacto(Afectación Económica o presupuestal y Pérdida Reputacional)",L15)</f>
        <v xml:space="preserve">     El riesgo afecta la imagen de la entidad internamente, de conocimiento general, nivel interno, de junta directiva y accionistas y/o de proveedores</v>
      </c>
      <c r="N15" s="1529" t="str">
        <f>IF(OR(M15='[5]Tabla Impacto'!$C$11,M15='[5]Tabla Impacto'!$D$11),"Leve",IF(OR(M15='[5]Tabla Impacto'!$C$12,M15='[5]Tabla Impacto'!$D$12),"Menor",IF(OR(M15='[5]Tabla Impacto'!$C$13,M15='[5]Tabla Impacto'!$D$13),"Moderado",IF(OR(M15='[5]Tabla Impacto'!$C$14,M15='[5]Tabla Impacto'!$D$14),"Mayor",IF(OR(M15='[5]Tabla Impacto'!$C$15,M15='[5]Tabla Impacto'!$D$15),"Catastrófico","")))))</f>
        <v/>
      </c>
      <c r="O15" s="1530" t="str">
        <f>IF(N15="","",IF(N15="Leve",0.2,IF(N15="Menor",0.4,IF(N15="Moderado",0.6,IF(N15="Mayor",0.8,IF(N15="Catastrófico",1,))))))</f>
        <v/>
      </c>
      <c r="P15" s="1531"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
      </c>
      <c r="Q15" s="74">
        <v>1</v>
      </c>
      <c r="R15" s="99" t="s">
        <v>221</v>
      </c>
      <c r="S15" s="76" t="str">
        <f t="shared" si="0"/>
        <v>Probabilidad</v>
      </c>
      <c r="T15" s="77" t="s">
        <v>104</v>
      </c>
      <c r="U15" s="77" t="s">
        <v>35</v>
      </c>
      <c r="V15" s="78" t="str">
        <f t="shared" si="5"/>
        <v>40%</v>
      </c>
      <c r="W15" s="77" t="s">
        <v>105</v>
      </c>
      <c r="X15" s="77" t="s">
        <v>141</v>
      </c>
      <c r="Y15" s="77" t="s">
        <v>107</v>
      </c>
      <c r="Z15" s="79">
        <f>IFERROR(IF(S15="Probabilidad",(K15-(+K15*V15)),IF(S15="Impacto",K15,"")),"")</f>
        <v>0.36</v>
      </c>
      <c r="AA15" s="80" t="str">
        <f t="shared" si="6"/>
        <v>Baja</v>
      </c>
      <c r="AB15" s="78">
        <f t="shared" si="7"/>
        <v>0.36</v>
      </c>
      <c r="AC15" s="80" t="str">
        <f t="shared" si="3"/>
        <v/>
      </c>
      <c r="AD15" s="78" t="str">
        <f>IFERROR(IF(S15="Impacto",(O15-(+O15*V15)),IF(S15="Probabilidad",O15,"")),"")</f>
        <v/>
      </c>
      <c r="AE15" s="81" t="str">
        <f t="shared" si="4"/>
        <v/>
      </c>
      <c r="AF15" s="77" t="s">
        <v>142</v>
      </c>
      <c r="AG15" s="83" t="s">
        <v>221</v>
      </c>
      <c r="AH15" s="83"/>
      <c r="AI15" s="84"/>
      <c r="AJ15" s="84"/>
      <c r="AK15" s="1532"/>
      <c r="AL15" s="99"/>
      <c r="AM15" s="88" t="s">
        <v>109</v>
      </c>
      <c r="AN15" s="1535"/>
      <c r="AO15" s="1157" t="s">
        <v>211</v>
      </c>
      <c r="AP15" s="1538"/>
      <c r="AQ15" s="1538"/>
      <c r="AR15" s="1157"/>
      <c r="AS15" s="89" t="s">
        <v>32</v>
      </c>
      <c r="AT15" s="89" t="s">
        <v>32</v>
      </c>
      <c r="AU15" s="89" t="s">
        <v>32</v>
      </c>
      <c r="AV15" s="89" t="s">
        <v>32</v>
      </c>
      <c r="AW15" s="89" t="s">
        <v>32</v>
      </c>
      <c r="AX15" s="89" t="s">
        <v>32</v>
      </c>
      <c r="AY15" s="1521"/>
      <c r="AZ15" s="90"/>
      <c r="BA15" s="1157" t="s">
        <v>32</v>
      </c>
      <c r="BB15" s="1537" t="s">
        <v>32</v>
      </c>
      <c r="BC15" s="1159">
        <v>80</v>
      </c>
      <c r="BD15" s="1161">
        <f>I15</f>
        <v>80</v>
      </c>
      <c r="BE15" s="1163">
        <f>(BC15/BD15)</f>
        <v>1</v>
      </c>
      <c r="BF15" s="1520" t="str">
        <f>IF(BE15=0,"Los controles están funcionando y son efectivos",IF(AND(BE15&gt;0,BE15&lt;=0.2),"Los controles son efectivos el 80%.",IF(AND(BE15&gt;0.2,BE15&lt;=1),"Los controles  son ineficientes","Valor no valido")))</f>
        <v>Los controles  son ineficientes</v>
      </c>
      <c r="BG15" s="1157" t="s">
        <v>152</v>
      </c>
      <c r="BH15" s="100" t="str">
        <f>IF(BE15=0,"Mantener la aplicación del control.",IF(AND(BE15&gt;0,BE15&lt;=0.2),"Verificar que los controles se aplique en la periocidad establecida, y analizar si la frecuencia de aplicación del control es la adecuada, por ultimo, analizar si hay causas generadoras del riesgo no identificadas.",IF(AND(BE15&gt;0.2,BE15&lt;=1),"Realizar analisis de causa raiz y reformular controles","Valor no valido")))</f>
        <v>Realizar analisis de causa raiz y reformular controles</v>
      </c>
    </row>
    <row r="16" spans="1:60" ht="300.75" x14ac:dyDescent="0.25">
      <c r="A16" s="1544"/>
      <c r="B16" s="1179"/>
      <c r="C16" s="1179"/>
      <c r="D16" s="1179"/>
      <c r="E16" s="1524"/>
      <c r="F16" s="1178"/>
      <c r="G16" s="1179"/>
      <c r="H16" s="1179"/>
      <c r="I16" s="1540"/>
      <c r="J16" s="1529"/>
      <c r="K16" s="1530"/>
      <c r="L16" s="1171"/>
      <c r="M16" s="1530">
        <f ca="1">IF(NOT(ISERROR(MATCH(L16,_xlfn.ANCHORARRAY(#REF!),0))),#REF!&amp;"Por favor no seleccionar los criterios de impacto",L16)</f>
        <v>0</v>
      </c>
      <c r="N16" s="1529"/>
      <c r="O16" s="1530"/>
      <c r="P16" s="1531"/>
      <c r="Q16" s="74">
        <v>2</v>
      </c>
      <c r="R16" s="99" t="s">
        <v>222</v>
      </c>
      <c r="S16" s="76" t="str">
        <f t="shared" si="0"/>
        <v/>
      </c>
      <c r="T16" s="77"/>
      <c r="U16" s="77"/>
      <c r="V16" s="78" t="str">
        <f t="shared" si="5"/>
        <v/>
      </c>
      <c r="W16" s="77"/>
      <c r="X16" s="77"/>
      <c r="Y16" s="77"/>
      <c r="Z16" s="79" t="str">
        <f>IFERROR(IF(AND(S15="Probabilidad",S16="Probabilidad"),(AB15-(+AB15*V16)),IF(AND(S15="Impacto",S16="Probabilidad"),(K15-(+K15*V16)),IF(S16="Impacto",AB15,""))),"")</f>
        <v/>
      </c>
      <c r="AA16" s="80" t="str">
        <f t="shared" si="6"/>
        <v/>
      </c>
      <c r="AB16" s="78" t="str">
        <f t="shared" si="7"/>
        <v/>
      </c>
      <c r="AC16" s="80" t="str">
        <f t="shared" si="3"/>
        <v/>
      </c>
      <c r="AD16" s="78" t="str">
        <f>IFERROR(IF(AND(S15="Impacto",S16="Impacto"),(AD15-(+AD15*V16)),IF(AND(S15="Probabilidad",S16="Impacto"),(O15-(+O15*V16)),IF(S16="Probabilidad",AD15,""))),"")</f>
        <v/>
      </c>
      <c r="AE16" s="81" t="str">
        <f t="shared" si="4"/>
        <v/>
      </c>
      <c r="AF16" s="77"/>
      <c r="AG16" s="83"/>
      <c r="AH16" s="88"/>
      <c r="AI16" s="95"/>
      <c r="AJ16" s="95"/>
      <c r="AK16" s="1533"/>
      <c r="AL16" s="83"/>
      <c r="AM16" s="88"/>
      <c r="AN16" s="1535"/>
      <c r="AO16" s="1157"/>
      <c r="AP16" s="1538"/>
      <c r="AQ16" s="1538"/>
      <c r="AR16" s="1157"/>
      <c r="AS16" s="89"/>
      <c r="AT16" s="89"/>
      <c r="AU16" s="89"/>
      <c r="AV16" s="89"/>
      <c r="AW16" s="89"/>
      <c r="AX16" s="89"/>
      <c r="AY16" s="1521"/>
      <c r="AZ16" s="94"/>
      <c r="BA16" s="1157"/>
      <c r="BB16" s="1538"/>
      <c r="BC16" s="1159"/>
      <c r="BD16" s="1161"/>
      <c r="BE16" s="1163"/>
      <c r="BF16" s="1521"/>
      <c r="BG16" s="1168"/>
      <c r="BH16" s="102" t="s">
        <v>215</v>
      </c>
    </row>
    <row r="17" spans="1:60" ht="255.75" x14ac:dyDescent="0.25">
      <c r="A17" s="1544"/>
      <c r="B17" s="1179"/>
      <c r="C17" s="1179"/>
      <c r="D17" s="1179"/>
      <c r="E17" s="1525"/>
      <c r="F17" s="1178"/>
      <c r="G17" s="1179"/>
      <c r="H17" s="1179"/>
      <c r="I17" s="1540"/>
      <c r="J17" s="1529"/>
      <c r="K17" s="1530"/>
      <c r="L17" s="1171"/>
      <c r="M17" s="1530">
        <f ca="1">IF(NOT(ISERROR(MATCH(L17,_xlfn.ANCHORARRAY(#REF!),0))),#REF!&amp;"Por favor no seleccionar los criterios de impacto",L17)</f>
        <v>0</v>
      </c>
      <c r="N17" s="1529"/>
      <c r="O17" s="1530"/>
      <c r="P17" s="1531"/>
      <c r="Q17" s="74">
        <v>3</v>
      </c>
      <c r="R17" s="103"/>
      <c r="S17" s="76" t="str">
        <f t="shared" si="0"/>
        <v/>
      </c>
      <c r="T17" s="77"/>
      <c r="U17" s="77"/>
      <c r="V17" s="78" t="str">
        <f t="shared" si="5"/>
        <v/>
      </c>
      <c r="W17" s="77"/>
      <c r="X17" s="77"/>
      <c r="Y17" s="77"/>
      <c r="Z17" s="79" t="str">
        <f>IFERROR(IF(AND(S16="Probabilidad",S17="Probabilidad"),(AB16-(+AB16*V17)),IF(AND(S16="Impacto",S17="Probabilidad"),(AB15-(+AB15*V17)),IF(S17="Impacto",AB16,""))),"")</f>
        <v/>
      </c>
      <c r="AA17" s="80" t="str">
        <f t="shared" si="6"/>
        <v/>
      </c>
      <c r="AB17" s="78" t="str">
        <f t="shared" si="7"/>
        <v/>
      </c>
      <c r="AC17" s="80" t="str">
        <f t="shared" si="3"/>
        <v/>
      </c>
      <c r="AD17" s="78" t="str">
        <f>IFERROR(IF(AND(S16="Impacto",S17="Impacto"),(AD16-(+AD16*V17)),IF(AND(S16="Probabilidad",S17="Impacto"),(AD15-(+AD15*V17)),IF(S17="Probabilidad",AD16,""))),"")</f>
        <v/>
      </c>
      <c r="AE17" s="81" t="str">
        <f t="shared" si="4"/>
        <v/>
      </c>
      <c r="AF17" s="77"/>
      <c r="AG17" s="83"/>
      <c r="AH17" s="88"/>
      <c r="AI17" s="95"/>
      <c r="AJ17" s="95"/>
      <c r="AK17" s="1533"/>
      <c r="AL17" s="83"/>
      <c r="AM17" s="88"/>
      <c r="AN17" s="1535"/>
      <c r="AO17" s="1157"/>
      <c r="AP17" s="1538"/>
      <c r="AQ17" s="1538"/>
      <c r="AR17" s="1157"/>
      <c r="AS17" s="89"/>
      <c r="AT17" s="89"/>
      <c r="AU17" s="89"/>
      <c r="AV17" s="89"/>
      <c r="AW17" s="89"/>
      <c r="AX17" s="89"/>
      <c r="AY17" s="1521"/>
      <c r="AZ17" s="94"/>
      <c r="BA17" s="1157"/>
      <c r="BB17" s="1539"/>
      <c r="BC17" s="1159"/>
      <c r="BD17" s="1161"/>
      <c r="BE17" s="1163"/>
      <c r="BF17" s="1522"/>
      <c r="BG17" s="1168"/>
      <c r="BH17" s="102" t="s">
        <v>223</v>
      </c>
    </row>
    <row r="18" spans="1:60" ht="15.75" x14ac:dyDescent="0.25">
      <c r="A18" s="1544"/>
      <c r="B18" s="1179"/>
      <c r="C18" s="1179"/>
      <c r="D18" s="1179"/>
      <c r="E18" s="1523" t="s">
        <v>224</v>
      </c>
      <c r="F18" s="1178"/>
      <c r="G18" s="1179"/>
      <c r="H18" s="1179"/>
      <c r="I18" s="1540"/>
      <c r="J18" s="1529"/>
      <c r="K18" s="1530"/>
      <c r="L18" s="1171"/>
      <c r="M18" s="1530">
        <f ca="1">IF(NOT(ISERROR(MATCH(L18,_xlfn.ANCHORARRAY(#REF!),0))),#REF!&amp;"Por favor no seleccionar los criterios de impacto",L18)</f>
        <v>0</v>
      </c>
      <c r="N18" s="1529"/>
      <c r="O18" s="1530"/>
      <c r="P18" s="1531"/>
      <c r="Q18" s="74">
        <v>4</v>
      </c>
      <c r="R18" s="99"/>
      <c r="S18" s="76" t="str">
        <f t="shared" si="0"/>
        <v/>
      </c>
      <c r="T18" s="77"/>
      <c r="U18" s="77"/>
      <c r="V18" s="78" t="str">
        <f t="shared" si="5"/>
        <v/>
      </c>
      <c r="W18" s="77"/>
      <c r="X18" s="77"/>
      <c r="Y18" s="77"/>
      <c r="Z18" s="79" t="str">
        <f>IFERROR(IF(AND(S17="Probabilidad",S18="Probabilidad"),(AB17-(+AB17*V18)),IF(AND(S17="Impacto",S18="Probabilidad"),(AB16-(+AB16*V18)),IF(S18="Impacto",AB17,""))),"")</f>
        <v/>
      </c>
      <c r="AA18" s="80" t="str">
        <f t="shared" si="6"/>
        <v/>
      </c>
      <c r="AB18" s="78" t="str">
        <f t="shared" si="7"/>
        <v/>
      </c>
      <c r="AC18" s="80" t="str">
        <f t="shared" si="3"/>
        <v/>
      </c>
      <c r="AD18" s="78" t="str">
        <f>IFERROR(IF(AND(S17="Impacto",S18="Impacto"),(AD17-(+AD17*V18)),IF(AND(S17="Probabilidad",S18="Impacto"),(AD16-(+AD16*V18)),IF(S18="Probabilidad",AD17,""))),"")</f>
        <v/>
      </c>
      <c r="AE18" s="81" t="str">
        <f t="shared" si="4"/>
        <v/>
      </c>
      <c r="AF18" s="77"/>
      <c r="AG18" s="83"/>
      <c r="AH18" s="88"/>
      <c r="AI18" s="95"/>
      <c r="AJ18" s="95"/>
      <c r="AK18" s="1533"/>
      <c r="AL18" s="83"/>
      <c r="AM18" s="88"/>
      <c r="AN18" s="1535"/>
      <c r="AO18" s="1157"/>
      <c r="AP18" s="1538"/>
      <c r="AQ18" s="1538"/>
      <c r="AR18" s="1157"/>
      <c r="AS18" s="89"/>
      <c r="AT18" s="89"/>
      <c r="AU18" s="89"/>
      <c r="AV18" s="89"/>
      <c r="AW18" s="89"/>
      <c r="AX18" s="89"/>
      <c r="AY18" s="1521"/>
      <c r="AZ18" s="94"/>
      <c r="BA18" s="1157"/>
      <c r="BB18" s="90"/>
      <c r="BC18" s="1159"/>
      <c r="BD18" s="1161"/>
      <c r="BE18" s="1163"/>
      <c r="BF18" s="94"/>
      <c r="BG18" s="1168"/>
      <c r="BH18" s="102"/>
    </row>
    <row r="19" spans="1:60" ht="15.75" x14ac:dyDescent="0.25">
      <c r="A19" s="1544"/>
      <c r="B19" s="1179"/>
      <c r="C19" s="1179"/>
      <c r="D19" s="1179"/>
      <c r="E19" s="1524"/>
      <c r="F19" s="1178"/>
      <c r="G19" s="1179"/>
      <c r="H19" s="1179"/>
      <c r="I19" s="1540"/>
      <c r="J19" s="1529"/>
      <c r="K19" s="1530"/>
      <c r="L19" s="1171"/>
      <c r="M19" s="1530">
        <f ca="1">IF(NOT(ISERROR(MATCH(L19,_xlfn.ANCHORARRAY(#REF!),0))),#REF!&amp;"Por favor no seleccionar los criterios de impacto",L19)</f>
        <v>0</v>
      </c>
      <c r="N19" s="1529"/>
      <c r="O19" s="1530"/>
      <c r="P19" s="1531"/>
      <c r="Q19" s="74">
        <v>5</v>
      </c>
      <c r="R19" s="99"/>
      <c r="S19" s="76" t="str">
        <f t="shared" si="0"/>
        <v/>
      </c>
      <c r="T19" s="77"/>
      <c r="U19" s="77"/>
      <c r="V19" s="78" t="str">
        <f t="shared" si="5"/>
        <v/>
      </c>
      <c r="W19" s="77"/>
      <c r="X19" s="77"/>
      <c r="Y19" s="77"/>
      <c r="Z19" s="79" t="str">
        <f>IFERROR(IF(AND(S18="Probabilidad",S19="Probabilidad"),(AB18-(+AB18*V19)),IF(AND(S18="Impacto",S19="Probabilidad"),(AB17-(+AB17*V19)),IF(S19="Impacto",AB18,""))),"")</f>
        <v/>
      </c>
      <c r="AA19" s="80" t="str">
        <f t="shared" si="6"/>
        <v/>
      </c>
      <c r="AB19" s="78" t="str">
        <f t="shared" si="7"/>
        <v/>
      </c>
      <c r="AC19" s="80" t="str">
        <f t="shared" si="3"/>
        <v/>
      </c>
      <c r="AD19" s="78" t="str">
        <f>IFERROR(IF(AND(S18="Impacto",S19="Impacto"),(AD18-(+AD18*V19)),IF(AND(S18="Probabilidad",S19="Impacto"),(AD17-(+AD17*V19)),IF(S19="Probabilidad",AD18,""))),"")</f>
        <v/>
      </c>
      <c r="AE19" s="81" t="str">
        <f t="shared" si="4"/>
        <v/>
      </c>
      <c r="AF19" s="77"/>
      <c r="AG19" s="83"/>
      <c r="AH19" s="88"/>
      <c r="AI19" s="95"/>
      <c r="AJ19" s="95"/>
      <c r="AK19" s="1533"/>
      <c r="AL19" s="83"/>
      <c r="AM19" s="88"/>
      <c r="AN19" s="1535"/>
      <c r="AO19" s="1157"/>
      <c r="AP19" s="1538"/>
      <c r="AQ19" s="1538"/>
      <c r="AR19" s="1157"/>
      <c r="AS19" s="89"/>
      <c r="AT19" s="89"/>
      <c r="AU19" s="89"/>
      <c r="AV19" s="89"/>
      <c r="AW19" s="89"/>
      <c r="AX19" s="89"/>
      <c r="AY19" s="1521"/>
      <c r="AZ19" s="94"/>
      <c r="BA19" s="1157"/>
      <c r="BB19" s="90"/>
      <c r="BC19" s="1159"/>
      <c r="BD19" s="1161"/>
      <c r="BE19" s="1163"/>
      <c r="BF19" s="94"/>
      <c r="BG19" s="1168"/>
      <c r="BH19" s="102"/>
    </row>
    <row r="20" spans="1:60" ht="15.75" x14ac:dyDescent="0.25">
      <c r="A20" s="1544"/>
      <c r="B20" s="1179"/>
      <c r="C20" s="1179"/>
      <c r="D20" s="1179"/>
      <c r="E20" s="1525"/>
      <c r="F20" s="1178"/>
      <c r="G20" s="1179"/>
      <c r="H20" s="1179"/>
      <c r="I20" s="1540"/>
      <c r="J20" s="1529"/>
      <c r="K20" s="1530"/>
      <c r="L20" s="1171"/>
      <c r="M20" s="1530">
        <f ca="1">IF(NOT(ISERROR(MATCH(L20,_xlfn.ANCHORARRAY(#REF!),0))),#REF!&amp;"Por favor no seleccionar los criterios de impacto",L20)</f>
        <v>0</v>
      </c>
      <c r="N20" s="1529"/>
      <c r="O20" s="1530"/>
      <c r="P20" s="1531"/>
      <c r="Q20" s="74">
        <v>6</v>
      </c>
      <c r="R20" s="99"/>
      <c r="S20" s="76" t="str">
        <f t="shared" si="0"/>
        <v/>
      </c>
      <c r="T20" s="77"/>
      <c r="U20" s="77"/>
      <c r="V20" s="78" t="str">
        <f t="shared" si="5"/>
        <v/>
      </c>
      <c r="W20" s="77"/>
      <c r="X20" s="77"/>
      <c r="Y20" s="77"/>
      <c r="Z20" s="79" t="str">
        <f>IFERROR(IF(AND(S19="Probabilidad",S20="Probabilidad"),(AB19-(+AB19*V20)),IF(AND(S19="Impacto",S20="Probabilidad"),(AB18-(+AB18*V20)),IF(S20="Impacto",AB19,""))),"")</f>
        <v/>
      </c>
      <c r="AA20" s="80" t="str">
        <f t="shared" si="6"/>
        <v/>
      </c>
      <c r="AB20" s="78" t="str">
        <f t="shared" si="7"/>
        <v/>
      </c>
      <c r="AC20" s="80" t="str">
        <f t="shared" si="3"/>
        <v/>
      </c>
      <c r="AD20" s="78" t="str">
        <f>IFERROR(IF(AND(S19="Impacto",S20="Impacto"),(AD19-(+AD19*V20)),IF(AND(S19="Probabilidad",S20="Impacto"),(AD18-(+AD18*V20)),IF(S20="Probabilidad",AD19,""))),"")</f>
        <v/>
      </c>
      <c r="AE20" s="81" t="str">
        <f t="shared" si="4"/>
        <v/>
      </c>
      <c r="AF20" s="77"/>
      <c r="AG20" s="83"/>
      <c r="AH20" s="88"/>
      <c r="AI20" s="95"/>
      <c r="AJ20" s="95"/>
      <c r="AK20" s="1533"/>
      <c r="AL20" s="83"/>
      <c r="AM20" s="88"/>
      <c r="AN20" s="1536"/>
      <c r="AO20" s="1157"/>
      <c r="AP20" s="1539"/>
      <c r="AQ20" s="1539"/>
      <c r="AR20" s="1157"/>
      <c r="AS20" s="89"/>
      <c r="AT20" s="89"/>
      <c r="AU20" s="89"/>
      <c r="AV20" s="89"/>
      <c r="AW20" s="89"/>
      <c r="AX20" s="89"/>
      <c r="AY20" s="1522"/>
      <c r="AZ20" s="94"/>
      <c r="BA20" s="1157"/>
      <c r="BB20" s="90"/>
      <c r="BC20" s="1159"/>
      <c r="BD20" s="1161"/>
      <c r="BE20" s="1163"/>
      <c r="BF20" s="94"/>
      <c r="BG20" s="1168"/>
      <c r="BH20" s="94"/>
    </row>
    <row r="21" spans="1:60" ht="15.75" x14ac:dyDescent="0.25">
      <c r="A21" s="104"/>
      <c r="B21" s="1526" t="s">
        <v>131</v>
      </c>
      <c r="C21" s="1527"/>
      <c r="D21" s="1527"/>
      <c r="E21" s="1527"/>
      <c r="F21" s="1527"/>
      <c r="G21" s="1527"/>
      <c r="H21" s="1527"/>
      <c r="I21" s="1527"/>
      <c r="J21" s="1527"/>
      <c r="K21" s="1527"/>
      <c r="L21" s="1527"/>
      <c r="M21" s="1527"/>
      <c r="N21" s="1527"/>
      <c r="O21" s="1527"/>
      <c r="P21" s="1527"/>
      <c r="Q21" s="1527"/>
      <c r="R21" s="1527"/>
      <c r="S21" s="1527"/>
      <c r="T21" s="1527"/>
      <c r="U21" s="1527"/>
      <c r="V21" s="1527"/>
      <c r="W21" s="1527"/>
      <c r="X21" s="1527"/>
      <c r="Y21" s="1527"/>
      <c r="Z21" s="1527"/>
      <c r="AA21" s="1527"/>
      <c r="AB21" s="1527"/>
      <c r="AC21" s="1527"/>
      <c r="AD21" s="1527"/>
      <c r="AE21" s="1527"/>
      <c r="AF21" s="1527"/>
      <c r="AG21" s="1527"/>
      <c r="AH21" s="1527"/>
      <c r="AI21" s="1527"/>
      <c r="AJ21" s="1527"/>
      <c r="AK21" s="1527"/>
      <c r="AL21" s="1527"/>
      <c r="AM21" s="1528"/>
      <c r="AN21" s="105"/>
      <c r="AO21" s="105"/>
      <c r="AP21" s="105"/>
      <c r="AQ21" s="105"/>
      <c r="AR21" s="105"/>
      <c r="AS21" s="105"/>
      <c r="AT21" s="105"/>
      <c r="AU21" s="105"/>
      <c r="AV21" s="105"/>
      <c r="AW21" s="105"/>
      <c r="AX21" s="105"/>
      <c r="AY21" s="105"/>
      <c r="AZ21" s="105"/>
      <c r="BA21" s="105"/>
      <c r="BB21" s="105"/>
      <c r="BC21" s="105"/>
      <c r="BD21" s="105"/>
      <c r="BE21" s="105"/>
      <c r="BF21" s="105"/>
      <c r="BG21" s="105"/>
      <c r="BH21" s="105"/>
    </row>
    <row r="22" spans="1:60" ht="15.75" x14ac:dyDescent="0.25">
      <c r="A22" s="105"/>
      <c r="B22" s="106" t="s">
        <v>132</v>
      </c>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row>
    <row r="23" spans="1:60" ht="16.5" x14ac:dyDescent="0.3">
      <c r="A23" s="107"/>
      <c r="B23" s="107"/>
      <c r="C23" s="107"/>
      <c r="D23" s="107"/>
      <c r="E23" s="107"/>
      <c r="F23" s="65"/>
      <c r="G23" s="65"/>
      <c r="H23" s="108"/>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row>
  </sheetData>
  <mergeCells count="144">
    <mergeCell ref="N5:N8"/>
    <mergeCell ref="O5:O8"/>
    <mergeCell ref="P5:P8"/>
    <mergeCell ref="AI3:AI4"/>
    <mergeCell ref="AK1:AM2"/>
    <mergeCell ref="N3:N4"/>
    <mergeCell ref="O3:O4"/>
    <mergeCell ref="P3:P4"/>
    <mergeCell ref="Q3:Q4"/>
    <mergeCell ref="R3:R4"/>
    <mergeCell ref="S3:S4"/>
    <mergeCell ref="T3:Y3"/>
    <mergeCell ref="Z3:Z4"/>
    <mergeCell ref="AN1:AR2"/>
    <mergeCell ref="AS1:AZ2"/>
    <mergeCell ref="BA1:BH2"/>
    <mergeCell ref="A3:A4"/>
    <mergeCell ref="B3:B4"/>
    <mergeCell ref="C3:C4"/>
    <mergeCell ref="D3:D4"/>
    <mergeCell ref="E3:E4"/>
    <mergeCell ref="F3:F4"/>
    <mergeCell ref="G3:G4"/>
    <mergeCell ref="H3:H4"/>
    <mergeCell ref="I3:I4"/>
    <mergeCell ref="J3:J4"/>
    <mergeCell ref="K3:K4"/>
    <mergeCell ref="L3:L4"/>
    <mergeCell ref="M3:M4"/>
    <mergeCell ref="A1:I2"/>
    <mergeCell ref="J1:P2"/>
    <mergeCell ref="Q1:Y2"/>
    <mergeCell ref="Z1:AF2"/>
    <mergeCell ref="AG1:AJ2"/>
    <mergeCell ref="AA3:AA4"/>
    <mergeCell ref="AB3:AB4"/>
    <mergeCell ref="AC3:AC4"/>
    <mergeCell ref="BH3:BH4"/>
    <mergeCell ref="AY3:AY4"/>
    <mergeCell ref="AZ3:AZ4"/>
    <mergeCell ref="BA3:BA4"/>
    <mergeCell ref="BB3:BB4"/>
    <mergeCell ref="BC3:BC4"/>
    <mergeCell ref="AT3:AT4"/>
    <mergeCell ref="AU3:AU4"/>
    <mergeCell ref="AV3:AV4"/>
    <mergeCell ref="AW3:AW4"/>
    <mergeCell ref="AX3:AX4"/>
    <mergeCell ref="A5:A8"/>
    <mergeCell ref="B5:B8"/>
    <mergeCell ref="D5:D8"/>
    <mergeCell ref="F5:F8"/>
    <mergeCell ref="G5:G8"/>
    <mergeCell ref="BD3:BD4"/>
    <mergeCell ref="BE3:BE4"/>
    <mergeCell ref="BF3:BF4"/>
    <mergeCell ref="BG3:BG4"/>
    <mergeCell ref="AO3:AO4"/>
    <mergeCell ref="AP3:AP4"/>
    <mergeCell ref="AQ3:AQ4"/>
    <mergeCell ref="AR3:AR4"/>
    <mergeCell ref="AS3:AS4"/>
    <mergeCell ref="AJ3:AJ4"/>
    <mergeCell ref="AK3:AK4"/>
    <mergeCell ref="AL3:AL4"/>
    <mergeCell ref="AM3:AM4"/>
    <mergeCell ref="AN3:AN4"/>
    <mergeCell ref="AD3:AD4"/>
    <mergeCell ref="AE3:AE4"/>
    <mergeCell ref="AF3:AF4"/>
    <mergeCell ref="AG3:AG4"/>
    <mergeCell ref="AH3:AH4"/>
    <mergeCell ref="BF5:BF7"/>
    <mergeCell ref="BG5:BG8"/>
    <mergeCell ref="A9:A14"/>
    <mergeCell ref="B9:B14"/>
    <mergeCell ref="C9:C14"/>
    <mergeCell ref="D9:D14"/>
    <mergeCell ref="F9:F14"/>
    <mergeCell ref="G9:G14"/>
    <mergeCell ref="H9:H14"/>
    <mergeCell ref="I9:I14"/>
    <mergeCell ref="J9:J14"/>
    <mergeCell ref="L9:L14"/>
    <mergeCell ref="M9:M14"/>
    <mergeCell ref="N9:N14"/>
    <mergeCell ref="O9:O14"/>
    <mergeCell ref="P9:P14"/>
    <mergeCell ref="AY5:AY20"/>
    <mergeCell ref="BA5:BA8"/>
    <mergeCell ref="BC5:BC8"/>
    <mergeCell ref="BD5:BD8"/>
    <mergeCell ref="BE5:BE8"/>
    <mergeCell ref="BA9:BA14"/>
    <mergeCell ref="BC9:BC14"/>
    <mergeCell ref="BD9:BD14"/>
    <mergeCell ref="BF9:BF14"/>
    <mergeCell ref="BG9:BG14"/>
    <mergeCell ref="E10:E14"/>
    <mergeCell ref="A15:A20"/>
    <mergeCell ref="B15:B20"/>
    <mergeCell ref="C15:C20"/>
    <mergeCell ref="D15:D20"/>
    <mergeCell ref="E15:E17"/>
    <mergeCell ref="F15:F20"/>
    <mergeCell ref="G15:G20"/>
    <mergeCell ref="H15:H20"/>
    <mergeCell ref="I15:I20"/>
    <mergeCell ref="J15:J20"/>
    <mergeCell ref="K15:K20"/>
    <mergeCell ref="L15:L20"/>
    <mergeCell ref="M15:M20"/>
    <mergeCell ref="AI9:AI10"/>
    <mergeCell ref="AJ9:AJ10"/>
    <mergeCell ref="AK9:AK14"/>
    <mergeCell ref="AO9:AO14"/>
    <mergeCell ref="AR9:AR14"/>
    <mergeCell ref="BE9:BE14"/>
    <mergeCell ref="BA15:BA20"/>
    <mergeCell ref="BB15:BB17"/>
    <mergeCell ref="BF15:BF17"/>
    <mergeCell ref="BG15:BG20"/>
    <mergeCell ref="E18:E20"/>
    <mergeCell ref="B21:AM21"/>
    <mergeCell ref="N15:N20"/>
    <mergeCell ref="O15:O20"/>
    <mergeCell ref="P15:P20"/>
    <mergeCell ref="AK15:AK20"/>
    <mergeCell ref="AO15:AO20"/>
    <mergeCell ref="BC15:BC20"/>
    <mergeCell ref="BD15:BD20"/>
    <mergeCell ref="BE15:BE20"/>
    <mergeCell ref="AN5:AN20"/>
    <mergeCell ref="AO5:AO8"/>
    <mergeCell ref="AP5:AP20"/>
    <mergeCell ref="AQ5:AQ20"/>
    <mergeCell ref="AR5:AR8"/>
    <mergeCell ref="AR15:AR20"/>
    <mergeCell ref="H5:H8"/>
    <mergeCell ref="I5:I8"/>
    <mergeCell ref="J5:J8"/>
    <mergeCell ref="K5:K8"/>
    <mergeCell ref="L5:L8"/>
    <mergeCell ref="M5:M8"/>
  </mergeCells>
  <conditionalFormatting sqref="AA5">
    <cfRule type="cellIs" dxfId="712" priority="125" operator="equal">
      <formula>"Muy Alta"</formula>
    </cfRule>
    <cfRule type="cellIs" dxfId="711" priority="126" operator="equal">
      <formula>"Alta"</formula>
    </cfRule>
    <cfRule type="cellIs" dxfId="710" priority="127" operator="equal">
      <formula>"Media"</formula>
    </cfRule>
    <cfRule type="cellIs" dxfId="709" priority="128" operator="equal">
      <formula>"Baja"</formula>
    </cfRule>
    <cfRule type="cellIs" dxfId="708" priority="129" operator="equal">
      <formula>"Muy Baja"</formula>
    </cfRule>
  </conditionalFormatting>
  <conditionalFormatting sqref="AC5">
    <cfRule type="cellIs" dxfId="707" priority="120" operator="equal">
      <formula>"Catastrófico"</formula>
    </cfRule>
    <cfRule type="cellIs" dxfId="706" priority="121" operator="equal">
      <formula>"Mayor"</formula>
    </cfRule>
    <cfRule type="cellIs" dxfId="705" priority="122" operator="equal">
      <formula>"Moderado"</formula>
    </cfRule>
    <cfRule type="cellIs" dxfId="704" priority="123" operator="equal">
      <formula>"Menor"</formula>
    </cfRule>
    <cfRule type="cellIs" dxfId="703" priority="124" operator="equal">
      <formula>"Leve"</formula>
    </cfRule>
  </conditionalFormatting>
  <conditionalFormatting sqref="AE5">
    <cfRule type="cellIs" dxfId="702" priority="116" operator="equal">
      <formula>"Extremo"</formula>
    </cfRule>
    <cfRule type="cellIs" dxfId="701" priority="117" operator="equal">
      <formula>"Alto"</formula>
    </cfRule>
    <cfRule type="cellIs" dxfId="700" priority="118" operator="equal">
      <formula>"Moderado"</formula>
    </cfRule>
    <cfRule type="cellIs" dxfId="699" priority="119" operator="equal">
      <formula>"Bajo"</formula>
    </cfRule>
  </conditionalFormatting>
  <conditionalFormatting sqref="AA6:AA8">
    <cfRule type="cellIs" dxfId="698" priority="111" operator="equal">
      <formula>"Muy Alta"</formula>
    </cfRule>
    <cfRule type="cellIs" dxfId="697" priority="112" operator="equal">
      <formula>"Alta"</formula>
    </cfRule>
    <cfRule type="cellIs" dxfId="696" priority="113" operator="equal">
      <formula>"Media"</formula>
    </cfRule>
    <cfRule type="cellIs" dxfId="695" priority="114" operator="equal">
      <formula>"Baja"</formula>
    </cfRule>
    <cfRule type="cellIs" dxfId="694" priority="115" operator="equal">
      <formula>"Muy Baja"</formula>
    </cfRule>
  </conditionalFormatting>
  <conditionalFormatting sqref="AC6:AC8">
    <cfRule type="cellIs" dxfId="693" priority="106" operator="equal">
      <formula>"Catastrófico"</formula>
    </cfRule>
    <cfRule type="cellIs" dxfId="692" priority="107" operator="equal">
      <formula>"Mayor"</formula>
    </cfRule>
    <cfRule type="cellIs" dxfId="691" priority="108" operator="equal">
      <formula>"Moderado"</formula>
    </cfRule>
    <cfRule type="cellIs" dxfId="690" priority="109" operator="equal">
      <formula>"Menor"</formula>
    </cfRule>
    <cfRule type="cellIs" dxfId="689" priority="110" operator="equal">
      <formula>"Leve"</formula>
    </cfRule>
  </conditionalFormatting>
  <conditionalFormatting sqref="AE6:AE8">
    <cfRule type="cellIs" dxfId="688" priority="102" operator="equal">
      <formula>"Extremo"</formula>
    </cfRule>
    <cfRule type="cellIs" dxfId="687" priority="103" operator="equal">
      <formula>"Alto"</formula>
    </cfRule>
    <cfRule type="cellIs" dxfId="686" priority="104" operator="equal">
      <formula>"Moderado"</formula>
    </cfRule>
    <cfRule type="cellIs" dxfId="685" priority="105" operator="equal">
      <formula>"Bajo"</formula>
    </cfRule>
  </conditionalFormatting>
  <conditionalFormatting sqref="J5">
    <cfRule type="cellIs" dxfId="684" priority="97" operator="equal">
      <formula>"Muy Alta"</formula>
    </cfRule>
    <cfRule type="cellIs" dxfId="683" priority="98" operator="equal">
      <formula>"Alta"</formula>
    </cfRule>
    <cfRule type="cellIs" dxfId="682" priority="99" operator="equal">
      <formula>"Media"</formula>
    </cfRule>
    <cfRule type="cellIs" dxfId="681" priority="100" operator="equal">
      <formula>"Baja"</formula>
    </cfRule>
    <cfRule type="cellIs" dxfId="680" priority="101" operator="equal">
      <formula>"Muy Baja"</formula>
    </cfRule>
  </conditionalFormatting>
  <conditionalFormatting sqref="N5">
    <cfRule type="cellIs" dxfId="679" priority="92" operator="equal">
      <formula>"Catastrófico"</formula>
    </cfRule>
    <cfRule type="cellIs" dxfId="678" priority="93" operator="equal">
      <formula>"Mayor"</formula>
    </cfRule>
    <cfRule type="cellIs" dxfId="677" priority="94" operator="equal">
      <formula>"Moderado"</formula>
    </cfRule>
    <cfRule type="cellIs" dxfId="676" priority="95" operator="equal">
      <formula>"Menor"</formula>
    </cfRule>
    <cfRule type="cellIs" dxfId="675" priority="96" operator="equal">
      <formula>"Leve"</formula>
    </cfRule>
  </conditionalFormatting>
  <conditionalFormatting sqref="P5">
    <cfRule type="cellIs" dxfId="674" priority="88" operator="equal">
      <formula>"Extremo"</formula>
    </cfRule>
    <cfRule type="cellIs" dxfId="673" priority="89" operator="equal">
      <formula>"Alto"</formula>
    </cfRule>
    <cfRule type="cellIs" dxfId="672" priority="90" operator="equal">
      <formula>"Moderado"</formula>
    </cfRule>
    <cfRule type="cellIs" dxfId="671" priority="91" operator="equal">
      <formula>"Bajo"</formula>
    </cfRule>
  </conditionalFormatting>
  <conditionalFormatting sqref="M5:M8">
    <cfRule type="containsText" dxfId="670" priority="87" operator="containsText" text="❌">
      <formula>NOT(ISERROR(SEARCH("❌",M5)))</formula>
    </cfRule>
  </conditionalFormatting>
  <conditionalFormatting sqref="AA9:AA10">
    <cfRule type="cellIs" dxfId="669" priority="82" operator="equal">
      <formula>"Muy Alta"</formula>
    </cfRule>
    <cfRule type="cellIs" dxfId="668" priority="83" operator="equal">
      <formula>"Alta"</formula>
    </cfRule>
    <cfRule type="cellIs" dxfId="667" priority="84" operator="equal">
      <formula>"Media"</formula>
    </cfRule>
    <cfRule type="cellIs" dxfId="666" priority="85" operator="equal">
      <formula>"Baja"</formula>
    </cfRule>
    <cfRule type="cellIs" dxfId="665" priority="86" operator="equal">
      <formula>"Muy Baja"</formula>
    </cfRule>
  </conditionalFormatting>
  <conditionalFormatting sqref="AC9:AC10">
    <cfRule type="cellIs" dxfId="664" priority="77" operator="equal">
      <formula>"Catastrófico"</formula>
    </cfRule>
    <cfRule type="cellIs" dxfId="663" priority="78" operator="equal">
      <formula>"Mayor"</formula>
    </cfRule>
    <cfRule type="cellIs" dxfId="662" priority="79" operator="equal">
      <formula>"Moderado"</formula>
    </cfRule>
    <cfRule type="cellIs" dxfId="661" priority="80" operator="equal">
      <formula>"Menor"</formula>
    </cfRule>
    <cfRule type="cellIs" dxfId="660" priority="81" operator="equal">
      <formula>"Leve"</formula>
    </cfRule>
  </conditionalFormatting>
  <conditionalFormatting sqref="AE9:AE10">
    <cfRule type="cellIs" dxfId="659" priority="73" operator="equal">
      <formula>"Extremo"</formula>
    </cfRule>
    <cfRule type="cellIs" dxfId="658" priority="74" operator="equal">
      <formula>"Alto"</formula>
    </cfRule>
    <cfRule type="cellIs" dxfId="657" priority="75" operator="equal">
      <formula>"Moderado"</formula>
    </cfRule>
    <cfRule type="cellIs" dxfId="656" priority="76" operator="equal">
      <formula>"Bajo"</formula>
    </cfRule>
  </conditionalFormatting>
  <conditionalFormatting sqref="AA11:AA14">
    <cfRule type="cellIs" dxfId="655" priority="68" operator="equal">
      <formula>"Muy Alta"</formula>
    </cfRule>
    <cfRule type="cellIs" dxfId="654" priority="69" operator="equal">
      <formula>"Alta"</formula>
    </cfRule>
    <cfRule type="cellIs" dxfId="653" priority="70" operator="equal">
      <formula>"Media"</formula>
    </cfRule>
    <cfRule type="cellIs" dxfId="652" priority="71" operator="equal">
      <formula>"Baja"</formula>
    </cfRule>
    <cfRule type="cellIs" dxfId="651" priority="72" operator="equal">
      <formula>"Muy Baja"</formula>
    </cfRule>
  </conditionalFormatting>
  <conditionalFormatting sqref="AC11:AC14">
    <cfRule type="cellIs" dxfId="650" priority="63" operator="equal">
      <formula>"Catastrófico"</formula>
    </cfRule>
    <cfRule type="cellIs" dxfId="649" priority="64" operator="equal">
      <formula>"Mayor"</formula>
    </cfRule>
    <cfRule type="cellIs" dxfId="648" priority="65" operator="equal">
      <formula>"Moderado"</formula>
    </cfRule>
    <cfRule type="cellIs" dxfId="647" priority="66" operator="equal">
      <formula>"Menor"</formula>
    </cfRule>
    <cfRule type="cellIs" dxfId="646" priority="67" operator="equal">
      <formula>"Leve"</formula>
    </cfRule>
  </conditionalFormatting>
  <conditionalFormatting sqref="AE11:AE14">
    <cfRule type="cellIs" dxfId="645" priority="59" operator="equal">
      <formula>"Extremo"</formula>
    </cfRule>
    <cfRule type="cellIs" dxfId="644" priority="60" operator="equal">
      <formula>"Alto"</formula>
    </cfRule>
    <cfRule type="cellIs" dxfId="643" priority="61" operator="equal">
      <formula>"Moderado"</formula>
    </cfRule>
    <cfRule type="cellIs" dxfId="642" priority="62" operator="equal">
      <formula>"Bajo"</formula>
    </cfRule>
  </conditionalFormatting>
  <conditionalFormatting sqref="J9">
    <cfRule type="cellIs" dxfId="641" priority="54" operator="equal">
      <formula>"Muy Alta"</formula>
    </cfRule>
    <cfRule type="cellIs" dxfId="640" priority="55" operator="equal">
      <formula>"Alta"</formula>
    </cfRule>
    <cfRule type="cellIs" dxfId="639" priority="56" operator="equal">
      <formula>"Media"</formula>
    </cfRule>
    <cfRule type="cellIs" dxfId="638" priority="57" operator="equal">
      <formula>"Baja"</formula>
    </cfRule>
    <cfRule type="cellIs" dxfId="637" priority="58" operator="equal">
      <formula>"Muy Baja"</formula>
    </cfRule>
  </conditionalFormatting>
  <conditionalFormatting sqref="N9">
    <cfRule type="cellIs" dxfId="636" priority="49" operator="equal">
      <formula>"Catastrófico"</formula>
    </cfRule>
    <cfRule type="cellIs" dxfId="635" priority="50" operator="equal">
      <formula>"Mayor"</formula>
    </cfRule>
    <cfRule type="cellIs" dxfId="634" priority="51" operator="equal">
      <formula>"Moderado"</formula>
    </cfRule>
    <cfRule type="cellIs" dxfId="633" priority="52" operator="equal">
      <formula>"Menor"</formula>
    </cfRule>
    <cfRule type="cellIs" dxfId="632" priority="53" operator="equal">
      <formula>"Leve"</formula>
    </cfRule>
  </conditionalFormatting>
  <conditionalFormatting sqref="P9">
    <cfRule type="cellIs" dxfId="631" priority="45" operator="equal">
      <formula>"Extremo"</formula>
    </cfRule>
    <cfRule type="cellIs" dxfId="630" priority="46" operator="equal">
      <formula>"Alto"</formula>
    </cfRule>
    <cfRule type="cellIs" dxfId="629" priority="47" operator="equal">
      <formula>"Moderado"</formula>
    </cfRule>
    <cfRule type="cellIs" dxfId="628" priority="48" operator="equal">
      <formula>"Bajo"</formula>
    </cfRule>
  </conditionalFormatting>
  <conditionalFormatting sqref="M9:M14">
    <cfRule type="containsText" dxfId="627" priority="44" operator="containsText" text="❌">
      <formula>NOT(ISERROR(SEARCH("❌",M9)))</formula>
    </cfRule>
  </conditionalFormatting>
  <conditionalFormatting sqref="AA15">
    <cfRule type="cellIs" dxfId="626" priority="39" operator="equal">
      <formula>"Muy Alta"</formula>
    </cfRule>
    <cfRule type="cellIs" dxfId="625" priority="40" operator="equal">
      <formula>"Alta"</formula>
    </cfRule>
    <cfRule type="cellIs" dxfId="624" priority="41" operator="equal">
      <formula>"Media"</formula>
    </cfRule>
    <cfRule type="cellIs" dxfId="623" priority="42" operator="equal">
      <formula>"Baja"</formula>
    </cfRule>
    <cfRule type="cellIs" dxfId="622" priority="43" operator="equal">
      <formula>"Muy Baja"</formula>
    </cfRule>
  </conditionalFormatting>
  <conditionalFormatting sqref="AC15">
    <cfRule type="cellIs" dxfId="621" priority="34" operator="equal">
      <formula>"Catastrófico"</formula>
    </cfRule>
    <cfRule type="cellIs" dxfId="620" priority="35" operator="equal">
      <formula>"Mayor"</formula>
    </cfRule>
    <cfRule type="cellIs" dxfId="619" priority="36" operator="equal">
      <formula>"Moderado"</formula>
    </cfRule>
    <cfRule type="cellIs" dxfId="618" priority="37" operator="equal">
      <formula>"Menor"</formula>
    </cfRule>
    <cfRule type="cellIs" dxfId="617" priority="38" operator="equal">
      <formula>"Leve"</formula>
    </cfRule>
  </conditionalFormatting>
  <conditionalFormatting sqref="AE15">
    <cfRule type="cellIs" dxfId="616" priority="30" operator="equal">
      <formula>"Extremo"</formula>
    </cfRule>
    <cfRule type="cellIs" dxfId="615" priority="31" operator="equal">
      <formula>"Alto"</formula>
    </cfRule>
    <cfRule type="cellIs" dxfId="614" priority="32" operator="equal">
      <formula>"Moderado"</formula>
    </cfRule>
    <cfRule type="cellIs" dxfId="613" priority="33" operator="equal">
      <formula>"Bajo"</formula>
    </cfRule>
  </conditionalFormatting>
  <conditionalFormatting sqref="AA16:AA20">
    <cfRule type="cellIs" dxfId="612" priority="25" operator="equal">
      <formula>"Muy Alta"</formula>
    </cfRule>
    <cfRule type="cellIs" dxfId="611" priority="26" operator="equal">
      <formula>"Alta"</formula>
    </cfRule>
    <cfRule type="cellIs" dxfId="610" priority="27" operator="equal">
      <formula>"Media"</formula>
    </cfRule>
    <cfRule type="cellIs" dxfId="609" priority="28" operator="equal">
      <formula>"Baja"</formula>
    </cfRule>
    <cfRule type="cellIs" dxfId="608" priority="29" operator="equal">
      <formula>"Muy Baja"</formula>
    </cfRule>
  </conditionalFormatting>
  <conditionalFormatting sqref="AC16:AC20">
    <cfRule type="cellIs" dxfId="607" priority="20" operator="equal">
      <formula>"Catastrófico"</formula>
    </cfRule>
    <cfRule type="cellIs" dxfId="606" priority="21" operator="equal">
      <formula>"Mayor"</formula>
    </cfRule>
    <cfRule type="cellIs" dxfId="605" priority="22" operator="equal">
      <formula>"Moderado"</formula>
    </cfRule>
    <cfRule type="cellIs" dxfId="604" priority="23" operator="equal">
      <formula>"Menor"</formula>
    </cfRule>
    <cfRule type="cellIs" dxfId="603" priority="24" operator="equal">
      <formula>"Leve"</formula>
    </cfRule>
  </conditionalFormatting>
  <conditionalFormatting sqref="AE16:AE20">
    <cfRule type="cellIs" dxfId="602" priority="16" operator="equal">
      <formula>"Extremo"</formula>
    </cfRule>
    <cfRule type="cellIs" dxfId="601" priority="17" operator="equal">
      <formula>"Alto"</formula>
    </cfRule>
    <cfRule type="cellIs" dxfId="600" priority="18" operator="equal">
      <formula>"Moderado"</formula>
    </cfRule>
    <cfRule type="cellIs" dxfId="599" priority="19" operator="equal">
      <formula>"Bajo"</formula>
    </cfRule>
  </conditionalFormatting>
  <conditionalFormatting sqref="J15">
    <cfRule type="cellIs" dxfId="598" priority="11" operator="equal">
      <formula>"Muy Alta"</formula>
    </cfRule>
    <cfRule type="cellIs" dxfId="597" priority="12" operator="equal">
      <formula>"Alta"</formula>
    </cfRule>
    <cfRule type="cellIs" dxfId="596" priority="13" operator="equal">
      <formula>"Media"</formula>
    </cfRule>
    <cfRule type="cellIs" dxfId="595" priority="14" operator="equal">
      <formula>"Baja"</formula>
    </cfRule>
    <cfRule type="cellIs" dxfId="594" priority="15" operator="equal">
      <formula>"Muy Baja"</formula>
    </cfRule>
  </conditionalFormatting>
  <conditionalFormatting sqref="N15">
    <cfRule type="cellIs" dxfId="593" priority="6" operator="equal">
      <formula>"Catastrófico"</formula>
    </cfRule>
    <cfRule type="cellIs" dxfId="592" priority="7" operator="equal">
      <formula>"Mayor"</formula>
    </cfRule>
    <cfRule type="cellIs" dxfId="591" priority="8" operator="equal">
      <formula>"Moderado"</formula>
    </cfRule>
    <cfRule type="cellIs" dxfId="590" priority="9" operator="equal">
      <formula>"Menor"</formula>
    </cfRule>
    <cfRule type="cellIs" dxfId="589" priority="10" operator="equal">
      <formula>"Leve"</formula>
    </cfRule>
  </conditionalFormatting>
  <conditionalFormatting sqref="P15">
    <cfRule type="cellIs" dxfId="588" priority="2" operator="equal">
      <formula>"Extremo"</formula>
    </cfRule>
    <cfRule type="cellIs" dxfId="587" priority="3" operator="equal">
      <formula>"Alto"</formula>
    </cfRule>
    <cfRule type="cellIs" dxfId="586" priority="4" operator="equal">
      <formula>"Moderado"</formula>
    </cfRule>
    <cfRule type="cellIs" dxfId="585" priority="5" operator="equal">
      <formula>"Bajo"</formula>
    </cfRule>
  </conditionalFormatting>
  <conditionalFormatting sqref="M15:M20">
    <cfRule type="containsText" dxfId="584" priority="1" operator="containsText" text="❌">
      <formula>NOT(ISERROR(SEARCH("❌",M15)))</formula>
    </cfRule>
  </conditionalFormatting>
  <dataValidations count="6">
    <dataValidation type="list" allowBlank="1" showInputMessage="1" showErrorMessage="1" sqref="W8:Y8 T8:U8 T16:U20 T11:U14 W11:Y14 AF16 W16:Y20">
      <formula1>#REF!</formula1>
    </dataValidation>
    <dataValidation allowBlank="1" showInputMessage="1" showErrorMessage="1" prompt="Recuerde que las acciones se generan bajo la medida de mitigar el riesgo" sqref="AL5"/>
    <dataValidation type="list" allowBlank="1" showInputMessage="1" showErrorMessage="1" sqref="BB18:BB20 BB5:BB15">
      <formula1>"Si,No, No aplica porque el riesgo no se materializo"</formula1>
    </dataValidation>
    <dataValidation type="list" allowBlank="1" showInputMessage="1" showErrorMessage="1" sqref="AM5:AM20">
      <formula1>"Sin avance,En curso,Finalizado"</formula1>
    </dataValidation>
    <dataValidation type="list" allowBlank="1" showInputMessage="1" showErrorMessage="1" sqref="BA5:BA20 AS5:AX20">
      <formula1>"Si,No"</formula1>
    </dataValidation>
    <dataValidation type="list" allowBlank="1" showInputMessage="1" showErrorMessage="1" sqref="H5:H20">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'E:\RIESGOS 30-08-22\gestion\CONTROL DISCIPLINARIO\[RIESGOS DE GESTION DISCIPLINARIO 2022.xlsx]Opciones Tratamiento'!#REF!</xm:f>
          </x14:formula1>
          <xm:sqref>AF17:AF20 AF5:AF15 B5:B20</xm:sqref>
        </x14:dataValidation>
        <x14:dataValidation type="custom" allowBlank="1" showInputMessage="1" showErrorMessage="1" error="Recuerde que las acciones se generan bajo la medida de mitigar el riesgo">
          <x14:formula1>
            <xm:f>IF(OR(AF9='E:\RIESGOS 30-08-22\gestion\CONTROL DISCIPLINARIO\[RIESGOS DE GESTION DISCIPLINARIO 2022.xlsx]Opciones Tratamiento'!#REF!,AF9='E:\RIESGOS 30-08-22\gestion\CONTROL DISCIPLINARIO\[RIESGOS DE GESTION DISCIPLINARIO 2022.xlsx]Opciones Tratamiento'!#REF!,AF9='E:\RIESGOS 30-08-22\gestion\CONTROL DISCIPLINARIO\[RIESGOS DE GESTION DISCIPLINARIO 2022.xlsx]Opciones Tratamiento'!#REF!),ISBLANK(AF9),ISTEXT(AF9))</xm:f>
          </x14:formula1>
          <xm:sqref>AG9:AG20</xm:sqref>
        </x14:dataValidation>
        <x14:dataValidation type="custom" allowBlank="1" showInputMessage="1" showErrorMessage="1" error="Recuerde que las acciones se generan bajo la medida de mitigar el riesgo">
          <x14:formula1>
            <xm:f>IF(OR(AF6='E:\RIESGOS 30-08-22\gestion\CONTROL DISCIPLINARIO\[RIESGOS DE GESTION DISCIPLINARIO 2022.xlsx]Opciones Tratamiento'!#REF!,AF6='E:\RIESGOS 30-08-22\gestion\CONTROL DISCIPLINARIO\[RIESGOS DE GESTION DISCIPLINARIO 2022.xlsx]Opciones Tratamiento'!#REF!,AF6='E:\RIESGOS 30-08-22\gestion\CONTROL DISCIPLINARIO\[RIESGOS DE GESTION DISCIPLINARIO 2022.xlsx]Opciones Tratamiento'!#REF!),ISBLANK(AF6),ISTEXT(AF6))</xm:f>
          </x14:formula1>
          <xm:sqref>AH6:AH8 AH10:AH14 AH16:AH20</xm:sqref>
        </x14:dataValidation>
        <x14:dataValidation type="custom" allowBlank="1" showInputMessage="1" showErrorMessage="1" error="Recuerde que las acciones se generan bajo la medida de mitigar el riesgo">
          <x14:formula1>
            <xm:f>IF(OR(AF7='E:\RIESGOS 30-08-22\gestion\CONTROL DISCIPLINARIO\[RIESGOS DE GESTION DISCIPLINARIO 2022.xlsx]Opciones Tratamiento'!#REF!,AF7='E:\RIESGOS 30-08-22\gestion\CONTROL DISCIPLINARIO\[RIESGOS DE GESTION DISCIPLINARIO 2022.xlsx]Opciones Tratamiento'!#REF!,AF7='E:\RIESGOS 30-08-22\gestion\CONTROL DISCIPLINARIO\[RIESGOS DE GESTION DISCIPLINARIO 2022.xlsx]Opciones Tratamiento'!#REF!),ISBLANK(AF7),ISTEXT(AF7))</xm:f>
          </x14:formula1>
          <xm:sqref>AI7:AI8 AI11:AI14 AI16:AI20</xm:sqref>
        </x14:dataValidation>
        <x14:dataValidation type="custom" allowBlank="1" showInputMessage="1" showErrorMessage="1" error="Recuerde que las acciones se generan bajo la medida de mitigar el riesgo">
          <x14:formula1>
            <xm:f>IF(OR(AF11='E:\RIESGOS 30-08-22\gestion\CONTROL DISCIPLINARIO\[RIESGOS DE GESTION DISCIPLINARIO 2022.xlsx]Opciones Tratamiento'!#REF!,AF11='E:\RIESGOS 30-08-22\gestion\CONTROL DISCIPLINARIO\[RIESGOS DE GESTION DISCIPLINARIO 2022.xlsx]Opciones Tratamiento'!#REF!,AF11='E:\RIESGOS 30-08-22\gestion\CONTROL DISCIPLINARIO\[RIESGOS DE GESTION DISCIPLINARIO 2022.xlsx]Opciones Tratamiento'!#REF!),ISBLANK(AF11),ISTEXT(AF11))</xm:f>
          </x14:formula1>
          <xm:sqref>AJ11:AJ14 AJ16:AJ20</xm:sqref>
        </x14:dataValidation>
        <x14:dataValidation type="custom" allowBlank="1" showInputMessage="1" showErrorMessage="1" error="Recuerde que las acciones se generan bajo la medida de mitigar el riesgo">
          <x14:formula1>
            <xm:f>IF(OR(AF5='E:\RIESGOS 30-08-22\gestion\CONTROL DISCIPLINARIO\[RIESGOS DE GESTION DISCIPLINARIO 2022.xlsx]Opciones Tratamiento'!#REF!,AF5='E:\RIESGOS 30-08-22\gestion\CONTROL DISCIPLINARIO\[RIESGOS DE GESTION DISCIPLINARIO 2022.xlsx]Opciones Tratamiento'!#REF!,AF5='E:\RIESGOS 30-08-22\gestion\CONTROL DISCIPLINARIO\[RIESGOS DE GESTION DISCIPLINARIO 2022.xlsx]Opciones Tratamiento'!#REF!),ISBLANK(AF5),ISTEXT(AF5))</xm:f>
          </x14:formula1>
          <xm:sqref>AK5 AK9 AK15 AL9:AL20</xm:sqref>
        </x14:dataValidation>
        <x14:dataValidation type="custom" allowBlank="1" showInputMessage="1" showErrorMessage="1" error="Recuerde que las acciones se generan bajo la medida de mitigar el riesgo">
          <x14:formula1>
            <xm:f>IF(OR(AF9='xlFile://Root/AUDITORIAS AÑO 2022/DOCUMENTOS ESTRATÉGICOS DE LA OCI  2022/Monitoreo mapa de riesgos a agosto de 2022/[MONITOREO MAPA RIESGOS  GESTIÓN   PROCESO  EVALUACIÓN Y SEGUIMIENTO A 30 de agosto    2022.xlsx]Opciones Tratamiento'!#REF!,AF9='xlFile://Root/AUDITORIAS AÑO 2022/DOCUMENTOS ESTRATÉGICOS DE LA OCI  2022/Monitoreo mapa de riesgos a agosto de 2022/[MONITOREO MAPA RIESGOS  GESTIÓN   PROCESO  EVALUACIÓN Y SEGUIMIENTO A 30 de agosto    2022.xlsx]Opciones Tratamiento'!#REF!,AF9='xlFile://Root/AUDITORIAS AÑO 2022/DOCUMENTOS ESTRATÉGICOS DE LA OCI  2022/Monitoreo mapa de riesgos a agosto de 2022/[MONITOREO MAPA RIESGOS  GESTIÓN   PROCESO  EVALUACIÓN Y SEGUIMIENTO A 30 de agosto    2022.xlsx]Opciones Tratamiento'!#REF!),ISBLANK(AF9),ISTEXT(AF9))</xm:f>
          </x14:formula1>
          <xm:sqref>AJ9 AJ15</xm:sqref>
        </x14:dataValidation>
        <x14:dataValidation type="custom" allowBlank="1" showInputMessage="1" showErrorMessage="1" error="Recuerde que las acciones se generan bajo la medida de mitigar el riesgo">
          <x14:formula1>
            <xm:f>IF(OR(AF5='xlFile://Root/AUDITORIAS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Tratamiento'!#REF!),ISBLANK(AF5),ISTEXT(AF5))</xm:f>
          </x14:formula1>
          <xm:sqref>AI5:AI6 AI9 AI15</xm:sqref>
        </x14:dataValidation>
        <x14:dataValidation type="custom" allowBlank="1" showInputMessage="1" showErrorMessage="1" error="Recuerde que las acciones se generan bajo la medida de mitigar el riesgo">
          <x14:formula1>
            <xm:f>IF(OR(AF5='xlFile://Root/AUDITORIAS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Tratamiento'!#REF!),ISBLANK(AF5),ISTEXT(AF5))</xm:f>
          </x14:formula1>
          <xm:sqref>AH5 AH9 AH15</xm:sqref>
        </x14:dataValidation>
        <x14:dataValidation type="list" allowBlank="1" showInputMessage="1" showErrorMessage="1">
          <x14:formula1>
            <xm:f>'E:\RIESGOS 30-08-22\gestion\CONTROL DISCIPLINARIO\[RIESGOS DE GESTION DISCIPLINARIO 2022.xlsx]Tabla Valoración controles'!#REF!</xm:f>
          </x14:formula1>
          <xm:sqref>T5:U7 T9:U10 T15:U15 W5:Y7 W9:Y10 W15:Y15</xm:sqref>
        </x14:dataValidation>
        <x14:dataValidation type="custom" allowBlank="1" showInputMessage="1" showErrorMessage="1" error="Recuerde que las acciones se generan bajo la medida de mitigar el riesgo">
          <x14:formula1>
            <xm:f>IF(OR(AF5='E:\RIESGOS 30-08-22\gestion\GESTION SALUD\RIESGOS DE GESTION\[MAPA DE RIESGO DE GESTION.xlsx]Opciones Tratamiento'!#REF!,AF5='E:\RIESGOS 30-08-22\gestion\GESTION SALUD\RIESGOS DE GESTION\[MAPA DE RIESGO DE GESTION.xlsx]Opciones Tratamiento'!#REF!,AF5='E:\RIESGOS 30-08-22\gestion\GESTION SALUD\RIESGOS DE GESTION\[MAPA DE RIESGO DE GESTION.xlsx]Opciones Tratamiento'!#REF!),ISBLANK(AF5),ISTEXT(AF5))</xm:f>
          </x14:formula1>
          <xm:sqref>AG5</xm:sqref>
        </x14:dataValidation>
        <x14:dataValidation type="custom" allowBlank="1" showInputMessage="1" showErrorMessage="1" error="Recuerde que las acciones se generan bajo la medida de mitigar el riesgo">
          <x14:formula1>
            <xm:f>IF(OR(AF5='E:\RIESGOS 30-08-22\gestion\GESTION SALUD\RIESGOS DE GESTION\[MAPA DE RIESGO DE GESTION.xlsx]Opciones Tratamiento'!#REF!,AF5='E:\RIESGOS 30-08-22\gestion\GESTION SALUD\RIESGOS DE GESTION\[MAPA DE RIESGO DE GESTION.xlsx]Opciones Tratamiento'!#REF!,AF5='E:\RIESGOS 30-08-22\gestion\GESTION SALUD\RIESGOS DE GESTION\[MAPA DE RIESGO DE GESTION.xlsx]Opciones Tratamiento'!#REF!),ISBLANK(AF5),ISTEXT(AF5))</xm:f>
          </x14:formula1>
          <xm:sqref>AJ5:AJ8</xm:sqref>
        </x14:dataValidation>
        <x14:dataValidation type="list" allowBlank="1" showInputMessage="1" showErrorMessage="1">
          <x14:formula1>
            <xm:f>'E:\RIESGOS 30-08-22\gestion\CONTROL DISCIPLINARIO\[RIESGOS DE GESTION DISCIPLINARIO 2022.xlsx]Tabla Impacto'!#REF!</xm:f>
          </x14:formula1>
          <xm:sqref>L5:L20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6"/>
  <sheetViews>
    <sheetView zoomScale="59" zoomScaleNormal="59" workbookViewId="0">
      <selection sqref="A1:I2"/>
    </sheetView>
  </sheetViews>
  <sheetFormatPr baseColWidth="10" defaultRowHeight="15" x14ac:dyDescent="0.25"/>
  <cols>
    <col min="1" max="1" width="32.140625" customWidth="1"/>
    <col min="2" max="2" width="15.140625" customWidth="1"/>
    <col min="4" max="4" width="19.7109375" customWidth="1"/>
    <col min="8" max="8" width="12.5703125" customWidth="1"/>
    <col min="9" max="9" width="33.140625" customWidth="1"/>
    <col min="10" max="10" width="30.140625" customWidth="1"/>
    <col min="11" max="11" width="34.5703125" customWidth="1"/>
    <col min="12" max="12" width="33.7109375" customWidth="1"/>
    <col min="13" max="13" width="49.140625" customWidth="1"/>
    <col min="14" max="14" width="20.85546875" customWidth="1"/>
    <col min="15" max="15" width="38.85546875" customWidth="1"/>
    <col min="16" max="16" width="58.85546875" customWidth="1"/>
    <col min="17" max="17" width="23.85546875" customWidth="1"/>
    <col min="22" max="22" width="20.42578125" customWidth="1"/>
    <col min="23" max="23" width="30.140625" customWidth="1"/>
    <col min="24" max="24" width="17.5703125" customWidth="1"/>
    <col min="25" max="25" width="16" customWidth="1"/>
    <col min="26" max="26" width="19.7109375" customWidth="1"/>
    <col min="27" max="27" width="19.5703125" customWidth="1"/>
    <col min="28" max="28" width="24.140625" customWidth="1"/>
    <col min="29" max="29" width="19.7109375" customWidth="1"/>
    <col min="30" max="30" width="33.28515625" customWidth="1"/>
    <col min="31" max="31" width="49.42578125" customWidth="1"/>
    <col min="32" max="32" width="59" customWidth="1"/>
    <col min="33" max="33" width="62.5703125" customWidth="1"/>
  </cols>
  <sheetData>
    <row r="1" spans="1:60" ht="15" customHeight="1"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1" t="s">
        <v>41</v>
      </c>
      <c r="AA1" s="1021"/>
      <c r="AB1" s="1021"/>
      <c r="AC1" s="1021"/>
      <c r="AD1" s="1021"/>
      <c r="AE1" s="1021"/>
      <c r="AF1" s="1021"/>
      <c r="AG1" s="1023" t="s">
        <v>42</v>
      </c>
      <c r="AH1" s="1024"/>
      <c r="AI1" s="1024"/>
      <c r="AJ1" s="1025"/>
      <c r="AK1" s="776" t="s">
        <v>433</v>
      </c>
      <c r="AL1" s="1029"/>
      <c r="AM1" s="1030"/>
      <c r="AN1" s="1007" t="s">
        <v>434</v>
      </c>
      <c r="AO1" s="1008"/>
      <c r="AP1" s="1008"/>
      <c r="AQ1" s="1008"/>
      <c r="AR1" s="1008"/>
      <c r="AS1" s="765" t="s">
        <v>45</v>
      </c>
      <c r="AT1" s="1010"/>
      <c r="AU1" s="1010"/>
      <c r="AV1" s="1010"/>
      <c r="AW1" s="1010"/>
      <c r="AX1" s="1010"/>
      <c r="AY1" s="1010"/>
      <c r="AZ1" s="1010"/>
      <c r="BA1" s="1007" t="s">
        <v>46</v>
      </c>
      <c r="BB1" s="1013"/>
      <c r="BC1" s="1013"/>
      <c r="BD1" s="1013"/>
      <c r="BE1" s="1013"/>
      <c r="BF1" s="1013"/>
      <c r="BG1" s="1013"/>
      <c r="BH1" s="1013"/>
    </row>
    <row r="2" spans="1:60" ht="15" customHeight="1" x14ac:dyDescent="0.25">
      <c r="A2" s="1021"/>
      <c r="B2" s="1021"/>
      <c r="C2" s="1021"/>
      <c r="D2" s="1021"/>
      <c r="E2" s="1021"/>
      <c r="F2" s="1021"/>
      <c r="G2" s="1021"/>
      <c r="H2" s="1021"/>
      <c r="I2" s="1021"/>
      <c r="J2" s="1022"/>
      <c r="K2" s="1022"/>
      <c r="L2" s="1022"/>
      <c r="M2" s="1022"/>
      <c r="N2" s="1022"/>
      <c r="O2" s="1022"/>
      <c r="P2" s="1022"/>
      <c r="Q2" s="1022"/>
      <c r="R2" s="1022"/>
      <c r="S2" s="1022"/>
      <c r="T2" s="1022"/>
      <c r="U2" s="1022"/>
      <c r="V2" s="1022"/>
      <c r="W2" s="1022"/>
      <c r="X2" s="1022"/>
      <c r="Y2" s="1022"/>
      <c r="Z2" s="1021"/>
      <c r="AA2" s="1021"/>
      <c r="AB2" s="1021"/>
      <c r="AC2" s="1021"/>
      <c r="AD2" s="1021"/>
      <c r="AE2" s="1021"/>
      <c r="AF2" s="1021"/>
      <c r="AG2" s="1026"/>
      <c r="AH2" s="1027"/>
      <c r="AI2" s="1027"/>
      <c r="AJ2" s="1028"/>
      <c r="AK2" s="1031"/>
      <c r="AL2" s="1031"/>
      <c r="AM2" s="1032"/>
      <c r="AN2" s="1009"/>
      <c r="AO2" s="1009"/>
      <c r="AP2" s="1009"/>
      <c r="AQ2" s="1009"/>
      <c r="AR2" s="1009"/>
      <c r="AS2" s="1011"/>
      <c r="AT2" s="1012"/>
      <c r="AU2" s="1012"/>
      <c r="AV2" s="1012"/>
      <c r="AW2" s="1012"/>
      <c r="AX2" s="1012"/>
      <c r="AY2" s="1012"/>
      <c r="AZ2" s="1012"/>
      <c r="BA2" s="1014"/>
      <c r="BB2" s="1014"/>
      <c r="BC2" s="1014"/>
      <c r="BD2" s="1014"/>
      <c r="BE2" s="1014"/>
      <c r="BF2" s="1014"/>
      <c r="BG2" s="1014"/>
      <c r="BH2" s="1014"/>
    </row>
    <row r="3" spans="1:60" ht="15.75" customHeight="1" x14ac:dyDescent="0.25">
      <c r="A3" s="1015" t="s">
        <v>47</v>
      </c>
      <c r="B3" s="1006" t="s">
        <v>24</v>
      </c>
      <c r="C3" s="1005" t="s">
        <v>48</v>
      </c>
      <c r="D3" s="1005" t="s">
        <v>49</v>
      </c>
      <c r="E3" s="1005" t="s">
        <v>50</v>
      </c>
      <c r="F3" s="1006" t="s">
        <v>51</v>
      </c>
      <c r="G3" s="1018" t="s">
        <v>52</v>
      </c>
      <c r="H3" s="1005" t="s">
        <v>53</v>
      </c>
      <c r="I3" s="1005" t="s">
        <v>54</v>
      </c>
      <c r="J3" s="1005" t="s">
        <v>55</v>
      </c>
      <c r="K3" s="1006" t="s">
        <v>56</v>
      </c>
      <c r="L3" s="1005" t="s">
        <v>57</v>
      </c>
      <c r="M3" s="1005" t="s">
        <v>58</v>
      </c>
      <c r="N3" s="1005" t="s">
        <v>59</v>
      </c>
      <c r="O3" s="1006" t="s">
        <v>56</v>
      </c>
      <c r="P3" s="1005" t="s">
        <v>60</v>
      </c>
      <c r="Q3" s="1004" t="s">
        <v>61</v>
      </c>
      <c r="R3" s="1005" t="s">
        <v>62</v>
      </c>
      <c r="S3" s="1005" t="s">
        <v>63</v>
      </c>
      <c r="T3" s="1005" t="s">
        <v>64</v>
      </c>
      <c r="U3" s="1005"/>
      <c r="V3" s="1005"/>
      <c r="W3" s="1005"/>
      <c r="X3" s="1005"/>
      <c r="Y3" s="1005"/>
      <c r="Z3" s="1004" t="s">
        <v>65</v>
      </c>
      <c r="AA3" s="1004" t="s">
        <v>66</v>
      </c>
      <c r="AB3" s="1004" t="s">
        <v>56</v>
      </c>
      <c r="AC3" s="1004" t="s">
        <v>67</v>
      </c>
      <c r="AD3" s="1004" t="s">
        <v>56</v>
      </c>
      <c r="AE3" s="1004" t="s">
        <v>68</v>
      </c>
      <c r="AF3" s="1004" t="s">
        <v>69</v>
      </c>
      <c r="AG3" s="1005" t="s">
        <v>42</v>
      </c>
      <c r="AH3" s="1005" t="s">
        <v>25</v>
      </c>
      <c r="AI3" s="1005" t="s">
        <v>70</v>
      </c>
      <c r="AJ3" s="1005" t="s">
        <v>71</v>
      </c>
      <c r="AK3" s="1559" t="s">
        <v>435</v>
      </c>
      <c r="AL3" s="1000" t="s">
        <v>73</v>
      </c>
      <c r="AM3" s="1000" t="s">
        <v>74</v>
      </c>
      <c r="AN3" s="996" t="s">
        <v>26</v>
      </c>
      <c r="AO3" s="1558" t="s">
        <v>436</v>
      </c>
      <c r="AP3" s="1560" t="s">
        <v>182</v>
      </c>
      <c r="AQ3" s="1558" t="s">
        <v>564</v>
      </c>
      <c r="AR3" s="997" t="s">
        <v>565</v>
      </c>
      <c r="AS3" s="996" t="s">
        <v>27</v>
      </c>
      <c r="AT3" s="996" t="s">
        <v>28</v>
      </c>
      <c r="AU3" s="996" t="s">
        <v>29</v>
      </c>
      <c r="AV3" s="996" t="s">
        <v>79</v>
      </c>
      <c r="AW3" s="996" t="s">
        <v>30</v>
      </c>
      <c r="AX3" s="996" t="s">
        <v>80</v>
      </c>
      <c r="AY3" s="996" t="s">
        <v>438</v>
      </c>
      <c r="AZ3" s="996" t="s">
        <v>31</v>
      </c>
      <c r="BA3" s="995" t="s">
        <v>81</v>
      </c>
      <c r="BB3" s="995" t="s">
        <v>82</v>
      </c>
      <c r="BC3" s="995" t="s">
        <v>83</v>
      </c>
      <c r="BD3" s="995" t="s">
        <v>84</v>
      </c>
      <c r="BE3" s="995" t="s">
        <v>85</v>
      </c>
      <c r="BF3" s="995" t="s">
        <v>133</v>
      </c>
      <c r="BG3" s="995" t="s">
        <v>87</v>
      </c>
      <c r="BH3" s="995" t="s">
        <v>88</v>
      </c>
    </row>
    <row r="4" spans="1:60" ht="98.25" x14ac:dyDescent="0.25">
      <c r="A4" s="1016"/>
      <c r="B4" s="1017"/>
      <c r="C4" s="1018"/>
      <c r="D4" s="1018"/>
      <c r="E4" s="1005"/>
      <c r="F4" s="1017"/>
      <c r="G4" s="1019"/>
      <c r="H4" s="1018"/>
      <c r="I4" s="1018"/>
      <c r="J4" s="1018"/>
      <c r="K4" s="1017"/>
      <c r="L4" s="1018"/>
      <c r="M4" s="1005"/>
      <c r="N4" s="1017"/>
      <c r="O4" s="1017"/>
      <c r="P4" s="1018"/>
      <c r="Q4" s="1004"/>
      <c r="R4" s="1005"/>
      <c r="S4" s="1005"/>
      <c r="T4" s="155" t="s">
        <v>89</v>
      </c>
      <c r="U4" s="155" t="s">
        <v>90</v>
      </c>
      <c r="V4" s="155" t="s">
        <v>91</v>
      </c>
      <c r="W4" s="155" t="s">
        <v>92</v>
      </c>
      <c r="X4" s="155" t="s">
        <v>93</v>
      </c>
      <c r="Y4" s="155" t="s">
        <v>94</v>
      </c>
      <c r="Z4" s="1004"/>
      <c r="AA4" s="1004"/>
      <c r="AB4" s="1004"/>
      <c r="AC4" s="1004"/>
      <c r="AD4" s="1004"/>
      <c r="AE4" s="1004"/>
      <c r="AF4" s="1004"/>
      <c r="AG4" s="1005"/>
      <c r="AH4" s="1005"/>
      <c r="AI4" s="1005"/>
      <c r="AJ4" s="1005"/>
      <c r="AK4" s="1559"/>
      <c r="AL4" s="1001"/>
      <c r="AM4" s="1000"/>
      <c r="AN4" s="996"/>
      <c r="AO4" s="1558"/>
      <c r="AP4" s="1560"/>
      <c r="AQ4" s="1558"/>
      <c r="AR4" s="997"/>
      <c r="AS4" s="996"/>
      <c r="AT4" s="996"/>
      <c r="AU4" s="996"/>
      <c r="AV4" s="996"/>
      <c r="AW4" s="996"/>
      <c r="AX4" s="996"/>
      <c r="AY4" s="996"/>
      <c r="AZ4" s="996"/>
      <c r="BA4" s="995"/>
      <c r="BB4" s="995"/>
      <c r="BC4" s="995"/>
      <c r="BD4" s="995"/>
      <c r="BE4" s="995"/>
      <c r="BF4" s="995"/>
      <c r="BG4" s="995"/>
      <c r="BH4" s="995"/>
    </row>
    <row r="5" spans="1:60" ht="409.5" x14ac:dyDescent="0.25">
      <c r="A5" s="888">
        <v>1</v>
      </c>
      <c r="B5" s="928" t="s">
        <v>95</v>
      </c>
      <c r="C5" s="928" t="s">
        <v>566</v>
      </c>
      <c r="D5" s="928" t="s">
        <v>567</v>
      </c>
      <c r="E5" s="364" t="s">
        <v>568</v>
      </c>
      <c r="F5" s="1554" t="s">
        <v>569</v>
      </c>
      <c r="G5" s="1557" t="s">
        <v>570</v>
      </c>
      <c r="H5" s="915" t="s">
        <v>101</v>
      </c>
      <c r="I5" s="1581">
        <v>365</v>
      </c>
      <c r="J5" s="919" t="str">
        <f>IF(I5&lt;=0,"",IF(I5&lt;=2,"Muy Baja",IF(I5&lt;=24,"Baja",IF(I5&lt;=500,"Media",IF(I5&lt;=5000,"Alta","Muy Alta")))))</f>
        <v>Media</v>
      </c>
      <c r="K5" s="1583">
        <f>IF(J5="","",IF(J5="Muy Baja",0.2,IF(J5="Baja",0.4,IF(J5="Media",0.6,IF(J5="Alta",0.8,IF(J5="Muy Alta",1,))))))</f>
        <v>0.6</v>
      </c>
      <c r="L5" s="1585" t="s">
        <v>265</v>
      </c>
      <c r="M5" s="925" t="str">
        <f>IF(NOT(ISERROR(MATCH(L5,'[5]Tabla Impacto'!$B$221:$B$223,0))),'[5]Tabla Impacto'!$F$223&amp;"Por favor no seleccionar los criterios de impacto(Afectación Económica o presupuestal y Pérdida Reputacional)",L5)</f>
        <v xml:space="preserve">     El riesgo afecta la imagen de la entidad a nivel nacional, con efecto publicitarios sostenible a nivel país</v>
      </c>
      <c r="N5" s="905" t="str">
        <f>IF(OR(M5='[5]Tabla Impacto'!$C$11,M5='[5]Tabla Impacto'!$D$11),"Leve",IF(OR(M5='[5]Tabla Impacto'!$C$12,M5='[5]Tabla Impacto'!$D$12),"Menor",IF(OR(M5='[5]Tabla Impacto'!$C$13,M5='[5]Tabla Impacto'!$D$13),"Moderado",IF(OR(M5='[5]Tabla Impacto'!$C$14,M5='[5]Tabla Impacto'!$D$14),"Mayor",IF(OR(M5='[5]Tabla Impacto'!$C$15,M5='[5]Tabla Impacto'!$D$15),"Catastrófico","")))))</f>
        <v>Catastrófico</v>
      </c>
      <c r="O5" s="907">
        <f>IF(N5="","",IF(N5="Leve",0.2,IF(N5="Menor",0.4,IF(N5="Moderado",0.6,IF(N5="Mayor",0.8,IF(N5="Catastrófico",1,))))))</f>
        <v>1</v>
      </c>
      <c r="P5" s="909"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Extremo</v>
      </c>
      <c r="Q5" s="309">
        <v>1</v>
      </c>
      <c r="R5" s="328" t="s">
        <v>571</v>
      </c>
      <c r="S5" s="310" t="str">
        <f>IF(OR(T5="Preventivo",T5="Detectivo"),"Probabilidad",IF(T5="Correctivo","Impacto",""))</f>
        <v>Probabilidad</v>
      </c>
      <c r="T5" s="306" t="s">
        <v>104</v>
      </c>
      <c r="U5" s="306" t="s">
        <v>35</v>
      </c>
      <c r="V5" s="311" t="str">
        <f>IF(AND(T5="Preventivo",U5="Automático"),"50%",IF(AND(T5="Preventivo",U5="Manual"),"40%",IF(AND(T5="Detectivo",U5="Automático"),"40%",IF(AND(T5="Detectivo",U5="Manual"),"30%",IF(AND(T5="Correctivo",U5="Automático"),"35%",IF(AND(T5="Correctivo",U5="Manual"),"25%",""))))))</f>
        <v>40%</v>
      </c>
      <c r="W5" s="306" t="s">
        <v>105</v>
      </c>
      <c r="X5" s="306" t="s">
        <v>141</v>
      </c>
      <c r="Y5" s="306" t="s">
        <v>107</v>
      </c>
      <c r="Z5" s="32">
        <f>IFERROR(IF(S5="Probabilidad",(K5-(+K5*V5)),IF(S5="Impacto",K5,"")),"")</f>
        <v>0.36</v>
      </c>
      <c r="AA5" s="312" t="str">
        <f>IFERROR(IF(Z5="","",IF(Z5&lt;=0.2,"Muy Baja",IF(Z5&lt;=0.4,"Baja",IF(Z5&lt;=0.6,"Media",IF(Z5&lt;=0.8,"Alta","Muy Alta"))))),"")</f>
        <v>Baja</v>
      </c>
      <c r="AB5" s="308">
        <f>+Z5</f>
        <v>0.36</v>
      </c>
      <c r="AC5" s="312" t="str">
        <f>IFERROR(IF(AD5="","",IF(AD5&lt;=0.2,"Leve",IF(AD5&lt;=0.4,"Menor",IF(AD5&lt;=0.6,"Moderado",IF(AD5&lt;=0.8,"Mayor","Catastrófico"))))),"")</f>
        <v>Catastrófico</v>
      </c>
      <c r="AD5" s="307">
        <f>IFERROR(IF(S5="Impacto",(O5-(+O5*V5)),IF(S5="Probabilidad",O5,"")),"")</f>
        <v>1</v>
      </c>
      <c r="AE5" s="313"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Extremo</v>
      </c>
      <c r="AF5" s="329" t="s">
        <v>485</v>
      </c>
      <c r="AG5" s="267" t="s">
        <v>572</v>
      </c>
      <c r="AH5" s="267" t="s">
        <v>537</v>
      </c>
      <c r="AI5" s="365" t="s">
        <v>538</v>
      </c>
      <c r="AJ5" s="365">
        <v>44809</v>
      </c>
      <c r="AK5" s="365">
        <v>44827</v>
      </c>
      <c r="AL5" s="366" t="s">
        <v>573</v>
      </c>
      <c r="AM5" s="333" t="s">
        <v>109</v>
      </c>
      <c r="AN5" s="1578" t="s">
        <v>574</v>
      </c>
      <c r="AO5" s="1568" t="s">
        <v>492</v>
      </c>
      <c r="AP5" s="1568" t="s">
        <v>575</v>
      </c>
      <c r="AQ5" s="974" t="s">
        <v>576</v>
      </c>
      <c r="AR5" s="1568" t="s">
        <v>577</v>
      </c>
      <c r="AS5" s="367" t="s">
        <v>32</v>
      </c>
      <c r="AT5" s="367" t="s">
        <v>32</v>
      </c>
      <c r="AU5" s="367" t="s">
        <v>32</v>
      </c>
      <c r="AV5" s="367" t="s">
        <v>32</v>
      </c>
      <c r="AW5" s="367" t="s">
        <v>32</v>
      </c>
      <c r="AX5" s="367" t="s">
        <v>32</v>
      </c>
      <c r="AY5" s="368" t="s">
        <v>578</v>
      </c>
      <c r="AZ5" s="369" t="s">
        <v>115</v>
      </c>
      <c r="BA5" s="1570" t="s">
        <v>37</v>
      </c>
      <c r="BB5" s="1572" t="s">
        <v>116</v>
      </c>
      <c r="BC5" s="1574">
        <v>0</v>
      </c>
      <c r="BD5" s="1576">
        <f>I5</f>
        <v>365</v>
      </c>
      <c r="BE5" s="1576">
        <f>(BC5/BD5)</f>
        <v>0</v>
      </c>
      <c r="BF5" s="1561" t="str">
        <f>IF(BE5=0,"Los controles están funcionando y son efectivos",IF(AND(BE5&gt;0,BE5&lt;=0.2),"Los controles son efectivos el 80%.",IF(AND(BE5&gt;0.2,BE5&lt;=1),"Los controles  son ineficientes","Valor no valido")))</f>
        <v>Los controles están funcionando y son efectivos</v>
      </c>
      <c r="BG5" s="1563" t="s">
        <v>164</v>
      </c>
      <c r="BH5" s="1565"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Mantener la aplicación del control.</v>
      </c>
    </row>
    <row r="6" spans="1:60" ht="409.5" x14ac:dyDescent="0.25">
      <c r="A6" s="889"/>
      <c r="B6" s="989"/>
      <c r="C6" s="989"/>
      <c r="D6" s="989"/>
      <c r="E6" s="370" t="s">
        <v>579</v>
      </c>
      <c r="F6" s="1555"/>
      <c r="G6" s="1555"/>
      <c r="H6" s="1580"/>
      <c r="I6" s="1198"/>
      <c r="J6" s="968"/>
      <c r="K6" s="927"/>
      <c r="L6" s="1145"/>
      <c r="M6" s="926">
        <f ca="1">IF(NOT(ISERROR(MATCH(L6,_xlfn.ANCHORARRAY(#REF!),0))),#REF!&amp;"Por favor no seleccionar los criterios de impacto",L6)</f>
        <v>0</v>
      </c>
      <c r="N6" s="968"/>
      <c r="O6" s="927"/>
      <c r="P6" s="969"/>
      <c r="Q6" s="299">
        <v>2</v>
      </c>
      <c r="R6" s="328" t="s">
        <v>580</v>
      </c>
      <c r="S6" s="310" t="str">
        <f>IF(OR(T6="Preventivo",T6="Detectivo"),"Probabilidad",IF(T6="Correctivo","Impacto",""))</f>
        <v>Probabilidad</v>
      </c>
      <c r="T6" s="306" t="s">
        <v>104</v>
      </c>
      <c r="U6" s="306" t="s">
        <v>35</v>
      </c>
      <c r="V6" s="311" t="str">
        <f>IF(AND(T6="Preventivo",U6="Automático"),"50%",IF(AND(T6="Preventivo",U6="Manual"),"40%",IF(AND(T6="Detectivo",U6="Automático"),"40%",IF(AND(T6="Detectivo",U6="Manual"),"30%",IF(AND(T6="Correctivo",U6="Automático"),"35%",IF(AND(T6="Correctivo",U6="Manual"),"25%",""))))))</f>
        <v>40%</v>
      </c>
      <c r="W6" s="306" t="s">
        <v>105</v>
      </c>
      <c r="X6" s="306" t="s">
        <v>141</v>
      </c>
      <c r="Y6" s="306" t="s">
        <v>107</v>
      </c>
      <c r="Z6" s="32">
        <f>IFERROR(IF(AND(S5="Probabilidad",S6="Probabilidad"),(AB5-(+AB5*V6)),IF(AND(S5="Impacto",S6="Probabilidad"),(AB4-(+AB4*V6)),IF(S6="Impacto",AB5,""))),"")</f>
        <v>0.216</v>
      </c>
      <c r="AA6" s="312" t="str">
        <f>IFERROR(IF(Z6="","",IF(Z6&lt;=0.2,"Muy Baja",IF(Z6&lt;=0.4,"Baja",IF(Z6&lt;=0.6,"Media",IF(Z6&lt;=0.8,"Alta","Muy Alta"))))),"")</f>
        <v>Baja</v>
      </c>
      <c r="AB6" s="308">
        <f>+Z6</f>
        <v>0.216</v>
      </c>
      <c r="AC6" s="312" t="str">
        <f>IFERROR(IF(AD6="","",IF(AD6&lt;=0.2,"Leve",IF(AD6&lt;=0.4,"Menor",IF(AD6&lt;=0.6,"Moderado",IF(AD6&lt;=0.8,"Mayor","Catastrófico"))))),"")</f>
        <v>Catastrófico</v>
      </c>
      <c r="AD6" s="307">
        <f>IFERROR(IF(AND(S5="Impacto",S6="Impacto"),(AD5-(+AD5*V6)),IF(AND(S5="Probabilidad",S6="Impacto"),(AD4-(+AD4*V6)),IF(S6="Probabilidad",AD5,""))),"")</f>
        <v>1</v>
      </c>
      <c r="AE6" s="313" t="str">
        <f>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Extremo</v>
      </c>
      <c r="AF6" s="329" t="s">
        <v>142</v>
      </c>
      <c r="AG6" s="267" t="s">
        <v>581</v>
      </c>
      <c r="AH6" s="267" t="s">
        <v>537</v>
      </c>
      <c r="AI6" s="371" t="s">
        <v>538</v>
      </c>
      <c r="AJ6" s="365">
        <v>44809</v>
      </c>
      <c r="AK6" s="365">
        <v>44827</v>
      </c>
      <c r="AL6" s="372" t="s">
        <v>582</v>
      </c>
      <c r="AM6" s="335" t="s">
        <v>109</v>
      </c>
      <c r="AN6" s="1578"/>
      <c r="AO6" s="1569"/>
      <c r="AP6" s="1569"/>
      <c r="AQ6" s="1567"/>
      <c r="AR6" s="1569"/>
      <c r="AS6" s="367" t="s">
        <v>32</v>
      </c>
      <c r="AT6" s="367" t="s">
        <v>32</v>
      </c>
      <c r="AU6" s="367" t="s">
        <v>32</v>
      </c>
      <c r="AV6" s="367" t="s">
        <v>32</v>
      </c>
      <c r="AW6" s="367" t="s">
        <v>32</v>
      </c>
      <c r="AX6" s="367" t="s">
        <v>32</v>
      </c>
      <c r="AY6" s="368" t="s">
        <v>583</v>
      </c>
      <c r="AZ6" s="368" t="s">
        <v>584</v>
      </c>
      <c r="BA6" s="1571"/>
      <c r="BB6" s="1573"/>
      <c r="BC6" s="1575"/>
      <c r="BD6" s="1577"/>
      <c r="BE6" s="1577"/>
      <c r="BF6" s="1562"/>
      <c r="BG6" s="1564"/>
      <c r="BH6" s="1566"/>
    </row>
    <row r="7" spans="1:60" ht="409.5" x14ac:dyDescent="0.25">
      <c r="A7" s="889"/>
      <c r="B7" s="989"/>
      <c r="C7" s="989"/>
      <c r="D7" s="989"/>
      <c r="E7" s="373" t="s">
        <v>585</v>
      </c>
      <c r="F7" s="1555"/>
      <c r="G7" s="1555"/>
      <c r="H7" s="1580"/>
      <c r="I7" s="1198"/>
      <c r="J7" s="968"/>
      <c r="K7" s="927"/>
      <c r="L7" s="1145"/>
      <c r="M7" s="926">
        <f ca="1">IF(NOT(ISERROR(MATCH(L7,_xlfn.ANCHORARRAY(#REF!),0))),#REF!&amp;"Por favor no seleccionar los criterios de impacto",L7)</f>
        <v>0</v>
      </c>
      <c r="N7" s="968"/>
      <c r="O7" s="927"/>
      <c r="P7" s="969"/>
      <c r="Q7" s="299">
        <v>3</v>
      </c>
      <c r="R7" s="328" t="s">
        <v>586</v>
      </c>
      <c r="S7" s="310" t="str">
        <f>IF(OR(T7="Preventivo",T7="Detectivo"),"Probabilidad",IF(T7="Correctivo","Impacto",""))</f>
        <v>Impacto</v>
      </c>
      <c r="T7" s="306" t="s">
        <v>285</v>
      </c>
      <c r="U7" s="306" t="s">
        <v>35</v>
      </c>
      <c r="V7" s="311" t="str">
        <f>IF(AND(T7="Preventivo",U7="Automático"),"50%",IF(AND(T7="Preventivo",U7="Manual"),"40%",IF(AND(T7="Detectivo",U7="Automático"),"40%",IF(AND(T7="Detectivo",U7="Manual"),"30%",IF(AND(T7="Correctivo",U7="Automático"),"35%",IF(AND(T7="Correctivo",U7="Manual"),"25%",""))))))</f>
        <v>25%</v>
      </c>
      <c r="W7" s="306" t="s">
        <v>172</v>
      </c>
      <c r="X7" s="306" t="s">
        <v>141</v>
      </c>
      <c r="Y7" s="306" t="s">
        <v>107</v>
      </c>
      <c r="Z7" s="32">
        <f t="shared" ref="Z7:Z10" si="0">IFERROR(IF(AND(S6="Probabilidad",S7="Probabilidad"),(AB6-(+AB6*V7)),IF(AND(S6="Impacto",S7="Probabilidad"),(AB5-(+AB5*V7)),IF(S7="Impacto",AB6,""))),"")</f>
        <v>0.216</v>
      </c>
      <c r="AA7" s="312" t="str">
        <f>IFERROR(IF(Z7="","",IF(Z7&lt;=0.2,"Muy Baja",IF(Z7&lt;=0.4,"Baja",IF(Z7&lt;=0.6,"Media",IF(Z7&lt;=0.8,"Alta","Muy Alta"))))),"")</f>
        <v>Baja</v>
      </c>
      <c r="AB7" s="308">
        <f>+Z7</f>
        <v>0.216</v>
      </c>
      <c r="AC7" s="312" t="str">
        <f>IFERROR(IF(AD7="","",IF(AD7&lt;=0.2,"Leve",IF(AD7&lt;=0.4,"Menor",IF(AD7&lt;=0.6,"Moderado",IF(AD7&lt;=0.8,"Mayor","Catastrófico"))))),"")</f>
        <v>Mayor</v>
      </c>
      <c r="AD7" s="307">
        <f t="shared" ref="AD7:AD10" si="1">IFERROR(IF(AND(S6="Impacto",S7="Impacto"),(AD6-(+AD6*V7)),IF(AND(S6="Probabilidad",S7="Impacto"),(AD5-(+AD5*V7)),IF(S7="Probabilidad",AD6,""))),"")</f>
        <v>0.75</v>
      </c>
      <c r="AE7" s="313" t="str">
        <f>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Alto</v>
      </c>
      <c r="AF7" s="329" t="s">
        <v>142</v>
      </c>
      <c r="AG7" s="374" t="s">
        <v>587</v>
      </c>
      <c r="AH7" s="270" t="s">
        <v>537</v>
      </c>
      <c r="AI7" s="371" t="s">
        <v>538</v>
      </c>
      <c r="AJ7" s="365">
        <v>44809</v>
      </c>
      <c r="AK7" s="365">
        <v>44827</v>
      </c>
      <c r="AL7" s="375" t="s">
        <v>588</v>
      </c>
      <c r="AM7" s="335" t="s">
        <v>109</v>
      </c>
      <c r="AN7" s="1578"/>
      <c r="AO7" s="1569"/>
      <c r="AP7" s="1569"/>
      <c r="AQ7" s="1567"/>
      <c r="AR7" s="1569"/>
      <c r="AS7" s="367" t="s">
        <v>32</v>
      </c>
      <c r="AT7" s="367" t="s">
        <v>32</v>
      </c>
      <c r="AU7" s="367" t="s">
        <v>32</v>
      </c>
      <c r="AV7" s="367" t="s">
        <v>32</v>
      </c>
      <c r="AW7" s="367" t="s">
        <v>32</v>
      </c>
      <c r="AX7" s="367" t="s">
        <v>32</v>
      </c>
      <c r="AY7" s="368" t="s">
        <v>589</v>
      </c>
      <c r="AZ7" s="368" t="s">
        <v>584</v>
      </c>
      <c r="BA7" s="1571"/>
      <c r="BB7" s="1573"/>
      <c r="BC7" s="1575"/>
      <c r="BD7" s="1577"/>
      <c r="BE7" s="1577"/>
      <c r="BF7" s="1562"/>
      <c r="BG7" s="1564"/>
      <c r="BH7" s="1566"/>
    </row>
    <row r="8" spans="1:60" ht="409.5" x14ac:dyDescent="0.25">
      <c r="A8" s="889"/>
      <c r="B8" s="989"/>
      <c r="C8" s="989"/>
      <c r="D8" s="989"/>
      <c r="E8" s="373" t="s">
        <v>590</v>
      </c>
      <c r="F8" s="1555"/>
      <c r="G8" s="1555"/>
      <c r="H8" s="1580"/>
      <c r="I8" s="1198"/>
      <c r="J8" s="968"/>
      <c r="K8" s="927"/>
      <c r="L8" s="1145"/>
      <c r="M8" s="926">
        <f ca="1">IF(NOT(ISERROR(MATCH(L8,_xlfn.ANCHORARRAY(#REF!),0))),#REF!&amp;"Por favor no seleccionar los criterios de impacto",L8)</f>
        <v>0</v>
      </c>
      <c r="N8" s="968"/>
      <c r="O8" s="927"/>
      <c r="P8" s="969"/>
      <c r="Q8" s="299">
        <v>4</v>
      </c>
      <c r="R8" s="372" t="s">
        <v>591</v>
      </c>
      <c r="S8" s="310" t="str">
        <f>IF(OR(T8="Preventivo",T8="Detectivo"),"Probabilidad",IF(T8="Correctivo","Impacto",""))</f>
        <v>Impacto</v>
      </c>
      <c r="T8" s="306" t="s">
        <v>285</v>
      </c>
      <c r="U8" s="306" t="s">
        <v>35</v>
      </c>
      <c r="V8" s="311" t="str">
        <f>IF(AND(T8="Preventivo",U8="Automático"),"50%",IF(AND(T8="Preventivo",U8="Manual"),"40%",IF(AND(T8="Detectivo",U8="Automático"),"40%",IF(AND(T8="Detectivo",U8="Manual"),"30%",IF(AND(T8="Correctivo",U8="Automático"),"35%",IF(AND(T8="Correctivo",U8="Manual"),"25%",""))))))</f>
        <v>25%</v>
      </c>
      <c r="W8" s="306" t="s">
        <v>172</v>
      </c>
      <c r="X8" s="306" t="s">
        <v>141</v>
      </c>
      <c r="Y8" s="306" t="s">
        <v>107</v>
      </c>
      <c r="Z8" s="32">
        <f t="shared" si="0"/>
        <v>0.216</v>
      </c>
      <c r="AA8" s="312" t="str">
        <f>IFERROR(IF(Z8="","",IF(Z8&lt;=0.2,"Muy Baja",IF(Z8&lt;=0.4,"Baja",IF(Z8&lt;=0.6,"Media",IF(Z8&lt;=0.8,"Alta","Muy Alta"))))),"")</f>
        <v>Baja</v>
      </c>
      <c r="AB8" s="308">
        <f>+Z8</f>
        <v>0.216</v>
      </c>
      <c r="AC8" s="312" t="str">
        <f>IFERROR(IF(AD8="","",IF(AD8&lt;=0.2,"Leve",IF(AD8&lt;=0.4,"Menor",IF(AD8&lt;=0.6,"Moderado",IF(AD8&lt;=0.8,"Mayor","Catastrófico"))))),"")</f>
        <v>Moderado</v>
      </c>
      <c r="AD8" s="307">
        <f t="shared" si="1"/>
        <v>0.5625</v>
      </c>
      <c r="AE8" s="313" t="str">
        <f>IFERROR(IF(OR(AND(AA8="Muy Baja",AC8="Leve"),AND(AA8="Muy Baja",AC8="Menor"),AND(AA8="Baja",AC8="Leve")),"Bajo",IF(OR(AND(AA8="Muy baja",AC8="Moderado"),AND(AA8="Baja",AC8="Menor"),AND(AA8="Baja",AC8="Moderado"),AND(AA8="Media",AC8="Leve"),AND(AA8="Media",AC8="Menor"),AND(AA8="Media",AC8="Moderado"),AND(AA8="Alta",AC8="Leve"),AND(AA8="Alta",AC8="Menor")),"Moderado",IF(OR(AND(AA8="Muy Baja",AC8="Mayor"),AND(AA8="Baja",AC8="Mayor"),AND(AA8="Media",AC8="Mayor"),AND(AA8="Alta",AC8="Moderado"),AND(AA8="Alta",AC8="Mayor"),AND(AA8="Muy Alta",AC8="Leve"),AND(AA8="Muy Alta",AC8="Menor"),AND(AA8="Muy Alta",AC8="Moderado"),AND(AA8="Muy Alta",AC8="Mayor")),"Alto",IF(OR(AND(AA8="Muy Baja",AC8="Catastrófico"),AND(AA8="Baja",AC8="Catastrófico"),AND(AA8="Media",AC8="Catastrófico"),AND(AA8="Alta",AC8="Catastrófico"),AND(AA8="Muy Alta",AC8="Catastrófico")),"Extremo","")))),"")</f>
        <v>Moderado</v>
      </c>
      <c r="AF8" s="329" t="s">
        <v>592</v>
      </c>
      <c r="AG8" s="374" t="s">
        <v>593</v>
      </c>
      <c r="AH8" s="270" t="s">
        <v>537</v>
      </c>
      <c r="AI8" s="371" t="s">
        <v>538</v>
      </c>
      <c r="AJ8" s="365">
        <v>44809</v>
      </c>
      <c r="AK8" s="365">
        <v>44827</v>
      </c>
      <c r="AL8" s="375" t="s">
        <v>594</v>
      </c>
      <c r="AM8" s="335" t="s">
        <v>109</v>
      </c>
      <c r="AN8" s="1578"/>
      <c r="AO8" s="1569"/>
      <c r="AP8" s="1569"/>
      <c r="AQ8" s="1567"/>
      <c r="AR8" s="1569"/>
      <c r="AS8" s="367" t="s">
        <v>32</v>
      </c>
      <c r="AT8" s="367" t="s">
        <v>32</v>
      </c>
      <c r="AU8" s="367" t="s">
        <v>32</v>
      </c>
      <c r="AV8" s="367" t="s">
        <v>32</v>
      </c>
      <c r="AW8" s="367" t="s">
        <v>32</v>
      </c>
      <c r="AX8" s="367" t="s">
        <v>32</v>
      </c>
      <c r="AY8" s="368" t="s">
        <v>589</v>
      </c>
      <c r="AZ8" s="368" t="s">
        <v>584</v>
      </c>
      <c r="BA8" s="1571"/>
      <c r="BB8" s="1573"/>
      <c r="BC8" s="1575"/>
      <c r="BD8" s="1577"/>
      <c r="BE8" s="1577"/>
      <c r="BF8" s="1562"/>
      <c r="BG8" s="1564"/>
      <c r="BH8" s="1566"/>
    </row>
    <row r="9" spans="1:60" ht="409.5" x14ac:dyDescent="0.25">
      <c r="A9" s="890"/>
      <c r="B9" s="929"/>
      <c r="C9" s="929"/>
      <c r="D9" s="929"/>
      <c r="E9" s="373" t="s">
        <v>595</v>
      </c>
      <c r="F9" s="1556"/>
      <c r="G9" s="1556"/>
      <c r="H9" s="916"/>
      <c r="I9" s="1582"/>
      <c r="J9" s="920"/>
      <c r="K9" s="1584"/>
      <c r="L9" s="1586"/>
      <c r="M9" s="926">
        <f ca="1">IF(NOT(ISERROR(MATCH(L9,_xlfn.ANCHORARRAY(#REF!),0))),#REF!&amp;"Por favor no seleccionar los criterios de impacto",L9)</f>
        <v>0</v>
      </c>
      <c r="N9" s="906"/>
      <c r="O9" s="908"/>
      <c r="P9" s="910"/>
      <c r="Q9" s="299">
        <v>5</v>
      </c>
      <c r="R9" s="372" t="s">
        <v>596</v>
      </c>
      <c r="S9" s="310" t="str">
        <f>IF(OR(T9="Preventivo",T9="Detectivo"),"Probabilidad",IF(T9="Correctivo","Impacto",""))</f>
        <v>Probabilidad</v>
      </c>
      <c r="T9" s="306" t="s">
        <v>214</v>
      </c>
      <c r="U9" s="306" t="s">
        <v>35</v>
      </c>
      <c r="V9" s="311" t="str">
        <f>IF(AND(T9="Preventivo",U9="Automático"),"50%",IF(AND(T9="Preventivo",U9="Manual"),"40%",IF(AND(T9="Detectivo",U9="Automático"),"40%",IF(AND(T9="Detectivo",U9="Manual"),"30%",IF(AND(T9="Correctivo",U9="Automático"),"35%",IF(AND(T9="Correctivo",U9="Manual"),"25%",""))))))</f>
        <v>30%</v>
      </c>
      <c r="W9" s="306" t="s">
        <v>172</v>
      </c>
      <c r="X9" s="306" t="s">
        <v>141</v>
      </c>
      <c r="Y9" s="306" t="s">
        <v>107</v>
      </c>
      <c r="Z9" s="32">
        <f t="shared" si="0"/>
        <v>0.1512</v>
      </c>
      <c r="AA9" s="312" t="str">
        <f>IFERROR(IF(Z9="","",IF(Z9&lt;=0.2,"Muy Baja",IF(Z9&lt;=0.4,"Baja",IF(Z9&lt;=0.6,"Media",IF(Z9&lt;=0.8,"Alta","Muy Alta"))))),"")</f>
        <v>Muy Baja</v>
      </c>
      <c r="AB9" s="308">
        <f>+Z9</f>
        <v>0.1512</v>
      </c>
      <c r="AC9" s="312" t="str">
        <f>IFERROR(IF(AD9="","",IF(AD9&lt;=0.2,"Leve",IF(AD9&lt;=0.4,"Menor",IF(AD9&lt;=0.6,"Moderado",IF(AD9&lt;=0.8,"Mayor","Catastrófico"))))),"")</f>
        <v>Moderado</v>
      </c>
      <c r="AD9" s="307">
        <f t="shared" si="1"/>
        <v>0.5625</v>
      </c>
      <c r="AE9" s="313" t="str">
        <f>IFERROR(IF(OR(AND(AA9="Muy Baja",AC9="Leve"),AND(AA9="Muy Baja",AC9="Menor"),AND(AA9="Baja",AC9="Leve")),"Bajo",IF(OR(AND(AA9="Muy baja",AC9="Moderado"),AND(AA9="Baja",AC9="Menor"),AND(AA9="Baja",AC9="Moderado"),AND(AA9="Media",AC9="Leve"),AND(AA9="Media",AC9="Menor"),AND(AA9="Media",AC9="Moderado"),AND(AA9="Alta",AC9="Leve"),AND(AA9="Alta",AC9="Menor")),"Moderado",IF(OR(AND(AA9="Muy Baja",AC9="Mayor"),AND(AA9="Baja",AC9="Mayor"),AND(AA9="Media",AC9="Mayor"),AND(AA9="Alta",AC9="Moderado"),AND(AA9="Alta",AC9="Mayor"),AND(AA9="Muy Alta",AC9="Leve"),AND(AA9="Muy Alta",AC9="Menor"),AND(AA9="Muy Alta",AC9="Moderado"),AND(AA9="Muy Alta",AC9="Mayor")),"Alto",IF(OR(AND(AA9="Muy Baja",AC9="Catastrófico"),AND(AA9="Baja",AC9="Catastrófico"),AND(AA9="Media",AC9="Catastrófico"),AND(AA9="Alta",AC9="Catastrófico"),AND(AA9="Muy Alta",AC9="Catastrófico")),"Extremo","")))),"")</f>
        <v>Moderado</v>
      </c>
      <c r="AF9" s="329" t="s">
        <v>142</v>
      </c>
      <c r="AG9" s="374" t="s">
        <v>597</v>
      </c>
      <c r="AH9" s="270" t="s">
        <v>537</v>
      </c>
      <c r="AI9" s="371" t="s">
        <v>538</v>
      </c>
      <c r="AJ9" s="365">
        <v>44809</v>
      </c>
      <c r="AK9" s="365">
        <v>44827</v>
      </c>
      <c r="AL9" s="375" t="s">
        <v>598</v>
      </c>
      <c r="AM9" s="335" t="s">
        <v>109</v>
      </c>
      <c r="AN9" s="1579"/>
      <c r="AO9" s="1569"/>
      <c r="AP9" s="1569"/>
      <c r="AQ9" s="1567"/>
      <c r="AR9" s="1569"/>
      <c r="AS9" s="367" t="s">
        <v>32</v>
      </c>
      <c r="AT9" s="367" t="s">
        <v>32</v>
      </c>
      <c r="AU9" s="367" t="s">
        <v>32</v>
      </c>
      <c r="AV9" s="367" t="s">
        <v>32</v>
      </c>
      <c r="AW9" s="367" t="s">
        <v>32</v>
      </c>
      <c r="AX9" s="367" t="s">
        <v>32</v>
      </c>
      <c r="AY9" s="368" t="s">
        <v>583</v>
      </c>
      <c r="AZ9" s="368" t="s">
        <v>584</v>
      </c>
      <c r="BA9" s="1571"/>
      <c r="BB9" s="1573"/>
      <c r="BC9" s="1575"/>
      <c r="BD9" s="1577"/>
      <c r="BE9" s="1577"/>
      <c r="BF9" s="1562"/>
      <c r="BG9" s="1564"/>
      <c r="BH9" s="1561"/>
    </row>
    <row r="10" spans="1:60" ht="20.25" x14ac:dyDescent="0.3">
      <c r="A10" s="343"/>
      <c r="B10" s="344"/>
      <c r="C10" s="344"/>
      <c r="D10" s="376"/>
      <c r="E10" s="46"/>
      <c r="F10" s="348"/>
      <c r="G10" s="377"/>
      <c r="H10" s="378"/>
      <c r="I10" s="379"/>
      <c r="J10" s="380"/>
      <c r="K10" s="381"/>
      <c r="L10" s="382"/>
      <c r="M10" s="908">
        <f ca="1">IF(NOT(ISERROR(MATCH(L10,_xlfn.ANCHORARRAY(#REF!),0))),#REF!&amp;"Por favor no seleccionar los criterios de impacto",L10)</f>
        <v>0</v>
      </c>
      <c r="N10" s="380"/>
      <c r="O10" s="381"/>
      <c r="P10" s="383"/>
      <c r="Q10" s="299">
        <v>6</v>
      </c>
      <c r="R10" s="300"/>
      <c r="S10" s="301" t="str">
        <f t="shared" ref="S10" si="2">IF(OR(T10="Preventivo",T10="Detectivo"),"Probabilidad",IF(T10="Correctivo","Impacto",""))</f>
        <v/>
      </c>
      <c r="T10" s="30"/>
      <c r="U10" s="30"/>
      <c r="V10" s="31" t="str">
        <f t="shared" ref="V10" si="3">IF(AND(T10="Preventivo",U10="Automático"),"50%",IF(AND(T10="Preventivo",U10="Manual"),"40%",IF(AND(T10="Detectivo",U10="Automático"),"40%",IF(AND(T10="Detectivo",U10="Manual"),"30%",IF(AND(T10="Correctivo",U10="Automático"),"35%",IF(AND(T10="Correctivo",U10="Manual"),"25%",""))))))</f>
        <v/>
      </c>
      <c r="W10" s="30"/>
      <c r="X10" s="30"/>
      <c r="Y10" s="30"/>
      <c r="Z10" s="32" t="str">
        <f t="shared" si="0"/>
        <v/>
      </c>
      <c r="AA10" s="33" t="str">
        <f t="shared" ref="AA10" si="4">IFERROR(IF(Z10="","",IF(Z10&lt;=0.2,"Muy Baja",IF(Z10&lt;=0.4,"Baja",IF(Z10&lt;=0.6,"Media",IF(Z10&lt;=0.8,"Alta","Muy Alta"))))),"")</f>
        <v/>
      </c>
      <c r="AB10" s="307" t="str">
        <f t="shared" ref="AB10" si="5">+Z10</f>
        <v/>
      </c>
      <c r="AC10" s="33" t="str">
        <f t="shared" ref="AC10" si="6">IFERROR(IF(AD10="","",IF(AD10&lt;=0.2,"Leve",IF(AD10&lt;=0.4,"Menor",IF(AD10&lt;=0.6,"Moderado",IF(AD10&lt;=0.8,"Mayor","Catastrófico"))))),"")</f>
        <v/>
      </c>
      <c r="AD10" s="326" t="str">
        <f t="shared" si="1"/>
        <v/>
      </c>
      <c r="AE10" s="36" t="str">
        <f t="shared" ref="AE10" si="7">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
      </c>
      <c r="AF10" s="337"/>
      <c r="AG10" s="270"/>
      <c r="AH10" s="283"/>
      <c r="AI10" s="284"/>
      <c r="AJ10" s="284"/>
      <c r="AK10" s="384"/>
      <c r="AL10" s="270"/>
      <c r="AM10" s="335"/>
      <c r="AN10" s="385"/>
      <c r="AO10" s="386"/>
      <c r="AP10" s="387"/>
      <c r="AQ10" s="387"/>
      <c r="AR10" s="387"/>
      <c r="AS10" s="388"/>
      <c r="AT10" s="388"/>
      <c r="AU10" s="388"/>
      <c r="AV10" s="388"/>
      <c r="AW10" s="388"/>
      <c r="AX10" s="388"/>
      <c r="AY10" s="389"/>
      <c r="AZ10" s="389"/>
      <c r="BA10" s="390"/>
      <c r="BB10" s="391"/>
      <c r="BC10" s="392"/>
      <c r="BD10" s="393"/>
      <c r="BE10" s="394"/>
      <c r="BF10" s="389"/>
      <c r="BG10" s="395"/>
      <c r="BH10" s="389"/>
    </row>
    <row r="11" spans="1:60" ht="16.5" x14ac:dyDescent="0.3">
      <c r="A11" s="888">
        <v>2</v>
      </c>
      <c r="B11" s="873"/>
      <c r="C11" s="873"/>
      <c r="D11" s="873"/>
      <c r="E11" s="357"/>
      <c r="F11" s="891"/>
      <c r="G11" s="358"/>
      <c r="H11" s="873"/>
      <c r="I11" s="876"/>
      <c r="J11" s="861" t="str">
        <f t="shared" ref="J11" si="8">IF(I11&lt;=0,"",IF(I11&lt;=2,"Muy Baja",IF(I11&lt;=24,"Baja",IF(I11&lt;=500,"Media",IF(I11&lt;=5000,"Alta","Muy Alta")))))</f>
        <v/>
      </c>
      <c r="K11" s="864" t="str">
        <f t="shared" ref="K11" si="9">IF(J11="","",IF(J11="Muy Baja",0.2,IF(J11="Baja",0.4,IF(J11="Media",0.6,IF(J11="Alta",0.8,IF(J11="Muy Alta",1,))))))</f>
        <v/>
      </c>
      <c r="L11" s="879"/>
      <c r="M11" s="864">
        <f>IF(NOT(ISERROR(MATCH(L11,#REF!,0))),#REF!&amp;"Por favor no seleccionar los criterios de impacto(Afectación Económica o presupuestal y Pérdida Reputacional)",L11)</f>
        <v>0</v>
      </c>
      <c r="N11" s="861"/>
      <c r="O11" s="864"/>
      <c r="P11" s="867"/>
      <c r="Q11" s="299">
        <v>1</v>
      </c>
      <c r="R11" s="300"/>
      <c r="S11" s="301" t="str">
        <f>IF(OR(T11="Preventivo",T11="Detectivo"),"Probabilidad",IF(T11="Correctivo","Impacto",""))</f>
        <v/>
      </c>
      <c r="T11" s="30"/>
      <c r="U11" s="30"/>
      <c r="V11" s="31" t="str">
        <f>IF(AND(T11="Preventivo",U11="Automático"),"50%",IF(AND(T11="Preventivo",U11="Manual"),"40%",IF(AND(T11="Detectivo",U11="Automático"),"40%",IF(AND(T11="Detectivo",U11="Manual"),"30%",IF(AND(T11="Correctivo",U11="Automático"),"35%",IF(AND(T11="Correctivo",U11="Manual"),"25%",""))))))</f>
        <v/>
      </c>
      <c r="W11" s="30"/>
      <c r="X11" s="30"/>
      <c r="Y11" s="30"/>
      <c r="Z11" s="32" t="str">
        <f>IFERROR(IF(S11="Probabilidad",(K11-(+K11*V11)),IF(S11="Impacto",K11,"")),"")</f>
        <v/>
      </c>
      <c r="AA11" s="33" t="str">
        <f>IFERROR(IF(Z11="","",IF(Z11&lt;=0.2,"Muy Baja",IF(Z11&lt;=0.4,"Baja",IF(Z11&lt;=0.6,"Media",IF(Z11&lt;=0.8,"Alta","Muy Alta"))))),"")</f>
        <v/>
      </c>
      <c r="AB11" s="307" t="str">
        <f>+Z11</f>
        <v/>
      </c>
      <c r="AC11" s="33" t="str">
        <f>IFERROR(IF(AD11="","",IF(AD11&lt;=0.2,"Leve",IF(AD11&lt;=0.4,"Menor",IF(AD11&lt;=0.6,"Moderado",IF(AD11&lt;=0.8,"Mayor","Catastrófico"))))),"")</f>
        <v/>
      </c>
      <c r="AD11" s="307" t="str">
        <f>IFERROR(IF(S11="Impacto",(O11-(+O11*V11)),IF(S11="Probabilidad",O11,"")),"")</f>
        <v/>
      </c>
      <c r="AE11" s="36" t="str">
        <f>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
      </c>
      <c r="AF11" s="337"/>
      <c r="AG11" s="270"/>
      <c r="AH11" s="283"/>
      <c r="AI11" s="284"/>
      <c r="AJ11" s="284"/>
      <c r="AK11" s="270"/>
      <c r="AL11" s="270"/>
      <c r="AM11" s="283"/>
      <c r="AN11" s="396"/>
      <c r="AO11" s="396"/>
      <c r="AP11" s="396"/>
      <c r="AQ11" s="396"/>
      <c r="AR11" s="396"/>
      <c r="AS11" s="396"/>
      <c r="AT11" s="396"/>
      <c r="AU11" s="396"/>
      <c r="AV11" s="396"/>
      <c r="AW11" s="396"/>
      <c r="AX11" s="396"/>
      <c r="AY11" s="396"/>
      <c r="AZ11" s="396"/>
      <c r="BA11" s="396"/>
      <c r="BB11" s="396"/>
      <c r="BC11" s="396"/>
      <c r="BD11" s="396"/>
      <c r="BE11" s="396"/>
      <c r="BF11" s="396"/>
      <c r="BG11" s="396"/>
      <c r="BH11" s="396"/>
    </row>
    <row r="12" spans="1:60" ht="16.5" x14ac:dyDescent="0.3">
      <c r="A12" s="889"/>
      <c r="B12" s="874"/>
      <c r="C12" s="874"/>
      <c r="D12" s="874"/>
      <c r="E12" s="361"/>
      <c r="F12" s="892"/>
      <c r="G12" s="362"/>
      <c r="H12" s="874"/>
      <c r="I12" s="877"/>
      <c r="J12" s="862"/>
      <c r="K12" s="865"/>
      <c r="L12" s="880"/>
      <c r="M12" s="865">
        <f ca="1">IF(NOT(ISERROR(MATCH(L12,_xlfn.ANCHORARRAY(F23),0))),K25&amp;"Por favor no seleccionar los criterios de impacto",L12)</f>
        <v>0</v>
      </c>
      <c r="N12" s="862"/>
      <c r="O12" s="865"/>
      <c r="P12" s="868"/>
      <c r="Q12" s="299">
        <v>2</v>
      </c>
      <c r="R12" s="300"/>
      <c r="S12" s="301" t="str">
        <f>IF(OR(T12="Preventivo",T12="Detectivo"),"Probabilidad",IF(T12="Correctivo","Impacto",""))</f>
        <v/>
      </c>
      <c r="T12" s="30"/>
      <c r="U12" s="30"/>
      <c r="V12" s="31" t="str">
        <f t="shared" ref="V12:V16" si="10">IF(AND(T12="Preventivo",U12="Automático"),"50%",IF(AND(T12="Preventivo",U12="Manual"),"40%",IF(AND(T12="Detectivo",U12="Automático"),"40%",IF(AND(T12="Detectivo",U12="Manual"),"30%",IF(AND(T12="Correctivo",U12="Automático"),"35%",IF(AND(T12="Correctivo",U12="Manual"),"25%",""))))))</f>
        <v/>
      </c>
      <c r="W12" s="30"/>
      <c r="X12" s="30"/>
      <c r="Y12" s="30"/>
      <c r="Z12" s="32" t="str">
        <f>IFERROR(IF(AND(S11="Probabilidad",S12="Probabilidad"),(AB11-(+AB11*V12)),IF(AND(S11="Impacto",S12="Probabilidad"),(K11-(+K11*V12)),IF(S12="Impacto",AB11,""))),"")</f>
        <v/>
      </c>
      <c r="AA12" s="33" t="str">
        <f t="shared" ref="AA12:AA16" si="11">IFERROR(IF(Z12="","",IF(Z12&lt;=0.2,"Muy Baja",IF(Z12&lt;=0.4,"Baja",IF(Z12&lt;=0.6,"Media",IF(Z12&lt;=0.8,"Alta","Muy Alta"))))),"")</f>
        <v/>
      </c>
      <c r="AB12" s="307" t="str">
        <f>+Z12</f>
        <v/>
      </c>
      <c r="AC12" s="33" t="str">
        <f t="shared" ref="AC12:AC16" si="12">IFERROR(IF(AD12="","",IF(AD12&lt;=0.2,"Leve",IF(AD12&lt;=0.4,"Menor",IF(AD12&lt;=0.6,"Moderado",IF(AD12&lt;=0.8,"Mayor","Catastrófico"))))),"")</f>
        <v/>
      </c>
      <c r="AD12" s="326" t="str">
        <f>IFERROR(IF(AND(S11="Impacto",S12="Impacto"),(AD11-(+AD11*V12)),IF(AND(S11="Probabilidad",S12="Impacto"),(O11-(+O11*V12)),IF(S12="Probabilidad",AD11,""))),"")</f>
        <v/>
      </c>
      <c r="AE12" s="36" t="str">
        <f t="shared" ref="AE12:AE16" si="13">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337"/>
      <c r="AG12" s="270"/>
      <c r="AH12" s="283"/>
      <c r="AI12" s="284"/>
      <c r="AJ12" s="284"/>
      <c r="AK12" s="270"/>
      <c r="AL12" s="270"/>
      <c r="AM12" s="283"/>
      <c r="AN12" s="65"/>
      <c r="AO12" s="65"/>
      <c r="AP12" s="65"/>
      <c r="AQ12" s="65"/>
      <c r="AR12" s="65"/>
      <c r="AS12" s="65"/>
      <c r="AT12" s="65"/>
      <c r="AU12" s="65"/>
      <c r="AV12" s="65"/>
      <c r="AW12" s="65"/>
      <c r="AX12" s="65"/>
      <c r="AY12" s="65"/>
      <c r="AZ12" s="65"/>
      <c r="BA12" s="65"/>
      <c r="BB12" s="65"/>
      <c r="BC12" s="65"/>
      <c r="BD12" s="65"/>
      <c r="BE12" s="65"/>
      <c r="BF12" s="65"/>
      <c r="BG12" s="65"/>
      <c r="BH12" s="65"/>
    </row>
    <row r="13" spans="1:60" ht="16.5" x14ac:dyDescent="0.3">
      <c r="A13" s="889"/>
      <c r="B13" s="874"/>
      <c r="C13" s="874"/>
      <c r="D13" s="874"/>
      <c r="E13" s="361"/>
      <c r="F13" s="892"/>
      <c r="G13" s="362"/>
      <c r="H13" s="874"/>
      <c r="I13" s="877"/>
      <c r="J13" s="862"/>
      <c r="K13" s="865"/>
      <c r="L13" s="880"/>
      <c r="M13" s="865">
        <f ca="1">IF(NOT(ISERROR(MATCH(L13,_xlfn.ANCHORARRAY(F24),0))),K26&amp;"Por favor no seleccionar los criterios de impacto",L13)</f>
        <v>0</v>
      </c>
      <c r="N13" s="862"/>
      <c r="O13" s="865"/>
      <c r="P13" s="868"/>
      <c r="Q13" s="299">
        <v>3</v>
      </c>
      <c r="R13" s="280"/>
      <c r="S13" s="301" t="str">
        <f t="shared" ref="S13:S16" si="14">IF(OR(T13="Preventivo",T13="Detectivo"),"Probabilidad",IF(T13="Correctivo","Impacto",""))</f>
        <v/>
      </c>
      <c r="T13" s="30"/>
      <c r="U13" s="30"/>
      <c r="V13" s="31" t="str">
        <f t="shared" si="10"/>
        <v/>
      </c>
      <c r="W13" s="30"/>
      <c r="X13" s="30"/>
      <c r="Y13" s="30"/>
      <c r="Z13" s="32" t="str">
        <f>IFERROR(IF(AND(S12="Probabilidad",S13="Probabilidad"),(AB12-(+AB12*V13)),IF(AND(S12="Impacto",S13="Probabilidad"),(AB11-(+AB11*V13)),IF(S13="Impacto",AB12,""))),"")</f>
        <v/>
      </c>
      <c r="AA13" s="33" t="str">
        <f t="shared" si="11"/>
        <v/>
      </c>
      <c r="AB13" s="307" t="str">
        <f t="shared" ref="AB13:AB16" si="15">+Z13</f>
        <v/>
      </c>
      <c r="AC13" s="33" t="str">
        <f t="shared" si="12"/>
        <v/>
      </c>
      <c r="AD13" s="326" t="str">
        <f t="shared" ref="AD13:AD16" si="16">IFERROR(IF(AND(S12="Impacto",S13="Impacto"),(AD12-(+AD12*V13)),IF(AND(S12="Probabilidad",S13="Impacto"),(AD11-(+AD11*V13)),IF(S13="Probabilidad",AD12,""))),"")</f>
        <v/>
      </c>
      <c r="AE13" s="36" t="str">
        <f t="shared" si="13"/>
        <v/>
      </c>
      <c r="AF13" s="337"/>
      <c r="AG13" s="270"/>
      <c r="AH13" s="283"/>
      <c r="AI13" s="284"/>
      <c r="AJ13" s="284"/>
      <c r="AK13" s="371"/>
      <c r="AL13" s="270"/>
      <c r="AM13" s="283"/>
      <c r="AN13" s="65"/>
      <c r="AO13" s="65"/>
      <c r="AP13" s="65"/>
      <c r="AQ13" s="65"/>
      <c r="AR13" s="65"/>
      <c r="AS13" s="65"/>
      <c r="AT13" s="65"/>
      <c r="AU13" s="65"/>
      <c r="AV13" s="65"/>
      <c r="AW13" s="65"/>
      <c r="AX13" s="65"/>
      <c r="AY13" s="65"/>
      <c r="AZ13" s="65"/>
      <c r="BA13" s="65"/>
      <c r="BB13" s="65"/>
      <c r="BC13" s="65"/>
      <c r="BD13" s="65"/>
      <c r="BE13" s="65"/>
      <c r="BF13" s="65"/>
      <c r="BG13" s="65"/>
      <c r="BH13" s="65"/>
    </row>
    <row r="14" spans="1:60" ht="16.5" x14ac:dyDescent="0.3">
      <c r="A14" s="889"/>
      <c r="B14" s="874"/>
      <c r="C14" s="874"/>
      <c r="D14" s="874"/>
      <c r="E14" s="361"/>
      <c r="F14" s="892"/>
      <c r="G14" s="362"/>
      <c r="H14" s="874"/>
      <c r="I14" s="877"/>
      <c r="J14" s="862"/>
      <c r="K14" s="865"/>
      <c r="L14" s="880"/>
      <c r="M14" s="865">
        <f ca="1">IF(NOT(ISERROR(MATCH(L14,_xlfn.ANCHORARRAY(F25),0))),K27&amp;"Por favor no seleccionar los criterios de impacto",L14)</f>
        <v>0</v>
      </c>
      <c r="N14" s="862"/>
      <c r="O14" s="865"/>
      <c r="P14" s="868"/>
      <c r="Q14" s="299">
        <v>4</v>
      </c>
      <c r="R14" s="300"/>
      <c r="S14" s="301" t="str">
        <f t="shared" si="14"/>
        <v/>
      </c>
      <c r="T14" s="30"/>
      <c r="U14" s="30"/>
      <c r="V14" s="31" t="str">
        <f t="shared" si="10"/>
        <v/>
      </c>
      <c r="W14" s="30"/>
      <c r="X14" s="30"/>
      <c r="Y14" s="30"/>
      <c r="Z14" s="32" t="str">
        <f t="shared" ref="Z14:Z16" si="17">IFERROR(IF(AND(S13="Probabilidad",S14="Probabilidad"),(AB13-(+AB13*V14)),IF(AND(S13="Impacto",S14="Probabilidad"),(AB12-(+AB12*V14)),IF(S14="Impacto",AB13,""))),"")</f>
        <v/>
      </c>
      <c r="AA14" s="33" t="str">
        <f t="shared" si="11"/>
        <v/>
      </c>
      <c r="AB14" s="307" t="str">
        <f t="shared" si="15"/>
        <v/>
      </c>
      <c r="AC14" s="33" t="str">
        <f t="shared" si="12"/>
        <v/>
      </c>
      <c r="AD14" s="326" t="str">
        <f t="shared" si="16"/>
        <v/>
      </c>
      <c r="AE14" s="36" t="str">
        <f t="shared" si="13"/>
        <v/>
      </c>
      <c r="AF14" s="337"/>
      <c r="AG14" s="270"/>
      <c r="AH14" s="283"/>
      <c r="AI14" s="284"/>
      <c r="AJ14" s="284"/>
      <c r="AK14" s="270"/>
      <c r="AL14" s="270"/>
      <c r="AM14" s="283"/>
      <c r="AN14" s="65"/>
      <c r="AO14" s="65"/>
      <c r="AP14" s="65"/>
      <c r="AQ14" s="65"/>
      <c r="AR14" s="65"/>
      <c r="AS14" s="65"/>
      <c r="AT14" s="65"/>
      <c r="AU14" s="65"/>
      <c r="AV14" s="65"/>
      <c r="AW14" s="65"/>
      <c r="AX14" s="65"/>
      <c r="AY14" s="65"/>
      <c r="AZ14" s="65"/>
      <c r="BA14" s="65"/>
      <c r="BB14" s="65"/>
      <c r="BC14" s="65"/>
      <c r="BD14" s="65"/>
      <c r="BE14" s="65"/>
      <c r="BF14" s="65"/>
      <c r="BG14" s="65"/>
      <c r="BH14" s="65"/>
    </row>
    <row r="15" spans="1:60" ht="16.5" x14ac:dyDescent="0.3">
      <c r="A15" s="889"/>
      <c r="B15" s="874"/>
      <c r="C15" s="874"/>
      <c r="D15" s="874"/>
      <c r="E15" s="361"/>
      <c r="F15" s="892"/>
      <c r="G15" s="362"/>
      <c r="H15" s="874"/>
      <c r="I15" s="877"/>
      <c r="J15" s="862"/>
      <c r="K15" s="865"/>
      <c r="L15" s="880"/>
      <c r="M15" s="865">
        <f ca="1">IF(NOT(ISERROR(MATCH(L15,_xlfn.ANCHORARRAY(F26),0))),K28&amp;"Por favor no seleccionar los criterios de impacto",L15)</f>
        <v>0</v>
      </c>
      <c r="N15" s="862"/>
      <c r="O15" s="865"/>
      <c r="P15" s="868"/>
      <c r="Q15" s="299">
        <v>5</v>
      </c>
      <c r="R15" s="300"/>
      <c r="S15" s="301" t="str">
        <f t="shared" si="14"/>
        <v/>
      </c>
      <c r="T15" s="30"/>
      <c r="U15" s="30"/>
      <c r="V15" s="31" t="str">
        <f t="shared" si="10"/>
        <v/>
      </c>
      <c r="W15" s="30"/>
      <c r="X15" s="30"/>
      <c r="Y15" s="30"/>
      <c r="Z15" s="32" t="str">
        <f t="shared" si="17"/>
        <v/>
      </c>
      <c r="AA15" s="33" t="str">
        <f t="shared" si="11"/>
        <v/>
      </c>
      <c r="AB15" s="307" t="str">
        <f t="shared" si="15"/>
        <v/>
      </c>
      <c r="AC15" s="33" t="str">
        <f t="shared" si="12"/>
        <v/>
      </c>
      <c r="AD15" s="326" t="str">
        <f t="shared" si="16"/>
        <v/>
      </c>
      <c r="AE15" s="36" t="str">
        <f t="shared" si="13"/>
        <v/>
      </c>
      <c r="AF15" s="337"/>
      <c r="AG15" s="270"/>
      <c r="AH15" s="283"/>
      <c r="AI15" s="284"/>
      <c r="AJ15" s="284"/>
      <c r="AK15" s="270"/>
      <c r="AL15" s="270"/>
      <c r="AM15" s="283"/>
      <c r="AN15" s="65"/>
      <c r="AO15" s="65"/>
      <c r="AP15" s="65"/>
      <c r="AQ15" s="65"/>
      <c r="AR15" s="65"/>
      <c r="AS15" s="65"/>
      <c r="AT15" s="65"/>
      <c r="AU15" s="65"/>
      <c r="AV15" s="65"/>
      <c r="AW15" s="65"/>
      <c r="AX15" s="65"/>
      <c r="AY15" s="65"/>
      <c r="AZ15" s="65"/>
      <c r="BA15" s="65"/>
      <c r="BB15" s="65"/>
      <c r="BC15" s="65"/>
      <c r="BD15" s="65"/>
      <c r="BE15" s="65"/>
      <c r="BF15" s="65"/>
      <c r="BG15" s="65"/>
      <c r="BH15" s="65"/>
    </row>
    <row r="16" spans="1:60" ht="16.5" x14ac:dyDescent="0.3">
      <c r="A16" s="890"/>
      <c r="B16" s="875"/>
      <c r="C16" s="875"/>
      <c r="D16" s="875"/>
      <c r="E16" s="359"/>
      <c r="F16" s="893"/>
      <c r="G16" s="363"/>
      <c r="H16" s="875"/>
      <c r="I16" s="878"/>
      <c r="J16" s="863"/>
      <c r="K16" s="866"/>
      <c r="L16" s="881"/>
      <c r="M16" s="866">
        <f ca="1">IF(NOT(ISERROR(MATCH(L16,_xlfn.ANCHORARRAY(F27),0))),K29&amp;"Por favor no seleccionar los criterios de impacto",L16)</f>
        <v>0</v>
      </c>
      <c r="N16" s="863"/>
      <c r="O16" s="866"/>
      <c r="P16" s="869"/>
      <c r="Q16" s="299">
        <v>6</v>
      </c>
      <c r="R16" s="300"/>
      <c r="S16" s="301" t="str">
        <f t="shared" si="14"/>
        <v/>
      </c>
      <c r="T16" s="30"/>
      <c r="U16" s="30"/>
      <c r="V16" s="31" t="str">
        <f t="shared" si="10"/>
        <v/>
      </c>
      <c r="W16" s="30"/>
      <c r="X16" s="30"/>
      <c r="Y16" s="30"/>
      <c r="Z16" s="32" t="str">
        <f t="shared" si="17"/>
        <v/>
      </c>
      <c r="AA16" s="33" t="str">
        <f t="shared" si="11"/>
        <v/>
      </c>
      <c r="AB16" s="307" t="str">
        <f t="shared" si="15"/>
        <v/>
      </c>
      <c r="AC16" s="33" t="str">
        <f t="shared" si="12"/>
        <v/>
      </c>
      <c r="AD16" s="326" t="str">
        <f t="shared" si="16"/>
        <v/>
      </c>
      <c r="AE16" s="36" t="str">
        <f t="shared" si="13"/>
        <v/>
      </c>
      <c r="AF16" s="337"/>
      <c r="AG16" s="270"/>
      <c r="AH16" s="283"/>
      <c r="AI16" s="284"/>
      <c r="AJ16" s="284"/>
      <c r="AK16" s="270"/>
      <c r="AL16" s="270"/>
      <c r="AM16" s="283"/>
      <c r="AN16" s="65"/>
      <c r="AO16" s="65"/>
      <c r="AP16" s="65"/>
      <c r="AQ16" s="65"/>
      <c r="AR16" s="65"/>
      <c r="AS16" s="65"/>
      <c r="AT16" s="65"/>
      <c r="AU16" s="65"/>
      <c r="AV16" s="65"/>
      <c r="AW16" s="65"/>
      <c r="AX16" s="65"/>
      <c r="AY16" s="65"/>
      <c r="AZ16" s="65"/>
      <c r="BA16" s="65"/>
      <c r="BB16" s="65"/>
      <c r="BC16" s="65"/>
      <c r="BD16" s="65"/>
      <c r="BE16" s="65"/>
      <c r="BF16" s="65"/>
      <c r="BG16" s="65"/>
      <c r="BH16" s="65"/>
    </row>
  </sheetData>
  <mergeCells count="106">
    <mergeCell ref="O11:O16"/>
    <mergeCell ref="P11:P16"/>
    <mergeCell ref="I11:I16"/>
    <mergeCell ref="J11:J16"/>
    <mergeCell ref="K11:K16"/>
    <mergeCell ref="L11:L16"/>
    <mergeCell ref="M11:M16"/>
    <mergeCell ref="N11:N16"/>
    <mergeCell ref="BE5:BE9"/>
    <mergeCell ref="K5:K9"/>
    <mergeCell ref="L5:L9"/>
    <mergeCell ref="M5:M10"/>
    <mergeCell ref="BF5:BF9"/>
    <mergeCell ref="BG5:BG9"/>
    <mergeCell ref="BH5:BH9"/>
    <mergeCell ref="A11:A16"/>
    <mergeCell ref="B11:B16"/>
    <mergeCell ref="C11:C16"/>
    <mergeCell ref="D11:D16"/>
    <mergeCell ref="F11:F16"/>
    <mergeCell ref="H11:H16"/>
    <mergeCell ref="AQ5:AQ9"/>
    <mergeCell ref="AR5:AR9"/>
    <mergeCell ref="BA5:BA9"/>
    <mergeCell ref="BB5:BB9"/>
    <mergeCell ref="BC5:BC9"/>
    <mergeCell ref="BD5:BD9"/>
    <mergeCell ref="N5:N9"/>
    <mergeCell ref="O5:O9"/>
    <mergeCell ref="P5:P9"/>
    <mergeCell ref="AN5:AN9"/>
    <mergeCell ref="AO5:AO9"/>
    <mergeCell ref="AP5:AP9"/>
    <mergeCell ref="H5:H9"/>
    <mergeCell ref="I5:I9"/>
    <mergeCell ref="J5:J9"/>
    <mergeCell ref="A5:A9"/>
    <mergeCell ref="B5:B9"/>
    <mergeCell ref="C5:C9"/>
    <mergeCell ref="D5:D9"/>
    <mergeCell ref="F5:F9"/>
    <mergeCell ref="G5:G9"/>
    <mergeCell ref="BC3:BC4"/>
    <mergeCell ref="BD3:BD4"/>
    <mergeCell ref="BE3:BE4"/>
    <mergeCell ref="AQ3:AQ4"/>
    <mergeCell ref="AR3:AR4"/>
    <mergeCell ref="AS3:AS4"/>
    <mergeCell ref="AT3:AT4"/>
    <mergeCell ref="AU3:AU4"/>
    <mergeCell ref="AV3:AV4"/>
    <mergeCell ref="AK3:AK4"/>
    <mergeCell ref="AL3:AL4"/>
    <mergeCell ref="AM3:AM4"/>
    <mergeCell ref="AN3:AN4"/>
    <mergeCell ref="AO3:AO4"/>
    <mergeCell ref="AP3:AP4"/>
    <mergeCell ref="AE3:AE4"/>
    <mergeCell ref="AF3:AF4"/>
    <mergeCell ref="AG3:AG4"/>
    <mergeCell ref="BF3:BF4"/>
    <mergeCell ref="BG3:BG4"/>
    <mergeCell ref="BH3:BH4"/>
    <mergeCell ref="AW3:AW4"/>
    <mergeCell ref="AX3:AX4"/>
    <mergeCell ref="AY3:AY4"/>
    <mergeCell ref="AZ3:AZ4"/>
    <mergeCell ref="BA3:BA4"/>
    <mergeCell ref="BB3:BB4"/>
    <mergeCell ref="J3:J4"/>
    <mergeCell ref="K3:K4"/>
    <mergeCell ref="L3:L4"/>
    <mergeCell ref="M3:M4"/>
    <mergeCell ref="AH3:AH4"/>
    <mergeCell ref="AI3:AI4"/>
    <mergeCell ref="AJ3:AJ4"/>
    <mergeCell ref="T3:Y3"/>
    <mergeCell ref="Z3:Z4"/>
    <mergeCell ref="AA3:AA4"/>
    <mergeCell ref="AB3:AB4"/>
    <mergeCell ref="AC3:AC4"/>
    <mergeCell ref="AD3:AD4"/>
    <mergeCell ref="AN1:AR2"/>
    <mergeCell ref="AS1:AZ2"/>
    <mergeCell ref="BA1:BH2"/>
    <mergeCell ref="A3:A4"/>
    <mergeCell ref="B3:B4"/>
    <mergeCell ref="C3:C4"/>
    <mergeCell ref="D3:D4"/>
    <mergeCell ref="E3:E4"/>
    <mergeCell ref="F3:F4"/>
    <mergeCell ref="G3:G4"/>
    <mergeCell ref="A1:I2"/>
    <mergeCell ref="J1:P2"/>
    <mergeCell ref="Q1:Y2"/>
    <mergeCell ref="Z1:AF2"/>
    <mergeCell ref="AG1:AJ2"/>
    <mergeCell ref="AK1:AM2"/>
    <mergeCell ref="N3:N4"/>
    <mergeCell ref="O3:O4"/>
    <mergeCell ref="P3:P4"/>
    <mergeCell ref="Q3:Q4"/>
    <mergeCell ref="R3:R4"/>
    <mergeCell ref="S3:S4"/>
    <mergeCell ref="H3:H4"/>
    <mergeCell ref="I3:I4"/>
  </mergeCells>
  <conditionalFormatting sqref="J11">
    <cfRule type="cellIs" dxfId="583" priority="82" operator="equal">
      <formula>"Muy Alta"</formula>
    </cfRule>
    <cfRule type="cellIs" dxfId="582" priority="83" operator="equal">
      <formula>"Alta"</formula>
    </cfRule>
    <cfRule type="cellIs" dxfId="581" priority="84" operator="equal">
      <formula>"Media"</formula>
    </cfRule>
    <cfRule type="cellIs" dxfId="580" priority="85" operator="equal">
      <formula>"Baja"</formula>
    </cfRule>
    <cfRule type="cellIs" dxfId="579" priority="86" operator="equal">
      <formula>"Muy Baja"</formula>
    </cfRule>
  </conditionalFormatting>
  <conditionalFormatting sqref="N11">
    <cfRule type="cellIs" dxfId="578" priority="77" operator="equal">
      <formula>"Catastrófico"</formula>
    </cfRule>
    <cfRule type="cellIs" dxfId="577" priority="78" operator="equal">
      <formula>"Mayor"</formula>
    </cfRule>
    <cfRule type="cellIs" dxfId="576" priority="79" operator="equal">
      <formula>"Moderado"</formula>
    </cfRule>
    <cfRule type="cellIs" dxfId="575" priority="80" operator="equal">
      <formula>"Menor"</formula>
    </cfRule>
    <cfRule type="cellIs" dxfId="574" priority="81" operator="equal">
      <formula>"Leve"</formula>
    </cfRule>
  </conditionalFormatting>
  <conditionalFormatting sqref="AA5:AA9">
    <cfRule type="cellIs" dxfId="573" priority="72" operator="equal">
      <formula>"Muy Alta"</formula>
    </cfRule>
    <cfRule type="cellIs" dxfId="572" priority="73" operator="equal">
      <formula>"Alta"</formula>
    </cfRule>
    <cfRule type="cellIs" dxfId="571" priority="74" operator="equal">
      <formula>"Media"</formula>
    </cfRule>
    <cfRule type="cellIs" dxfId="570" priority="75" operator="equal">
      <formula>"Baja"</formula>
    </cfRule>
    <cfRule type="cellIs" dxfId="569" priority="76" operator="equal">
      <formula>"Muy Baja"</formula>
    </cfRule>
  </conditionalFormatting>
  <conditionalFormatting sqref="AC5:AC9">
    <cfRule type="cellIs" dxfId="568" priority="67" operator="equal">
      <formula>"Catastrófico"</formula>
    </cfRule>
    <cfRule type="cellIs" dxfId="567" priority="68" operator="equal">
      <formula>"Mayor"</formula>
    </cfRule>
    <cfRule type="cellIs" dxfId="566" priority="69" operator="equal">
      <formula>"Moderado"</formula>
    </cfRule>
    <cfRule type="cellIs" dxfId="565" priority="70" operator="equal">
      <formula>"Menor"</formula>
    </cfRule>
    <cfRule type="cellIs" dxfId="564" priority="71" operator="equal">
      <formula>"Leve"</formula>
    </cfRule>
  </conditionalFormatting>
  <conditionalFormatting sqref="AE5:AE9">
    <cfRule type="cellIs" dxfId="563" priority="63" operator="equal">
      <formula>"Extremo"</formula>
    </cfRule>
    <cfRule type="cellIs" dxfId="562" priority="64" operator="equal">
      <formula>"Alto"</formula>
    </cfRule>
    <cfRule type="cellIs" dxfId="561" priority="65" operator="equal">
      <formula>"Moderado"</formula>
    </cfRule>
    <cfRule type="cellIs" dxfId="560" priority="66" operator="equal">
      <formula>"Bajo"</formula>
    </cfRule>
  </conditionalFormatting>
  <conditionalFormatting sqref="P11">
    <cfRule type="cellIs" dxfId="559" priority="59" operator="equal">
      <formula>"Extremo"</formula>
    </cfRule>
    <cfRule type="cellIs" dxfId="558" priority="60" operator="equal">
      <formula>"Alto"</formula>
    </cfRule>
    <cfRule type="cellIs" dxfId="557" priority="61" operator="equal">
      <formula>"Moderado"</formula>
    </cfRule>
    <cfRule type="cellIs" dxfId="556" priority="62" operator="equal">
      <formula>"Bajo"</formula>
    </cfRule>
  </conditionalFormatting>
  <conditionalFormatting sqref="M11:M16">
    <cfRule type="containsText" dxfId="555" priority="58" operator="containsText" text="❌">
      <formula>NOT(ISERROR(SEARCH("❌",M11)))</formula>
    </cfRule>
  </conditionalFormatting>
  <conditionalFormatting sqref="AA10">
    <cfRule type="cellIs" dxfId="554" priority="53" operator="equal">
      <formula>"Muy Alta"</formula>
    </cfRule>
    <cfRule type="cellIs" dxfId="553" priority="54" operator="equal">
      <formula>"Alta"</formula>
    </cfRule>
    <cfRule type="cellIs" dxfId="552" priority="55" operator="equal">
      <formula>"Media"</formula>
    </cfRule>
    <cfRule type="cellIs" dxfId="551" priority="56" operator="equal">
      <formula>"Baja"</formula>
    </cfRule>
    <cfRule type="cellIs" dxfId="550" priority="57" operator="equal">
      <formula>"Muy Baja"</formula>
    </cfRule>
  </conditionalFormatting>
  <conditionalFormatting sqref="AC10">
    <cfRule type="cellIs" dxfId="549" priority="48" operator="equal">
      <formula>"Catastrófico"</formula>
    </cfRule>
    <cfRule type="cellIs" dxfId="548" priority="49" operator="equal">
      <formula>"Mayor"</formula>
    </cfRule>
    <cfRule type="cellIs" dxfId="547" priority="50" operator="equal">
      <formula>"Moderado"</formula>
    </cfRule>
    <cfRule type="cellIs" dxfId="546" priority="51" operator="equal">
      <formula>"Menor"</formula>
    </cfRule>
    <cfRule type="cellIs" dxfId="545" priority="52" operator="equal">
      <formula>"Leve"</formula>
    </cfRule>
  </conditionalFormatting>
  <conditionalFormatting sqref="AE10">
    <cfRule type="cellIs" dxfId="544" priority="44" operator="equal">
      <formula>"Extremo"</formula>
    </cfRule>
    <cfRule type="cellIs" dxfId="543" priority="45" operator="equal">
      <formula>"Alto"</formula>
    </cfRule>
    <cfRule type="cellIs" dxfId="542" priority="46" operator="equal">
      <formula>"Moderado"</formula>
    </cfRule>
    <cfRule type="cellIs" dxfId="541" priority="47" operator="equal">
      <formula>"Bajo"</formula>
    </cfRule>
  </conditionalFormatting>
  <conditionalFormatting sqref="AA11">
    <cfRule type="cellIs" dxfId="540" priority="39" operator="equal">
      <formula>"Muy Alta"</formula>
    </cfRule>
    <cfRule type="cellIs" dxfId="539" priority="40" operator="equal">
      <formula>"Alta"</formula>
    </cfRule>
    <cfRule type="cellIs" dxfId="538" priority="41" operator="equal">
      <formula>"Media"</formula>
    </cfRule>
    <cfRule type="cellIs" dxfId="537" priority="42" operator="equal">
      <formula>"Baja"</formula>
    </cfRule>
    <cfRule type="cellIs" dxfId="536" priority="43" operator="equal">
      <formula>"Muy Baja"</formula>
    </cfRule>
  </conditionalFormatting>
  <conditionalFormatting sqref="AC11">
    <cfRule type="cellIs" dxfId="535" priority="34" operator="equal">
      <formula>"Catastrófico"</formula>
    </cfRule>
    <cfRule type="cellIs" dxfId="534" priority="35" operator="equal">
      <formula>"Mayor"</formula>
    </cfRule>
    <cfRule type="cellIs" dxfId="533" priority="36" operator="equal">
      <formula>"Moderado"</formula>
    </cfRule>
    <cfRule type="cellIs" dxfId="532" priority="37" operator="equal">
      <formula>"Menor"</formula>
    </cfRule>
    <cfRule type="cellIs" dxfId="531" priority="38" operator="equal">
      <formula>"Leve"</formula>
    </cfRule>
  </conditionalFormatting>
  <conditionalFormatting sqref="AE11">
    <cfRule type="cellIs" dxfId="530" priority="30" operator="equal">
      <formula>"Extremo"</formula>
    </cfRule>
    <cfRule type="cellIs" dxfId="529" priority="31" operator="equal">
      <formula>"Alto"</formula>
    </cfRule>
    <cfRule type="cellIs" dxfId="528" priority="32" operator="equal">
      <formula>"Moderado"</formula>
    </cfRule>
    <cfRule type="cellIs" dxfId="527" priority="33" operator="equal">
      <formula>"Bajo"</formula>
    </cfRule>
  </conditionalFormatting>
  <conditionalFormatting sqref="AA12:AA16">
    <cfRule type="cellIs" dxfId="526" priority="25" operator="equal">
      <formula>"Muy Alta"</formula>
    </cfRule>
    <cfRule type="cellIs" dxfId="525" priority="26" operator="equal">
      <formula>"Alta"</formula>
    </cfRule>
    <cfRule type="cellIs" dxfId="524" priority="27" operator="equal">
      <formula>"Media"</formula>
    </cfRule>
    <cfRule type="cellIs" dxfId="523" priority="28" operator="equal">
      <formula>"Baja"</formula>
    </cfRule>
    <cfRule type="cellIs" dxfId="522" priority="29" operator="equal">
      <formula>"Muy Baja"</formula>
    </cfRule>
  </conditionalFormatting>
  <conditionalFormatting sqref="AC12:AC16">
    <cfRule type="cellIs" dxfId="521" priority="20" operator="equal">
      <formula>"Catastrófico"</formula>
    </cfRule>
    <cfRule type="cellIs" dxfId="520" priority="21" operator="equal">
      <formula>"Mayor"</formula>
    </cfRule>
    <cfRule type="cellIs" dxfId="519" priority="22" operator="equal">
      <formula>"Moderado"</formula>
    </cfRule>
    <cfRule type="cellIs" dxfId="518" priority="23" operator="equal">
      <formula>"Menor"</formula>
    </cfRule>
    <cfRule type="cellIs" dxfId="517" priority="24" operator="equal">
      <formula>"Leve"</formula>
    </cfRule>
  </conditionalFormatting>
  <conditionalFormatting sqref="AE12:AE16">
    <cfRule type="cellIs" dxfId="516" priority="16" operator="equal">
      <formula>"Extremo"</formula>
    </cfRule>
    <cfRule type="cellIs" dxfId="515" priority="17" operator="equal">
      <formula>"Alto"</formula>
    </cfRule>
    <cfRule type="cellIs" dxfId="514" priority="18" operator="equal">
      <formula>"Moderado"</formula>
    </cfRule>
    <cfRule type="cellIs" dxfId="513" priority="19" operator="equal">
      <formula>"Bajo"</formula>
    </cfRule>
  </conditionalFormatting>
  <conditionalFormatting sqref="J5">
    <cfRule type="cellIs" dxfId="512" priority="11" operator="equal">
      <formula>"Muy Alta"</formula>
    </cfRule>
    <cfRule type="cellIs" dxfId="511" priority="12" operator="equal">
      <formula>"Alta"</formula>
    </cfRule>
    <cfRule type="cellIs" dxfId="510" priority="13" operator="equal">
      <formula>"Media"</formula>
    </cfRule>
    <cfRule type="cellIs" dxfId="509" priority="14" operator="equal">
      <formula>"Baja"</formula>
    </cfRule>
    <cfRule type="cellIs" dxfId="508" priority="15" operator="equal">
      <formula>"Muy Baja"</formula>
    </cfRule>
  </conditionalFormatting>
  <conditionalFormatting sqref="N5">
    <cfRule type="cellIs" dxfId="507" priority="6" operator="equal">
      <formula>"Catastrófico"</formula>
    </cfRule>
    <cfRule type="cellIs" dxfId="506" priority="7" operator="equal">
      <formula>"Mayor"</formula>
    </cfRule>
    <cfRule type="cellIs" dxfId="505" priority="8" operator="equal">
      <formula>"Moderado"</formula>
    </cfRule>
    <cfRule type="cellIs" dxfId="504" priority="9" operator="equal">
      <formula>"Menor"</formula>
    </cfRule>
    <cfRule type="cellIs" dxfId="503" priority="10" operator="equal">
      <formula>"Leve"</formula>
    </cfRule>
  </conditionalFormatting>
  <conditionalFormatting sqref="P5">
    <cfRule type="cellIs" dxfId="502" priority="2" operator="equal">
      <formula>"Extremo"</formula>
    </cfRule>
    <cfRule type="cellIs" dxfId="501" priority="3" operator="equal">
      <formula>"Alto"</formula>
    </cfRule>
    <cfRule type="cellIs" dxfId="500" priority="4" operator="equal">
      <formula>"Moderado"</formula>
    </cfRule>
    <cfRule type="cellIs" dxfId="499" priority="5" operator="equal">
      <formula>"Bajo"</formula>
    </cfRule>
  </conditionalFormatting>
  <conditionalFormatting sqref="M5:M10">
    <cfRule type="containsText" dxfId="498" priority="1" operator="containsText" text="❌">
      <formula>NOT(ISERROR(SEARCH("❌",M5)))</formula>
    </cfRule>
  </conditionalFormatting>
  <dataValidations count="5">
    <dataValidation type="list" allowBlank="1" showInputMessage="1" showErrorMessage="1" sqref="H5 H10">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 type="list" allowBlank="1" showInputMessage="1" showErrorMessage="1" sqref="BB5 BB10">
      <formula1>"Si,No, No aplica porque el riesgo no se materializo"</formula1>
    </dataValidation>
    <dataValidation type="list" allowBlank="1" showInputMessage="1" showErrorMessage="1" sqref="BA5 BA10 AS5:AX10">
      <formula1>"Si,No"</formula1>
    </dataValidation>
    <dataValidation type="list" allowBlank="1" showInputMessage="1" showErrorMessage="1" sqref="AM5:AM10">
      <formula1>"Sin avance,En curso,Finalizado"</formula1>
    </dataValidation>
    <dataValidation type="list" allowBlank="1" showInputMessage="1" showErrorMessage="1" sqref="AF12 T10:U16 W10:Y16 L11:L16">
      <formula1>#REF!</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5">
        <x14:dataValidation type="custom" allowBlank="1" showInputMessage="1" showErrorMessage="1" error="Recuerde que las acciones se generan bajo la medida de mitigar el riesgo">
          <x14:formula1>
            <xm:f>IF(OR(AF10='E:\Downloads\Matriz Seguimiento Riesgo TIC Cesarlow Sept_2022\INNOVACION Y TIC SEPT 2022\[MATRIZ  DE  SEGUIMIENTO AL MAPA DE RIESGOS DE GESTION DE INNOVACION Y TIC_SEPT_2022.xlsx]Opciones Tratamiento'!#REF!,AF10='E:\Downloads\Matriz Seguimiento Riesgo TIC Cesarlow Sept_2022\INNOVACION Y TIC SEPT 2022\[MATRIZ  DE  SEGUIMIENTO AL MAPA DE RIESGOS DE GESTION DE INNOVACION Y TIC_SEPT_2022.xlsx]Opciones Tratamiento'!#REF!,AF10='E:\Downloads\Matriz Seguimiento Riesgo TIC Cesarlow Sept_2022\INNOVACION Y TIC SEPT 2022\[MATRIZ  DE  SEGUIMIENTO AL MAPA DE RIESGOS DE GESTION DE INNOVACION Y TIC_SEPT_2022.xlsx]Opciones Tratamiento'!#REF!),ISBLANK(AF10),ISTEXT(AF10))</xm:f>
          </x14:formula1>
          <xm:sqref>AJ10:AJ16</xm:sqref>
        </x14:dataValidation>
        <x14:dataValidation type="custom" allowBlank="1" showInputMessage="1" showErrorMessage="1" error="Recuerde que las acciones se generan bajo la medida de mitigar el riesgo">
          <x14:formula1>
            <xm:f>IF(OR(AF10='E:\Downloads\Matriz Seguimiento Riesgo TIC Cesarlow Sept_2022\INNOVACION Y TIC SEPT 2022\[MATRIZ  DE  SEGUIMIENTO AL MAPA DE RIESGOS DE GESTION DE INNOVACION Y TIC_SEPT_2022.xlsx]Opciones Tratamiento'!#REF!,AF10='E:\Downloads\Matriz Seguimiento Riesgo TIC Cesarlow Sept_2022\INNOVACION Y TIC SEPT 2022\[MATRIZ  DE  SEGUIMIENTO AL MAPA DE RIESGOS DE GESTION DE INNOVACION Y TIC_SEPT_2022.xlsx]Opciones Tratamiento'!#REF!,AF10='E:\Downloads\Matriz Seguimiento Riesgo TIC Cesarlow Sept_2022\INNOVACION Y TIC SEPT 2022\[MATRIZ  DE  SEGUIMIENTO AL MAPA DE RIESGOS DE GESTION DE INNOVACION Y TIC_SEPT_2022.xlsx]Opciones Tratamiento'!#REF!),ISBLANK(AF10),ISTEXT(AF10))</xm:f>
          </x14:formula1>
          <xm:sqref>AI10:AI16</xm:sqref>
        </x14:dataValidation>
        <x14:dataValidation type="custom" allowBlank="1" showInputMessage="1" showErrorMessage="1" error="Recuerde que las acciones se generan bajo la medida de mitigar el riesgo">
          <x14:formula1>
            <xm:f>IF(OR(AF10='E:\Downloads\Matriz Seguimiento Riesgo TIC Cesarlow Sept_2022\INNOVACION Y TIC SEPT 2022\[MATRIZ  DE  SEGUIMIENTO AL MAPA DE RIESGOS DE GESTION DE INNOVACION Y TIC_SEPT_2022.xlsx]Opciones Tratamiento'!#REF!,AF10='E:\Downloads\Matriz Seguimiento Riesgo TIC Cesarlow Sept_2022\INNOVACION Y TIC SEPT 2022\[MATRIZ  DE  SEGUIMIENTO AL MAPA DE RIESGOS DE GESTION DE INNOVACION Y TIC_SEPT_2022.xlsx]Opciones Tratamiento'!#REF!,AF10='E:\Downloads\Matriz Seguimiento Riesgo TIC Cesarlow Sept_2022\INNOVACION Y TIC SEPT 2022\[MATRIZ  DE  SEGUIMIENTO AL MAPA DE RIESGOS DE GESTION DE INNOVACION Y TIC_SEPT_2022.xlsx]Opciones Tratamiento'!#REF!),ISBLANK(AF10),ISTEXT(AF10))</xm:f>
          </x14:formula1>
          <xm:sqref>AH10:AH16</xm:sqref>
        </x14:dataValidation>
        <x14:dataValidation type="custom" allowBlank="1" showInputMessage="1" showErrorMessage="1" error="Recuerde que las acciones se generan bajo la medida de mitigar el riesgo">
          <x14:formula1>
            <xm:f>IF(OR(AF10='E:\Downloads\Matriz Seguimiento Riesgo TIC Cesarlow Sept_2022\INNOVACION Y TIC SEPT 2022\[MATRIZ  DE  SEGUIMIENTO AL MAPA DE RIESGOS DE GESTION DE INNOVACION Y TIC_SEPT_2022.xlsx]Opciones Tratamiento'!#REF!,AF10='E:\Downloads\Matriz Seguimiento Riesgo TIC Cesarlow Sept_2022\INNOVACION Y TIC SEPT 2022\[MATRIZ  DE  SEGUIMIENTO AL MAPA DE RIESGOS DE GESTION DE INNOVACION Y TIC_SEPT_2022.xlsx]Opciones Tratamiento'!#REF!,AF10='E:\Downloads\Matriz Seguimiento Riesgo TIC Cesarlow Sept_2022\INNOVACION Y TIC SEPT 2022\[MATRIZ  DE  SEGUIMIENTO AL MAPA DE RIESGOS DE GESTION DE INNOVACION Y TIC_SEPT_2022.xlsx]Opciones Tratamiento'!#REF!),ISBLANK(AF10),ISTEXT(AF10))</xm:f>
          </x14:formula1>
          <xm:sqref>AG10:AG16</xm:sqref>
        </x14:dataValidation>
        <x14:dataValidation type="list" allowBlank="1" showInputMessage="1" showErrorMessage="1">
          <x14:formula1>
            <xm:f>'E:\Downloads\Matriz Seguimiento Riesgo TIC Cesarlow Sept_2022\INNOVACION Y TIC SEPT 2022\[MATRIZ  DE  SEGUIMIENTO AL MAPA DE RIESGOS DE GESTION DE INNOVACION Y TIC_SEPT_2022.xlsx]Opciones Tratamiento'!#REF!</xm:f>
          </x14:formula1>
          <xm:sqref>H11:H16</xm:sqref>
        </x14:dataValidation>
        <x14:dataValidation type="list" allowBlank="1" showInputMessage="1" showErrorMessage="1">
          <x14:formula1>
            <xm:f>'E:\Downloads\Matriz Seguimiento Riesgo TIC Cesarlow Sept_2022\INNOVACION Y TIC SEPT 2022\[MATRIZ  DE  SEGUIMIENTO AL MAPA DE RIESGOS DE GESTION DE INNOVACION Y TIC_SEPT_2022.xlsx]Tabla Valoración controles'!#REF!</xm:f>
          </x14:formula1>
          <xm:sqref>Y5:Y9</xm:sqref>
        </x14:dataValidation>
        <x14:dataValidation type="list" allowBlank="1" showInputMessage="1" showErrorMessage="1">
          <x14:formula1>
            <xm:f>'E:\Downloads\Matriz Seguimiento Riesgo TIC Cesarlow Sept_2022\INNOVACION Y TIC SEPT 2022\[MATRIZ  DE  SEGUIMIENTO AL MAPA DE RIESGOS DE GESTION DE INNOVACION Y TIC_SEPT_2022.xlsx]Tabla Valoración controles'!#REF!</xm:f>
          </x14:formula1>
          <xm:sqref>X5:X9</xm:sqref>
        </x14:dataValidation>
        <x14:dataValidation type="list" allowBlank="1" showInputMessage="1" showErrorMessage="1">
          <x14:formula1>
            <xm:f>'E:\Downloads\Matriz Seguimiento Riesgo TIC Cesarlow Sept_2022\INNOVACION Y TIC SEPT 2022\[MATRIZ  DE  SEGUIMIENTO AL MAPA DE RIESGOS DE GESTION DE INNOVACION Y TIC_SEPT_2022.xlsx]Tabla Valoración controles'!#REF!</xm:f>
          </x14:formula1>
          <xm:sqref>W5:W9</xm:sqref>
        </x14:dataValidation>
        <x14:dataValidation type="list" allowBlank="1" showInputMessage="1" showErrorMessage="1">
          <x14:formula1>
            <xm:f>'E:\Downloads\Matriz Seguimiento Riesgo TIC Cesarlow Sept_2022\INNOVACION Y TIC SEPT 2022\[MATRIZ  DE  SEGUIMIENTO AL MAPA DE RIESGOS DE GESTION DE INNOVACION Y TIC_SEPT_2022.xlsx]Tabla Valoración controles'!#REF!</xm:f>
          </x14:formula1>
          <xm:sqref>U5:U9</xm:sqref>
        </x14:dataValidation>
        <x14:dataValidation type="list" allowBlank="1" showInputMessage="1" showErrorMessage="1">
          <x14:formula1>
            <xm:f>'E:\Downloads\Matriz Seguimiento Riesgo TIC Cesarlow Sept_2022\INNOVACION Y TIC SEPT 2022\[MATRIZ  DE  SEGUIMIENTO AL MAPA DE RIESGOS DE GESTION DE INNOVACION Y TIC_SEPT_2022.xlsx]Tabla Valoración controles'!#REF!</xm:f>
          </x14:formula1>
          <xm:sqref>T5:T9</xm:sqref>
        </x14:dataValidation>
        <x14:dataValidation type="list" allowBlank="1" showInputMessage="1" showErrorMessage="1">
          <x14:formula1>
            <xm:f>'E:\Downloads\Matriz Seguimiento Riesgo TIC Cesarlow Sept_2022\INNOVACION Y TIC SEPT 2022\[MATRIZ  DE  SEGUIMIENTO AL MAPA DE RIESGOS DE GESTION DE INNOVACION Y TIC_SEPT_2022.xlsx]Tabla Impacto'!#REF!</xm:f>
          </x14:formula1>
          <xm:sqref>L5 L10</xm:sqref>
        </x14:dataValidation>
        <x14:dataValidation type="custom" allowBlank="1" showInputMessage="1" showErrorMessage="1" error="Recuerde que las acciones se generan bajo la medida de mitigar el riesgo">
          <x14:formula1>
            <xm:f>IF(OR(AF10='E:\Downloads\Matriz Seguimiento Riesgo TIC Cesarlow Sept_2022\INNOVACION Y TIC SEPT 2022\[MATRIZ  DE  SEGUIMIENTO AL MAPA DE RIESGOS DE GESTION DE INNOVACION Y TIC_SEPT_2022.xlsx]Opciones Tratamiento'!#REF!,AF10='E:\Downloads\Matriz Seguimiento Riesgo TIC Cesarlow Sept_2022\INNOVACION Y TIC SEPT 2022\[MATRIZ  DE  SEGUIMIENTO AL MAPA DE RIESGOS DE GESTION DE INNOVACION Y TIC_SEPT_2022.xlsx]Opciones Tratamiento'!#REF!,AF10='E:\Downloads\Matriz Seguimiento Riesgo TIC Cesarlow Sept_2022\INNOVACION Y TIC SEPT 2022\[MATRIZ  DE  SEGUIMIENTO AL MAPA DE RIESGOS DE GESTION DE INNOVACION Y TIC_SEPT_2022.xlsx]Opciones Tratamiento'!#REF!),ISBLANK(AF10),ISTEXT(AF10))</xm:f>
          </x14:formula1>
          <xm:sqref>AL10:AL16 AK11:AK16</xm:sqref>
        </x14:dataValidation>
        <x14:dataValidation type="list" allowBlank="1" showInputMessage="1" showErrorMessage="1">
          <x14:formula1>
            <xm:f>'E:\Downloads\Matriz Seguimiento Riesgo TIC Cesarlow Sept_2022\INNOVACION Y TIC SEPT 2022\[MATRIZ  DE  SEGUIMIENTO AL MAPA DE RIESGOS DE GESTION DE INNOVACION Y TIC_SEPT_2022.xlsx]Opciones Tratamiento'!#REF!</xm:f>
          </x14:formula1>
          <xm:sqref>AF13:AF16 AF5:AF11</xm:sqref>
        </x14:dataValidation>
        <x14:dataValidation type="list" allowBlank="1" showInputMessage="1" showErrorMessage="1">
          <x14:formula1>
            <xm:f>'E:\Downloads\Matriz Seguimiento Riesgo TIC Cesarlow Sept_2022\INNOVACION Y TIC SEPT 2022\[MATRIZ  DE  SEGUIMIENTO AL MAPA DE RIESGOS DE GESTION DE INNOVACION Y TIC_SEPT_2022.xlsx]Opciones Tratamiento'!#REF!</xm:f>
          </x14:formula1>
          <xm:sqref>B5 B10:B16</xm:sqref>
        </x14:dataValidation>
        <x14:dataValidation type="list" allowBlank="1" showInputMessage="1" showErrorMessage="1">
          <x14:formula1>
            <xm:f>'E:\Downloads\Matriz Seguimiento Riesgo TIC Cesarlow Sept_2022\INNOVACION Y TIC SEPT 2022\[MATRIZ  DE  SEGUIMIENTO AL MAPA DE RIESGOS DE GESTION DE INNOVACION Y TIC_SEPT_2022.xlsx]Opciones Tratamiento'!#REF!</xm:f>
          </x14:formula1>
          <xm:sqref>AM14:AM15 AM11:AM12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3"/>
  <sheetViews>
    <sheetView zoomScale="77" zoomScaleNormal="77" workbookViewId="0"/>
  </sheetViews>
  <sheetFormatPr baseColWidth="10" defaultRowHeight="15" x14ac:dyDescent="0.25"/>
  <cols>
    <col min="1" max="1" width="117" customWidth="1"/>
    <col min="2" max="2" width="19.5703125" customWidth="1"/>
    <col min="4" max="4" width="29.140625" customWidth="1"/>
    <col min="8" max="9" width="29.140625" customWidth="1"/>
    <col min="10" max="10" width="25.7109375" customWidth="1"/>
    <col min="13" max="13" width="22.28515625" customWidth="1"/>
    <col min="15" max="15" width="42.5703125" customWidth="1"/>
    <col min="16" max="16" width="25.7109375" customWidth="1"/>
    <col min="17" max="17" width="34.85546875" customWidth="1"/>
    <col min="18" max="18" width="27.5703125" customWidth="1"/>
    <col min="19" max="19" width="35.85546875" customWidth="1"/>
    <col min="20" max="20" width="34.28515625" customWidth="1"/>
    <col min="21" max="21" width="32.28515625" customWidth="1"/>
    <col min="22" max="22" width="18.140625" customWidth="1"/>
    <col min="29" max="29" width="27.5703125" customWidth="1"/>
    <col min="30" max="30" width="20.28515625" customWidth="1"/>
    <col min="31" max="31" width="18.42578125" customWidth="1"/>
    <col min="32" max="32" width="24" customWidth="1"/>
    <col min="33" max="33" width="21.7109375" customWidth="1"/>
    <col min="34" max="34" width="24.28515625" customWidth="1"/>
    <col min="35" max="35" width="33" customWidth="1"/>
    <col min="36" max="36" width="27.85546875" customWidth="1"/>
    <col min="37" max="37" width="23.5703125" customWidth="1"/>
    <col min="38" max="38" width="28.7109375" customWidth="1"/>
    <col min="39" max="39" width="47.85546875" customWidth="1"/>
  </cols>
  <sheetData>
    <row r="1" spans="1:39" ht="105" customHeight="1" x14ac:dyDescent="0.3">
      <c r="A1" s="1918" t="s">
        <v>1065</v>
      </c>
      <c r="B1" s="107"/>
      <c r="C1" s="107"/>
      <c r="D1" s="107"/>
      <c r="E1" s="107"/>
      <c r="F1" s="65"/>
      <c r="G1" s="65"/>
      <c r="H1" s="108"/>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row>
    <row r="2" spans="1:39" ht="16.5" x14ac:dyDescent="0.3">
      <c r="A2" s="65"/>
      <c r="B2" s="274"/>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row>
    <row r="3" spans="1:39" ht="16.5" x14ac:dyDescent="0.3">
      <c r="A3" s="107"/>
      <c r="B3" s="107"/>
      <c r="C3" s="107"/>
      <c r="D3" s="107"/>
      <c r="E3" s="107"/>
      <c r="F3" s="65"/>
      <c r="G3" s="65"/>
      <c r="H3" s="108"/>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1"/>
  <sheetViews>
    <sheetView zoomScale="69" zoomScaleNormal="69" workbookViewId="0">
      <selection activeCell="D5" sqref="D5:D9"/>
    </sheetView>
  </sheetViews>
  <sheetFormatPr baseColWidth="10" defaultRowHeight="15" x14ac:dyDescent="0.25"/>
  <cols>
    <col min="1" max="1" width="29.5703125" customWidth="1"/>
    <col min="2" max="2" width="37.140625" customWidth="1"/>
    <col min="3" max="3" width="18" customWidth="1"/>
    <col min="4" max="4" width="29.42578125" customWidth="1"/>
    <col min="5" max="5" width="24.85546875" customWidth="1"/>
    <col min="8" max="8" width="27.140625" customWidth="1"/>
    <col min="9" max="9" width="41.7109375" customWidth="1"/>
    <col min="10" max="10" width="22.28515625" customWidth="1"/>
    <col min="11" max="11" width="35.42578125" customWidth="1"/>
    <col min="12" max="12" width="23.140625" customWidth="1"/>
    <col min="14" max="14" width="68" customWidth="1"/>
    <col min="15" max="15" width="63.85546875" customWidth="1"/>
    <col min="16" max="16" width="36.42578125" customWidth="1"/>
    <col min="17" max="17" width="35.7109375" customWidth="1"/>
    <col min="18" max="18" width="36.85546875" customWidth="1"/>
    <col min="19" max="19" width="39.42578125" customWidth="1"/>
    <col min="20" max="20" width="33.42578125" customWidth="1"/>
    <col min="21" max="21" width="35.7109375" customWidth="1"/>
    <col min="22" max="22" width="27.7109375" customWidth="1"/>
    <col min="23" max="23" width="39.140625" customWidth="1"/>
    <col min="29" max="29" width="39.42578125" customWidth="1"/>
    <col min="30" max="30" width="18.7109375" customWidth="1"/>
    <col min="31" max="31" width="22.85546875" customWidth="1"/>
    <col min="32" max="32" width="28.5703125" customWidth="1"/>
    <col min="33" max="33" width="24.140625" customWidth="1"/>
    <col min="34" max="34" width="18.7109375" customWidth="1"/>
    <col min="35" max="35" width="37.28515625" customWidth="1"/>
    <col min="36" max="36" width="25.28515625" customWidth="1"/>
    <col min="37" max="37" width="44.140625" customWidth="1"/>
    <col min="38" max="38" width="22.28515625" customWidth="1"/>
    <col min="39" max="39" width="45.7109375" customWidth="1"/>
  </cols>
  <sheetData>
    <row r="1" spans="1:60" x14ac:dyDescent="0.25">
      <c r="A1" s="1603" t="s">
        <v>38</v>
      </c>
      <c r="B1" s="1604"/>
      <c r="C1" s="1604"/>
      <c r="D1" s="1604"/>
      <c r="E1" s="1604"/>
      <c r="F1" s="1604"/>
      <c r="G1" s="1604"/>
      <c r="H1" s="1604"/>
      <c r="I1" s="1604"/>
      <c r="J1" s="1605" t="s">
        <v>39</v>
      </c>
      <c r="K1" s="1605"/>
      <c r="L1" s="1605"/>
      <c r="M1" s="1605"/>
      <c r="N1" s="1605"/>
      <c r="O1" s="1605"/>
      <c r="P1" s="1605"/>
      <c r="Q1" s="1605" t="s">
        <v>40</v>
      </c>
      <c r="R1" s="1605"/>
      <c r="S1" s="1605"/>
      <c r="T1" s="1605"/>
      <c r="U1" s="1605"/>
      <c r="V1" s="1605"/>
      <c r="W1" s="1605"/>
      <c r="X1" s="1605"/>
      <c r="Y1" s="1605"/>
      <c r="Z1" s="1604" t="s">
        <v>41</v>
      </c>
      <c r="AA1" s="1604"/>
      <c r="AB1" s="1604"/>
      <c r="AC1" s="1604"/>
      <c r="AD1" s="1604"/>
      <c r="AE1" s="1604"/>
      <c r="AF1" s="1604"/>
      <c r="AG1" s="1605" t="s">
        <v>42</v>
      </c>
      <c r="AH1" s="1605"/>
      <c r="AI1" s="1605"/>
      <c r="AJ1" s="1616"/>
      <c r="AK1" s="1611" t="s">
        <v>43</v>
      </c>
      <c r="AL1" s="1612"/>
      <c r="AM1" s="1612"/>
      <c r="AN1" s="1613" t="s">
        <v>44</v>
      </c>
      <c r="AO1" s="1614"/>
      <c r="AP1" s="1614"/>
      <c r="AQ1" s="1614"/>
      <c r="AR1" s="1614"/>
      <c r="AS1" s="1613" t="s">
        <v>45</v>
      </c>
      <c r="AT1" s="1615"/>
      <c r="AU1" s="1615"/>
      <c r="AV1" s="1615"/>
      <c r="AW1" s="1615"/>
      <c r="AX1" s="1615"/>
      <c r="AY1" s="1615"/>
      <c r="AZ1" s="1615"/>
      <c r="BA1" s="1613" t="s">
        <v>46</v>
      </c>
      <c r="BB1" s="1615"/>
      <c r="BC1" s="1615"/>
      <c r="BD1" s="1615"/>
      <c r="BE1" s="1615"/>
      <c r="BF1" s="1615"/>
      <c r="BG1" s="1615"/>
      <c r="BH1" s="1615"/>
    </row>
    <row r="2" spans="1:60" x14ac:dyDescent="0.25">
      <c r="A2" s="1604"/>
      <c r="B2" s="1604"/>
      <c r="C2" s="1604"/>
      <c r="D2" s="1604"/>
      <c r="E2" s="1604"/>
      <c r="F2" s="1604"/>
      <c r="G2" s="1604"/>
      <c r="H2" s="1604"/>
      <c r="I2" s="1604"/>
      <c r="J2" s="1605"/>
      <c r="K2" s="1605"/>
      <c r="L2" s="1605"/>
      <c r="M2" s="1605"/>
      <c r="N2" s="1605"/>
      <c r="O2" s="1605"/>
      <c r="P2" s="1605"/>
      <c r="Q2" s="1605"/>
      <c r="R2" s="1605"/>
      <c r="S2" s="1605"/>
      <c r="T2" s="1605"/>
      <c r="U2" s="1605"/>
      <c r="V2" s="1605"/>
      <c r="W2" s="1605"/>
      <c r="X2" s="1605"/>
      <c r="Y2" s="1605"/>
      <c r="Z2" s="1604"/>
      <c r="AA2" s="1604"/>
      <c r="AB2" s="1604"/>
      <c r="AC2" s="1604"/>
      <c r="AD2" s="1604"/>
      <c r="AE2" s="1604"/>
      <c r="AF2" s="1604"/>
      <c r="AG2" s="1605"/>
      <c r="AH2" s="1605"/>
      <c r="AI2" s="1605"/>
      <c r="AJ2" s="1616"/>
      <c r="AK2" s="1612"/>
      <c r="AL2" s="1612"/>
      <c r="AM2" s="1612"/>
      <c r="AN2" s="1614"/>
      <c r="AO2" s="1614"/>
      <c r="AP2" s="1614"/>
      <c r="AQ2" s="1614"/>
      <c r="AR2" s="1614"/>
      <c r="AS2" s="1615"/>
      <c r="AT2" s="1615"/>
      <c r="AU2" s="1615"/>
      <c r="AV2" s="1615"/>
      <c r="AW2" s="1615"/>
      <c r="AX2" s="1615"/>
      <c r="AY2" s="1615"/>
      <c r="AZ2" s="1615"/>
      <c r="BA2" s="1615"/>
      <c r="BB2" s="1615"/>
      <c r="BC2" s="1615"/>
      <c r="BD2" s="1615"/>
      <c r="BE2" s="1615"/>
      <c r="BF2" s="1615"/>
      <c r="BG2" s="1615"/>
      <c r="BH2" s="1615"/>
    </row>
    <row r="3" spans="1:60" x14ac:dyDescent="0.25">
      <c r="A3" s="1610" t="s">
        <v>47</v>
      </c>
      <c r="B3" s="1606" t="s">
        <v>24</v>
      </c>
      <c r="C3" s="1601" t="s">
        <v>48</v>
      </c>
      <c r="D3" s="1601" t="s">
        <v>49</v>
      </c>
      <c r="E3" s="1601" t="s">
        <v>50</v>
      </c>
      <c r="F3" s="1601" t="s">
        <v>51</v>
      </c>
      <c r="G3" s="1601" t="s">
        <v>52</v>
      </c>
      <c r="H3" s="1601" t="s">
        <v>53</v>
      </c>
      <c r="I3" s="1601" t="s">
        <v>54</v>
      </c>
      <c r="J3" s="1601" t="s">
        <v>55</v>
      </c>
      <c r="K3" s="1606" t="s">
        <v>56</v>
      </c>
      <c r="L3" s="1601" t="s">
        <v>57</v>
      </c>
      <c r="M3" s="1601" t="s">
        <v>58</v>
      </c>
      <c r="N3" s="1601" t="s">
        <v>59</v>
      </c>
      <c r="O3" s="1606" t="s">
        <v>56</v>
      </c>
      <c r="P3" s="1601" t="s">
        <v>60</v>
      </c>
      <c r="Q3" s="1608" t="s">
        <v>61</v>
      </c>
      <c r="R3" s="1601" t="s">
        <v>62</v>
      </c>
      <c r="S3" s="1601" t="s">
        <v>63</v>
      </c>
      <c r="T3" s="1617" t="s">
        <v>64</v>
      </c>
      <c r="U3" s="1618"/>
      <c r="V3" s="1618"/>
      <c r="W3" s="1618"/>
      <c r="X3" s="1618"/>
      <c r="Y3" s="1619"/>
      <c r="Z3" s="1608" t="s">
        <v>65</v>
      </c>
      <c r="AA3" s="1608" t="s">
        <v>66</v>
      </c>
      <c r="AB3" s="1608" t="s">
        <v>56</v>
      </c>
      <c r="AC3" s="1608" t="s">
        <v>67</v>
      </c>
      <c r="AD3" s="1608" t="s">
        <v>56</v>
      </c>
      <c r="AE3" s="1608" t="s">
        <v>68</v>
      </c>
      <c r="AF3" s="1608" t="s">
        <v>69</v>
      </c>
      <c r="AG3" s="1601" t="s">
        <v>42</v>
      </c>
      <c r="AH3" s="1601" t="s">
        <v>25</v>
      </c>
      <c r="AI3" s="1601" t="s">
        <v>70</v>
      </c>
      <c r="AJ3" s="1601" t="s">
        <v>71</v>
      </c>
      <c r="AK3" s="1601" t="s">
        <v>72</v>
      </c>
      <c r="AL3" s="1601" t="s">
        <v>73</v>
      </c>
      <c r="AM3" s="1601" t="s">
        <v>74</v>
      </c>
      <c r="AN3" s="1599" t="s">
        <v>26</v>
      </c>
      <c r="AO3" s="1597" t="s">
        <v>75</v>
      </c>
      <c r="AP3" s="1597" t="s">
        <v>295</v>
      </c>
      <c r="AQ3" s="1597" t="s">
        <v>77</v>
      </c>
      <c r="AR3" s="1597" t="s">
        <v>78</v>
      </c>
      <c r="AS3" s="1599" t="s">
        <v>27</v>
      </c>
      <c r="AT3" s="1599" t="s">
        <v>28</v>
      </c>
      <c r="AU3" s="1599" t="s">
        <v>29</v>
      </c>
      <c r="AV3" s="1599" t="s">
        <v>79</v>
      </c>
      <c r="AW3" s="1599" t="s">
        <v>30</v>
      </c>
      <c r="AX3" s="1599" t="s">
        <v>80</v>
      </c>
      <c r="AY3" s="1599" t="s">
        <v>183</v>
      </c>
      <c r="AZ3" s="1599" t="s">
        <v>31</v>
      </c>
      <c r="BA3" s="1595" t="s">
        <v>81</v>
      </c>
      <c r="BB3" s="1595" t="s">
        <v>82</v>
      </c>
      <c r="BC3" s="1595" t="s">
        <v>83</v>
      </c>
      <c r="BD3" s="1595" t="s">
        <v>84</v>
      </c>
      <c r="BE3" s="1595" t="s">
        <v>85</v>
      </c>
      <c r="BF3" s="1595" t="s">
        <v>177</v>
      </c>
      <c r="BG3" s="1595" t="s">
        <v>87</v>
      </c>
      <c r="BH3" s="1595" t="s">
        <v>88</v>
      </c>
    </row>
    <row r="4" spans="1:60" ht="82.5" x14ac:dyDescent="0.25">
      <c r="A4" s="1610"/>
      <c r="B4" s="1607"/>
      <c r="C4" s="1602"/>
      <c r="D4" s="1602"/>
      <c r="E4" s="1602"/>
      <c r="F4" s="1602"/>
      <c r="G4" s="1602"/>
      <c r="H4" s="1602"/>
      <c r="I4" s="1602"/>
      <c r="J4" s="1602"/>
      <c r="K4" s="1607"/>
      <c r="L4" s="1602"/>
      <c r="M4" s="1602"/>
      <c r="N4" s="1602"/>
      <c r="O4" s="1607"/>
      <c r="P4" s="1602"/>
      <c r="Q4" s="1609"/>
      <c r="R4" s="1602"/>
      <c r="S4" s="1602"/>
      <c r="T4" s="145" t="s">
        <v>89</v>
      </c>
      <c r="U4" s="145" t="s">
        <v>90</v>
      </c>
      <c r="V4" s="145" t="s">
        <v>91</v>
      </c>
      <c r="W4" s="145" t="s">
        <v>92</v>
      </c>
      <c r="X4" s="145" t="s">
        <v>93</v>
      </c>
      <c r="Y4" s="145" t="s">
        <v>94</v>
      </c>
      <c r="Z4" s="1609"/>
      <c r="AA4" s="1609"/>
      <c r="AB4" s="1609"/>
      <c r="AC4" s="1609"/>
      <c r="AD4" s="1609"/>
      <c r="AE4" s="1609"/>
      <c r="AF4" s="1609"/>
      <c r="AG4" s="1602"/>
      <c r="AH4" s="1602"/>
      <c r="AI4" s="1602"/>
      <c r="AJ4" s="1602"/>
      <c r="AK4" s="1602"/>
      <c r="AL4" s="1602"/>
      <c r="AM4" s="1602"/>
      <c r="AN4" s="1600"/>
      <c r="AO4" s="1598"/>
      <c r="AP4" s="1598"/>
      <c r="AQ4" s="1598"/>
      <c r="AR4" s="1598"/>
      <c r="AS4" s="1600"/>
      <c r="AT4" s="1600"/>
      <c r="AU4" s="1600"/>
      <c r="AV4" s="1600"/>
      <c r="AW4" s="1600"/>
      <c r="AX4" s="1600"/>
      <c r="AY4" s="1600"/>
      <c r="AZ4" s="1600"/>
      <c r="BA4" s="1596"/>
      <c r="BB4" s="1596"/>
      <c r="BC4" s="1596"/>
      <c r="BD4" s="1596"/>
      <c r="BE4" s="1596"/>
      <c r="BF4" s="1596"/>
      <c r="BG4" s="1596"/>
      <c r="BH4" s="1596"/>
    </row>
    <row r="5" spans="1:60" ht="409.5" x14ac:dyDescent="0.25">
      <c r="A5" s="1172">
        <v>1</v>
      </c>
      <c r="B5" s="1173" t="s">
        <v>165</v>
      </c>
      <c r="C5" s="146" t="s">
        <v>296</v>
      </c>
      <c r="D5" s="1173" t="s">
        <v>297</v>
      </c>
      <c r="E5" s="122" t="s">
        <v>298</v>
      </c>
      <c r="F5" s="1178" t="s">
        <v>299</v>
      </c>
      <c r="G5" s="1179" t="s">
        <v>300</v>
      </c>
      <c r="H5" s="1173" t="s">
        <v>101</v>
      </c>
      <c r="I5" s="1169">
        <v>360</v>
      </c>
      <c r="J5" s="1170" t="str">
        <f>IF(I5&lt;=0,"",IF(I5&lt;=2,"Muy Baja",IF(I5&lt;=24,"Baja",IF(I5&lt;=500,"Media",IF(I5&lt;=5000,"Alta","Muy Alta")))))</f>
        <v>Media</v>
      </c>
      <c r="K5" s="1166">
        <f>IF(J5="","",IF(J5="Muy Baja",0.2,IF(J5="Baja",0.4,IF(J5="Media",0.6,IF(J5="Alta",0.8,IF(J5="Muy Alta",1,))))))</f>
        <v>0.6</v>
      </c>
      <c r="L5" s="1594" t="s">
        <v>301</v>
      </c>
      <c r="M5" s="1166" t="str">
        <f>IF(NOT(ISERROR(MATCH(L5,'[5]Tabla Impacto'!$B$221:$B$223,0))),'[5]Tabla Impacto'!$F$223&amp;"Por favor no seleccionar los criterios de impacto(Afectación Económica o presupuestal y Pérdida Reputacional)",L5)</f>
        <v xml:space="preserve">     El riesgo afecta la imagen de de la entidad con efecto publicitario sostenido a nivel de sector administrativo, nivel departamental o municipal</v>
      </c>
      <c r="N5" s="1170" t="str">
        <f>IF(OR(M5='[5]Tabla Impacto'!$C$11,M5='[5]Tabla Impacto'!$D$11),"Leve",IF(OR(M5='[5]Tabla Impacto'!$C$12,M5='[5]Tabla Impacto'!$D$12),"Menor",IF(OR(M5='[5]Tabla Impacto'!$C$13,M5='[5]Tabla Impacto'!$D$13),"Moderado",IF(OR(M5='[5]Tabla Impacto'!$C$14,M5='[5]Tabla Impacto'!$D$14),"Mayor",IF(OR(M5='[5]Tabla Impacto'!$C$15,M5='[5]Tabla Impacto'!$D$15),"Catastrófico","")))))</f>
        <v>Mayor</v>
      </c>
      <c r="O5" s="1166">
        <f>IF(N5="","",IF(N5="Leve",0.2,IF(N5="Menor",0.4,IF(N5="Moderado",0.6,IF(N5="Mayor",0.8,IF(N5="Catastrófico",1,))))))</f>
        <v>0.8</v>
      </c>
      <c r="P5" s="1167"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Alto</v>
      </c>
      <c r="Q5" s="110">
        <v>1</v>
      </c>
      <c r="R5" s="111" t="s">
        <v>302</v>
      </c>
      <c r="S5" s="112" t="str">
        <f>IF(OR(T5="Preventivo",T5="Detectivo"),"Probabilidad",IF(T5="Correctivo","Impacto",""))</f>
        <v>Impacto</v>
      </c>
      <c r="T5" s="113" t="s">
        <v>285</v>
      </c>
      <c r="U5" s="113" t="s">
        <v>35</v>
      </c>
      <c r="V5" s="114" t="str">
        <f>IF(AND(T5="Preventivo",U5="Automático"),"50%",IF(AND(T5="Preventivo",U5="Manual"),"40%",IF(AND(T5="Detectivo",U5="Automático"),"40%",IF(AND(T5="Detectivo",U5="Manual"),"30%",IF(AND(T5="Correctivo",U5="Automático"),"35%",IF(AND(T5="Correctivo",U5="Manual"),"25%",""))))))</f>
        <v>25%</v>
      </c>
      <c r="W5" s="113" t="s">
        <v>172</v>
      </c>
      <c r="X5" s="113" t="s">
        <v>141</v>
      </c>
      <c r="Y5" s="113" t="s">
        <v>107</v>
      </c>
      <c r="Z5" s="115">
        <f>IFERROR(IF(S5="Probabilidad",(K5-(+K5*V5)),IF(S5="Impacto",K5,"")),"")</f>
        <v>0.6</v>
      </c>
      <c r="AA5" s="116" t="str">
        <f>IFERROR(IF(Z5="","",IF(Z5&lt;=0.2,"Muy Baja",IF(Z5&lt;=0.4,"Baja",IF(Z5&lt;=0.6,"Media",IF(Z5&lt;=0.8,"Alta","Muy Alta"))))),"")</f>
        <v>Media</v>
      </c>
      <c r="AB5" s="114">
        <f>+Z5</f>
        <v>0.6</v>
      </c>
      <c r="AC5" s="116" t="str">
        <f>IFERROR(IF(AD5="","",IF(AD5&lt;=0.2,"Leve",IF(AD5&lt;=0.4,"Menor",IF(AD5&lt;=0.6,"Moderado",IF(AD5&lt;=0.8,"Mayor","Catastrófico"))))),"")</f>
        <v>Moderado</v>
      </c>
      <c r="AD5" s="114">
        <f>IFERROR(IF(S5="Impacto",(O5-(+O5*V5)),IF(S5="Probabilidad",O5,"")),"")</f>
        <v>0.60000000000000009</v>
      </c>
      <c r="AE5" s="117"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Moderado</v>
      </c>
      <c r="AF5" s="113" t="s">
        <v>142</v>
      </c>
      <c r="AG5" s="118" t="s">
        <v>303</v>
      </c>
      <c r="AH5" s="119" t="s">
        <v>304</v>
      </c>
      <c r="AI5" s="120" t="s">
        <v>305</v>
      </c>
      <c r="AJ5" s="147">
        <v>44806</v>
      </c>
      <c r="AK5" s="1176">
        <v>44831</v>
      </c>
      <c r="AL5" s="148" t="s">
        <v>306</v>
      </c>
      <c r="AM5" s="123" t="s">
        <v>109</v>
      </c>
      <c r="AN5" s="1593" t="s">
        <v>307</v>
      </c>
      <c r="AO5" s="1073" t="s">
        <v>211</v>
      </c>
      <c r="AP5" s="1073" t="s">
        <v>112</v>
      </c>
      <c r="AQ5" s="1073" t="s">
        <v>308</v>
      </c>
      <c r="AR5" s="1073" t="s">
        <v>309</v>
      </c>
      <c r="AS5" s="149" t="s">
        <v>32</v>
      </c>
      <c r="AT5" s="149" t="s">
        <v>32</v>
      </c>
      <c r="AU5" s="149" t="s">
        <v>32</v>
      </c>
      <c r="AV5" s="149" t="s">
        <v>32</v>
      </c>
      <c r="AW5" s="149" t="s">
        <v>37</v>
      </c>
      <c r="AX5" s="149" t="s">
        <v>32</v>
      </c>
      <c r="AY5" s="71" t="s">
        <v>310</v>
      </c>
      <c r="AZ5" s="71" t="s">
        <v>311</v>
      </c>
      <c r="BA5" s="1177" t="s">
        <v>32</v>
      </c>
      <c r="BB5" s="71" t="s">
        <v>37</v>
      </c>
      <c r="BC5" s="1298">
        <v>360</v>
      </c>
      <c r="BD5" s="1299">
        <f>I5</f>
        <v>360</v>
      </c>
      <c r="BE5" s="1591">
        <f>(BC5/BD5)</f>
        <v>1</v>
      </c>
      <c r="BF5" s="1305" t="str">
        <f>IF(BE5=0,"Los controles están funcionando y son efectivos",IF(AND(BE5&gt;0,BE5&lt;=0.2),"Los controles son efectivos el 80%.",IF(AND(BE5&gt;0.2,BE5&lt;=1),"Los controles  son ineficientes","Valor no valido")))</f>
        <v>Los controles  son ineficientes</v>
      </c>
      <c r="BG5" s="1073" t="s">
        <v>152</v>
      </c>
      <c r="BH5" s="131"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Realizar analisis de causa raiz y reformular controles</v>
      </c>
    </row>
    <row r="6" spans="1:60" ht="409.5" x14ac:dyDescent="0.25">
      <c r="A6" s="1172"/>
      <c r="B6" s="1173"/>
      <c r="C6" s="150"/>
      <c r="D6" s="1173"/>
      <c r="E6" s="1587" t="s">
        <v>312</v>
      </c>
      <c r="F6" s="1178"/>
      <c r="G6" s="1179"/>
      <c r="H6" s="1173"/>
      <c r="I6" s="1169"/>
      <c r="J6" s="1170"/>
      <c r="K6" s="1166"/>
      <c r="L6" s="1594"/>
      <c r="M6" s="1166">
        <f ca="1">IF(NOT(ISERROR(MATCH(L6,_xlfn.ANCHORARRAY(#REF!),0))),#REF!&amp;"Por favor no seleccionar los criterios de impacto",L6)</f>
        <v>0</v>
      </c>
      <c r="N6" s="1170"/>
      <c r="O6" s="1166"/>
      <c r="P6" s="1167"/>
      <c r="Q6" s="110">
        <v>2</v>
      </c>
      <c r="R6" s="126" t="s">
        <v>313</v>
      </c>
      <c r="S6" s="92" t="str">
        <f>IF(OR(T6="Preventivo",T6="Detectivo"),"Probabilidad",IF(T6="Correctivo","Impacto",""))</f>
        <v>Impacto</v>
      </c>
      <c r="T6" s="113" t="s">
        <v>285</v>
      </c>
      <c r="U6" s="113" t="s">
        <v>35</v>
      </c>
      <c r="V6" s="114" t="str">
        <f>IF(AND(T6="Preventivo",U6="Automático"),"50%",IF(AND(T6="Preventivo",U6="Manual"),"40%",IF(AND(T6="Detectivo",U6="Automático"),"40%",IF(AND(T6="Detectivo",U6="Manual"),"30%",IF(AND(T6="Correctivo",U6="Automático"),"35%",IF(AND(T6="Correctivo",U6="Manual"),"25%",""))))))</f>
        <v>25%</v>
      </c>
      <c r="W6" s="113" t="s">
        <v>172</v>
      </c>
      <c r="X6" s="113" t="s">
        <v>141</v>
      </c>
      <c r="Y6" s="113" t="s">
        <v>107</v>
      </c>
      <c r="Z6" s="115">
        <f>IFERROR(IF(AND(S5="Probabilidad",S6="Probabilidad"),(AB5-(+AB5*V6)),IF(AND(S5="Impacto",S6="Probabilidad"),(K5-(+K5*V6)),IF(S6="Impacto",AB5,""))),"")</f>
        <v>0.6</v>
      </c>
      <c r="AA6" s="116" t="str">
        <f>IFERROR(IF(Z6="","",IF(Z6&lt;=0.2,"Muy Baja",IF(Z6&lt;=0.4,"Baja",IF(Z6&lt;=0.6,"Media",IF(Z6&lt;=0.8,"Alta","Muy Alta"))))),"")</f>
        <v>Media</v>
      </c>
      <c r="AB6" s="114">
        <f>+Z6</f>
        <v>0.6</v>
      </c>
      <c r="AC6" s="116" t="str">
        <f>IFERROR(IF(AD6="","",IF(AD6&lt;=0.2,"Leve",IF(AD6&lt;=0.4,"Menor",IF(AD6&lt;=0.6,"Moderado",IF(AD6&lt;=0.8,"Mayor","Catastrófico"))))),"")</f>
        <v>Moderado</v>
      </c>
      <c r="AD6" s="114">
        <f>IFERROR(IF(AND(S5="Impacto",S6="Impacto"),(AD5-(+AD5*V6)),IF(AND(S5="Probabilidad",S6="Impacto"),(O5-(+O5*V6)),IF(S6="Probabilidad",AD5,""))),"")</f>
        <v>0.45000000000000007</v>
      </c>
      <c r="AE6" s="117" t="str">
        <f>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Moderado</v>
      </c>
      <c r="AF6" s="113" t="s">
        <v>142</v>
      </c>
      <c r="AG6" s="1173"/>
      <c r="AH6" s="119"/>
      <c r="AI6" s="120"/>
      <c r="AJ6" s="147">
        <v>44806</v>
      </c>
      <c r="AK6" s="1177"/>
      <c r="AL6" s="71" t="s">
        <v>314</v>
      </c>
      <c r="AM6" s="123" t="s">
        <v>109</v>
      </c>
      <c r="AN6" s="1506"/>
      <c r="AO6" s="1073"/>
      <c r="AP6" s="1509"/>
      <c r="AQ6" s="1073"/>
      <c r="AR6" s="1073"/>
      <c r="AS6" s="149"/>
      <c r="AT6" s="149"/>
      <c r="AU6" s="149"/>
      <c r="AV6" s="149"/>
      <c r="AW6" s="149"/>
      <c r="AX6" s="149"/>
      <c r="AY6" s="105"/>
      <c r="AZ6" s="105"/>
      <c r="BA6" s="1589"/>
      <c r="BB6" s="71"/>
      <c r="BC6" s="1298"/>
      <c r="BD6" s="1590"/>
      <c r="BE6" s="1592"/>
      <c r="BF6" s="1306"/>
      <c r="BG6" s="1506"/>
      <c r="BH6" s="131" t="s">
        <v>199</v>
      </c>
    </row>
    <row r="7" spans="1:60" ht="409.5" x14ac:dyDescent="0.25">
      <c r="A7" s="1172"/>
      <c r="B7" s="1173"/>
      <c r="C7" s="146"/>
      <c r="D7" s="1173"/>
      <c r="E7" s="1587"/>
      <c r="F7" s="1178"/>
      <c r="G7" s="1179"/>
      <c r="H7" s="1173"/>
      <c r="I7" s="1169"/>
      <c r="J7" s="1170"/>
      <c r="K7" s="1166"/>
      <c r="L7" s="1594"/>
      <c r="M7" s="1166">
        <f ca="1">IF(NOT(ISERROR(MATCH(L7,_xlfn.ANCHORARRAY(#REF!),0))),#REF!&amp;"Por favor no seleccionar los criterios de impacto",L7)</f>
        <v>0</v>
      </c>
      <c r="N7" s="1170"/>
      <c r="O7" s="1166"/>
      <c r="P7" s="1167"/>
      <c r="Q7" s="110">
        <v>3</v>
      </c>
      <c r="R7" s="126" t="s">
        <v>315</v>
      </c>
      <c r="S7" s="92" t="str">
        <f>IF(OR(T7="Preventivo",T7="Detectivo"),"Probabilidad",IF(T7="Correctivo","Impacto",""))</f>
        <v>Probabilidad</v>
      </c>
      <c r="T7" s="113" t="s">
        <v>104</v>
      </c>
      <c r="U7" s="113" t="s">
        <v>35</v>
      </c>
      <c r="V7" s="114" t="str">
        <f>IF(AND(T7="Preventivo",U7="Automático"),"50%",IF(AND(T7="Preventivo",U7="Manual"),"40%",IF(AND(T7="Detectivo",U7="Automático"),"40%",IF(AND(T7="Detectivo",U7="Manual"),"30%",IF(AND(T7="Correctivo",U7="Automático"),"35%",IF(AND(T7="Correctivo",U7="Manual"),"25%",""))))))</f>
        <v>40%</v>
      </c>
      <c r="W7" s="113" t="s">
        <v>105</v>
      </c>
      <c r="X7" s="113" t="s">
        <v>141</v>
      </c>
      <c r="Y7" s="113" t="s">
        <v>107</v>
      </c>
      <c r="Z7" s="115">
        <f>IFERROR(IF(AND(S6="Probabilidad",S7="Probabilidad"),(AB6-(+AB6*V7)),IF(AND(S6="Impacto",S7="Probabilidad"),(AB5-(+AB5*V7)),IF(S7="Impacto",AB6,""))),"")</f>
        <v>0.36</v>
      </c>
      <c r="AA7" s="116" t="str">
        <f>IFERROR(IF(Z7="","",IF(Z7&lt;=0.2,"Muy Baja",IF(Z7&lt;=0.4,"Baja",IF(Z7&lt;=0.6,"Media",IF(Z7&lt;=0.8,"Alta","Muy Alta"))))),"")</f>
        <v>Baja</v>
      </c>
      <c r="AB7" s="114">
        <f>+Z7</f>
        <v>0.36</v>
      </c>
      <c r="AC7" s="116" t="str">
        <f>IFERROR(IF(AD7="","",IF(AD7&lt;=0.2,"Leve",IF(AD7&lt;=0.4,"Menor",IF(AD7&lt;=0.6,"Moderado",IF(AD7&lt;=0.8,"Mayor","Catastrófico"))))),"")</f>
        <v>Moderado</v>
      </c>
      <c r="AD7" s="114">
        <f>IFERROR(IF(AND(S6="Impacto",S7="Impacto"),(AD6-(+AD6*V7)),IF(AND(S6="Probabilidad",S7="Impacto"),(AD5-(+AD5*V7)),IF(S7="Probabilidad",AD6,""))),"")</f>
        <v>0.45000000000000007</v>
      </c>
      <c r="AE7" s="117" t="str">
        <f>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Moderado</v>
      </c>
      <c r="AF7" s="113"/>
      <c r="AG7" s="1173"/>
      <c r="AH7" s="123"/>
      <c r="AI7" s="130"/>
      <c r="AJ7" s="118"/>
      <c r="AK7" s="1177"/>
      <c r="AL7" s="71" t="s">
        <v>316</v>
      </c>
      <c r="AM7" s="123" t="s">
        <v>109</v>
      </c>
      <c r="AN7" s="1506"/>
      <c r="AO7" s="1073"/>
      <c r="AP7" s="1509"/>
      <c r="AQ7" s="1073"/>
      <c r="AR7" s="1073"/>
      <c r="AS7" s="149"/>
      <c r="AT7" s="149"/>
      <c r="AU7" s="149"/>
      <c r="AV7" s="149"/>
      <c r="AW7" s="149"/>
      <c r="AX7" s="149"/>
      <c r="AY7" s="105"/>
      <c r="AZ7" s="105"/>
      <c r="BA7" s="1589"/>
      <c r="BB7" s="71"/>
      <c r="BC7" s="1298"/>
      <c r="BD7" s="1590"/>
      <c r="BE7" s="1592"/>
      <c r="BF7" s="1307"/>
      <c r="BG7" s="1506"/>
      <c r="BH7" s="71" t="s">
        <v>317</v>
      </c>
    </row>
    <row r="8" spans="1:60" ht="15.75" x14ac:dyDescent="0.25">
      <c r="A8" s="1172"/>
      <c r="B8" s="1173"/>
      <c r="C8" s="146"/>
      <c r="D8" s="1173"/>
      <c r="E8" s="119"/>
      <c r="F8" s="1178"/>
      <c r="G8" s="1179"/>
      <c r="H8" s="1173"/>
      <c r="I8" s="1169"/>
      <c r="J8" s="1170"/>
      <c r="K8" s="1166"/>
      <c r="L8" s="1594"/>
      <c r="M8" s="1166">
        <f ca="1">IF(NOT(ISERROR(MATCH(L8,_xlfn.ANCHORARRAY(#REF!),0))),#REF!&amp;"Por favor no seleccionar los criterios de impacto",L8)</f>
        <v>0</v>
      </c>
      <c r="N8" s="1170"/>
      <c r="O8" s="1166"/>
      <c r="P8" s="1167"/>
      <c r="Q8" s="110"/>
      <c r="R8" s="126"/>
      <c r="S8" s="112" t="str">
        <f>IF(OR(T8="Preventivo",T8="Detectivo"),"Probabilidad",IF(T8="Correctivo","Impacto",""))</f>
        <v/>
      </c>
      <c r="T8" s="113"/>
      <c r="U8" s="113"/>
      <c r="V8" s="114" t="str">
        <f>IF(AND(T8="Preventivo",U8="Automático"),"50%",IF(AND(T8="Preventivo",U8="Manual"),"40%",IF(AND(T8="Detectivo",U8="Automático"),"40%",IF(AND(T8="Detectivo",U8="Manual"),"30%",IF(AND(T8="Correctivo",U8="Automático"),"35%",IF(AND(T8="Correctivo",U8="Manual"),"25%",""))))))</f>
        <v/>
      </c>
      <c r="W8" s="113"/>
      <c r="X8" s="113"/>
      <c r="Y8" s="113"/>
      <c r="Z8" s="115" t="str">
        <f>IFERROR(IF(AND(S7="Probabilidad",S8="Probabilidad"),(AB7-(+AB7*V8)),IF(AND(S7="Impacto",S8="Probabilidad"),(AB6-(+AB6*V8)),IF(S8="Impacto",AB7,""))),"")</f>
        <v/>
      </c>
      <c r="AA8" s="116" t="str">
        <f>IFERROR(IF(Z8="","",IF(Z8&lt;=0.2,"Muy Baja",IF(Z8&lt;=0.4,"Baja",IF(Z8&lt;=0.6,"Media",IF(Z8&lt;=0.8,"Alta","Muy Alta"))))),"")</f>
        <v/>
      </c>
      <c r="AB8" s="114" t="str">
        <f>+Z8</f>
        <v/>
      </c>
      <c r="AC8" s="116" t="str">
        <f>IFERROR(IF(AD8="","",IF(AD8&lt;=0.2,"Leve",IF(AD8&lt;=0.4,"Menor",IF(AD8&lt;=0.6,"Moderado",IF(AD8&lt;=0.8,"Mayor","Catastrófico"))))),"")</f>
        <v/>
      </c>
      <c r="AD8" s="114" t="str">
        <f>IFERROR(IF(AND(S7="Impacto",S8="Impacto"),(AD7-(+AD7*V8)),IF(AND(S7="Probabilidad",S8="Impacto"),(AD6-(+AD6*V8)),IF(S8="Probabilidad",AD7,""))),"")</f>
        <v/>
      </c>
      <c r="AE8" s="117" t="str">
        <f>IFERROR(IF(OR(AND(AA8="Muy Baja",AC8="Leve"),AND(AA8="Muy Baja",AC8="Menor"),AND(AA8="Baja",AC8="Leve")),"Bajo",IF(OR(AND(AA8="Muy baja",AC8="Moderado"),AND(AA8="Baja",AC8="Menor"),AND(AA8="Baja",AC8="Moderado"),AND(AA8="Media",AC8="Leve"),AND(AA8="Media",AC8="Menor"),AND(AA8="Media",AC8="Moderado"),AND(AA8="Alta",AC8="Leve"),AND(AA8="Alta",AC8="Menor")),"Moderado",IF(OR(AND(AA8="Muy Baja",AC8="Mayor"),AND(AA8="Baja",AC8="Mayor"),AND(AA8="Media",AC8="Mayor"),AND(AA8="Alta",AC8="Moderado"),AND(AA8="Alta",AC8="Mayor"),AND(AA8="Muy Alta",AC8="Leve"),AND(AA8="Muy Alta",AC8="Menor"),AND(AA8="Muy Alta",AC8="Moderado"),AND(AA8="Muy Alta",AC8="Mayor")),"Alto",IF(OR(AND(AA8="Muy Baja",AC8="Catastrófico"),AND(AA8="Baja",AC8="Catastrófico"),AND(AA8="Media",AC8="Catastrófico"),AND(AA8="Alta",AC8="Catastrófico"),AND(AA8="Muy Alta",AC8="Catastrófico")),"Extremo","")))),"")</f>
        <v/>
      </c>
      <c r="AF8" s="113"/>
      <c r="AG8" s="1173"/>
      <c r="AH8" s="123"/>
      <c r="AI8" s="130"/>
      <c r="AJ8" s="118"/>
      <c r="AK8" s="1177"/>
      <c r="AL8" s="119"/>
      <c r="AM8" s="123"/>
      <c r="AN8" s="1506"/>
      <c r="AO8" s="1073"/>
      <c r="AP8" s="1509"/>
      <c r="AQ8" s="1073"/>
      <c r="AR8" s="1073"/>
      <c r="AS8" s="149"/>
      <c r="AT8" s="149"/>
      <c r="AU8" s="149"/>
      <c r="AV8" s="149"/>
      <c r="AW8" s="149"/>
      <c r="AX8" s="149"/>
      <c r="AY8" s="105"/>
      <c r="AZ8" s="105"/>
      <c r="BA8" s="1589"/>
      <c r="BB8" s="71"/>
      <c r="BC8" s="1298"/>
      <c r="BD8" s="1590"/>
      <c r="BE8" s="1592"/>
      <c r="BF8" s="105"/>
      <c r="BG8" s="1506"/>
      <c r="BH8" s="105"/>
    </row>
    <row r="9" spans="1:60" ht="15.75" x14ac:dyDescent="0.25">
      <c r="A9" s="1172"/>
      <c r="B9" s="1173"/>
      <c r="C9" s="146"/>
      <c r="D9" s="1173"/>
      <c r="E9" s="119"/>
      <c r="F9" s="1178"/>
      <c r="G9" s="1179"/>
      <c r="H9" s="1173"/>
      <c r="I9" s="1169"/>
      <c r="J9" s="1170"/>
      <c r="K9" s="1166"/>
      <c r="L9" s="1594"/>
      <c r="M9" s="1166">
        <f ca="1">IF(NOT(ISERROR(MATCH(L9,_xlfn.ANCHORARRAY(#REF!),0))),#REF!&amp;"Por favor no seleccionar los criterios de impacto",L9)</f>
        <v>0</v>
      </c>
      <c r="N9" s="1170"/>
      <c r="O9" s="1166"/>
      <c r="P9" s="1167"/>
      <c r="Q9" s="110"/>
      <c r="R9" s="122"/>
      <c r="S9" s="112" t="str">
        <f>IF(OR(T9="Preventivo",T9="Detectivo"),"Probabilidad",IF(T9="Correctivo","Impacto",""))</f>
        <v/>
      </c>
      <c r="T9" s="113"/>
      <c r="U9" s="113"/>
      <c r="V9" s="114" t="str">
        <f>IF(AND(T9="Preventivo",U9="Automático"),"50%",IF(AND(T9="Preventivo",U9="Manual"),"40%",IF(AND(T9="Detectivo",U9="Automático"),"40%",IF(AND(T9="Detectivo",U9="Manual"),"30%",IF(AND(T9="Correctivo",U9="Automático"),"35%",IF(AND(T9="Correctivo",U9="Manual"),"25%",""))))))</f>
        <v/>
      </c>
      <c r="W9" s="113"/>
      <c r="X9" s="113"/>
      <c r="Y9" s="113"/>
      <c r="Z9" s="115" t="str">
        <f>IFERROR(IF(AND(S8="Probabilidad",S9="Probabilidad"),(AB8-(+AB8*V9)),IF(AND(S8="Impacto",S9="Probabilidad"),(AB7-(+AB7*V9)),IF(S9="Impacto",AB8,""))),"")</f>
        <v/>
      </c>
      <c r="AA9" s="116" t="str">
        <f>IFERROR(IF(Z9="","",IF(Z9&lt;=0.2,"Muy Baja",IF(Z9&lt;=0.4,"Baja",IF(Z9&lt;=0.6,"Media",IF(Z9&lt;=0.8,"Alta","Muy Alta"))))),"")</f>
        <v/>
      </c>
      <c r="AB9" s="114" t="str">
        <f>+Z9</f>
        <v/>
      </c>
      <c r="AC9" s="116" t="str">
        <f>IFERROR(IF(AD9="","",IF(AD9&lt;=0.2,"Leve",IF(AD9&lt;=0.4,"Menor",IF(AD9&lt;=0.6,"Moderado",IF(AD9&lt;=0.8,"Mayor","Catastrófico"))))),"")</f>
        <v/>
      </c>
      <c r="AD9" s="114" t="str">
        <f>IFERROR(IF(AND(S8="Impacto",S9="Impacto"),(AD8-(+AD8*V9)),IF(AND(S8="Probabilidad",S9="Impacto"),(AD7-(+AD7*V9)),IF(S9="Probabilidad",AD8,""))),"")</f>
        <v/>
      </c>
      <c r="AE9" s="117" t="str">
        <f>IFERROR(IF(OR(AND(AA9="Muy Baja",AC9="Leve"),AND(AA9="Muy Baja",AC9="Menor"),AND(AA9="Baja",AC9="Leve")),"Bajo",IF(OR(AND(AA9="Muy baja",AC9="Moderado"),AND(AA9="Baja",AC9="Menor"),AND(AA9="Baja",AC9="Moderado"),AND(AA9="Media",AC9="Leve"),AND(AA9="Media",AC9="Menor"),AND(AA9="Media",AC9="Moderado"),AND(AA9="Alta",AC9="Leve"),AND(AA9="Alta",AC9="Menor")),"Moderado",IF(OR(AND(AA9="Muy Baja",AC9="Mayor"),AND(AA9="Baja",AC9="Mayor"),AND(AA9="Media",AC9="Mayor"),AND(AA9="Alta",AC9="Moderado"),AND(AA9="Alta",AC9="Mayor"),AND(AA9="Muy Alta",AC9="Leve"),AND(AA9="Muy Alta",AC9="Menor"),AND(AA9="Muy Alta",AC9="Moderado"),AND(AA9="Muy Alta",AC9="Mayor")),"Alto",IF(OR(AND(AA9="Muy Baja",AC9="Catastrófico"),AND(AA9="Baja",AC9="Catastrófico"),AND(AA9="Media",AC9="Catastrófico"),AND(AA9="Alta",AC9="Catastrófico"),AND(AA9="Muy Alta",AC9="Catastrófico")),"Extremo","")))),"")</f>
        <v/>
      </c>
      <c r="AF9" s="113"/>
      <c r="AG9" s="119"/>
      <c r="AH9" s="123"/>
      <c r="AI9" s="130"/>
      <c r="AJ9" s="130"/>
      <c r="AK9" s="1177"/>
      <c r="AL9" s="119"/>
      <c r="AM9" s="123"/>
      <c r="AN9" s="1506"/>
      <c r="AO9" s="1073"/>
      <c r="AP9" s="1509"/>
      <c r="AQ9" s="1073"/>
      <c r="AR9" s="1073"/>
      <c r="AS9" s="149"/>
      <c r="AT9" s="149"/>
      <c r="AU9" s="149"/>
      <c r="AV9" s="149"/>
      <c r="AW9" s="149"/>
      <c r="AX9" s="149"/>
      <c r="AY9" s="105"/>
      <c r="AZ9" s="105"/>
      <c r="BA9" s="1589"/>
      <c r="BB9" s="71"/>
      <c r="BC9" s="1298"/>
      <c r="BD9" s="1590"/>
      <c r="BE9" s="1592"/>
      <c r="BF9" s="105"/>
      <c r="BG9" s="1506"/>
      <c r="BH9" s="105"/>
    </row>
    <row r="10" spans="1:60" ht="15.75" x14ac:dyDescent="0.25">
      <c r="A10" s="153"/>
      <c r="B10" s="1588" t="s">
        <v>131</v>
      </c>
      <c r="C10" s="1588"/>
      <c r="D10" s="1588"/>
      <c r="E10" s="1588"/>
      <c r="F10" s="1588"/>
      <c r="G10" s="1588"/>
      <c r="H10" s="1588"/>
      <c r="I10" s="1588"/>
      <c r="J10" s="1588"/>
      <c r="K10" s="1588"/>
      <c r="L10" s="1588"/>
      <c r="M10" s="1588"/>
      <c r="N10" s="1588"/>
      <c r="O10" s="1588"/>
      <c r="P10" s="1588"/>
      <c r="Q10" s="1588"/>
      <c r="R10" s="1588"/>
      <c r="S10" s="1588"/>
      <c r="T10" s="1588"/>
      <c r="U10" s="1588"/>
      <c r="V10" s="1588"/>
      <c r="W10" s="1588"/>
      <c r="X10" s="1588"/>
      <c r="Y10" s="1588"/>
      <c r="Z10" s="1588"/>
      <c r="AA10" s="1588"/>
      <c r="AB10" s="1588"/>
      <c r="AC10" s="1588"/>
      <c r="AD10" s="1588"/>
      <c r="AE10" s="1588"/>
      <c r="AF10" s="1588"/>
      <c r="AG10" s="1588"/>
      <c r="AH10" s="1588"/>
      <c r="AI10" s="1588"/>
      <c r="AJ10" s="1588"/>
      <c r="AK10" s="1588"/>
      <c r="AL10" s="1588"/>
      <c r="AM10" s="1588"/>
      <c r="AN10" s="105"/>
      <c r="AO10" s="105"/>
      <c r="AP10" s="105"/>
      <c r="AQ10" s="105"/>
      <c r="AR10" s="105"/>
      <c r="AS10" s="105"/>
      <c r="AT10" s="105"/>
      <c r="AU10" s="105"/>
      <c r="AV10" s="105"/>
      <c r="AW10" s="105"/>
      <c r="AX10" s="105"/>
      <c r="AY10" s="105"/>
      <c r="AZ10" s="105"/>
      <c r="BA10" s="105"/>
      <c r="BB10" s="105"/>
      <c r="BC10" s="105"/>
      <c r="BD10" s="105"/>
      <c r="BE10" s="105"/>
      <c r="BF10" s="105"/>
      <c r="BG10" s="105"/>
      <c r="BH10" s="105"/>
    </row>
    <row r="11" spans="1:60" ht="15.75" x14ac:dyDescent="0.25">
      <c r="A11" s="154"/>
      <c r="B11" s="106" t="s">
        <v>132</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row>
  </sheetData>
  <mergeCells count="93">
    <mergeCell ref="AK1:AM2"/>
    <mergeCell ref="M3:M4"/>
    <mergeCell ref="AN1:AR2"/>
    <mergeCell ref="AS1:AZ2"/>
    <mergeCell ref="BA1:BH2"/>
    <mergeCell ref="Z1:AF2"/>
    <mergeCell ref="AG1:AJ2"/>
    <mergeCell ref="AD3:AD4"/>
    <mergeCell ref="T3:Y3"/>
    <mergeCell ref="Z3:Z4"/>
    <mergeCell ref="AA3:AA4"/>
    <mergeCell ref="AB3:AB4"/>
    <mergeCell ref="AC3:AC4"/>
    <mergeCell ref="AP3:AP4"/>
    <mergeCell ref="AE3:AE4"/>
    <mergeCell ref="AF3:AF4"/>
    <mergeCell ref="A3:A4"/>
    <mergeCell ref="B3:B4"/>
    <mergeCell ref="C3:C4"/>
    <mergeCell ref="D3:D4"/>
    <mergeCell ref="E3:E4"/>
    <mergeCell ref="F3:F4"/>
    <mergeCell ref="G3:G4"/>
    <mergeCell ref="A1:I2"/>
    <mergeCell ref="J1:P2"/>
    <mergeCell ref="Q1:Y2"/>
    <mergeCell ref="H3:H4"/>
    <mergeCell ref="I3:I4"/>
    <mergeCell ref="J3:J4"/>
    <mergeCell ref="K3:K4"/>
    <mergeCell ref="L3:L4"/>
    <mergeCell ref="N3:N4"/>
    <mergeCell ref="O3:O4"/>
    <mergeCell ref="P3:P4"/>
    <mergeCell ref="Q3:Q4"/>
    <mergeCell ref="R3:R4"/>
    <mergeCell ref="S3:S4"/>
    <mergeCell ref="AG3:AG4"/>
    <mergeCell ref="AH3:AH4"/>
    <mergeCell ref="AI3:AI4"/>
    <mergeCell ref="AJ3:AJ4"/>
    <mergeCell ref="BG3:BG4"/>
    <mergeCell ref="BH3:BH4"/>
    <mergeCell ref="AW3:AW4"/>
    <mergeCell ref="AX3:AX4"/>
    <mergeCell ref="AY3:AY4"/>
    <mergeCell ref="AZ3:AZ4"/>
    <mergeCell ref="BA3:BA4"/>
    <mergeCell ref="BB3:BB4"/>
    <mergeCell ref="H5:H9"/>
    <mergeCell ref="BC3:BC4"/>
    <mergeCell ref="BD3:BD4"/>
    <mergeCell ref="BE3:BE4"/>
    <mergeCell ref="BF3:BF4"/>
    <mergeCell ref="AQ3:AQ4"/>
    <mergeCell ref="AR3:AR4"/>
    <mergeCell ref="AS3:AS4"/>
    <mergeCell ref="AT3:AT4"/>
    <mergeCell ref="AU3:AU4"/>
    <mergeCell ref="AV3:AV4"/>
    <mergeCell ref="AK3:AK4"/>
    <mergeCell ref="AL3:AL4"/>
    <mergeCell ref="AM3:AM4"/>
    <mergeCell ref="AN3:AN4"/>
    <mergeCell ref="AO3:AO4"/>
    <mergeCell ref="A5:A9"/>
    <mergeCell ref="B5:B9"/>
    <mergeCell ref="D5:D9"/>
    <mergeCell ref="F5:F9"/>
    <mergeCell ref="G5:G9"/>
    <mergeCell ref="AP5:AP9"/>
    <mergeCell ref="I5:I9"/>
    <mergeCell ref="J5:J9"/>
    <mergeCell ref="K5:K9"/>
    <mergeCell ref="L5:L9"/>
    <mergeCell ref="M5:M9"/>
    <mergeCell ref="N5:N9"/>
    <mergeCell ref="BF5:BF7"/>
    <mergeCell ref="BG5:BG9"/>
    <mergeCell ref="E6:E7"/>
    <mergeCell ref="AG6:AG8"/>
    <mergeCell ref="B10:AM10"/>
    <mergeCell ref="AQ5:AQ9"/>
    <mergeCell ref="AR5:AR9"/>
    <mergeCell ref="BA5:BA9"/>
    <mergeCell ref="BC5:BC9"/>
    <mergeCell ref="BD5:BD9"/>
    <mergeCell ref="BE5:BE9"/>
    <mergeCell ref="O5:O9"/>
    <mergeCell ref="P5:P9"/>
    <mergeCell ref="AK5:AK9"/>
    <mergeCell ref="AN5:AN9"/>
    <mergeCell ref="AO5:AO9"/>
  </mergeCells>
  <conditionalFormatting sqref="AA5">
    <cfRule type="cellIs" dxfId="497" priority="39" operator="equal">
      <formula>"Muy Alta"</formula>
    </cfRule>
    <cfRule type="cellIs" dxfId="496" priority="40" operator="equal">
      <formula>"Alta"</formula>
    </cfRule>
    <cfRule type="cellIs" dxfId="495" priority="41" operator="equal">
      <formula>"Media"</formula>
    </cfRule>
    <cfRule type="cellIs" dxfId="494" priority="42" operator="equal">
      <formula>"Baja"</formula>
    </cfRule>
    <cfRule type="cellIs" dxfId="493" priority="43" operator="equal">
      <formula>"Muy Baja"</formula>
    </cfRule>
  </conditionalFormatting>
  <conditionalFormatting sqref="AC5">
    <cfRule type="cellIs" dxfId="492" priority="34" operator="equal">
      <formula>"Catastrófico"</formula>
    </cfRule>
    <cfRule type="cellIs" dxfId="491" priority="35" operator="equal">
      <formula>"Mayor"</formula>
    </cfRule>
    <cfRule type="cellIs" dxfId="490" priority="36" operator="equal">
      <formula>"Moderado"</formula>
    </cfRule>
    <cfRule type="cellIs" dxfId="489" priority="37" operator="equal">
      <formula>"Menor"</formula>
    </cfRule>
    <cfRule type="cellIs" dxfId="488" priority="38" operator="equal">
      <formula>"Leve"</formula>
    </cfRule>
  </conditionalFormatting>
  <conditionalFormatting sqref="AE5">
    <cfRule type="cellIs" dxfId="487" priority="30" operator="equal">
      <formula>"Extremo"</formula>
    </cfRule>
    <cfRule type="cellIs" dxfId="486" priority="31" operator="equal">
      <formula>"Alto"</formula>
    </cfRule>
    <cfRule type="cellIs" dxfId="485" priority="32" operator="equal">
      <formula>"Moderado"</formula>
    </cfRule>
    <cfRule type="cellIs" dxfId="484" priority="33" operator="equal">
      <formula>"Bajo"</formula>
    </cfRule>
  </conditionalFormatting>
  <conditionalFormatting sqref="AA6:AA9">
    <cfRule type="cellIs" dxfId="483" priority="25" operator="equal">
      <formula>"Muy Alta"</formula>
    </cfRule>
    <cfRule type="cellIs" dxfId="482" priority="26" operator="equal">
      <formula>"Alta"</formula>
    </cfRule>
    <cfRule type="cellIs" dxfId="481" priority="27" operator="equal">
      <formula>"Media"</formula>
    </cfRule>
    <cfRule type="cellIs" dxfId="480" priority="28" operator="equal">
      <formula>"Baja"</formula>
    </cfRule>
    <cfRule type="cellIs" dxfId="479" priority="29" operator="equal">
      <formula>"Muy Baja"</formula>
    </cfRule>
  </conditionalFormatting>
  <conditionalFormatting sqref="AC6:AC9">
    <cfRule type="cellIs" dxfId="478" priority="20" operator="equal">
      <formula>"Catastrófico"</formula>
    </cfRule>
    <cfRule type="cellIs" dxfId="477" priority="21" operator="equal">
      <formula>"Mayor"</formula>
    </cfRule>
    <cfRule type="cellIs" dxfId="476" priority="22" operator="equal">
      <formula>"Moderado"</formula>
    </cfRule>
    <cfRule type="cellIs" dxfId="475" priority="23" operator="equal">
      <formula>"Menor"</formula>
    </cfRule>
    <cfRule type="cellIs" dxfId="474" priority="24" operator="equal">
      <formula>"Leve"</formula>
    </cfRule>
  </conditionalFormatting>
  <conditionalFormatting sqref="AE6:AE9">
    <cfRule type="cellIs" dxfId="473" priority="16" operator="equal">
      <formula>"Extremo"</formula>
    </cfRule>
    <cfRule type="cellIs" dxfId="472" priority="17" operator="equal">
      <formula>"Alto"</formula>
    </cfRule>
    <cfRule type="cellIs" dxfId="471" priority="18" operator="equal">
      <formula>"Moderado"</formula>
    </cfRule>
    <cfRule type="cellIs" dxfId="470" priority="19" operator="equal">
      <formula>"Bajo"</formula>
    </cfRule>
  </conditionalFormatting>
  <conditionalFormatting sqref="J5">
    <cfRule type="cellIs" dxfId="469" priority="11" operator="equal">
      <formula>"Muy Alta"</formula>
    </cfRule>
    <cfRule type="cellIs" dxfId="468" priority="12" operator="equal">
      <formula>"Alta"</formula>
    </cfRule>
    <cfRule type="cellIs" dxfId="467" priority="13" operator="equal">
      <formula>"Media"</formula>
    </cfRule>
    <cfRule type="cellIs" dxfId="466" priority="14" operator="equal">
      <formula>"Baja"</formula>
    </cfRule>
    <cfRule type="cellIs" dxfId="465" priority="15" operator="equal">
      <formula>"Muy Baja"</formula>
    </cfRule>
  </conditionalFormatting>
  <conditionalFormatting sqref="N5">
    <cfRule type="cellIs" dxfId="464" priority="6" operator="equal">
      <formula>"Catastrófico"</formula>
    </cfRule>
    <cfRule type="cellIs" dxfId="463" priority="7" operator="equal">
      <formula>"Mayor"</formula>
    </cfRule>
    <cfRule type="cellIs" dxfId="462" priority="8" operator="equal">
      <formula>"Moderado"</formula>
    </cfRule>
    <cfRule type="cellIs" dxfId="461" priority="9" operator="equal">
      <formula>"Menor"</formula>
    </cfRule>
    <cfRule type="cellIs" dxfId="460" priority="10" operator="equal">
      <formula>"Leve"</formula>
    </cfRule>
  </conditionalFormatting>
  <conditionalFormatting sqref="P5">
    <cfRule type="cellIs" dxfId="459" priority="2" operator="equal">
      <formula>"Extremo"</formula>
    </cfRule>
    <cfRule type="cellIs" dxfId="458" priority="3" operator="equal">
      <formula>"Alto"</formula>
    </cfRule>
    <cfRule type="cellIs" dxfId="457" priority="4" operator="equal">
      <formula>"Moderado"</formula>
    </cfRule>
    <cfRule type="cellIs" dxfId="456" priority="5" operator="equal">
      <formula>"Bajo"</formula>
    </cfRule>
  </conditionalFormatting>
  <conditionalFormatting sqref="M5:M9">
    <cfRule type="containsText" dxfId="455" priority="1" operator="containsText" text="❌">
      <formula>NOT(ISERROR(SEARCH("❌",M5)))</formula>
    </cfRule>
  </conditionalFormatting>
  <dataValidations count="6">
    <dataValidation type="list" allowBlank="1" showInputMessage="1" showErrorMessage="1" sqref="T8:U9 W8:Y9">
      <formula1>#REF!</formula1>
    </dataValidation>
    <dataValidation allowBlank="1" showInputMessage="1" showErrorMessage="1" prompt="Recuerde que las acciones se generan bajo la medida de mitigar el riesgo" sqref="AL5"/>
    <dataValidation type="list" allowBlank="1" showInputMessage="1" showErrorMessage="1" sqref="AM5:AM9">
      <formula1>"Sin avance,En curso,Finalizado"</formula1>
    </dataValidation>
    <dataValidation type="list" allowBlank="1" showInputMessage="1" showErrorMessage="1" sqref="AS5:AX9 BA5:BA9">
      <formula1>"Si,No"</formula1>
    </dataValidation>
    <dataValidation type="list" allowBlank="1" showInputMessage="1" showErrorMessage="1" sqref="BB5:BB9">
      <formula1>"Si,No, No aplica porque el riesgo no se materializo"</formula1>
    </dataValidation>
    <dataValidation type="list" allowBlank="1" showInputMessage="1" showErrorMessage="1" sqref="H5:H9">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2">
        <x14:dataValidation type="custom" allowBlank="1" showInputMessage="1" showErrorMessage="1" error="Recuerde que las acciones se generan bajo la medida de mitigar el riesgo">
          <x14:formula1>
            <xm:f>IF(OR(AF9='E:\RIESGOS 30-08-22\gestion\GESTION DOCUMENTAL\[RIESGOS DE GESTION DOCUMENTAL STO.xlsx]Opciones Tratamiento'!#REF!,AF9='E:\RIESGOS 30-08-22\gestion\GESTION DOCUMENTAL\[RIESGOS DE GESTION DOCUMENTAL STO.xlsx]Opciones Tratamiento'!#REF!,AF9='E:\RIESGOS 30-08-22\gestion\GESTION DOCUMENTAL\[RIESGOS DE GESTION DOCUMENTAL STO.xlsx]Opciones Tratamiento'!#REF!),ISBLANK(AF9),ISTEXT(AF9))</xm:f>
          </x14:formula1>
          <xm:sqref>AG9</xm:sqref>
        </x14:dataValidation>
        <x14:dataValidation type="custom" allowBlank="1" showInputMessage="1" showErrorMessage="1" error="Recuerde que las acciones se generan bajo la medida de mitigar el riesgo">
          <x14:formula1>
            <xm:f>IF(OR(AF6='E:\RIESGOS 30-08-22\gestion\GESTION DOCUMENTAL\[RIESGOS DE GESTION DOCUMENTAL STO.xlsx]Opciones Tratamiento'!#REF!,AF6='E:\RIESGOS 30-08-22\gestion\GESTION DOCUMENTAL\[RIESGOS DE GESTION DOCUMENTAL STO.xlsx]Opciones Tratamiento'!#REF!,AF6='E:\RIESGOS 30-08-22\gestion\GESTION DOCUMENTAL\[RIESGOS DE GESTION DOCUMENTAL STO.xlsx]Opciones Tratamiento'!#REF!),ISBLANK(AF6),ISTEXT(AF6))</xm:f>
          </x14:formula1>
          <xm:sqref>AH6:AH9</xm:sqref>
        </x14:dataValidation>
        <x14:dataValidation type="custom" allowBlank="1" showInputMessage="1" showErrorMessage="1" error="Recuerde que las acciones se generan bajo la medida de mitigar el riesgo">
          <x14:formula1>
            <xm:f>IF(OR(AF7='E:\RIESGOS 30-08-22\gestion\GESTION DOCUMENTAL\[RIESGOS DE GESTION DOCUMENTAL STO.xlsx]Opciones Tratamiento'!#REF!,AF7='E:\RIESGOS 30-08-22\gestion\GESTION DOCUMENTAL\[RIESGOS DE GESTION DOCUMENTAL STO.xlsx]Opciones Tratamiento'!#REF!,AF7='E:\RIESGOS 30-08-22\gestion\GESTION DOCUMENTAL\[RIESGOS DE GESTION DOCUMENTAL STO.xlsx]Opciones Tratamiento'!#REF!),ISBLANK(AF7),ISTEXT(AF7))</xm:f>
          </x14:formula1>
          <xm:sqref>AI7:AI9</xm:sqref>
        </x14:dataValidation>
        <x14:dataValidation type="custom" allowBlank="1" showInputMessage="1" showErrorMessage="1" error="Recuerde que las acciones se generan bajo la medida de mitigar el riesgo">
          <x14:formula1>
            <xm:f>IF(OR(AF9='E:\RIESGOS 30-08-22\gestion\GESTION DOCUMENTAL\[RIESGOS DE GESTION DOCUMENTAL STO.xlsx]Opciones Tratamiento'!#REF!,AF9='E:\RIESGOS 30-08-22\gestion\GESTION DOCUMENTAL\[RIESGOS DE GESTION DOCUMENTAL STO.xlsx]Opciones Tratamiento'!#REF!,AF9='E:\RIESGOS 30-08-22\gestion\GESTION DOCUMENTAL\[RIESGOS DE GESTION DOCUMENTAL STO.xlsx]Opciones Tratamiento'!#REF!),ISBLANK(AF9),ISTEXT(AF9))</xm:f>
          </x14:formula1>
          <xm:sqref>AJ9</xm:sqref>
        </x14:dataValidation>
        <x14:dataValidation type="custom" allowBlank="1" showInputMessage="1" showErrorMessage="1" error="Recuerde que las acciones se generan bajo la medida de mitigar el riesgo">
          <x14:formula1>
            <xm:f>IF(OR(AF5='E:\RIESGOS 30-08-22\gestion\GESTION DOCUMENTAL\[RIESGOS DE GESTION DOCUMENTAL STO.xlsx]Opciones Tratamiento'!#REF!,AF5='E:\RIESGOS 30-08-22\gestion\GESTION DOCUMENTAL\[RIESGOS DE GESTION DOCUMENTAL STO.xlsx]Opciones Tratamiento'!#REF!,AF5='E:\RIESGOS 30-08-22\gestion\GESTION DOCUMENTAL\[RIESGOS DE GESTION DOCUMENTAL STO.xlsx]Opciones Tratamiento'!#REF!),ISBLANK(AF5),ISTEXT(AF5))</xm:f>
          </x14:formula1>
          <xm:sqref>AK5</xm:sqref>
        </x14:dataValidation>
        <x14:dataValidation type="custom" allowBlank="1" showInputMessage="1" showErrorMessage="1" error="Recuerde que las acciones se generan bajo la medida de mitigar el riesgo">
          <x14:formula1>
            <xm:f>IF(OR(AF5='xlFile://Root/AUDITORIAS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Tratamiento'!#REF!),ISBLANK(AF5),ISTEXT(AF5))</xm:f>
          </x14:formula1>
          <xm:sqref>AI5:AI6</xm:sqref>
        </x14:dataValidation>
        <x14:dataValidation type="custom" allowBlank="1" showInputMessage="1" showErrorMessage="1" error="Recuerde que las acciones se generan bajo la medida de mitigar el riesgo">
          <x14:formula1>
            <xm:f>IF(OR(AF5='xlFile://Root/AUDITORIAS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Tratamiento'!#REF!,AF5='xlFile://Root/AUDITORIAS AÑO 2022/DOCUMENTOS ESTRATÉGICOS DE LA OCI  2022/Monitoreo mapa de riesgos a agosto de 2022/[MONITOREO MAPA RIESGOS  GESTIÓN   PROCESO  EVALUACIÓN Y SEGUIMIENTO A 30 de agosto    2022.xlsx]Opciones Tratamiento'!#REF!),ISBLANK(AF5),ISTEXT(AF5))</xm:f>
          </x14:formula1>
          <xm:sqref>AH5</xm:sqref>
        </x14:dataValidation>
        <x14:dataValidation type="list" allowBlank="1" showInputMessage="1" showErrorMessage="1">
          <x14:formula1>
            <xm:f>'E:\RIESGOS 30-08-22\gestion\GESTION DOCUMENTAL\[RIESGOS DE GESTION DOCUMENTAL STO.xlsx]Tabla Valoración controles'!#REF!</xm:f>
          </x14:formula1>
          <xm:sqref>T5:U7 W5:Y7</xm:sqref>
        </x14:dataValidation>
        <x14:dataValidation type="custom" allowBlank="1" showInputMessage="1" showErrorMessage="1" error="Recuerde que las acciones se generan bajo la medida de mitigar el riesgo">
          <x14:formula1>
            <xm:f>IF(OR(AF5='E:\RIESGOS 30-08-22\gestion\GESTION SALUD\RIESGOS DE GESTION\[MAPA DE RIESGO DE GESTION.xlsx]Opciones Tratamiento'!#REF!,AF5='E:\RIESGOS 30-08-22\gestion\GESTION SALUD\RIESGOS DE GESTION\[MAPA DE RIESGO DE GESTION.xlsx]Opciones Tratamiento'!#REF!,AF5='E:\RIESGOS 30-08-22\gestion\GESTION SALUD\RIESGOS DE GESTION\[MAPA DE RIESGO DE GESTION.xlsx]Opciones Tratamiento'!#REF!),ISBLANK(AF5),ISTEXT(AF5))</xm:f>
          </x14:formula1>
          <xm:sqref>AG5</xm:sqref>
        </x14:dataValidation>
        <x14:dataValidation type="custom" allowBlank="1" showInputMessage="1" showErrorMessage="1" error="Recuerde que las acciones se generan bajo la medida de mitigar el riesgo">
          <x14:formula1>
            <xm:f>IF(OR(AF5='E:\RIESGOS 30-08-22\gestion\GESTION SALUD\RIESGOS DE GESTION\[MAPA DE RIESGO DE GESTION.xlsx]Opciones Tratamiento'!#REF!,AF5='E:\RIESGOS 30-08-22\gestion\GESTION SALUD\RIESGOS DE GESTION\[MAPA DE RIESGO DE GESTION.xlsx]Opciones Tratamiento'!#REF!,AF5='E:\RIESGOS 30-08-22\gestion\GESTION SALUD\RIESGOS DE GESTION\[MAPA DE RIESGO DE GESTION.xlsx]Opciones Tratamiento'!#REF!),ISBLANK(AF5),ISTEXT(AF5))</xm:f>
          </x14:formula1>
          <xm:sqref>AJ5:AJ8</xm:sqref>
        </x14:dataValidation>
        <x14:dataValidation type="list" allowBlank="1" showInputMessage="1" showErrorMessage="1">
          <x14:formula1>
            <xm:f>'E:\RIESGOS 30-08-22\gestion\GESTION DOCUMENTAL\[RIESGOS DE GESTION DOCUMENTAL STO.xlsx]Opciones Tratamiento'!#REF!</xm:f>
          </x14:formula1>
          <xm:sqref>AF5:AF9 B5:B9</xm:sqref>
        </x14:dataValidation>
        <x14:dataValidation type="list" allowBlank="1" showInputMessage="1" showErrorMessage="1">
          <x14:formula1>
            <xm:f>'E:\RIESGOS 30-08-22\gestion\GESTION DOCUMENTAL\[RIESGOS DE GESTION DOCUMENTAL STO.xlsx]Tabla Impacto'!#REF!</xm:f>
          </x14:formula1>
          <xm:sqref>L5:L9</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9"/>
  <sheetViews>
    <sheetView zoomScale="69" zoomScaleNormal="69" workbookViewId="0">
      <selection sqref="A1:I2"/>
    </sheetView>
  </sheetViews>
  <sheetFormatPr baseColWidth="10" defaultRowHeight="15" x14ac:dyDescent="0.25"/>
  <cols>
    <col min="1" max="1" width="11.42578125" customWidth="1"/>
    <col min="2" max="2" width="14.7109375" customWidth="1"/>
    <col min="3" max="3" width="17.5703125" customWidth="1"/>
    <col min="4" max="4" width="33.140625" customWidth="1"/>
    <col min="5" max="5" width="37.28515625" customWidth="1"/>
    <col min="6" max="6" width="32.5703125" customWidth="1"/>
    <col min="7" max="7" width="30.85546875" customWidth="1"/>
    <col min="8" max="8" width="31.140625" customWidth="1"/>
    <col min="9" max="9" width="20.5703125" customWidth="1"/>
    <col min="11" max="11" width="17.5703125" customWidth="1"/>
    <col min="13" max="13" width="42" customWidth="1"/>
    <col min="14" max="14" width="50.42578125" customWidth="1"/>
    <col min="15" max="15" width="84" customWidth="1"/>
    <col min="16" max="16" width="46.140625" customWidth="1"/>
    <col min="17" max="17" width="52.42578125" customWidth="1"/>
    <col min="18" max="18" width="84.5703125" customWidth="1"/>
    <col min="19" max="19" width="65.42578125" customWidth="1"/>
    <col min="20" max="20" width="51.7109375" customWidth="1"/>
    <col min="21" max="21" width="76.28515625" customWidth="1"/>
    <col min="22" max="22" width="48.7109375" customWidth="1"/>
    <col min="23" max="23" width="39.42578125" customWidth="1"/>
    <col min="28" max="28" width="40" customWidth="1"/>
    <col min="29" max="29" width="43.140625" customWidth="1"/>
    <col min="34" max="34" width="14.140625" customWidth="1"/>
    <col min="35" max="35" width="28.28515625" customWidth="1"/>
    <col min="36" max="36" width="30.140625" customWidth="1"/>
    <col min="37" max="37" width="71" customWidth="1"/>
    <col min="38" max="38" width="41.85546875" customWidth="1"/>
    <col min="39" max="39" width="52.42578125" customWidth="1"/>
  </cols>
  <sheetData>
    <row r="1" spans="1:60" s="8" customFormat="1" x14ac:dyDescent="0.25">
      <c r="A1" s="1628" t="s">
        <v>38</v>
      </c>
      <c r="B1" s="1628"/>
      <c r="C1" s="1628"/>
      <c r="D1" s="1628"/>
      <c r="E1" s="1628"/>
      <c r="F1" s="1628"/>
      <c r="G1" s="1628"/>
      <c r="H1" s="1628"/>
      <c r="I1" s="1628"/>
      <c r="J1" s="1628" t="s">
        <v>39</v>
      </c>
      <c r="K1" s="1628"/>
      <c r="L1" s="1628"/>
      <c r="M1" s="1628"/>
      <c r="N1" s="1628"/>
      <c r="O1" s="1628"/>
      <c r="P1" s="1628"/>
      <c r="Q1" s="1635" t="s">
        <v>918</v>
      </c>
      <c r="R1" s="1635"/>
      <c r="S1" s="1635"/>
      <c r="T1" s="1635"/>
      <c r="U1" s="1635"/>
      <c r="V1" s="1635"/>
      <c r="W1" s="1635"/>
      <c r="X1" s="1635"/>
      <c r="Y1" s="1635"/>
      <c r="Z1" s="1628" t="s">
        <v>41</v>
      </c>
      <c r="AA1" s="1628"/>
      <c r="AB1" s="1628"/>
      <c r="AC1" s="1628"/>
      <c r="AD1" s="1628"/>
      <c r="AE1" s="1628"/>
      <c r="AF1" s="1628"/>
      <c r="AG1" s="1628" t="s">
        <v>42</v>
      </c>
      <c r="AH1" s="1628"/>
      <c r="AI1" s="1628"/>
      <c r="AJ1" s="1628"/>
      <c r="AK1" s="1637" t="s">
        <v>433</v>
      </c>
      <c r="AL1" s="1638"/>
      <c r="AM1" s="1639"/>
      <c r="AN1" s="644" t="s">
        <v>434</v>
      </c>
      <c r="AO1" s="645"/>
      <c r="AP1" s="645"/>
      <c r="AQ1" s="645"/>
      <c r="AR1" s="645"/>
      <c r="AS1" s="1633" t="s">
        <v>919</v>
      </c>
      <c r="AT1" s="647"/>
      <c r="AU1" s="647"/>
      <c r="AV1" s="647"/>
      <c r="AW1" s="647"/>
      <c r="AX1" s="647"/>
      <c r="AY1" s="647"/>
      <c r="AZ1" s="647"/>
      <c r="BA1" s="644" t="s">
        <v>46</v>
      </c>
      <c r="BB1" s="649"/>
      <c r="BC1" s="649"/>
      <c r="BD1" s="649"/>
      <c r="BE1" s="649"/>
      <c r="BF1" s="649"/>
      <c r="BG1" s="649"/>
      <c r="BH1" s="649"/>
    </row>
    <row r="2" spans="1:60" s="8" customFormat="1" ht="15.75" thickBot="1" x14ac:dyDescent="0.3">
      <c r="A2" s="1629"/>
      <c r="B2" s="1629"/>
      <c r="C2" s="1629"/>
      <c r="D2" s="1629"/>
      <c r="E2" s="1629"/>
      <c r="F2" s="1629"/>
      <c r="G2" s="1629"/>
      <c r="H2" s="1629"/>
      <c r="I2" s="1629"/>
      <c r="J2" s="1629"/>
      <c r="K2" s="1629"/>
      <c r="L2" s="1629"/>
      <c r="M2" s="1629"/>
      <c r="N2" s="1629"/>
      <c r="O2" s="1629"/>
      <c r="P2" s="1629"/>
      <c r="Q2" s="1635"/>
      <c r="R2" s="1635"/>
      <c r="S2" s="1635"/>
      <c r="T2" s="1635"/>
      <c r="U2" s="1635"/>
      <c r="V2" s="1635"/>
      <c r="W2" s="1635"/>
      <c r="X2" s="1635"/>
      <c r="Y2" s="1635"/>
      <c r="Z2" s="1629"/>
      <c r="AA2" s="1629"/>
      <c r="AB2" s="1629"/>
      <c r="AC2" s="1629"/>
      <c r="AD2" s="1629"/>
      <c r="AE2" s="1629"/>
      <c r="AF2" s="1629"/>
      <c r="AG2" s="1636"/>
      <c r="AH2" s="1636"/>
      <c r="AI2" s="1636"/>
      <c r="AJ2" s="1636"/>
      <c r="AK2" s="1640"/>
      <c r="AL2" s="1640"/>
      <c r="AM2" s="1641"/>
      <c r="AN2" s="645"/>
      <c r="AO2" s="645"/>
      <c r="AP2" s="645"/>
      <c r="AQ2" s="645"/>
      <c r="AR2" s="645"/>
      <c r="AS2" s="1634"/>
      <c r="AT2" s="648"/>
      <c r="AU2" s="648"/>
      <c r="AV2" s="648"/>
      <c r="AW2" s="648"/>
      <c r="AX2" s="648"/>
      <c r="AY2" s="648"/>
      <c r="AZ2" s="648"/>
      <c r="BA2" s="649"/>
      <c r="BB2" s="649"/>
      <c r="BC2" s="649"/>
      <c r="BD2" s="649"/>
      <c r="BE2" s="649"/>
      <c r="BF2" s="649"/>
      <c r="BG2" s="649"/>
      <c r="BH2" s="649"/>
    </row>
    <row r="3" spans="1:60" s="8" customFormat="1" ht="15.75" x14ac:dyDescent="0.25">
      <c r="A3" s="1620" t="s">
        <v>47</v>
      </c>
      <c r="B3" s="1622" t="s">
        <v>24</v>
      </c>
      <c r="C3" s="1624" t="s">
        <v>48</v>
      </c>
      <c r="D3" s="1624" t="s">
        <v>49</v>
      </c>
      <c r="E3" s="1625" t="s">
        <v>50</v>
      </c>
      <c r="F3" s="1627" t="s">
        <v>51</v>
      </c>
      <c r="G3" s="559"/>
      <c r="H3" s="1625" t="s">
        <v>53</v>
      </c>
      <c r="I3" s="1624" t="s">
        <v>54</v>
      </c>
      <c r="J3" s="1626" t="s">
        <v>55</v>
      </c>
      <c r="K3" s="1631" t="s">
        <v>56</v>
      </c>
      <c r="L3" s="1625" t="s">
        <v>57</v>
      </c>
      <c r="M3" s="1625" t="s">
        <v>58</v>
      </c>
      <c r="N3" s="1632" t="s">
        <v>59</v>
      </c>
      <c r="O3" s="1631" t="s">
        <v>56</v>
      </c>
      <c r="P3" s="1624" t="s">
        <v>60</v>
      </c>
      <c r="Q3" s="1643" t="s">
        <v>61</v>
      </c>
      <c r="R3" s="1624" t="s">
        <v>62</v>
      </c>
      <c r="S3" s="1626" t="s">
        <v>63</v>
      </c>
      <c r="T3" s="1624" t="s">
        <v>64</v>
      </c>
      <c r="U3" s="1624"/>
      <c r="V3" s="1624"/>
      <c r="W3" s="1624"/>
      <c r="X3" s="1624"/>
      <c r="Y3" s="1624"/>
      <c r="Z3" s="1642" t="s">
        <v>65</v>
      </c>
      <c r="AA3" s="1642" t="s">
        <v>66</v>
      </c>
      <c r="AB3" s="1642" t="s">
        <v>56</v>
      </c>
      <c r="AC3" s="1642" t="s">
        <v>67</v>
      </c>
      <c r="AD3" s="1642" t="s">
        <v>56</v>
      </c>
      <c r="AE3" s="1642" t="s">
        <v>68</v>
      </c>
      <c r="AF3" s="1645" t="s">
        <v>69</v>
      </c>
      <c r="AG3" s="1624" t="s">
        <v>42</v>
      </c>
      <c r="AH3" s="1624" t="s">
        <v>25</v>
      </c>
      <c r="AI3" s="1624" t="s">
        <v>70</v>
      </c>
      <c r="AJ3" s="1646" t="s">
        <v>71</v>
      </c>
      <c r="AK3" s="1648" t="s">
        <v>435</v>
      </c>
      <c r="AL3" s="1661" t="s">
        <v>73</v>
      </c>
      <c r="AM3" s="1663" t="s">
        <v>74</v>
      </c>
      <c r="AN3" s="1660" t="s">
        <v>26</v>
      </c>
      <c r="AO3" s="665" t="s">
        <v>920</v>
      </c>
      <c r="AP3" s="665" t="s">
        <v>76</v>
      </c>
      <c r="AQ3" s="665" t="s">
        <v>437</v>
      </c>
      <c r="AR3" s="1657" t="s">
        <v>921</v>
      </c>
      <c r="AS3" s="1659" t="s">
        <v>27</v>
      </c>
      <c r="AT3" s="662" t="s">
        <v>28</v>
      </c>
      <c r="AU3" s="662" t="s">
        <v>29</v>
      </c>
      <c r="AV3" s="662" t="s">
        <v>79</v>
      </c>
      <c r="AW3" s="662" t="s">
        <v>30</v>
      </c>
      <c r="AX3" s="662" t="s">
        <v>80</v>
      </c>
      <c r="AY3" s="664" t="s">
        <v>438</v>
      </c>
      <c r="AZ3" s="666" t="s">
        <v>31</v>
      </c>
      <c r="BA3" s="668" t="s">
        <v>81</v>
      </c>
      <c r="BB3" s="657" t="s">
        <v>439</v>
      </c>
      <c r="BC3" s="657" t="s">
        <v>83</v>
      </c>
      <c r="BD3" s="657" t="s">
        <v>84</v>
      </c>
      <c r="BE3" s="657" t="s">
        <v>85</v>
      </c>
      <c r="BF3" s="657" t="s">
        <v>133</v>
      </c>
      <c r="BG3" s="657" t="s">
        <v>87</v>
      </c>
      <c r="BH3" s="658" t="s">
        <v>922</v>
      </c>
    </row>
    <row r="4" spans="1:60" s="8" customFormat="1" ht="98.25" x14ac:dyDescent="0.25">
      <c r="A4" s="1621"/>
      <c r="B4" s="1623"/>
      <c r="C4" s="1625"/>
      <c r="D4" s="1625"/>
      <c r="E4" s="1626"/>
      <c r="F4" s="1623"/>
      <c r="G4" s="559" t="s">
        <v>52</v>
      </c>
      <c r="H4" s="1624"/>
      <c r="I4" s="1630"/>
      <c r="J4" s="1626"/>
      <c r="K4" s="1631"/>
      <c r="L4" s="1626"/>
      <c r="M4" s="1626"/>
      <c r="N4" s="1631"/>
      <c r="O4" s="1631"/>
      <c r="P4" s="1625"/>
      <c r="Q4" s="1644"/>
      <c r="R4" s="1630"/>
      <c r="S4" s="1624"/>
      <c r="T4" s="560" t="s">
        <v>89</v>
      </c>
      <c r="U4" s="560" t="s">
        <v>90</v>
      </c>
      <c r="V4" s="560" t="s">
        <v>91</v>
      </c>
      <c r="W4" s="560" t="s">
        <v>92</v>
      </c>
      <c r="X4" s="560" t="s">
        <v>93</v>
      </c>
      <c r="Y4" s="560" t="s">
        <v>94</v>
      </c>
      <c r="Z4" s="1642"/>
      <c r="AA4" s="1642"/>
      <c r="AB4" s="1642"/>
      <c r="AC4" s="1642"/>
      <c r="AD4" s="1642"/>
      <c r="AE4" s="1642"/>
      <c r="AF4" s="1644"/>
      <c r="AG4" s="1630"/>
      <c r="AH4" s="1630"/>
      <c r="AI4" s="1630"/>
      <c r="AJ4" s="1647"/>
      <c r="AK4" s="1649"/>
      <c r="AL4" s="1662"/>
      <c r="AM4" s="1664"/>
      <c r="AN4" s="1660"/>
      <c r="AO4" s="665"/>
      <c r="AP4" s="665"/>
      <c r="AQ4" s="665"/>
      <c r="AR4" s="1658"/>
      <c r="AS4" s="1660"/>
      <c r="AT4" s="663"/>
      <c r="AU4" s="663"/>
      <c r="AV4" s="663"/>
      <c r="AW4" s="663"/>
      <c r="AX4" s="663"/>
      <c r="AY4" s="665"/>
      <c r="AZ4" s="667"/>
      <c r="BA4" s="668"/>
      <c r="BB4" s="657"/>
      <c r="BC4" s="657"/>
      <c r="BD4" s="657"/>
      <c r="BE4" s="657"/>
      <c r="BF4" s="657"/>
      <c r="BG4" s="657"/>
      <c r="BH4" s="658"/>
    </row>
    <row r="5" spans="1:60" s="8" customFormat="1" ht="177.75" customHeight="1" x14ac:dyDescent="0.25">
      <c r="A5" s="1650">
        <v>1</v>
      </c>
      <c r="B5" s="1653" t="s">
        <v>165</v>
      </c>
      <c r="C5" s="1655" t="s">
        <v>923</v>
      </c>
      <c r="D5" s="1655" t="s">
        <v>924</v>
      </c>
      <c r="E5" s="1699" t="s">
        <v>925</v>
      </c>
      <c r="F5" s="1702" t="s">
        <v>926</v>
      </c>
      <c r="G5" s="1702" t="s">
        <v>927</v>
      </c>
      <c r="H5" s="1687" t="s">
        <v>468</v>
      </c>
      <c r="I5" s="1690">
        <v>4</v>
      </c>
      <c r="J5" s="1677" t="str">
        <f>IF(I5&lt;=0,"",IF(I5&lt;=2,"Muy Baja",IF(I5&lt;=24,"Baja",IF(I5&lt;=500,"Media",IF(I5&lt;=5000,"Alta","Muy Alta")))))</f>
        <v>Baja</v>
      </c>
      <c r="K5" s="1678">
        <f>IF(J5="","",IF(J5="Muy Baja",0.2,IF(J5="Baja",0.4,IF(J5="Media",0.6,IF(J5="Alta",0.8,IF(J5="Muy Alta",1,))))))</f>
        <v>0.4</v>
      </c>
      <c r="L5" s="1694" t="s">
        <v>158</v>
      </c>
      <c r="M5" s="1678" t="str">
        <f>IF(NOT(ISERROR(MATCH(L5,'[4]Tabla Impacto'!$B$221:$B$223,0))),'[4]Tabla Impacto'!$F$223&amp;"Por favor no seleccionar los criterios de impacto(Afectación Económica o presupuestal y Pérdida Reputacional)",L5)</f>
        <v xml:space="preserve">     El riesgo afecta la imagen de la entidad con algunos usuarios de relevancia frente al logro de los objetivos</v>
      </c>
      <c r="N5" s="1677" t="str">
        <f>IF(OR(M5='[4]Tabla Impacto'!$C$11,M5='[4]Tabla Impacto'!$D$11),"Leve",IF(OR(M5='[4]Tabla Impacto'!$C$12,M5='[4]Tabla Impacto'!$D$12),"Menor",IF(OR(M5='[4]Tabla Impacto'!$C$13,M5='[4]Tabla Impacto'!$D$13),"Moderado",IF(OR(M5='[4]Tabla Impacto'!$C$14,M5='[4]Tabla Impacto'!$D$14),"Mayor",IF(OR(M5='[4]Tabla Impacto'!$C$15,M5='[4]Tabla Impacto'!$D$15),"Catastrófico","")))))</f>
        <v>Moderado</v>
      </c>
      <c r="O5" s="1678">
        <f>IF(N5="","",IF(N5="Leve",0.2,IF(N5="Menor",0.4,IF(N5="Moderado",0.6,IF(N5="Mayor",0.8,IF(N5="Catastrófico",1,))))))</f>
        <v>0.6</v>
      </c>
      <c r="P5" s="1679"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Moderado</v>
      </c>
      <c r="Q5" s="561">
        <v>1</v>
      </c>
      <c r="R5" s="562" t="s">
        <v>928</v>
      </c>
      <c r="S5" s="563" t="str">
        <f>IF(OR(T5="Preventivo",T5="Detectivo"),"Probabilidad",IF(T5="Correctivo","Impacto",""))</f>
        <v>Probabilidad</v>
      </c>
      <c r="T5" s="564" t="s">
        <v>104</v>
      </c>
      <c r="U5" s="564" t="s">
        <v>35</v>
      </c>
      <c r="V5" s="565" t="str">
        <f>IF(AND(T5="Preventivo",U5="Automático"),"50%",IF(AND(T5="Preventivo",U5="Manual"),"40%",IF(AND(T5="Detectivo",U5="Automático"),"40%",IF(AND(T5="Detectivo",U5="Manual"),"30%",IF(AND(T5="Correctivo",U5="Automático"),"35%",IF(AND(T5="Correctivo",U5="Manual"),"25%",""))))))</f>
        <v>40%</v>
      </c>
      <c r="W5" s="564" t="s">
        <v>105</v>
      </c>
      <c r="X5" s="564" t="s">
        <v>106</v>
      </c>
      <c r="Y5" s="564" t="s">
        <v>107</v>
      </c>
      <c r="Z5" s="566">
        <f>IFERROR(IF(S5="Probabilidad",(K5-(+K5*V5)),IF(S5="Impacto",K5,"")),"")</f>
        <v>0.24</v>
      </c>
      <c r="AA5" s="567" t="str">
        <f>IFERROR(IF(Z5="","",IF(Z5&lt;=0.2,"Muy Baja",IF(Z5&lt;=0.4,"Baja",IF(Z5&lt;=0.6,"Media",IF(Z5&lt;=0.8,"Alta","Muy Alta"))))),"")</f>
        <v>Baja</v>
      </c>
      <c r="AB5" s="568">
        <f>+Z5</f>
        <v>0.24</v>
      </c>
      <c r="AC5" s="567" t="str">
        <f>IFERROR(IF(AD5="","",IF(AD5&lt;=0.2,"Leve",IF(AD5&lt;=0.4,"Menor",IF(AD5&lt;=0.6,"Moderado",IF(AD5&lt;=0.8,"Mayor","Catastrófico"))))),"")</f>
        <v>Moderado</v>
      </c>
      <c r="AD5" s="568">
        <f>IFERROR(IF(S5="Impacto",(O5-(+O5*V5)),IF(S5="Probabilidad",O5,"")),"")</f>
        <v>0.6</v>
      </c>
      <c r="AE5" s="569"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Moderado</v>
      </c>
      <c r="AF5" s="570" t="s">
        <v>592</v>
      </c>
      <c r="AG5" s="562" t="s">
        <v>929</v>
      </c>
      <c r="AH5" s="571" t="s">
        <v>930</v>
      </c>
      <c r="AI5" s="572" t="s">
        <v>931</v>
      </c>
      <c r="AJ5" s="572" t="s">
        <v>932</v>
      </c>
      <c r="AK5" s="572">
        <v>44823</v>
      </c>
      <c r="AL5" s="573" t="s">
        <v>933</v>
      </c>
      <c r="AM5" s="574" t="s">
        <v>179</v>
      </c>
      <c r="AN5" s="716" t="s">
        <v>934</v>
      </c>
      <c r="AO5" s="575" t="s">
        <v>935</v>
      </c>
      <c r="AP5" s="1715" t="s">
        <v>112</v>
      </c>
      <c r="AQ5" s="700" t="s">
        <v>936</v>
      </c>
      <c r="AR5" s="575" t="s">
        <v>36</v>
      </c>
      <c r="AS5" s="576" t="s">
        <v>32</v>
      </c>
      <c r="AT5" s="576" t="s">
        <v>32</v>
      </c>
      <c r="AU5" s="576" t="s">
        <v>32</v>
      </c>
      <c r="AV5" s="576" t="s">
        <v>32</v>
      </c>
      <c r="AW5" s="576" t="s">
        <v>32</v>
      </c>
      <c r="AX5" s="576" t="s">
        <v>32</v>
      </c>
      <c r="AY5" s="575" t="s">
        <v>256</v>
      </c>
      <c r="AZ5" s="575" t="s">
        <v>115</v>
      </c>
      <c r="BA5" s="577" t="s">
        <v>37</v>
      </c>
      <c r="BB5" s="575" t="s">
        <v>116</v>
      </c>
      <c r="BC5" s="578">
        <v>0</v>
      </c>
      <c r="BD5" s="578">
        <f>I5</f>
        <v>4</v>
      </c>
      <c r="BE5" s="579">
        <f>(BC5/BD5)</f>
        <v>0</v>
      </c>
      <c r="BF5" s="575" t="str">
        <f>IF(BE5=0,"Los controles están funcionando y son efectivos",IF(AND(BE5&gt;0,BE5&lt;=0.2),"Los controles son efectivos el 80%.",IF(AND(BE5&gt;0.2,BE5&lt;=1),"Los controles  son ineficientes","Valor no valido")))</f>
        <v>Los controles están funcionando y son efectivos</v>
      </c>
      <c r="BG5" s="580" t="s">
        <v>152</v>
      </c>
      <c r="BH5" s="575"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Mantener la aplicación del control.</v>
      </c>
    </row>
    <row r="6" spans="1:60" s="8" customFormat="1" ht="20.25" x14ac:dyDescent="0.3">
      <c r="A6" s="1651"/>
      <c r="B6" s="1654"/>
      <c r="C6" s="735"/>
      <c r="D6" s="1656"/>
      <c r="E6" s="1700"/>
      <c r="F6" s="1703"/>
      <c r="G6" s="1703"/>
      <c r="H6" s="1688"/>
      <c r="I6" s="1691"/>
      <c r="J6" s="1654"/>
      <c r="K6" s="1654"/>
      <c r="L6" s="1654"/>
      <c r="M6" s="1678">
        <f ca="1">IF(NOT(ISERROR(MATCH(L6,_xlfn.ANCHORARRAY(#REF!),0))),#REF!&amp;"Por favor no seleccionar los criterios de impacto",L6)</f>
        <v>0</v>
      </c>
      <c r="N6" s="1654"/>
      <c r="O6" s="1654"/>
      <c r="P6" s="1680"/>
      <c r="Q6" s="561">
        <v>2</v>
      </c>
      <c r="R6" s="535"/>
      <c r="S6" s="563" t="str">
        <f>IF(OR(T6="Preventivo",T6="Detectivo"),"Probabilidad",IF(T6="Correctivo","Impacto",""))</f>
        <v/>
      </c>
      <c r="T6" s="564"/>
      <c r="U6" s="564"/>
      <c r="V6" s="565" t="str">
        <f t="shared" ref="V6:V10" si="0">IF(AND(T6="Preventivo",U6="Automático"),"50%",IF(AND(T6="Preventivo",U6="Manual"),"40%",IF(AND(T6="Detectivo",U6="Automático"),"40%",IF(AND(T6="Detectivo",U6="Manual"),"30%",IF(AND(T6="Correctivo",U6="Automático"),"35%",IF(AND(T6="Correctivo",U6="Manual"),"25%",""))))))</f>
        <v/>
      </c>
      <c r="W6" s="564"/>
      <c r="X6" s="564"/>
      <c r="Y6" s="564"/>
      <c r="Z6" s="566" t="str">
        <f>IFERROR(IF(AND(S5="Probabilidad",S6="Probabilidad"),(AB5-(+AB5*V6)),IF(AND(S5="Impacto",S6="Probabilidad"),(K5-(+K5*V6)),IF(S6="Impacto",AB5,""))),"")</f>
        <v/>
      </c>
      <c r="AA6" s="567" t="str">
        <f t="shared" ref="AA6:AA10" si="1">IFERROR(IF(Z6="","",IF(Z6&lt;=0.2,"Muy Baja",IF(Z6&lt;=0.4,"Baja",IF(Z6&lt;=0.6,"Media",IF(Z6&lt;=0.8,"Alta","Muy Alta"))))),"")</f>
        <v/>
      </c>
      <c r="AB6" s="568" t="str">
        <f>+Z6</f>
        <v/>
      </c>
      <c r="AC6" s="567" t="str">
        <f t="shared" ref="AC6:AC10" si="2">IFERROR(IF(AD6="","",IF(AD6&lt;=0.2,"Leve",IF(AD6&lt;=0.4,"Menor",IF(AD6&lt;=0.6,"Moderado",IF(AD6&lt;=0.8,"Mayor","Catastrófico"))))),"")</f>
        <v/>
      </c>
      <c r="AD6" s="581" t="str">
        <f>IFERROR(IF(AND(S5="Impacto",S6="Impacto"),(AD5-(+AD5*V6)),IF(AND(S5="Probabilidad",S6="Impacto"),(O5-(+O5*V6)),IF(S6="Probabilidad",AD5,""))),"")</f>
        <v/>
      </c>
      <c r="AE6" s="569" t="str">
        <f t="shared" ref="AE6:AE10" si="3">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
      </c>
      <c r="AF6" s="570"/>
      <c r="AG6" s="582"/>
      <c r="AH6" s="571"/>
      <c r="AI6" s="583"/>
      <c r="AJ6" s="583"/>
      <c r="AK6" s="572"/>
      <c r="AL6" s="582"/>
      <c r="AM6" s="574"/>
      <c r="AN6" s="695"/>
      <c r="AO6" s="511"/>
      <c r="AP6" s="1716"/>
      <c r="AQ6" s="684"/>
      <c r="AR6" s="511"/>
      <c r="AS6" s="584"/>
      <c r="AT6" s="584"/>
      <c r="AU6" s="584"/>
      <c r="AV6" s="584"/>
      <c r="AW6" s="584"/>
      <c r="AX6" s="584"/>
      <c r="AY6" s="585"/>
      <c r="AZ6" s="585"/>
      <c r="BA6" s="586"/>
      <c r="BB6" s="575"/>
      <c r="BC6" s="587"/>
      <c r="BD6" s="588"/>
      <c r="BE6" s="589"/>
      <c r="BF6" s="590"/>
      <c r="BG6" s="591"/>
      <c r="BH6" s="592"/>
    </row>
    <row r="7" spans="1:60" s="8" customFormat="1" ht="20.25" x14ac:dyDescent="0.3">
      <c r="A7" s="1651"/>
      <c r="B7" s="1654"/>
      <c r="C7" s="735"/>
      <c r="D7" s="1656"/>
      <c r="E7" s="1700"/>
      <c r="F7" s="1703"/>
      <c r="G7" s="1703"/>
      <c r="H7" s="1688"/>
      <c r="I7" s="1691"/>
      <c r="J7" s="1654"/>
      <c r="K7" s="1654"/>
      <c r="L7" s="1654"/>
      <c r="M7" s="1678">
        <f ca="1">IF(NOT(ISERROR(MATCH(L7,_xlfn.ANCHORARRAY(#REF!),0))),#REF!&amp;"Por favor no seleccionar los criterios de impacto",L7)</f>
        <v>0</v>
      </c>
      <c r="N7" s="1654"/>
      <c r="O7" s="1654"/>
      <c r="P7" s="1680"/>
      <c r="Q7" s="561">
        <v>3</v>
      </c>
      <c r="R7" s="593"/>
      <c r="S7" s="563" t="str">
        <f t="shared" ref="S7:S10" si="4">IF(OR(T7="Preventivo",T7="Detectivo"),"Probabilidad",IF(T7="Correctivo","Impacto",""))</f>
        <v/>
      </c>
      <c r="T7" s="564"/>
      <c r="U7" s="564"/>
      <c r="V7" s="565" t="str">
        <f t="shared" si="0"/>
        <v/>
      </c>
      <c r="W7" s="564"/>
      <c r="X7" s="564"/>
      <c r="Y7" s="564"/>
      <c r="Z7" s="566" t="str">
        <f>IFERROR(IF(AND(S6="Probabilidad",S7="Probabilidad"),(AB6-(+AB6*V7)),IF(AND(S6="Impacto",S7="Probabilidad"),(AB5-(+AB5*V7)),IF(S7="Impacto",AB6,""))),"")</f>
        <v/>
      </c>
      <c r="AA7" s="567" t="str">
        <f t="shared" si="1"/>
        <v/>
      </c>
      <c r="AB7" s="568" t="str">
        <f t="shared" ref="AB7:AB10" si="5">+Z7</f>
        <v/>
      </c>
      <c r="AC7" s="567" t="str">
        <f t="shared" si="2"/>
        <v/>
      </c>
      <c r="AD7" s="581" t="str">
        <f t="shared" ref="AD7:AD10" si="6">IFERROR(IF(AND(S6="Impacto",S7="Impacto"),(AD6-(+AD6*V7)),IF(AND(S6="Probabilidad",S7="Impacto"),(AD5-(+AD5*V7)),IF(S7="Probabilidad",AD6,""))),"")</f>
        <v/>
      </c>
      <c r="AE7" s="569" t="str">
        <f t="shared" si="3"/>
        <v/>
      </c>
      <c r="AF7" s="570"/>
      <c r="AG7" s="582"/>
      <c r="AH7" s="571"/>
      <c r="AI7" s="583"/>
      <c r="AJ7" s="583"/>
      <c r="AK7" s="572"/>
      <c r="AL7" s="582"/>
      <c r="AM7" s="574"/>
      <c r="AN7" s="695"/>
      <c r="AO7" s="511"/>
      <c r="AP7" s="1716"/>
      <c r="AQ7" s="684"/>
      <c r="AR7" s="511"/>
      <c r="AS7" s="584"/>
      <c r="AT7" s="584"/>
      <c r="AU7" s="584"/>
      <c r="AV7" s="584"/>
      <c r="AW7" s="584"/>
      <c r="AX7" s="584"/>
      <c r="AY7" s="585"/>
      <c r="AZ7" s="585"/>
      <c r="BA7" s="586"/>
      <c r="BB7" s="575"/>
      <c r="BC7" s="587"/>
      <c r="BD7" s="588"/>
      <c r="BE7" s="594"/>
      <c r="BF7" s="590"/>
      <c r="BG7" s="595"/>
      <c r="BH7" s="592"/>
    </row>
    <row r="8" spans="1:60" s="8" customFormat="1" ht="20.25" x14ac:dyDescent="0.3">
      <c r="A8" s="1651"/>
      <c r="B8" s="1654"/>
      <c r="C8" s="735"/>
      <c r="D8" s="1656"/>
      <c r="E8" s="1700"/>
      <c r="F8" s="1703"/>
      <c r="G8" s="1703"/>
      <c r="H8" s="1688"/>
      <c r="I8" s="1691"/>
      <c r="J8" s="1654"/>
      <c r="K8" s="1654"/>
      <c r="L8" s="1654"/>
      <c r="M8" s="1678">
        <f ca="1">IF(NOT(ISERROR(MATCH(L8,_xlfn.ANCHORARRAY(#REF!),0))),#REF!&amp;"Por favor no seleccionar los criterios de impacto",L8)</f>
        <v>0</v>
      </c>
      <c r="N8" s="1654"/>
      <c r="O8" s="1654"/>
      <c r="P8" s="1680"/>
      <c r="Q8" s="561">
        <v>4</v>
      </c>
      <c r="R8" s="535"/>
      <c r="S8" s="563" t="str">
        <f t="shared" si="4"/>
        <v/>
      </c>
      <c r="T8" s="564"/>
      <c r="U8" s="564"/>
      <c r="V8" s="565" t="str">
        <f t="shared" si="0"/>
        <v/>
      </c>
      <c r="W8" s="564"/>
      <c r="X8" s="564"/>
      <c r="Y8" s="564"/>
      <c r="Z8" s="566" t="str">
        <f t="shared" ref="Z8:Z10" si="7">IFERROR(IF(AND(S7="Probabilidad",S8="Probabilidad"),(AB7-(+AB7*V8)),IF(AND(S7="Impacto",S8="Probabilidad"),(AB6-(+AB6*V8)),IF(S8="Impacto",AB7,""))),"")</f>
        <v/>
      </c>
      <c r="AA8" s="567" t="str">
        <f t="shared" si="1"/>
        <v/>
      </c>
      <c r="AB8" s="568" t="str">
        <f t="shared" si="5"/>
        <v/>
      </c>
      <c r="AC8" s="567" t="str">
        <f t="shared" si="2"/>
        <v/>
      </c>
      <c r="AD8" s="581" t="str">
        <f t="shared" si="6"/>
        <v/>
      </c>
      <c r="AE8" s="569" t="str">
        <f t="shared" si="3"/>
        <v/>
      </c>
      <c r="AF8" s="570"/>
      <c r="AG8" s="582"/>
      <c r="AH8" s="571"/>
      <c r="AI8" s="583"/>
      <c r="AJ8" s="583"/>
      <c r="AK8" s="572"/>
      <c r="AL8" s="582"/>
      <c r="AM8" s="574"/>
      <c r="AN8" s="695"/>
      <c r="AO8" s="511"/>
      <c r="AP8" s="1716"/>
      <c r="AQ8" s="684"/>
      <c r="AR8" s="511"/>
      <c r="AS8" s="584"/>
      <c r="AT8" s="584"/>
      <c r="AU8" s="584"/>
      <c r="AV8" s="584"/>
      <c r="AW8" s="584"/>
      <c r="AX8" s="584"/>
      <c r="AY8" s="585"/>
      <c r="AZ8" s="585"/>
      <c r="BA8" s="586"/>
      <c r="BB8" s="575"/>
      <c r="BC8" s="587"/>
      <c r="BD8" s="588"/>
      <c r="BE8" s="594"/>
      <c r="BF8" s="590"/>
      <c r="BG8" s="595"/>
      <c r="BH8" s="592"/>
    </row>
    <row r="9" spans="1:60" s="8" customFormat="1" ht="20.25" x14ac:dyDescent="0.3">
      <c r="A9" s="1651"/>
      <c r="B9" s="1654"/>
      <c r="C9" s="735"/>
      <c r="D9" s="1656"/>
      <c r="E9" s="1700"/>
      <c r="F9" s="1703"/>
      <c r="G9" s="1703"/>
      <c r="H9" s="1688"/>
      <c r="I9" s="1692"/>
      <c r="J9" s="1654"/>
      <c r="K9" s="1654"/>
      <c r="L9" s="1654"/>
      <c r="M9" s="1678">
        <f ca="1">IF(NOT(ISERROR(MATCH(L9,_xlfn.ANCHORARRAY(#REF!),0))),#REF!&amp;"Por favor no seleccionar los criterios de impacto",L9)</f>
        <v>0</v>
      </c>
      <c r="N9" s="1654"/>
      <c r="O9" s="1654"/>
      <c r="P9" s="1680"/>
      <c r="Q9" s="561">
        <v>5</v>
      </c>
      <c r="R9" s="535"/>
      <c r="S9" s="563" t="str">
        <f t="shared" si="4"/>
        <v/>
      </c>
      <c r="T9" s="564"/>
      <c r="U9" s="564"/>
      <c r="V9" s="565" t="str">
        <f t="shared" si="0"/>
        <v/>
      </c>
      <c r="W9" s="564"/>
      <c r="X9" s="564"/>
      <c r="Y9" s="564"/>
      <c r="Z9" s="566" t="str">
        <f t="shared" si="7"/>
        <v/>
      </c>
      <c r="AA9" s="567" t="str">
        <f t="shared" si="1"/>
        <v/>
      </c>
      <c r="AB9" s="568" t="str">
        <f t="shared" si="5"/>
        <v/>
      </c>
      <c r="AC9" s="567" t="str">
        <f t="shared" si="2"/>
        <v/>
      </c>
      <c r="AD9" s="581" t="str">
        <f t="shared" si="6"/>
        <v/>
      </c>
      <c r="AE9" s="569" t="str">
        <f t="shared" si="3"/>
        <v/>
      </c>
      <c r="AF9" s="570"/>
      <c r="AG9" s="582"/>
      <c r="AH9" s="571"/>
      <c r="AI9" s="583"/>
      <c r="AJ9" s="583"/>
      <c r="AK9" s="572"/>
      <c r="AL9" s="582"/>
      <c r="AM9" s="574"/>
      <c r="AN9" s="695"/>
      <c r="AO9" s="511"/>
      <c r="AP9" s="1716"/>
      <c r="AQ9" s="684"/>
      <c r="AR9" s="511"/>
      <c r="AS9" s="584"/>
      <c r="AT9" s="584"/>
      <c r="AU9" s="584"/>
      <c r="AV9" s="584"/>
      <c r="AW9" s="584"/>
      <c r="AX9" s="584"/>
      <c r="AY9" s="585"/>
      <c r="AZ9" s="585"/>
      <c r="BA9" s="586"/>
      <c r="BB9" s="575"/>
      <c r="BC9" s="587"/>
      <c r="BD9" s="588"/>
      <c r="BE9" s="594"/>
      <c r="BF9" s="590"/>
      <c r="BG9" s="595"/>
      <c r="BH9" s="592"/>
    </row>
    <row r="10" spans="1:60" s="8" customFormat="1" ht="26.25" customHeight="1" x14ac:dyDescent="0.3">
      <c r="A10" s="1652"/>
      <c r="B10" s="1654"/>
      <c r="C10" s="735"/>
      <c r="D10" s="1656"/>
      <c r="E10" s="1701"/>
      <c r="F10" s="1704"/>
      <c r="G10" s="1704"/>
      <c r="H10" s="1689"/>
      <c r="I10" s="1693"/>
      <c r="J10" s="1654"/>
      <c r="K10" s="1654"/>
      <c r="L10" s="1654"/>
      <c r="M10" s="1678">
        <f ca="1">IF(NOT(ISERROR(MATCH(L10,_xlfn.ANCHORARRAY(#REF!),0))),#REF!&amp;"Por favor no seleccionar los criterios de impacto",L10)</f>
        <v>0</v>
      </c>
      <c r="N10" s="1654"/>
      <c r="O10" s="1654"/>
      <c r="P10" s="1680"/>
      <c r="Q10" s="561">
        <v>6</v>
      </c>
      <c r="R10" s="535"/>
      <c r="S10" s="563" t="str">
        <f t="shared" si="4"/>
        <v/>
      </c>
      <c r="T10" s="564"/>
      <c r="U10" s="564"/>
      <c r="V10" s="565" t="str">
        <f t="shared" si="0"/>
        <v/>
      </c>
      <c r="W10" s="564"/>
      <c r="X10" s="564"/>
      <c r="Y10" s="564"/>
      <c r="Z10" s="566" t="str">
        <f t="shared" si="7"/>
        <v/>
      </c>
      <c r="AA10" s="567" t="str">
        <f t="shared" si="1"/>
        <v/>
      </c>
      <c r="AB10" s="568" t="str">
        <f t="shared" si="5"/>
        <v/>
      </c>
      <c r="AC10" s="567" t="str">
        <f t="shared" si="2"/>
        <v/>
      </c>
      <c r="AD10" s="581" t="str">
        <f t="shared" si="6"/>
        <v/>
      </c>
      <c r="AE10" s="569" t="str">
        <f t="shared" si="3"/>
        <v/>
      </c>
      <c r="AF10" s="570"/>
      <c r="AG10" s="582"/>
      <c r="AH10" s="571"/>
      <c r="AI10" s="583"/>
      <c r="AJ10" s="583"/>
      <c r="AK10" s="572"/>
      <c r="AL10" s="582"/>
      <c r="AM10" s="574"/>
      <c r="AN10" s="695"/>
      <c r="AO10" s="511"/>
      <c r="AP10" s="1716"/>
      <c r="AQ10" s="684"/>
      <c r="AR10" s="511"/>
      <c r="AS10" s="584"/>
      <c r="AT10" s="584"/>
      <c r="AU10" s="584"/>
      <c r="AV10" s="584"/>
      <c r="AW10" s="584"/>
      <c r="AX10" s="584"/>
      <c r="AY10" s="585"/>
      <c r="AZ10" s="585"/>
      <c r="BA10" s="586"/>
      <c r="BB10" s="575"/>
      <c r="BC10" s="587"/>
      <c r="BD10" s="588"/>
      <c r="BE10" s="596"/>
      <c r="BF10" s="590"/>
      <c r="BG10" s="597"/>
      <c r="BH10" s="592"/>
    </row>
    <row r="11" spans="1:60" s="8" customFormat="1" ht="153" x14ac:dyDescent="0.25">
      <c r="A11" s="1665">
        <v>2</v>
      </c>
      <c r="B11" s="1668" t="s">
        <v>165</v>
      </c>
      <c r="C11" s="1668" t="s">
        <v>937</v>
      </c>
      <c r="D11" s="1670" t="s">
        <v>938</v>
      </c>
      <c r="E11" s="598" t="s">
        <v>939</v>
      </c>
      <c r="F11" s="1672" t="s">
        <v>940</v>
      </c>
      <c r="G11" s="1674" t="s">
        <v>941</v>
      </c>
      <c r="H11" s="1709" t="s">
        <v>468</v>
      </c>
      <c r="I11" s="1711">
        <v>21</v>
      </c>
      <c r="J11" s="1681" t="str">
        <f>IF(I11&lt;=0,"",IF(I11&lt;=2,"Muy Baja",IF(I11&lt;=24,"Baja",IF(I11&lt;=500,"Media",IF(I11&lt;=5000,"Alta","Muy Alta")))))</f>
        <v>Baja</v>
      </c>
      <c r="K11" s="1683">
        <f>IF(J11="","",IF(J11="Muy Baja",0.2,IF(J11="Baja",0.4,IF(J11="Media",0.6,IF(J11="Alta",0.8,IF(J11="Muy Alta",1,))))))</f>
        <v>0.4</v>
      </c>
      <c r="L11" s="1713" t="s">
        <v>158</v>
      </c>
      <c r="M11" s="1683" t="str">
        <f>IF(NOT(ISERROR(MATCH(L11,'[4]Tabla Impacto'!$B$221:$B$223,0))),'[4]Tabla Impacto'!$F$223&amp;"Por favor no seleccionar los criterios de impacto(Afectación Económica o presupuestal y Pérdida Reputacional)",L11)</f>
        <v xml:space="preserve">     El riesgo afecta la imagen de la entidad con algunos usuarios de relevancia frente al logro de los objetivos</v>
      </c>
      <c r="N11" s="1681" t="str">
        <f>IF(OR(M11='[4]Tabla Impacto'!$C$11,M11='[4]Tabla Impacto'!$D$11),"Leve",IF(OR(M11='[4]Tabla Impacto'!$C$12,M11='[4]Tabla Impacto'!$D$12),"Menor",IF(OR(M11='[4]Tabla Impacto'!$C$13,M11='[4]Tabla Impacto'!$D$13),"Moderado",IF(OR(M11='[4]Tabla Impacto'!$C$14,M11='[4]Tabla Impacto'!$D$14),"Mayor",IF(OR(M11='[4]Tabla Impacto'!$C$15,M11='[4]Tabla Impacto'!$D$15),"Catastrófico","")))))</f>
        <v>Moderado</v>
      </c>
      <c r="O11" s="1683">
        <f>IF(N11="","",IF(N11="Leve",0.2,IF(N11="Menor",0.4,IF(N11="Moderado",0.6,IF(N11="Mayor",0.8,IF(N11="Catastrófico",1,))))))</f>
        <v>0.6</v>
      </c>
      <c r="P11" s="1685" t="str">
        <f>IF(OR(AND(J11="Muy Baja",N11="Leve"),AND(J11="Muy Baja",N11="Menor"),AND(J11="Baja",N11="Leve")),"Bajo",IF(OR(AND(J11="Muy baja",N11="Moderado"),AND(J11="Baja",N11="Menor"),AND(J11="Baja",N11="Moderado"),AND(J11="Media",N11="Leve"),AND(J11="Media",N11="Menor"),AND(J11="Media",N11="Moderado"),AND(J11="Alta",N11="Leve"),AND(J11="Alta",N11="Menor")),"Moderado",IF(OR(AND(J11="Muy Baja",N11="Mayor"),AND(J11="Baja",N11="Mayor"),AND(J11="Media",N11="Mayor"),AND(J11="Alta",N11="Moderado"),AND(J11="Alta",N11="Mayor"),AND(J11="Muy Alta",N11="Leve"),AND(J11="Muy Alta",N11="Menor"),AND(J11="Muy Alta",N11="Moderado"),AND(J11="Muy Alta",N11="Mayor")),"Alto",IF(OR(AND(J11="Muy Baja",N11="Catastrófico"),AND(J11="Baja",N11="Catastrófico"),AND(J11="Media",N11="Catastrófico"),AND(J11="Alta",N11="Catastrófico"),AND(J11="Muy Alta",N11="Catastrófico")),"Extremo",""))))</f>
        <v>Moderado</v>
      </c>
      <c r="Q11" s="599">
        <v>1</v>
      </c>
      <c r="R11" s="600" t="s">
        <v>942</v>
      </c>
      <c r="S11" s="563" t="str">
        <f>IF(OR(T11="Preventivo",T11="Detectivo"),"Probabilidad",IF(T11="Correctivo","Impacto",""))</f>
        <v>Probabilidad</v>
      </c>
      <c r="T11" s="564" t="s">
        <v>104</v>
      </c>
      <c r="U11" s="564" t="s">
        <v>35</v>
      </c>
      <c r="V11" s="565" t="str">
        <f>IF(AND(T11="Preventivo",U11="Automático"),"50%",IF(AND(T11="Preventivo",U11="Manual"),"40%",IF(AND(T11="Detectivo",U11="Automático"),"40%",IF(AND(T11="Detectivo",U11="Manual"),"30%",IF(AND(T11="Correctivo",U11="Automático"),"35%",IF(AND(T11="Correctivo",U11="Manual"),"25%",""))))))</f>
        <v>40%</v>
      </c>
      <c r="W11" s="564" t="s">
        <v>105</v>
      </c>
      <c r="X11" s="564" t="s">
        <v>106</v>
      </c>
      <c r="Y11" s="564" t="s">
        <v>107</v>
      </c>
      <c r="Z11" s="566">
        <f>IFERROR(IF(S11="Probabilidad",(K11-(+K11*V11)),IF(S11="Impacto",K11,"")),"")</f>
        <v>0.24</v>
      </c>
      <c r="AA11" s="567" t="str">
        <f>IFERROR(IF(Z11="","",IF(Z11&lt;=0.2,"Muy Baja",IF(Z11&lt;=0.4,"Baja",IF(Z11&lt;=0.6,"Media",IF(Z11&lt;=0.8,"Alta","Muy Alta"))))),"")</f>
        <v>Baja</v>
      </c>
      <c r="AB11" s="568">
        <f>+Z11</f>
        <v>0.24</v>
      </c>
      <c r="AC11" s="567" t="str">
        <f>IFERROR(IF(AD11="","",IF(AD11&lt;=0.2,"Leve",IF(AD11&lt;=0.4,"Menor",IF(AD11&lt;=0.6,"Moderado",IF(AD11&lt;=0.8,"Mayor","Catastrófico"))))),"")</f>
        <v>Moderado</v>
      </c>
      <c r="AD11" s="568">
        <f>IFERROR(IF(S11="Impacto",(O11-(+O11*V11)),IF(S11="Probabilidad",O11,"")),"")</f>
        <v>0.6</v>
      </c>
      <c r="AE11" s="569" t="str">
        <f>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Moderado</v>
      </c>
      <c r="AF11" s="1718" t="s">
        <v>592</v>
      </c>
      <c r="AG11" s="582"/>
      <c r="AH11" s="571"/>
      <c r="AI11" s="583"/>
      <c r="AJ11" s="583"/>
      <c r="AK11" s="572"/>
      <c r="AL11" s="582"/>
      <c r="AM11" s="574"/>
      <c r="AN11" s="695"/>
      <c r="AO11" s="1705" t="s">
        <v>943</v>
      </c>
      <c r="AP11" s="1716"/>
      <c r="AQ11" s="684"/>
      <c r="AR11" s="1707" t="s">
        <v>36</v>
      </c>
      <c r="AS11" s="601" t="s">
        <v>32</v>
      </c>
      <c r="AT11" s="602" t="s">
        <v>32</v>
      </c>
      <c r="AU11" s="602" t="s">
        <v>32</v>
      </c>
      <c r="AV11" s="602" t="s">
        <v>32</v>
      </c>
      <c r="AW11" s="602" t="s">
        <v>32</v>
      </c>
      <c r="AX11" s="602" t="s">
        <v>32</v>
      </c>
      <c r="AY11" s="575" t="s">
        <v>944</v>
      </c>
      <c r="AZ11" s="575" t="s">
        <v>115</v>
      </c>
      <c r="BA11" s="1708" t="s">
        <v>37</v>
      </c>
      <c r="BB11" s="700" t="s">
        <v>116</v>
      </c>
      <c r="BC11" s="700">
        <v>0</v>
      </c>
      <c r="BD11" s="716">
        <f>I11</f>
        <v>21</v>
      </c>
      <c r="BE11" s="1695">
        <f>(BC11/BD11)</f>
        <v>0</v>
      </c>
      <c r="BF11" s="700" t="str">
        <f t="shared" ref="BF11" si="8">IF(BE11=0,"Los controles están funcionando y son efectivos",IF(AND(BE11&gt;0,BE11&lt;=0.2),"Los controles son efectivos el 80%.",IF(AND(BE11&gt;0.2,BE11&lt;=1),"Los controles  son ineficientes","Valor no valido")))</f>
        <v>Los controles están funcionando y son efectivos</v>
      </c>
      <c r="BG11" s="716" t="s">
        <v>164</v>
      </c>
      <c r="BH11" s="700" t="str">
        <f t="shared" ref="BH11" si="9">IF(BE11=0,"Mantener la aplicación del control.",IF(AND(BE11&gt;0,BE11&lt;=0.2),"Verificar que los controles se aplique en la periocidad establecida, y analizar si la frecuencia de aplicación del control es la adecuada, por ultimo, analizar si hay causas generadoras del riesgo no identificadas.",IF(AND(BE11&gt;0.2,BE11&lt;=1),"Realizar analisis de causa raiz y reformular controles","Valor no valido")))</f>
        <v>Mantener la aplicación del control.</v>
      </c>
    </row>
    <row r="12" spans="1:60" s="8" customFormat="1" ht="126" customHeight="1" x14ac:dyDescent="0.25">
      <c r="A12" s="1666"/>
      <c r="B12" s="1668"/>
      <c r="C12" s="1668"/>
      <c r="D12" s="1670"/>
      <c r="E12" s="598" t="s">
        <v>945</v>
      </c>
      <c r="F12" s="1673"/>
      <c r="G12" s="1675"/>
      <c r="H12" s="1709"/>
      <c r="I12" s="1711"/>
      <c r="J12" s="1681"/>
      <c r="K12" s="1683"/>
      <c r="L12" s="1713"/>
      <c r="M12" s="1683">
        <f ca="1">IF(NOT(ISERROR(MATCH(L12,_xlfn.ANCHORARRAY(#REF!),0))),#REF!&amp;"Por favor no seleccionar los criterios de impacto",L12)</f>
        <v>0</v>
      </c>
      <c r="N12" s="1681"/>
      <c r="O12" s="1683"/>
      <c r="P12" s="1685"/>
      <c r="Q12" s="599">
        <v>2</v>
      </c>
      <c r="R12" s="603" t="s">
        <v>946</v>
      </c>
      <c r="S12" s="563" t="str">
        <f>IF(OR(T12="Preventivo",T12="Detectivo"),"Probabilidad",IF(T12="Correctivo","Impacto",""))</f>
        <v>Probabilidad</v>
      </c>
      <c r="T12" s="564" t="s">
        <v>104</v>
      </c>
      <c r="U12" s="564" t="s">
        <v>35</v>
      </c>
      <c r="V12" s="565" t="str">
        <f t="shared" ref="V12:V16" si="10">IF(AND(T12="Preventivo",U12="Automático"),"50%",IF(AND(T12="Preventivo",U12="Manual"),"40%",IF(AND(T12="Detectivo",U12="Automático"),"40%",IF(AND(T12="Detectivo",U12="Manual"),"30%",IF(AND(T12="Correctivo",U12="Automático"),"35%",IF(AND(T12="Correctivo",U12="Manual"),"25%",""))))))</f>
        <v>40%</v>
      </c>
      <c r="W12" s="564" t="s">
        <v>105</v>
      </c>
      <c r="X12" s="564" t="s">
        <v>106</v>
      </c>
      <c r="Y12" s="564" t="s">
        <v>107</v>
      </c>
      <c r="Z12" s="566">
        <f>IFERROR(IF(AND(S11="Probabilidad",S12="Probabilidad"),(AB11-(+AB11*V12)),IF(AND(S11="Impacto",S12="Probabilidad"),(K11-(+K11*V12)),IF(S12="Impacto",AB11,""))),"")</f>
        <v>0.14399999999999999</v>
      </c>
      <c r="AA12" s="567" t="str">
        <f t="shared" ref="AA12:AA16" si="11">IFERROR(IF(Z12="","",IF(Z12&lt;=0.2,"Muy Baja",IF(Z12&lt;=0.4,"Baja",IF(Z12&lt;=0.6,"Media",IF(Z12&lt;=0.8,"Alta","Muy Alta"))))),"")</f>
        <v>Muy Baja</v>
      </c>
      <c r="AB12" s="568">
        <f>+Z12</f>
        <v>0.14399999999999999</v>
      </c>
      <c r="AC12" s="567" t="str">
        <f t="shared" ref="AC12:AC16" si="12">IFERROR(IF(AD12="","",IF(AD12&lt;=0.2,"Leve",IF(AD12&lt;=0.4,"Menor",IF(AD12&lt;=0.6,"Moderado",IF(AD12&lt;=0.8,"Mayor","Catastrófico"))))),"")</f>
        <v>Moderado</v>
      </c>
      <c r="AD12" s="581">
        <f>IFERROR(IF(AND(S11="Impacto",S12="Impacto"),(AD11-(+AD11*V12)),IF(AND(S11="Probabilidad",S12="Impacto"),(O11-(+O11*V12)),IF(S12="Probabilidad",AD11,""))),"")</f>
        <v>0.6</v>
      </c>
      <c r="AE12" s="569" t="str">
        <f t="shared" ref="AE12:AE16" si="13">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Moderado</v>
      </c>
      <c r="AF12" s="1719"/>
      <c r="AG12" s="562" t="s">
        <v>947</v>
      </c>
      <c r="AH12" s="562" t="s">
        <v>948</v>
      </c>
      <c r="AI12" s="572" t="s">
        <v>949</v>
      </c>
      <c r="AJ12" s="572" t="s">
        <v>932</v>
      </c>
      <c r="AK12" s="572">
        <v>44823</v>
      </c>
      <c r="AL12" s="604" t="s">
        <v>950</v>
      </c>
      <c r="AM12" s="574" t="s">
        <v>109</v>
      </c>
      <c r="AN12" s="695"/>
      <c r="AO12" s="1706"/>
      <c r="AP12" s="1716"/>
      <c r="AQ12" s="684"/>
      <c r="AR12" s="735"/>
      <c r="AS12" s="601" t="s">
        <v>32</v>
      </c>
      <c r="AT12" s="602" t="s">
        <v>32</v>
      </c>
      <c r="AU12" s="602" t="s">
        <v>32</v>
      </c>
      <c r="AV12" s="602" t="s">
        <v>32</v>
      </c>
      <c r="AW12" s="602" t="s">
        <v>32</v>
      </c>
      <c r="AX12" s="602" t="s">
        <v>32</v>
      </c>
      <c r="AY12" s="575" t="s">
        <v>951</v>
      </c>
      <c r="AZ12" s="575" t="s">
        <v>115</v>
      </c>
      <c r="BA12" s="691"/>
      <c r="BB12" s="684"/>
      <c r="BC12" s="684"/>
      <c r="BD12" s="695"/>
      <c r="BE12" s="684"/>
      <c r="BF12" s="684"/>
      <c r="BG12" s="695"/>
      <c r="BH12" s="684"/>
    </row>
    <row r="13" spans="1:60" s="8" customFormat="1" ht="181.5" customHeight="1" x14ac:dyDescent="0.25">
      <c r="A13" s="1666"/>
      <c r="B13" s="1668"/>
      <c r="C13" s="1668"/>
      <c r="D13" s="1670"/>
      <c r="E13" s="598" t="s">
        <v>952</v>
      </c>
      <c r="F13" s="1673"/>
      <c r="G13" s="1675"/>
      <c r="H13" s="1709"/>
      <c r="I13" s="1711"/>
      <c r="J13" s="1681"/>
      <c r="K13" s="1683"/>
      <c r="L13" s="1713"/>
      <c r="M13" s="1683">
        <f ca="1">IF(NOT(ISERROR(MATCH(L13,_xlfn.ANCHORARRAY(#REF!),0))),#REF!&amp;"Por favor no seleccionar los criterios de impacto",L13)</f>
        <v>0</v>
      </c>
      <c r="N13" s="1681"/>
      <c r="O13" s="1683"/>
      <c r="P13" s="1685"/>
      <c r="Q13" s="599">
        <v>3</v>
      </c>
      <c r="R13" s="535" t="s">
        <v>953</v>
      </c>
      <c r="S13" s="563" t="str">
        <f t="shared" ref="S13:S16" si="14">IF(OR(T13="Preventivo",T13="Detectivo"),"Probabilidad",IF(T13="Correctivo","Impacto",""))</f>
        <v>Probabilidad</v>
      </c>
      <c r="T13" s="564" t="s">
        <v>104</v>
      </c>
      <c r="U13" s="564" t="s">
        <v>35</v>
      </c>
      <c r="V13" s="565" t="str">
        <f t="shared" si="10"/>
        <v>40%</v>
      </c>
      <c r="W13" s="564" t="s">
        <v>105</v>
      </c>
      <c r="X13" s="564" t="s">
        <v>106</v>
      </c>
      <c r="Y13" s="564" t="s">
        <v>107</v>
      </c>
      <c r="Z13" s="566">
        <f>IFERROR(IF(AND(S12="Probabilidad",S13="Probabilidad"),(AB12-(+AB12*V13)),IF(AND(S12="Impacto",S13="Probabilidad"),(AB11-(+AB11*V13)),IF(S13="Impacto",AB12,""))),"")</f>
        <v>8.6399999999999991E-2</v>
      </c>
      <c r="AA13" s="567" t="str">
        <f t="shared" si="11"/>
        <v>Muy Baja</v>
      </c>
      <c r="AB13" s="568">
        <f t="shared" ref="AB13:AB16" si="15">+Z13</f>
        <v>8.6399999999999991E-2</v>
      </c>
      <c r="AC13" s="567" t="str">
        <f t="shared" si="12"/>
        <v>Moderado</v>
      </c>
      <c r="AD13" s="581">
        <f t="shared" ref="AD13:AD16" si="16">IFERROR(IF(AND(S12="Impacto",S13="Impacto"),(AD12-(+AD12*V13)),IF(AND(S12="Probabilidad",S13="Impacto"),(AD11-(+AD11*V13)),IF(S13="Probabilidad",AD12,""))),"")</f>
        <v>0.6</v>
      </c>
      <c r="AE13" s="569" t="str">
        <f t="shared" si="13"/>
        <v>Moderado</v>
      </c>
      <c r="AF13" s="1719"/>
      <c r="AG13" s="562" t="s">
        <v>929</v>
      </c>
      <c r="AH13" s="571" t="s">
        <v>930</v>
      </c>
      <c r="AI13" s="572" t="s">
        <v>954</v>
      </c>
      <c r="AJ13" s="572" t="s">
        <v>932</v>
      </c>
      <c r="AK13" s="572"/>
      <c r="AL13" s="604" t="s">
        <v>955</v>
      </c>
      <c r="AM13" s="574" t="s">
        <v>179</v>
      </c>
      <c r="AN13" s="695"/>
      <c r="AO13" s="1706"/>
      <c r="AP13" s="1716"/>
      <c r="AQ13" s="684"/>
      <c r="AR13" s="735"/>
      <c r="AS13" s="601" t="s">
        <v>32</v>
      </c>
      <c r="AT13" s="602" t="s">
        <v>32</v>
      </c>
      <c r="AU13" s="602" t="s">
        <v>32</v>
      </c>
      <c r="AV13" s="602" t="s">
        <v>32</v>
      </c>
      <c r="AW13" s="602" t="s">
        <v>32</v>
      </c>
      <c r="AX13" s="602" t="s">
        <v>32</v>
      </c>
      <c r="AY13" s="575" t="s">
        <v>944</v>
      </c>
      <c r="AZ13" s="575" t="s">
        <v>115</v>
      </c>
      <c r="BA13" s="691"/>
      <c r="BB13" s="684"/>
      <c r="BC13" s="684"/>
      <c r="BD13" s="695"/>
      <c r="BE13" s="684"/>
      <c r="BF13" s="684"/>
      <c r="BG13" s="695"/>
      <c r="BH13" s="684"/>
    </row>
    <row r="14" spans="1:60" ht="87" customHeight="1" x14ac:dyDescent="0.25">
      <c r="A14" s="1666"/>
      <c r="B14" s="1668"/>
      <c r="C14" s="1668"/>
      <c r="D14" s="1670"/>
      <c r="E14" s="598" t="s">
        <v>956</v>
      </c>
      <c r="F14" s="1673"/>
      <c r="G14" s="1676"/>
      <c r="H14" s="1709"/>
      <c r="I14" s="1711"/>
      <c r="J14" s="1681"/>
      <c r="K14" s="1683"/>
      <c r="L14" s="1713"/>
      <c r="M14" s="1683">
        <f ca="1">IF(NOT(ISERROR(MATCH(L14,_xlfn.ANCHORARRAY(#REF!),0))),#REF!&amp;"Por favor no seleccionar los criterios de impacto",L14)</f>
        <v>0</v>
      </c>
      <c r="N14" s="1681"/>
      <c r="O14" s="1683"/>
      <c r="P14" s="1685"/>
      <c r="Q14" s="599">
        <v>4</v>
      </c>
      <c r="R14" s="535" t="s">
        <v>957</v>
      </c>
      <c r="S14" s="563" t="str">
        <f t="shared" si="14"/>
        <v>Probabilidad</v>
      </c>
      <c r="T14" s="564" t="s">
        <v>104</v>
      </c>
      <c r="U14" s="564" t="s">
        <v>35</v>
      </c>
      <c r="V14" s="565" t="str">
        <f t="shared" si="10"/>
        <v>40%</v>
      </c>
      <c r="W14" s="564" t="s">
        <v>105</v>
      </c>
      <c r="X14" s="564" t="s">
        <v>106</v>
      </c>
      <c r="Y14" s="564" t="s">
        <v>107</v>
      </c>
      <c r="Z14" s="566">
        <f t="shared" ref="Z14:Z16" si="17">IFERROR(IF(AND(S13="Probabilidad",S14="Probabilidad"),(AB13-(+AB13*V14)),IF(AND(S13="Impacto",S14="Probabilidad"),(AB12-(+AB12*V14)),IF(S14="Impacto",AB13,""))),"")</f>
        <v>5.183999999999999E-2</v>
      </c>
      <c r="AA14" s="567" t="str">
        <f t="shared" si="11"/>
        <v>Muy Baja</v>
      </c>
      <c r="AB14" s="568">
        <f t="shared" si="15"/>
        <v>5.183999999999999E-2</v>
      </c>
      <c r="AC14" s="567" t="str">
        <f t="shared" si="12"/>
        <v>Moderado</v>
      </c>
      <c r="AD14" s="581">
        <f t="shared" si="16"/>
        <v>0.6</v>
      </c>
      <c r="AE14" s="569" t="str">
        <f t="shared" si="13"/>
        <v>Moderado</v>
      </c>
      <c r="AF14" s="1720"/>
      <c r="AG14" s="562" t="s">
        <v>958</v>
      </c>
      <c r="AH14" s="562" t="s">
        <v>959</v>
      </c>
      <c r="AI14" s="583" t="s">
        <v>960</v>
      </c>
      <c r="AJ14" s="572" t="s">
        <v>932</v>
      </c>
      <c r="AK14" s="572"/>
      <c r="AL14" s="600" t="s">
        <v>961</v>
      </c>
      <c r="AM14" s="574" t="s">
        <v>109</v>
      </c>
      <c r="AN14" s="695"/>
      <c r="AO14" s="1706"/>
      <c r="AP14" s="1716"/>
      <c r="AQ14" s="684"/>
      <c r="AR14" s="735"/>
      <c r="AS14" s="601" t="s">
        <v>32</v>
      </c>
      <c r="AT14" s="602" t="s">
        <v>32</v>
      </c>
      <c r="AU14" s="602" t="s">
        <v>32</v>
      </c>
      <c r="AV14" s="602" t="s">
        <v>32</v>
      </c>
      <c r="AW14" s="602" t="s">
        <v>32</v>
      </c>
      <c r="AX14" s="602" t="s">
        <v>32</v>
      </c>
      <c r="AY14" s="575" t="s">
        <v>944</v>
      </c>
      <c r="AZ14" s="575" t="s">
        <v>115</v>
      </c>
      <c r="BA14" s="692"/>
      <c r="BB14" s="684"/>
      <c r="BC14" s="685"/>
      <c r="BD14" s="696"/>
      <c r="BE14" s="685"/>
      <c r="BF14" s="684"/>
      <c r="BG14" s="696"/>
      <c r="BH14" s="684"/>
    </row>
    <row r="15" spans="1:60" ht="23.25" x14ac:dyDescent="0.3">
      <c r="A15" s="1666"/>
      <c r="B15" s="1668"/>
      <c r="C15" s="1668"/>
      <c r="D15" s="1670"/>
      <c r="E15" s="605"/>
      <c r="F15" s="1673"/>
      <c r="G15" s="606"/>
      <c r="H15" s="1709"/>
      <c r="I15" s="1711"/>
      <c r="J15" s="1681"/>
      <c r="K15" s="1683"/>
      <c r="L15" s="1713"/>
      <c r="M15" s="1683">
        <f ca="1">IF(NOT(ISERROR(MATCH(L15,_xlfn.ANCHORARRAY(#REF!),0))),#REF!&amp;"Por favor no seleccionar los criterios de impacto",L15)</f>
        <v>0</v>
      </c>
      <c r="N15" s="1681"/>
      <c r="O15" s="1683"/>
      <c r="P15" s="1685"/>
      <c r="Q15" s="599">
        <v>5</v>
      </c>
      <c r="R15" s="535"/>
      <c r="S15" s="563" t="str">
        <f t="shared" si="14"/>
        <v/>
      </c>
      <c r="T15" s="564"/>
      <c r="U15" s="564"/>
      <c r="V15" s="565" t="str">
        <f t="shared" si="10"/>
        <v/>
      </c>
      <c r="W15" s="564"/>
      <c r="X15" s="564"/>
      <c r="Y15" s="564"/>
      <c r="Z15" s="566" t="str">
        <f t="shared" si="17"/>
        <v/>
      </c>
      <c r="AA15" s="567" t="str">
        <f t="shared" si="11"/>
        <v/>
      </c>
      <c r="AB15" s="568" t="str">
        <f t="shared" si="15"/>
        <v/>
      </c>
      <c r="AC15" s="567" t="str">
        <f t="shared" si="12"/>
        <v/>
      </c>
      <c r="AD15" s="581" t="str">
        <f t="shared" si="16"/>
        <v/>
      </c>
      <c r="AE15" s="569" t="str">
        <f t="shared" si="13"/>
        <v/>
      </c>
      <c r="AF15" s="570"/>
      <c r="AG15" s="582"/>
      <c r="AH15" s="571"/>
      <c r="AI15" s="583"/>
      <c r="AJ15" s="583"/>
      <c r="AK15" s="607"/>
      <c r="AL15" s="582"/>
      <c r="AM15" s="574"/>
      <c r="AN15" s="695"/>
      <c r="AO15" s="1706"/>
      <c r="AP15" s="1716"/>
      <c r="AQ15" s="684"/>
      <c r="AR15" s="735"/>
      <c r="AS15" s="584"/>
      <c r="AT15" s="584"/>
      <c r="AU15" s="584"/>
      <c r="AV15" s="584"/>
      <c r="AW15" s="584"/>
      <c r="AX15" s="584"/>
      <c r="AY15" s="585"/>
      <c r="AZ15" s="585"/>
      <c r="BA15" s="608"/>
      <c r="BB15" s="609"/>
      <c r="BC15" s="511"/>
      <c r="BD15" s="591"/>
      <c r="BE15" s="610"/>
      <c r="BF15" s="511"/>
      <c r="BG15" s="591"/>
      <c r="BH15" s="511"/>
    </row>
    <row r="16" spans="1:60" ht="23.25" x14ac:dyDescent="0.3">
      <c r="A16" s="1667"/>
      <c r="B16" s="1669"/>
      <c r="C16" s="1669"/>
      <c r="D16" s="1671"/>
      <c r="E16" s="605"/>
      <c r="F16" s="1673"/>
      <c r="G16" s="606"/>
      <c r="H16" s="1710"/>
      <c r="I16" s="1712"/>
      <c r="J16" s="1682"/>
      <c r="K16" s="1684"/>
      <c r="L16" s="1714"/>
      <c r="M16" s="1684">
        <f ca="1">IF(NOT(ISERROR(MATCH(L16,_xlfn.ANCHORARRAY(#REF!),0))),#REF!&amp;"Por favor no seleccionar los criterios de impacto",L16)</f>
        <v>0</v>
      </c>
      <c r="N16" s="1682"/>
      <c r="O16" s="1684"/>
      <c r="P16" s="1686"/>
      <c r="Q16" s="599">
        <v>6</v>
      </c>
      <c r="R16" s="535"/>
      <c r="S16" s="563" t="str">
        <f t="shared" si="14"/>
        <v/>
      </c>
      <c r="T16" s="564"/>
      <c r="U16" s="564"/>
      <c r="V16" s="565" t="str">
        <f t="shared" si="10"/>
        <v/>
      </c>
      <c r="W16" s="564"/>
      <c r="X16" s="564"/>
      <c r="Y16" s="564"/>
      <c r="Z16" s="566" t="str">
        <f t="shared" si="17"/>
        <v/>
      </c>
      <c r="AA16" s="567" t="str">
        <f t="shared" si="11"/>
        <v/>
      </c>
      <c r="AB16" s="568" t="str">
        <f t="shared" si="15"/>
        <v/>
      </c>
      <c r="AC16" s="567" t="str">
        <f t="shared" si="12"/>
        <v/>
      </c>
      <c r="AD16" s="581" t="str">
        <f t="shared" si="16"/>
        <v/>
      </c>
      <c r="AE16" s="569" t="str">
        <f t="shared" si="13"/>
        <v/>
      </c>
      <c r="AF16" s="570"/>
      <c r="AG16" s="582"/>
      <c r="AH16" s="571"/>
      <c r="AI16" s="583"/>
      <c r="AJ16" s="583"/>
      <c r="AK16" s="607"/>
      <c r="AL16" s="582"/>
      <c r="AM16" s="574"/>
      <c r="AN16" s="696"/>
      <c r="AO16" s="1706"/>
      <c r="AP16" s="1717"/>
      <c r="AQ16" s="685"/>
      <c r="AR16" s="735"/>
      <c r="AS16" s="584"/>
      <c r="AT16" s="584"/>
      <c r="AU16" s="584"/>
      <c r="AV16" s="584"/>
      <c r="AW16" s="584"/>
      <c r="AX16" s="584"/>
      <c r="AY16" s="585"/>
      <c r="AZ16" s="585"/>
      <c r="BA16" s="608"/>
      <c r="BB16" s="611"/>
      <c r="BC16" s="511"/>
      <c r="BD16" s="591"/>
      <c r="BE16" s="610"/>
      <c r="BF16" s="511"/>
      <c r="BG16" s="591"/>
      <c r="BH16" s="592"/>
    </row>
    <row r="17" spans="1:60" ht="16.5" x14ac:dyDescent="0.3">
      <c r="A17" s="612"/>
      <c r="B17" s="1696" t="s">
        <v>400</v>
      </c>
      <c r="C17" s="1697"/>
      <c r="D17" s="1697"/>
      <c r="E17" s="1697"/>
      <c r="F17" s="1697"/>
      <c r="G17" s="1697"/>
      <c r="H17" s="1697"/>
      <c r="I17" s="1697"/>
      <c r="J17" s="1697"/>
      <c r="K17" s="1697"/>
      <c r="L17" s="1697"/>
      <c r="M17" s="1697"/>
      <c r="N17" s="1697"/>
      <c r="O17" s="1697"/>
      <c r="P17" s="1697"/>
      <c r="Q17" s="1697"/>
      <c r="R17" s="1697"/>
      <c r="S17" s="1697"/>
      <c r="T17" s="1697"/>
      <c r="U17" s="1697"/>
      <c r="V17" s="1697"/>
      <c r="W17" s="1697"/>
      <c r="X17" s="1697"/>
      <c r="Y17" s="1697"/>
      <c r="Z17" s="1697"/>
      <c r="AA17" s="1697"/>
      <c r="AB17" s="1697"/>
      <c r="AC17" s="1697"/>
      <c r="AD17" s="1697"/>
      <c r="AE17" s="1697"/>
      <c r="AF17" s="1697"/>
      <c r="AG17" s="1697"/>
      <c r="AH17" s="1697"/>
      <c r="AI17" s="1697"/>
      <c r="AJ17" s="1697"/>
      <c r="AK17" s="1697"/>
      <c r="AL17" s="1698"/>
      <c r="AM17" s="613"/>
      <c r="AN17" s="613"/>
      <c r="AO17" s="613"/>
      <c r="AP17" s="613"/>
      <c r="AQ17" s="613"/>
      <c r="AR17" s="613"/>
      <c r="AS17" s="613"/>
      <c r="AT17" s="613"/>
      <c r="AU17" s="613"/>
      <c r="AV17" s="613"/>
      <c r="AW17" s="613"/>
      <c r="AX17" s="613"/>
      <c r="AY17" s="613"/>
      <c r="AZ17" s="613"/>
      <c r="BA17" s="613"/>
      <c r="BB17" s="613"/>
      <c r="BC17" s="613"/>
      <c r="BD17" s="613"/>
      <c r="BE17" s="613"/>
      <c r="BF17" s="613"/>
      <c r="BG17" s="613"/>
      <c r="BH17" s="613"/>
    </row>
    <row r="18" spans="1:60" ht="16.5" x14ac:dyDescent="0.3">
      <c r="A18" s="614"/>
      <c r="B18" s="614"/>
      <c r="C18" s="614"/>
      <c r="D18" s="614"/>
      <c r="E18" s="614"/>
      <c r="F18" s="613"/>
      <c r="G18" s="613"/>
      <c r="H18" s="615"/>
      <c r="I18" s="613"/>
      <c r="J18" s="613"/>
      <c r="K18" s="613"/>
      <c r="L18" s="613"/>
      <c r="M18" s="613"/>
      <c r="N18" s="613"/>
      <c r="O18" s="613"/>
      <c r="P18" s="613"/>
      <c r="Q18" s="613"/>
      <c r="R18" s="613"/>
      <c r="S18" s="613"/>
      <c r="T18" s="613"/>
      <c r="U18" s="613"/>
      <c r="V18" s="613"/>
      <c r="W18" s="613"/>
      <c r="X18" s="613"/>
      <c r="Y18" s="613"/>
      <c r="Z18" s="613"/>
      <c r="AA18" s="613"/>
      <c r="AB18" s="613"/>
      <c r="AC18" s="613"/>
      <c r="AD18" s="613"/>
      <c r="AE18" s="613"/>
      <c r="AF18" s="613"/>
      <c r="AG18" s="613"/>
      <c r="AH18" s="613"/>
      <c r="AI18" s="613"/>
      <c r="AJ18" s="613"/>
      <c r="AK18" s="613"/>
      <c r="AL18" s="613"/>
      <c r="AM18" s="613"/>
      <c r="AN18" s="613"/>
      <c r="AO18" s="613"/>
      <c r="AP18" s="613"/>
      <c r="AQ18" s="613"/>
      <c r="AR18" s="613"/>
      <c r="AS18" s="613"/>
      <c r="AT18" s="613"/>
      <c r="AU18" s="613"/>
      <c r="AV18" s="613"/>
      <c r="AW18" s="613"/>
      <c r="AX18" s="613"/>
      <c r="AY18" s="613"/>
      <c r="AZ18" s="613"/>
      <c r="BA18" s="613"/>
      <c r="BB18" s="613"/>
      <c r="BC18" s="613"/>
      <c r="BD18" s="613"/>
      <c r="BE18" s="613"/>
      <c r="BF18" s="613"/>
      <c r="BG18" s="613"/>
      <c r="BH18" s="613"/>
    </row>
    <row r="19" spans="1:60" ht="16.5" x14ac:dyDescent="0.3">
      <c r="A19" s="613"/>
      <c r="B19" s="616" t="s">
        <v>132</v>
      </c>
      <c r="C19" s="613"/>
      <c r="D19" s="613"/>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3"/>
      <c r="AV19" s="613"/>
      <c r="AW19" s="613"/>
      <c r="AX19" s="613"/>
      <c r="AY19" s="613"/>
      <c r="AZ19" s="613"/>
      <c r="BA19" s="613"/>
      <c r="BB19" s="613"/>
      <c r="BC19" s="613"/>
      <c r="BD19" s="613"/>
      <c r="BE19" s="613"/>
      <c r="BF19" s="613"/>
      <c r="BG19" s="613"/>
      <c r="BH19" s="613"/>
    </row>
  </sheetData>
  <mergeCells count="109">
    <mergeCell ref="BE11:BE14"/>
    <mergeCell ref="BF11:BF14"/>
    <mergeCell ref="BG11:BG14"/>
    <mergeCell ref="BH11:BH14"/>
    <mergeCell ref="B17:AL17"/>
    <mergeCell ref="E5:E10"/>
    <mergeCell ref="F5:F10"/>
    <mergeCell ref="G5:G10"/>
    <mergeCell ref="AO11:AO16"/>
    <mergeCell ref="AR11:AR16"/>
    <mergeCell ref="BA11:BA14"/>
    <mergeCell ref="BB11:BB14"/>
    <mergeCell ref="BC11:BC14"/>
    <mergeCell ref="BD11:BD14"/>
    <mergeCell ref="H11:H16"/>
    <mergeCell ref="I11:I16"/>
    <mergeCell ref="J11:J16"/>
    <mergeCell ref="K11:K16"/>
    <mergeCell ref="L11:L16"/>
    <mergeCell ref="M11:M16"/>
    <mergeCell ref="AN5:AN16"/>
    <mergeCell ref="AP5:AP16"/>
    <mergeCell ref="AQ5:AQ16"/>
    <mergeCell ref="AF11:AF14"/>
    <mergeCell ref="AM3:AM4"/>
    <mergeCell ref="AN3:AN4"/>
    <mergeCell ref="A11:A16"/>
    <mergeCell ref="B11:B16"/>
    <mergeCell ref="C11:C16"/>
    <mergeCell ref="D11:D16"/>
    <mergeCell ref="F11:F16"/>
    <mergeCell ref="G11:G14"/>
    <mergeCell ref="N5:N10"/>
    <mergeCell ref="O5:O10"/>
    <mergeCell ref="P5:P10"/>
    <mergeCell ref="N11:N16"/>
    <mergeCell ref="O11:O16"/>
    <mergeCell ref="P11:P16"/>
    <mergeCell ref="H5:H10"/>
    <mergeCell ref="I5:I10"/>
    <mergeCell ref="J5:J10"/>
    <mergeCell ref="K5:K10"/>
    <mergeCell ref="L5:L10"/>
    <mergeCell ref="M5:M10"/>
    <mergeCell ref="AJ3:AJ4"/>
    <mergeCell ref="AK3:AK4"/>
    <mergeCell ref="BD3:BD4"/>
    <mergeCell ref="BE3:BE4"/>
    <mergeCell ref="BF3:BF4"/>
    <mergeCell ref="BG3:BG4"/>
    <mergeCell ref="BH3:BH4"/>
    <mergeCell ref="A5:A10"/>
    <mergeCell ref="B5:B10"/>
    <mergeCell ref="C5:C10"/>
    <mergeCell ref="D5:D10"/>
    <mergeCell ref="AX3:AX4"/>
    <mergeCell ref="AY3:AY4"/>
    <mergeCell ref="AZ3:AZ4"/>
    <mergeCell ref="BA3:BA4"/>
    <mergeCell ref="BB3:BB4"/>
    <mergeCell ref="BC3:BC4"/>
    <mergeCell ref="AR3:AR4"/>
    <mergeCell ref="AS3:AS4"/>
    <mergeCell ref="AT3:AT4"/>
    <mergeCell ref="AU3:AU4"/>
    <mergeCell ref="AV3:AV4"/>
    <mergeCell ref="AW3:AW4"/>
    <mergeCell ref="AL3:AL4"/>
    <mergeCell ref="AN1:AR2"/>
    <mergeCell ref="AS1:AZ2"/>
    <mergeCell ref="BA1:BH2"/>
    <mergeCell ref="Q1:Y2"/>
    <mergeCell ref="Z1:AF2"/>
    <mergeCell ref="AG1:AJ2"/>
    <mergeCell ref="AK1:AM2"/>
    <mergeCell ref="Z3:Z4"/>
    <mergeCell ref="AA3:AA4"/>
    <mergeCell ref="AB3:AB4"/>
    <mergeCell ref="AC3:AC4"/>
    <mergeCell ref="AD3:AD4"/>
    <mergeCell ref="AE3:AE4"/>
    <mergeCell ref="Q3:Q4"/>
    <mergeCell ref="R3:R4"/>
    <mergeCell ref="S3:S4"/>
    <mergeCell ref="T3:Y3"/>
    <mergeCell ref="AO3:AO4"/>
    <mergeCell ref="AP3:AP4"/>
    <mergeCell ref="AQ3:AQ4"/>
    <mergeCell ref="AF3:AF4"/>
    <mergeCell ref="AG3:AG4"/>
    <mergeCell ref="AH3:AH4"/>
    <mergeCell ref="AI3:AI4"/>
    <mergeCell ref="A3:A4"/>
    <mergeCell ref="B3:B4"/>
    <mergeCell ref="C3:C4"/>
    <mergeCell ref="D3:D4"/>
    <mergeCell ref="E3:E4"/>
    <mergeCell ref="F3:F4"/>
    <mergeCell ref="H3:H4"/>
    <mergeCell ref="A1:I2"/>
    <mergeCell ref="J1:P2"/>
    <mergeCell ref="I3:I4"/>
    <mergeCell ref="J3:J4"/>
    <mergeCell ref="K3:K4"/>
    <mergeCell ref="L3:L4"/>
    <mergeCell ref="M3:M4"/>
    <mergeCell ref="N3:N4"/>
    <mergeCell ref="O3:O4"/>
    <mergeCell ref="P3:P4"/>
  </mergeCells>
  <conditionalFormatting sqref="J5 J11">
    <cfRule type="cellIs" dxfId="454" priority="71" operator="equal">
      <formula>"Muy Alta"</formula>
    </cfRule>
    <cfRule type="cellIs" dxfId="453" priority="72" operator="equal">
      <formula>"Alta"</formula>
    </cfRule>
    <cfRule type="cellIs" dxfId="452" priority="73" operator="equal">
      <formula>"Media"</formula>
    </cfRule>
    <cfRule type="cellIs" dxfId="451" priority="74" operator="equal">
      <formula>"Baja"</formula>
    </cfRule>
    <cfRule type="cellIs" dxfId="450" priority="75" operator="equal">
      <formula>"Muy Baja"</formula>
    </cfRule>
  </conditionalFormatting>
  <conditionalFormatting sqref="N5 N11">
    <cfRule type="cellIs" dxfId="449" priority="66" operator="equal">
      <formula>"Catastrófico"</formula>
    </cfRule>
    <cfRule type="cellIs" dxfId="448" priority="67" operator="equal">
      <formula>"Mayor"</formula>
    </cfRule>
    <cfRule type="cellIs" dxfId="447" priority="68" operator="equal">
      <formula>"Moderado"</formula>
    </cfRule>
    <cfRule type="cellIs" dxfId="446" priority="69" operator="equal">
      <formula>"Menor"</formula>
    </cfRule>
    <cfRule type="cellIs" dxfId="445" priority="70" operator="equal">
      <formula>"Leve"</formula>
    </cfRule>
  </conditionalFormatting>
  <conditionalFormatting sqref="P5">
    <cfRule type="cellIs" dxfId="444" priority="62" operator="equal">
      <formula>"Extremo"</formula>
    </cfRule>
    <cfRule type="cellIs" dxfId="443" priority="63" operator="equal">
      <formula>"Alto"</formula>
    </cfRule>
    <cfRule type="cellIs" dxfId="442" priority="64" operator="equal">
      <formula>"Moderado"</formula>
    </cfRule>
    <cfRule type="cellIs" dxfId="441" priority="65" operator="equal">
      <formula>"Bajo"</formula>
    </cfRule>
  </conditionalFormatting>
  <conditionalFormatting sqref="AA5">
    <cfRule type="cellIs" dxfId="440" priority="57" operator="equal">
      <formula>"Muy Alta"</formula>
    </cfRule>
    <cfRule type="cellIs" dxfId="439" priority="58" operator="equal">
      <formula>"Alta"</formula>
    </cfRule>
    <cfRule type="cellIs" dxfId="438" priority="59" operator="equal">
      <formula>"Media"</formula>
    </cfRule>
    <cfRule type="cellIs" dxfId="437" priority="60" operator="equal">
      <formula>"Baja"</formula>
    </cfRule>
    <cfRule type="cellIs" dxfId="436" priority="61" operator="equal">
      <formula>"Muy Baja"</formula>
    </cfRule>
  </conditionalFormatting>
  <conditionalFormatting sqref="AC5">
    <cfRule type="cellIs" dxfId="435" priority="52" operator="equal">
      <formula>"Catastrófico"</formula>
    </cfRule>
    <cfRule type="cellIs" dxfId="434" priority="53" operator="equal">
      <formula>"Mayor"</formula>
    </cfRule>
    <cfRule type="cellIs" dxfId="433" priority="54" operator="equal">
      <formula>"Moderado"</formula>
    </cfRule>
    <cfRule type="cellIs" dxfId="432" priority="55" operator="equal">
      <formula>"Menor"</formula>
    </cfRule>
    <cfRule type="cellIs" dxfId="431" priority="56" operator="equal">
      <formula>"Leve"</formula>
    </cfRule>
  </conditionalFormatting>
  <conditionalFormatting sqref="AE5">
    <cfRule type="cellIs" dxfId="430" priority="48" operator="equal">
      <formula>"Extremo"</formula>
    </cfRule>
    <cfRule type="cellIs" dxfId="429" priority="49" operator="equal">
      <formula>"Alto"</formula>
    </cfRule>
    <cfRule type="cellIs" dxfId="428" priority="50" operator="equal">
      <formula>"Moderado"</formula>
    </cfRule>
    <cfRule type="cellIs" dxfId="427" priority="51" operator="equal">
      <formula>"Bajo"</formula>
    </cfRule>
  </conditionalFormatting>
  <conditionalFormatting sqref="P11">
    <cfRule type="cellIs" dxfId="426" priority="44" operator="equal">
      <formula>"Extremo"</formula>
    </cfRule>
    <cfRule type="cellIs" dxfId="425" priority="45" operator="equal">
      <formula>"Alto"</formula>
    </cfRule>
    <cfRule type="cellIs" dxfId="424" priority="46" operator="equal">
      <formula>"Moderado"</formula>
    </cfRule>
    <cfRule type="cellIs" dxfId="423" priority="47" operator="equal">
      <formula>"Bajo"</formula>
    </cfRule>
  </conditionalFormatting>
  <conditionalFormatting sqref="M5:M16">
    <cfRule type="containsText" dxfId="422" priority="43" operator="containsText" text="❌">
      <formula>NOT(ISERROR(SEARCH("❌",M5)))</formula>
    </cfRule>
  </conditionalFormatting>
  <conditionalFormatting sqref="AA6:AA10">
    <cfRule type="cellIs" dxfId="421" priority="38" operator="equal">
      <formula>"Muy Alta"</formula>
    </cfRule>
    <cfRule type="cellIs" dxfId="420" priority="39" operator="equal">
      <formula>"Alta"</formula>
    </cfRule>
    <cfRule type="cellIs" dxfId="419" priority="40" operator="equal">
      <formula>"Media"</formula>
    </cfRule>
    <cfRule type="cellIs" dxfId="418" priority="41" operator="equal">
      <formula>"Baja"</formula>
    </cfRule>
    <cfRule type="cellIs" dxfId="417" priority="42" operator="equal">
      <formula>"Muy Baja"</formula>
    </cfRule>
  </conditionalFormatting>
  <conditionalFormatting sqref="AC6:AC10">
    <cfRule type="cellIs" dxfId="416" priority="33" operator="equal">
      <formula>"Catastrófico"</formula>
    </cfRule>
    <cfRule type="cellIs" dxfId="415" priority="34" operator="equal">
      <formula>"Mayor"</formula>
    </cfRule>
    <cfRule type="cellIs" dxfId="414" priority="35" operator="equal">
      <formula>"Moderado"</formula>
    </cfRule>
    <cfRule type="cellIs" dxfId="413" priority="36" operator="equal">
      <formula>"Menor"</formula>
    </cfRule>
    <cfRule type="cellIs" dxfId="412" priority="37" operator="equal">
      <formula>"Leve"</formula>
    </cfRule>
  </conditionalFormatting>
  <conditionalFormatting sqref="AE6:AE10">
    <cfRule type="cellIs" dxfId="411" priority="29" operator="equal">
      <formula>"Extremo"</formula>
    </cfRule>
    <cfRule type="cellIs" dxfId="410" priority="30" operator="equal">
      <formula>"Alto"</formula>
    </cfRule>
    <cfRule type="cellIs" dxfId="409" priority="31" operator="equal">
      <formula>"Moderado"</formula>
    </cfRule>
    <cfRule type="cellIs" dxfId="408" priority="32" operator="equal">
      <formula>"Bajo"</formula>
    </cfRule>
  </conditionalFormatting>
  <conditionalFormatting sqref="AA11">
    <cfRule type="cellIs" dxfId="407" priority="24" operator="equal">
      <formula>"Muy Alta"</formula>
    </cfRule>
    <cfRule type="cellIs" dxfId="406" priority="25" operator="equal">
      <formula>"Alta"</formula>
    </cfRule>
    <cfRule type="cellIs" dxfId="405" priority="26" operator="equal">
      <formula>"Media"</formula>
    </cfRule>
    <cfRule type="cellIs" dxfId="404" priority="27" operator="equal">
      <formula>"Baja"</formula>
    </cfRule>
    <cfRule type="cellIs" dxfId="403" priority="28" operator="equal">
      <formula>"Muy Baja"</formula>
    </cfRule>
  </conditionalFormatting>
  <conditionalFormatting sqref="AC11">
    <cfRule type="cellIs" dxfId="402" priority="19" operator="equal">
      <formula>"Catastrófico"</formula>
    </cfRule>
    <cfRule type="cellIs" dxfId="401" priority="20" operator="equal">
      <formula>"Mayor"</formula>
    </cfRule>
    <cfRule type="cellIs" dxfId="400" priority="21" operator="equal">
      <formula>"Moderado"</formula>
    </cfRule>
    <cfRule type="cellIs" dxfId="399" priority="22" operator="equal">
      <formula>"Menor"</formula>
    </cfRule>
    <cfRule type="cellIs" dxfId="398" priority="23" operator="equal">
      <formula>"Leve"</formula>
    </cfRule>
  </conditionalFormatting>
  <conditionalFormatting sqref="AE11">
    <cfRule type="cellIs" dxfId="397" priority="15" operator="equal">
      <formula>"Extremo"</formula>
    </cfRule>
    <cfRule type="cellIs" dxfId="396" priority="16" operator="equal">
      <formula>"Alto"</formula>
    </cfRule>
    <cfRule type="cellIs" dxfId="395" priority="17" operator="equal">
      <formula>"Moderado"</formula>
    </cfRule>
    <cfRule type="cellIs" dxfId="394" priority="18" operator="equal">
      <formula>"Bajo"</formula>
    </cfRule>
  </conditionalFormatting>
  <conditionalFormatting sqref="AA12:AA16">
    <cfRule type="cellIs" dxfId="393" priority="10" operator="equal">
      <formula>"Muy Alta"</formula>
    </cfRule>
    <cfRule type="cellIs" dxfId="392" priority="11" operator="equal">
      <formula>"Alta"</formula>
    </cfRule>
    <cfRule type="cellIs" dxfId="391" priority="12" operator="equal">
      <formula>"Media"</formula>
    </cfRule>
    <cfRule type="cellIs" dxfId="390" priority="13" operator="equal">
      <formula>"Baja"</formula>
    </cfRule>
    <cfRule type="cellIs" dxfId="389" priority="14" operator="equal">
      <formula>"Muy Baja"</formula>
    </cfRule>
  </conditionalFormatting>
  <conditionalFormatting sqref="AC12:AC16">
    <cfRule type="cellIs" dxfId="388" priority="5" operator="equal">
      <formula>"Catastrófico"</formula>
    </cfRule>
    <cfRule type="cellIs" dxfId="387" priority="6" operator="equal">
      <formula>"Mayor"</formula>
    </cfRule>
    <cfRule type="cellIs" dxfId="386" priority="7" operator="equal">
      <formula>"Moderado"</formula>
    </cfRule>
    <cfRule type="cellIs" dxfId="385" priority="8" operator="equal">
      <formula>"Menor"</formula>
    </cfRule>
    <cfRule type="cellIs" dxfId="384" priority="9" operator="equal">
      <formula>"Leve"</formula>
    </cfRule>
  </conditionalFormatting>
  <conditionalFormatting sqref="AE12:AE16">
    <cfRule type="cellIs" dxfId="383" priority="1" operator="equal">
      <formula>"Extremo"</formula>
    </cfRule>
    <cfRule type="cellIs" dxfId="382" priority="2" operator="equal">
      <formula>"Alto"</formula>
    </cfRule>
    <cfRule type="cellIs" dxfId="381" priority="3" operator="equal">
      <formula>"Moderado"</formula>
    </cfRule>
    <cfRule type="cellIs" dxfId="380" priority="4" operator="equal">
      <formula>"Bajo"</formula>
    </cfRule>
  </conditionalFormatting>
  <dataValidations count="4">
    <dataValidation type="list" allowBlank="1" showInputMessage="1" showErrorMessage="1" sqref="BB5:BB11">
      <formula1>"Si,No, No aplica porque el riesgo no se materializo"</formula1>
    </dataValidation>
    <dataValidation type="list" allowBlank="1" showInputMessage="1" showErrorMessage="1" sqref="AS5:AX16 BA5:BA11 BA15:BA16">
      <formula1>"Si,No"</formula1>
    </dataValidation>
    <dataValidation type="list" allowBlank="1" showInputMessage="1" showErrorMessage="1" sqref="AM5:AM16">
      <formula1>"Sin avance,En curso,Finalizado"</formula1>
    </dataValidation>
    <dataValidation allowBlank="1" showInputMessage="1" showErrorMessage="1" error="Recuerde que las acciones se generan bajo la medida de mitigar el riesgo" sqref="AK5"/>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'E:\AUDITORIAS AÑO 2022\SEGUIMIENTO A LOS RIESGOS DE GESTION SEP 2022\SEGUIMIENTO RIESGOS GESTION  EVALUACIÓN Y SEGUIMIENTO\[SEGUIMIENTO MAPA EVALUACIÓN Y SEGUIMIENTO AGOSTO 2022.xlsx]Tabla Valoración controles'!#REF!</xm:f>
          </x14:formula1>
          <xm:sqref>T5:U16 W5:Y16</xm:sqref>
        </x14:dataValidation>
        <x14:dataValidation type="list" allowBlank="1" showInputMessage="1" showErrorMessage="1">
          <x14:formula1>
            <xm:f>'E:\AUDITORIAS AÑO 2022\SEGUIMIENTO A LOS RIESGOS DE GESTION SEP 2022\SEGUIMIENTO RIESGOS GESTION  EVALUACIÓN Y SEGUIMIENTO\[SEGUIMIENTO MAPA EVALUACIÓN Y SEGUIMIENTO AGOSTO 2022.xlsx]Opciones Tratamiento'!#REF!</xm:f>
          </x14:formula1>
          <xm:sqref>AF5 AF7:AF11 AF15:AF16 H5 H11:H16 B5 B11:B16</xm:sqref>
        </x14:dataValidation>
        <x14:dataValidation type="list" allowBlank="1" showInputMessage="1" showErrorMessage="1">
          <x14:formula1>
            <xm:f>'E:\AUDITORIAS AÑO 2022\SEGUIMIENTO A LOS RIESGOS DE GESTION SEP 2022\SEGUIMIENTO RIESGOS GESTION  EVALUACIÓN Y SEGUIMIENTO\[SEGUIMIENTO MAPA EVALUACIÓN Y SEGUIMIENTO AGOSTO 2022.xlsx]Tabla Impacto'!#REF!</xm:f>
          </x14:formula1>
          <xm:sqref>L5 L11:L16</xm:sqref>
        </x14:dataValidation>
        <x14:dataValidation type="custom" allowBlank="1" showInputMessage="1" showErrorMessage="1" error="Recuerde que las acciones se generan bajo la medida de mitigar el riesgo">
          <x14:formula1>
            <xm:f>IF(OR(AF6='E:\AUDITORIAS AÑO 2022\SEGUIMIENTO A LOS RIESGOS DE GESTION SEP 2022\SEGUIMIENTO RIESGOS GESTION  EVALUACIÓN Y SEGUIMIENTO\[SEGUIMIENTO MAPA EVALUACIÓN Y SEGUIMIENTO AGOSTO 2022.xlsx]Opciones Tratamiento'!#REF!,AF6='E:\AUDITORIAS AÑO 2022\SEGUIMIENTO A LOS RIESGOS DE GESTION SEP 2022\SEGUIMIENTO RIESGOS GESTION  EVALUACIÓN Y SEGUIMIENTO\[SEGUIMIENTO MAPA EVALUACIÓN Y SEGUIMIENTO AGOSTO 2022.xlsx]Opciones Tratamiento'!#REF!,AF6='E:\AUDITORIAS AÑO 2022\SEGUIMIENTO A LOS RIESGOS DE GESTION SEP 2022\SEGUIMIENTO RIESGOS GESTION  EVALUACIÓN Y SEGUIMIENTO\[SEGUIMIENTO MAPA EVALUACIÓN Y SEGUIMIENTO AGOSTO 2022.xlsx]Opciones Tratamiento'!#REF!),ISBLANK(AF6),ISTEXT(AF6))</xm:f>
          </x14:formula1>
          <xm:sqref>AG6:AG11 AG15:AG16</xm:sqref>
        </x14:dataValidation>
        <x14:dataValidation type="custom" allowBlank="1" showInputMessage="1" showErrorMessage="1" error="Recuerde que las acciones se generan bajo la medida de mitigar el riesgo">
          <x14:formula1>
            <xm:f>IF(OR(AF6='E:\AUDITORIAS AÑO 2022\SEGUIMIENTO A LOS RIESGOS DE GESTION SEP 2022\SEGUIMIENTO RIESGOS GESTION  EVALUACIÓN Y SEGUIMIENTO\[SEGUIMIENTO MAPA EVALUACIÓN Y SEGUIMIENTO AGOSTO 2022.xlsx]Opciones Tratamiento'!#REF!,AF6='E:\AUDITORIAS AÑO 2022\SEGUIMIENTO A LOS RIESGOS DE GESTION SEP 2022\SEGUIMIENTO RIESGOS GESTION  EVALUACIÓN Y SEGUIMIENTO\[SEGUIMIENTO MAPA EVALUACIÓN Y SEGUIMIENTO AGOSTO 2022.xlsx]Opciones Tratamiento'!#REF!,AF6='E:\AUDITORIAS AÑO 2022\SEGUIMIENTO A LOS RIESGOS DE GESTION SEP 2022\SEGUIMIENTO RIESGOS GESTION  EVALUACIÓN Y SEGUIMIENTO\[SEGUIMIENTO MAPA EVALUACIÓN Y SEGUIMIENTO AGOSTO 2022.xlsx]Opciones Tratamiento'!#REF!),ISBLANK(AF6),ISTEXT(AF6))</xm:f>
          </x14:formula1>
          <xm:sqref>AH6:AH11 AH15:AH16</xm:sqref>
        </x14:dataValidation>
        <x14:dataValidation type="custom" allowBlank="1" showInputMessage="1" showErrorMessage="1" error="Recuerde que las acciones se generan bajo la medida de mitigar el riesgo">
          <x14:formula1>
            <xm:f>IF(OR(AF6='E:\AUDITORIAS AÑO 2022\SEGUIMIENTO A LOS RIESGOS DE GESTION SEP 2022\SEGUIMIENTO RIESGOS GESTION  EVALUACIÓN Y SEGUIMIENTO\[SEGUIMIENTO MAPA EVALUACIÓN Y SEGUIMIENTO AGOSTO 2022.xlsx]Opciones Tratamiento'!#REF!,AF6='E:\AUDITORIAS AÑO 2022\SEGUIMIENTO A LOS RIESGOS DE GESTION SEP 2022\SEGUIMIENTO RIESGOS GESTION  EVALUACIÓN Y SEGUIMIENTO\[SEGUIMIENTO MAPA EVALUACIÓN Y SEGUIMIENTO AGOSTO 2022.xlsx]Opciones Tratamiento'!#REF!,AF6='E:\AUDITORIAS AÑO 2022\SEGUIMIENTO A LOS RIESGOS DE GESTION SEP 2022\SEGUIMIENTO RIESGOS GESTION  EVALUACIÓN Y SEGUIMIENTO\[SEGUIMIENTO MAPA EVALUACIÓN Y SEGUIMIENTO AGOSTO 2022.xlsx]Opciones Tratamiento'!#REF!),ISBLANK(AF6),ISTEXT(AF6))</xm:f>
          </x14:formula1>
          <xm:sqref>AI6:AI11 AI15:AI16</xm:sqref>
        </x14:dataValidation>
        <x14:dataValidation type="custom" allowBlank="1" showInputMessage="1" showErrorMessage="1" error="Recuerde que las acciones se generan bajo la medida de mitigar el riesgo">
          <x14:formula1>
            <xm:f>IF(OR(AF6='E:\AUDITORIAS AÑO 2022\SEGUIMIENTO A LOS RIESGOS DE GESTION SEP 2022\SEGUIMIENTO RIESGOS GESTION  EVALUACIÓN Y SEGUIMIENTO\[SEGUIMIENTO MAPA EVALUACIÓN Y SEGUIMIENTO AGOSTO 2022.xlsx]Opciones Tratamiento'!#REF!,AF6='E:\AUDITORIAS AÑO 2022\SEGUIMIENTO A LOS RIESGOS DE GESTION SEP 2022\SEGUIMIENTO RIESGOS GESTION  EVALUACIÓN Y SEGUIMIENTO\[SEGUIMIENTO MAPA EVALUACIÓN Y SEGUIMIENTO AGOSTO 2022.xlsx]Opciones Tratamiento'!#REF!,AF6='E:\AUDITORIAS AÑO 2022\SEGUIMIENTO A LOS RIESGOS DE GESTION SEP 2022\SEGUIMIENTO RIESGOS GESTION  EVALUACIÓN Y SEGUIMIENTO\[SEGUIMIENTO MAPA EVALUACIÓN Y SEGUIMIENTO AGOSTO 2022.xlsx]Opciones Tratamiento'!#REF!),ISBLANK(AF6),ISTEXT(AF6))</xm:f>
          </x14:formula1>
          <xm:sqref>AJ6:AJ11 AJ15:AJ16</xm:sqref>
        </x14:dataValidation>
        <x14:dataValidation type="list" allowBlank="1" showInputMessage="1" showErrorMessage="1">
          <x14:formula1>
            <xm:f>'C:\Users\HOME\Downloads\[Formato Matriz de Riesgos 2021 (1).xlsx]Opciones Tratamiento'!#REF!</xm:f>
          </x14:formula1>
          <xm:sqref>AF6</xm:sqref>
        </x14:dataValidation>
        <x14:dataValidation type="custom" allowBlank="1" showInputMessage="1" showErrorMessage="1" error="Recuerde que las acciones se generan bajo la medida de mitigar el riesgo">
          <x14:formula1>
            <xm:f>IF(OR(AF5='E:\AUDITORIAS AÑO 2022\DOCUMENTOS ESTRATÉGICOS DE LA OCI  2022\MATRIZ DE SEGUIMIENTO A LOS RIESGOS DE GESTION\[MATRIZ  DE  SEGUIMIENTO A LOS RIESGOS DE GESTION.xlsx]Opciones Tratamiento'!#REF!,AF5='E:\AUDITORIAS AÑO 2022\DOCUMENTOS ESTRATÉGICOS DE LA OCI  2022\MATRIZ DE SEGUIMIENTO A LOS RIESGOS DE GESTION\[MATRIZ  DE  SEGUIMIENTO A LOS RIESGOS DE GESTION.xlsx]Opciones Tratamiento'!#REF!,AF5='E:\AUDITORIAS AÑO 2022\DOCUMENTOS ESTRATÉGICOS DE LA OCI  2022\MATRIZ DE SEGUIMIENTO A LOS RIESGOS DE GESTION\[MATRIZ  DE  SEGUIMIENTO A LOS RIESGOS DE GESTION.xlsx]Opciones Tratamiento'!#REF!),ISBLANK(AF5),ISTEXT(AF5))</xm:f>
          </x14:formula1>
          <xm:sqref>AL5:AL11 AK15:AL16</xm:sqref>
        </x14:dataValidation>
        <x14:dataValidation type="custom" allowBlank="1" showInputMessage="1" showErrorMessage="1" error="Recuerde que las acciones se generan bajo la medida de mitigar el riesgo">
          <x14:formula1>
            <xm:f>IF(OR(AF5='E:\AUDITORIAS AÑO 2022\DOCUMENTOS ESTRATÉGICOS DE LA OCI  2022\mapa de riesgos 2022\[MAPA PROCESO  EVALUACIÓN Y SEGUIMIENTO ACTUALIZADO SEPTIEMBRE  2022.xlsx]Opciones Tratamiento'!#REF!,AF5='E:\AUDITORIAS AÑO 2022\DOCUMENTOS ESTRATÉGICOS DE LA OCI  2022\mapa de riesgos 2022\[MAPA PROCESO  EVALUACIÓN Y SEGUIMIENTO ACTUALIZADO SEPTIEMBRE  2022.xlsx]Opciones Tratamiento'!#REF!,AF5='E:\AUDITORIAS AÑO 2022\DOCUMENTOS ESTRATÉGICOS DE LA OCI  2022\mapa de riesgos 2022\[MAPA PROCESO  EVALUACIÓN Y SEGUIMIENTO ACTUALIZADO SEPTIEMBRE  2022.xlsx]Opciones Tratamiento'!#REF!),ISBLANK(AF5),ISTEXT(AF5))</xm:f>
          </x14:formula1>
          <xm:sqref>AJ5</xm:sqref>
        </x14:dataValidation>
        <x14:dataValidation type="custom" allowBlank="1" showInputMessage="1" showErrorMessage="1" error="Recuerde que las acciones se generan bajo la medida de mitigar el riesgo">
          <x14:formula1>
            <xm:f>IF(OR(AF5='E:\AUDITORIAS AÑO 2022\DOCUMENTOS ESTRATÉGICOS DE LA OCI  2022\mapa de riesgos 2022\[MAPA PROCESO  EVALUACIÓN Y SEGUIMIENTO ACTUALIZADO SEPTIEMBRE  2022.xlsx]Opciones Tratamiento'!#REF!,AF5='E:\AUDITORIAS AÑO 2022\DOCUMENTOS ESTRATÉGICOS DE LA OCI  2022\mapa de riesgos 2022\[MAPA PROCESO  EVALUACIÓN Y SEGUIMIENTO ACTUALIZADO SEPTIEMBRE  2022.xlsx]Opciones Tratamiento'!#REF!,AF5='E:\AUDITORIAS AÑO 2022\DOCUMENTOS ESTRATÉGICOS DE LA OCI  2022\mapa de riesgos 2022\[MAPA PROCESO  EVALUACIÓN Y SEGUIMIENTO ACTUALIZADO SEPTIEMBRE  2022.xlsx]Opciones Tratamiento'!#REF!),ISBLANK(AF5),ISTEXT(AF5))</xm:f>
          </x14:formula1>
          <xm:sqref>AI5</xm:sqref>
        </x14:dataValidation>
        <x14:dataValidation type="custom" allowBlank="1" showInputMessage="1" showErrorMessage="1" error="Recuerde que las acciones se generan bajo la medida de mitigar el riesgo">
          <x14:formula1>
            <xm:f>IF(OR(AF5='E:\AUDITORIAS AÑO 2022\DOCUMENTOS ESTRATÉGICOS DE LA OCI  2022\mapa de riesgos 2022\[MAPA PROCESO  EVALUACIÓN Y SEGUIMIENTO ACTUALIZADO SEPTIEMBRE  2022.xlsx]Opciones Tratamiento'!#REF!,AF5='E:\AUDITORIAS AÑO 2022\DOCUMENTOS ESTRATÉGICOS DE LA OCI  2022\mapa de riesgos 2022\[MAPA PROCESO  EVALUACIÓN Y SEGUIMIENTO ACTUALIZADO SEPTIEMBRE  2022.xlsx]Opciones Tratamiento'!#REF!,AF5='E:\AUDITORIAS AÑO 2022\DOCUMENTOS ESTRATÉGICOS DE LA OCI  2022\mapa de riesgos 2022\[MAPA PROCESO  EVALUACIÓN Y SEGUIMIENTO ACTUALIZADO SEPTIEMBRE  2022.xlsx]Opciones Tratamiento'!#REF!),ISBLANK(AF5),ISTEXT(AF5))</xm:f>
          </x14:formula1>
          <xm:sqref>AH5</xm:sqref>
        </x14:dataValidation>
        <x14:dataValidation type="custom" allowBlank="1" showInputMessage="1" showErrorMessage="1" error="Recuerde que las acciones se generan bajo la medida de mitigar el riesgo">
          <x14:formula1>
            <xm:f>IF(OR(AF5='E:\AUDITORIAS AÑO 2022\DOCUMENTOS ESTRATÉGICOS DE LA OCI  2022\mapa de riesgos 2022\[MAPA PROCESO  EVALUACIÓN Y SEGUIMIENTO ACTUALIZADO SEPTIEMBRE  2022.xlsx]Opciones Tratamiento'!#REF!,AF5='E:\AUDITORIAS AÑO 2022\DOCUMENTOS ESTRATÉGICOS DE LA OCI  2022\mapa de riesgos 2022\[MAPA PROCESO  EVALUACIÓN Y SEGUIMIENTO ACTUALIZADO SEPTIEMBRE  2022.xlsx]Opciones Tratamiento'!#REF!,AF5='E:\AUDITORIAS AÑO 2022\DOCUMENTOS ESTRATÉGICOS DE LA OCI  2022\mapa de riesgos 2022\[MAPA PROCESO  EVALUACIÓN Y SEGUIMIENTO ACTUALIZADO SEPTIEMBRE  2022.xlsx]Opciones Tratamiento'!#REF!),ISBLANK(AF5),ISTEXT(AF5))</xm:f>
          </x14:formula1>
          <xm:sqref>AG5</xm:sqref>
        </x14:dataValidation>
        <x14:dataValidation type="custom" allowBlank="1" showInputMessage="1" showErrorMessage="1" error="Recuerde que las acciones se generan bajo la medida de mitigar el riesgo">
          <x14:formula1>
            <xm:f>IF(OR(AG12='E:\AUDITORIAS AÑO 2022\DOCUMENTOS ESTRATÉGICOS DE LA OCI  2022\Monitoreo mapa de riesgos a agosto de 2022\[MONITOREO MAPA RIESGOS  GESTIÓN   PROCESO  EVALUACIÓN Y SEGUIMIENTO A 30 de agosto    2022.xlsx]Opciones Tratamiento'!#REF!,AG12='E:\AUDITORIAS AÑO 2022\DOCUMENTOS ESTRATÉGICOS DE LA OCI  2022\Monitoreo mapa de riesgos a agosto de 2022\[MONITOREO MAPA RIESGOS  GESTIÓN   PROCESO  EVALUACIÓN Y SEGUIMIENTO A 30 de agosto    2022.xlsx]Opciones Tratamiento'!#REF!,AG12='E:\AUDITORIAS AÑO 2022\DOCUMENTOS ESTRATÉGICOS DE LA OCI  2022\Monitoreo mapa de riesgos a agosto de 2022\[MONITOREO MAPA RIESGOS  GESTIÓN   PROCESO  EVALUACIÓN Y SEGUIMIENTO A 30 de agosto    2022.xlsx]Opciones Tratamiento'!#REF!),ISBLANK(AG12),ISTEXT(AG12))</xm:f>
          </x14:formula1>
          <xm:sqref>AL12:AL14</xm:sqref>
        </x14:dataValidation>
        <x14:dataValidation type="custom" allowBlank="1" showInputMessage="1" showErrorMessage="1" error="Recuerde que las acciones se generan bajo la medida de mitigar el riesgo">
          <x14:formula1>
            <xm:f>IF(OR(AF12='E:\AUDITORIAS AÑO 2022\DOCUMENTOS ESTRATÉGICOS DE LA OCI  2022\mapa de riesgos 2022\[MAPA RIESGOS  GESTIÓN   PROCESO  EVALUACIÓN Y SEGUIMIENTO enero 2022.xlsx]Opciones Tratamiento'!#REF!,AF12='E:\AUDITORIAS AÑO 2022\DOCUMENTOS ESTRATÉGICOS DE LA OCI  2022\mapa de riesgos 2022\[MAPA RIESGOS  GESTIÓN   PROCESO  EVALUACIÓN Y SEGUIMIENTO enero 2022.xlsx]Opciones Tratamiento'!#REF!,AF12='E:\AUDITORIAS AÑO 2022\DOCUMENTOS ESTRATÉGICOS DE LA OCI  2022\mapa de riesgos 2022\[MAPA RIESGOS  GESTIÓN   PROCESO  EVALUACIÓN Y SEGUIMIENTO enero 2022.xlsx]Opciones Tratamiento'!#REF!),ISBLANK(AF12),ISTEXT(AF12))</xm:f>
          </x14:formula1>
          <xm:sqref>AJ12:AJ14</xm:sqref>
        </x14:dataValidation>
        <x14:dataValidation type="custom" allowBlank="1" showInputMessage="1" showErrorMessage="1" error="Recuerde que las acciones se generan bajo la medida de mitigar el riesgo">
          <x14:formula1>
            <xm:f>IF(OR(AF12='E:\AUDITORIAS AÑO 2022\DOCUMENTOS ESTRATÉGICOS DE LA OCI  2022\mapa de riesgos 2022\[MAPA RIESGOS  GESTIÓN   PROCESO  EVALUACIÓN Y SEGUIMIENTO enero 2022.xlsx]Opciones Tratamiento'!#REF!,AF12='E:\AUDITORIAS AÑO 2022\DOCUMENTOS ESTRATÉGICOS DE LA OCI  2022\mapa de riesgos 2022\[MAPA RIESGOS  GESTIÓN   PROCESO  EVALUACIÓN Y SEGUIMIENTO enero 2022.xlsx]Opciones Tratamiento'!#REF!,AF12='E:\AUDITORIAS AÑO 2022\DOCUMENTOS ESTRATÉGICOS DE LA OCI  2022\mapa de riesgos 2022\[MAPA RIESGOS  GESTIÓN   PROCESO  EVALUACIÓN Y SEGUIMIENTO enero 2022.xlsx]Opciones Tratamiento'!#REF!),ISBLANK(AF12),ISTEXT(AF12))</xm:f>
          </x14:formula1>
          <xm:sqref>AI12:AI14</xm:sqref>
        </x14:dataValidation>
        <x14:dataValidation type="custom" allowBlank="1" showInputMessage="1" showErrorMessage="1" error="Recuerde que las acciones se generan bajo la medida de mitigar el riesgo">
          <x14:formula1>
            <xm:f>IF(OR(AF12='E:\AUDITORIAS AÑO 2022\DOCUMENTOS ESTRATÉGICOS DE LA OCI  2022\mapa de riesgos 2022\[MAPA RIESGOS  GESTIÓN   PROCESO  EVALUACIÓN Y SEGUIMIENTO enero 2022.xlsx]Opciones Tratamiento'!#REF!,AF12='E:\AUDITORIAS AÑO 2022\DOCUMENTOS ESTRATÉGICOS DE LA OCI  2022\mapa de riesgos 2022\[MAPA RIESGOS  GESTIÓN   PROCESO  EVALUACIÓN Y SEGUIMIENTO enero 2022.xlsx]Opciones Tratamiento'!#REF!,AF12='E:\AUDITORIAS AÑO 2022\DOCUMENTOS ESTRATÉGICOS DE LA OCI  2022\mapa de riesgos 2022\[MAPA RIESGOS  GESTIÓN   PROCESO  EVALUACIÓN Y SEGUIMIENTO enero 2022.xlsx]Opciones Tratamiento'!#REF!),ISBLANK(AF12),ISTEXT(AF12))</xm:f>
          </x14:formula1>
          <xm:sqref>AH12:AH14</xm:sqref>
        </x14:dataValidation>
        <x14:dataValidation type="custom" allowBlank="1" showInputMessage="1" showErrorMessage="1" error="Recuerde que las acciones se generan bajo la medida de mitigar el riesgo">
          <x14:formula1>
            <xm:f>IF(OR(AF12='E:\AUDITORIAS AÑO 2022\DOCUMENTOS ESTRATÉGICOS DE LA OCI  2022\mapa de riesgos 2022\[MAPA RIESGOS  GESTIÓN   PROCESO  EVALUACIÓN Y SEGUIMIENTO enero 2022.xlsx]Opciones Tratamiento'!#REF!,AF12='E:\AUDITORIAS AÑO 2022\DOCUMENTOS ESTRATÉGICOS DE LA OCI  2022\mapa de riesgos 2022\[MAPA RIESGOS  GESTIÓN   PROCESO  EVALUACIÓN Y SEGUIMIENTO enero 2022.xlsx]Opciones Tratamiento'!#REF!,AF12='E:\AUDITORIAS AÑO 2022\DOCUMENTOS ESTRATÉGICOS DE LA OCI  2022\mapa de riesgos 2022\[MAPA RIESGOS  GESTIÓN   PROCESO  EVALUACIÓN Y SEGUIMIENTO enero 2022.xlsx]Opciones Tratamiento'!#REF!),ISBLANK(AF12),ISTEXT(AF12))</xm:f>
          </x14:formula1>
          <xm:sqref>AG12:AG14</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M13"/>
  <sheetViews>
    <sheetView zoomScale="68" zoomScaleNormal="68" workbookViewId="0">
      <selection sqref="A1:I2"/>
    </sheetView>
  </sheetViews>
  <sheetFormatPr baseColWidth="10" defaultRowHeight="15" x14ac:dyDescent="0.25"/>
  <cols>
    <col min="1" max="1" width="53.5703125" customWidth="1"/>
    <col min="2" max="2" width="30.28515625" customWidth="1"/>
    <col min="3" max="3" width="31.28515625" customWidth="1"/>
    <col min="4" max="4" width="27.5703125" customWidth="1"/>
    <col min="5" max="5" width="32.140625" customWidth="1"/>
    <col min="6" max="6" width="31" customWidth="1"/>
    <col min="7" max="7" width="26.5703125" customWidth="1"/>
    <col min="8" max="8" width="27.140625" customWidth="1"/>
    <col min="9" max="9" width="57.140625" customWidth="1"/>
    <col min="13" max="13" width="20.5703125" customWidth="1"/>
    <col min="14" max="14" width="37.7109375" customWidth="1"/>
    <col min="15" max="15" width="44" customWidth="1"/>
    <col min="16" max="16" width="26.85546875" customWidth="1"/>
    <col min="17" max="17" width="39.42578125" customWidth="1"/>
    <col min="18" max="18" width="69.7109375" customWidth="1"/>
    <col min="19" max="19" width="25.42578125" customWidth="1"/>
    <col min="20" max="20" width="25.7109375" customWidth="1"/>
    <col min="21" max="21" width="29.28515625" customWidth="1"/>
    <col min="22" max="22" width="33" customWidth="1"/>
    <col min="23" max="23" width="27.28515625" customWidth="1"/>
    <col min="29" max="29" width="41.85546875" customWidth="1"/>
    <col min="35" max="35" width="56" customWidth="1"/>
    <col min="36" max="36" width="44.140625" customWidth="1"/>
    <col min="37" max="37" width="44.42578125" customWidth="1"/>
    <col min="38" max="38" width="30.42578125" customWidth="1"/>
    <col min="39" max="39" width="35.140625" customWidth="1"/>
  </cols>
  <sheetData>
    <row r="1" spans="1:39" x14ac:dyDescent="0.25">
      <c r="A1" s="1628" t="s">
        <v>38</v>
      </c>
      <c r="B1" s="1628"/>
      <c r="C1" s="1628"/>
      <c r="D1" s="1628"/>
      <c r="E1" s="1628"/>
      <c r="F1" s="1628"/>
      <c r="G1" s="1628"/>
      <c r="H1" s="1628"/>
      <c r="I1" s="1628"/>
      <c r="J1" s="1628" t="s">
        <v>39</v>
      </c>
      <c r="K1" s="1628"/>
      <c r="L1" s="1628"/>
      <c r="M1" s="1628"/>
      <c r="N1" s="1628"/>
      <c r="O1" s="1628"/>
      <c r="P1" s="1628"/>
      <c r="Q1" s="1635" t="s">
        <v>962</v>
      </c>
      <c r="R1" s="1635"/>
      <c r="S1" s="1635"/>
      <c r="T1" s="1635"/>
      <c r="U1" s="1635"/>
      <c r="V1" s="1635"/>
      <c r="W1" s="1635"/>
      <c r="X1" s="1635"/>
      <c r="Y1" s="1635"/>
      <c r="Z1" s="1628" t="s">
        <v>41</v>
      </c>
      <c r="AA1" s="1628"/>
      <c r="AB1" s="1628"/>
      <c r="AC1" s="1628"/>
      <c r="AD1" s="1628"/>
      <c r="AE1" s="1628"/>
      <c r="AF1" s="1628"/>
      <c r="AG1" s="1628" t="s">
        <v>42</v>
      </c>
      <c r="AH1" s="1628"/>
      <c r="AI1" s="1628"/>
      <c r="AJ1" s="1628"/>
      <c r="AK1" s="1637" t="s">
        <v>43</v>
      </c>
      <c r="AL1" s="1638"/>
      <c r="AM1" s="1639"/>
    </row>
    <row r="2" spans="1:39" x14ac:dyDescent="0.25">
      <c r="A2" s="1629"/>
      <c r="B2" s="1629"/>
      <c r="C2" s="1629"/>
      <c r="D2" s="1629"/>
      <c r="E2" s="1629"/>
      <c r="F2" s="1629"/>
      <c r="G2" s="1629"/>
      <c r="H2" s="1629"/>
      <c r="I2" s="1629"/>
      <c r="J2" s="1629"/>
      <c r="K2" s="1629"/>
      <c r="L2" s="1629"/>
      <c r="M2" s="1629"/>
      <c r="N2" s="1629"/>
      <c r="O2" s="1629"/>
      <c r="P2" s="1629"/>
      <c r="Q2" s="1635"/>
      <c r="R2" s="1635"/>
      <c r="S2" s="1635"/>
      <c r="T2" s="1635"/>
      <c r="U2" s="1635"/>
      <c r="V2" s="1635"/>
      <c r="W2" s="1635"/>
      <c r="X2" s="1635"/>
      <c r="Y2" s="1635"/>
      <c r="Z2" s="1629"/>
      <c r="AA2" s="1629"/>
      <c r="AB2" s="1629"/>
      <c r="AC2" s="1629"/>
      <c r="AD2" s="1629"/>
      <c r="AE2" s="1629"/>
      <c r="AF2" s="1629"/>
      <c r="AG2" s="1636"/>
      <c r="AH2" s="1636"/>
      <c r="AI2" s="1636"/>
      <c r="AJ2" s="1636"/>
      <c r="AK2" s="1640"/>
      <c r="AL2" s="1640"/>
      <c r="AM2" s="1641"/>
    </row>
    <row r="3" spans="1:39" ht="15.75" x14ac:dyDescent="0.25">
      <c r="A3" s="1620" t="s">
        <v>47</v>
      </c>
      <c r="B3" s="1622" t="s">
        <v>24</v>
      </c>
      <c r="C3" s="1624" t="s">
        <v>48</v>
      </c>
      <c r="D3" s="1624" t="s">
        <v>49</v>
      </c>
      <c r="E3" s="1625" t="s">
        <v>50</v>
      </c>
      <c r="F3" s="1627" t="s">
        <v>51</v>
      </c>
      <c r="G3" s="559"/>
      <c r="H3" s="1625" t="s">
        <v>53</v>
      </c>
      <c r="I3" s="1624" t="s">
        <v>54</v>
      </c>
      <c r="J3" s="1626" t="s">
        <v>55</v>
      </c>
      <c r="K3" s="1631" t="s">
        <v>56</v>
      </c>
      <c r="L3" s="1625" t="s">
        <v>57</v>
      </c>
      <c r="M3" s="1625" t="s">
        <v>58</v>
      </c>
      <c r="N3" s="1632" t="s">
        <v>59</v>
      </c>
      <c r="O3" s="1631" t="s">
        <v>56</v>
      </c>
      <c r="P3" s="1624" t="s">
        <v>60</v>
      </c>
      <c r="Q3" s="1643" t="s">
        <v>61</v>
      </c>
      <c r="R3" s="1624" t="s">
        <v>62</v>
      </c>
      <c r="S3" s="1626" t="s">
        <v>63</v>
      </c>
      <c r="T3" s="1624" t="s">
        <v>64</v>
      </c>
      <c r="U3" s="1624"/>
      <c r="V3" s="1624"/>
      <c r="W3" s="1624"/>
      <c r="X3" s="1624"/>
      <c r="Y3" s="1624"/>
      <c r="Z3" s="1642" t="s">
        <v>65</v>
      </c>
      <c r="AA3" s="1642" t="s">
        <v>66</v>
      </c>
      <c r="AB3" s="1642" t="s">
        <v>56</v>
      </c>
      <c r="AC3" s="1642" t="s">
        <v>67</v>
      </c>
      <c r="AD3" s="1642" t="s">
        <v>56</v>
      </c>
      <c r="AE3" s="1642" t="s">
        <v>68</v>
      </c>
      <c r="AF3" s="1645" t="s">
        <v>69</v>
      </c>
      <c r="AG3" s="1624" t="s">
        <v>42</v>
      </c>
      <c r="AH3" s="1624" t="s">
        <v>25</v>
      </c>
      <c r="AI3" s="1624" t="s">
        <v>70</v>
      </c>
      <c r="AJ3" s="1646" t="s">
        <v>71</v>
      </c>
      <c r="AK3" s="1648" t="s">
        <v>72</v>
      </c>
      <c r="AL3" s="1661" t="s">
        <v>73</v>
      </c>
      <c r="AM3" s="1663" t="s">
        <v>74</v>
      </c>
    </row>
    <row r="4" spans="1:39" ht="98.25" x14ac:dyDescent="0.25">
      <c r="A4" s="1621"/>
      <c r="B4" s="1623"/>
      <c r="C4" s="1625"/>
      <c r="D4" s="1625"/>
      <c r="E4" s="1626"/>
      <c r="F4" s="1623"/>
      <c r="G4" s="559" t="s">
        <v>52</v>
      </c>
      <c r="H4" s="1624"/>
      <c r="I4" s="1630"/>
      <c r="J4" s="1626"/>
      <c r="K4" s="1631"/>
      <c r="L4" s="1626"/>
      <c r="M4" s="1626"/>
      <c r="N4" s="1631"/>
      <c r="O4" s="1631"/>
      <c r="P4" s="1625"/>
      <c r="Q4" s="1644"/>
      <c r="R4" s="1630"/>
      <c r="S4" s="1624"/>
      <c r="T4" s="560" t="s">
        <v>89</v>
      </c>
      <c r="U4" s="560" t="s">
        <v>90</v>
      </c>
      <c r="V4" s="560" t="s">
        <v>91</v>
      </c>
      <c r="W4" s="560" t="s">
        <v>92</v>
      </c>
      <c r="X4" s="560" t="s">
        <v>93</v>
      </c>
      <c r="Y4" s="560" t="s">
        <v>94</v>
      </c>
      <c r="Z4" s="1642"/>
      <c r="AA4" s="1642"/>
      <c r="AB4" s="1642"/>
      <c r="AC4" s="1642"/>
      <c r="AD4" s="1642"/>
      <c r="AE4" s="1642"/>
      <c r="AF4" s="1644"/>
      <c r="AG4" s="1630"/>
      <c r="AH4" s="1630"/>
      <c r="AI4" s="1630"/>
      <c r="AJ4" s="1647"/>
      <c r="AK4" s="1649"/>
      <c r="AL4" s="1662"/>
      <c r="AM4" s="1664"/>
    </row>
    <row r="5" spans="1:39" ht="31.5" customHeight="1" x14ac:dyDescent="0.25">
      <c r="A5" s="1650">
        <v>1</v>
      </c>
      <c r="B5" s="1653" t="s">
        <v>95</v>
      </c>
      <c r="C5" s="1721" t="s">
        <v>963</v>
      </c>
      <c r="D5" s="1721" t="s">
        <v>964</v>
      </c>
      <c r="E5" s="618" t="s">
        <v>965</v>
      </c>
      <c r="F5" s="1755" t="s">
        <v>966</v>
      </c>
      <c r="G5" s="1752" t="s">
        <v>967</v>
      </c>
      <c r="H5" s="1687" t="s">
        <v>468</v>
      </c>
      <c r="I5" s="1690">
        <v>360</v>
      </c>
      <c r="J5" s="1726" t="str">
        <f>IF(I5&lt;=0,"",IF(I5&lt;=2,"Muy Baja",IF(I5&lt;=24,"Baja",IF(I5&lt;=500,"Media",IF(I5&lt;=5000,"Alta","Muy Alta")))))</f>
        <v>Media</v>
      </c>
      <c r="K5" s="1734">
        <f>IF(J5="","",IF(J5="Muy Baja",0.2,IF(J5="Baja",0.4,IF(J5="Media",0.6,IF(J5="Alta",0.8,IF(J5="Muy Alta",1,))))))</f>
        <v>0.6</v>
      </c>
      <c r="L5" s="1762" t="s">
        <v>158</v>
      </c>
      <c r="M5" s="620" t="str">
        <f>IF(NOT(ISERROR(MATCH(L5,'[31]Tabla Impacto'!$B$221:$B$223,0))),'[31]Tabla Impacto'!$F$223&amp;"Por favor no seleccionar los criterios de impacto(Afectación Económica o presupuestal y Pérdida Reputacional)",L5)</f>
        <v xml:space="preserve">     El riesgo afecta la imagen de la entidad con algunos usuarios de relevancia frente al logro de los objetivos</v>
      </c>
      <c r="N5" s="1726" t="str">
        <f>IF(OR(M5='[31]Tabla Impacto'!$C$11,M5='[31]Tabla Impacto'!$D$11),"Leve",IF(OR(M5='[31]Tabla Impacto'!$C$12,M5='[31]Tabla Impacto'!$D$12),"Menor",IF(OR(M5='[31]Tabla Impacto'!$C$13,M5='[31]Tabla Impacto'!$D$13),"Moderado",IF(OR(M5='[31]Tabla Impacto'!$C$14,M5='[31]Tabla Impacto'!$D$14),"Mayor",IF(OR(M5='[31]Tabla Impacto'!$C$15,M5='[31]Tabla Impacto'!$D$15),"Catastrófico","")))))</f>
        <v>Moderado</v>
      </c>
      <c r="O5" s="1734">
        <f>IF(N5="","",IF(N5="Leve",0.2,IF(N5="Menor",0.4,IF(N5="Moderado",0.6,IF(N5="Mayor",0.8,IF(N5="Catastrófico",1,))))))</f>
        <v>0.6</v>
      </c>
      <c r="P5" s="1735"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Moderado</v>
      </c>
      <c r="Q5" s="619">
        <v>1</v>
      </c>
      <c r="R5" s="1729" t="s">
        <v>968</v>
      </c>
      <c r="S5" s="1731" t="str">
        <f>IF(OR(T5="Preventivo",T5="Detectivo"),"Probabilidad",IF(T5="Correctivo","Impacto",""))</f>
        <v>Probabilidad</v>
      </c>
      <c r="T5" s="1718" t="s">
        <v>104</v>
      </c>
      <c r="U5" s="1718" t="s">
        <v>35</v>
      </c>
      <c r="V5" s="1744" t="str">
        <f>IF(AND(T5="Preventivo",U5="Automático"),"50%",IF(AND(T5="Preventivo",U5="Manual"),"40%",IF(AND(T5="Detectivo",U5="Automático"),"40%",IF(AND(T5="Detectivo",U5="Manual"),"30%",IF(AND(T5="Correctivo",U5="Automático"),"35%",IF(AND(T5="Correctivo",U5="Manual"),"25%",""))))))</f>
        <v>40%</v>
      </c>
      <c r="W5" s="1718" t="s">
        <v>105</v>
      </c>
      <c r="X5" s="1718" t="s">
        <v>141</v>
      </c>
      <c r="Y5" s="1718" t="s">
        <v>107</v>
      </c>
      <c r="Z5" s="1738">
        <f>IFERROR(IF(S5="Probabilidad",(K5-(+K5*V5)),IF(S5="Impacto",K5,"")),"")</f>
        <v>0.36</v>
      </c>
      <c r="AA5" s="1740" t="str">
        <f>IFERROR(IF(Z5="","",IF(Z5&lt;=0.2,"Muy Baja",IF(Z5&lt;=0.4,"Baja",IF(Z5&lt;=0.6,"Media",IF(Z5&lt;=0.8,"Alta","Muy Alta"))))),"")</f>
        <v>Baja</v>
      </c>
      <c r="AB5" s="1744">
        <f>+Z5</f>
        <v>0.36</v>
      </c>
      <c r="AC5" s="1740" t="str">
        <f>IFERROR(IF(AD5="","",IF(AD5&lt;=0.2,"Leve",IF(AD5&lt;=0.4,"Menor",IF(AD5&lt;=0.6,"Moderado",IF(AD5&lt;=0.8,"Mayor","Catastrófico"))))),"")</f>
        <v>Moderado</v>
      </c>
      <c r="AD5" s="1744">
        <f>IFERROR(IF(S5="Impacto",(O5-(+O5*V5)),IF(S5="Probabilidad",O5,"")),"")</f>
        <v>0.6</v>
      </c>
      <c r="AE5" s="1746"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Moderado</v>
      </c>
      <c r="AF5" s="1718" t="s">
        <v>142</v>
      </c>
      <c r="AG5" s="1748" t="s">
        <v>969</v>
      </c>
      <c r="AH5" s="1748" t="s">
        <v>970</v>
      </c>
      <c r="AI5" s="1765">
        <v>44562</v>
      </c>
      <c r="AJ5" s="1767" t="s">
        <v>971</v>
      </c>
      <c r="AK5" s="1769">
        <v>44823</v>
      </c>
      <c r="AL5" s="1772" t="s">
        <v>972</v>
      </c>
      <c r="AM5" s="1742" t="s">
        <v>109</v>
      </c>
    </row>
    <row r="6" spans="1:39" ht="91.5" customHeight="1" x14ac:dyDescent="0.25">
      <c r="A6" s="1651"/>
      <c r="B6" s="1654"/>
      <c r="C6" s="1722"/>
      <c r="D6" s="1723"/>
      <c r="E6" s="1751" t="s">
        <v>973</v>
      </c>
      <c r="F6" s="1756"/>
      <c r="G6" s="1753"/>
      <c r="H6" s="1758"/>
      <c r="I6" s="1760"/>
      <c r="J6" s="1727"/>
      <c r="K6" s="1724"/>
      <c r="L6" s="1763"/>
      <c r="M6" s="1724">
        <f ca="1">IF(NOT(ISERROR(MATCH(L6,_xlfn.ANCHORARRAY(F10),0))),#REF!&amp;"Por favor no seleccionar los criterios de impacto",L6)</f>
        <v>0</v>
      </c>
      <c r="N6" s="1727"/>
      <c r="O6" s="1724"/>
      <c r="P6" s="1736"/>
      <c r="Q6" s="619">
        <v>2</v>
      </c>
      <c r="R6" s="1730"/>
      <c r="S6" s="1732"/>
      <c r="T6" s="1733"/>
      <c r="U6" s="1733"/>
      <c r="V6" s="1745"/>
      <c r="W6" s="1733"/>
      <c r="X6" s="1733"/>
      <c r="Y6" s="1733"/>
      <c r="Z6" s="1739"/>
      <c r="AA6" s="1741"/>
      <c r="AB6" s="1745"/>
      <c r="AC6" s="1741"/>
      <c r="AD6" s="1745"/>
      <c r="AE6" s="1747"/>
      <c r="AF6" s="1733"/>
      <c r="AG6" s="1749"/>
      <c r="AH6" s="1749"/>
      <c r="AI6" s="1766"/>
      <c r="AJ6" s="1768"/>
      <c r="AK6" s="1770"/>
      <c r="AL6" s="1773"/>
      <c r="AM6" s="1743"/>
    </row>
    <row r="7" spans="1:39" ht="16.5" x14ac:dyDescent="0.25">
      <c r="A7" s="1651"/>
      <c r="B7" s="1654"/>
      <c r="C7" s="1722"/>
      <c r="D7" s="1723"/>
      <c r="E7" s="691"/>
      <c r="F7" s="1756"/>
      <c r="G7" s="1753"/>
      <c r="H7" s="1758"/>
      <c r="I7" s="1760"/>
      <c r="J7" s="1727"/>
      <c r="K7" s="1724"/>
      <c r="L7" s="1763"/>
      <c r="M7" s="1724"/>
      <c r="N7" s="1727"/>
      <c r="O7" s="1724"/>
      <c r="P7" s="1736"/>
      <c r="Q7" s="561"/>
      <c r="R7" s="593"/>
      <c r="S7" s="563"/>
      <c r="T7" s="564"/>
      <c r="U7" s="564"/>
      <c r="V7" s="565"/>
      <c r="W7" s="564"/>
      <c r="X7" s="564"/>
      <c r="Y7" s="564"/>
      <c r="Z7" s="566"/>
      <c r="AA7" s="567"/>
      <c r="AB7" s="568"/>
      <c r="AC7" s="567"/>
      <c r="AD7" s="581"/>
      <c r="AE7" s="569"/>
      <c r="AF7" s="570"/>
      <c r="AG7" s="582"/>
      <c r="AH7" s="571"/>
      <c r="AI7" s="583"/>
      <c r="AJ7" s="583"/>
      <c r="AK7" s="1770"/>
      <c r="AL7" s="582"/>
      <c r="AM7" s="574"/>
    </row>
    <row r="8" spans="1:39" ht="16.5" x14ac:dyDescent="0.25">
      <c r="A8" s="1651"/>
      <c r="B8" s="1654"/>
      <c r="C8" s="1722"/>
      <c r="D8" s="1723"/>
      <c r="E8" s="691"/>
      <c r="F8" s="1756"/>
      <c r="G8" s="1753"/>
      <c r="H8" s="1758"/>
      <c r="I8" s="1760"/>
      <c r="J8" s="1727"/>
      <c r="K8" s="1724"/>
      <c r="L8" s="1763"/>
      <c r="M8" s="1724"/>
      <c r="N8" s="1727"/>
      <c r="O8" s="1724"/>
      <c r="P8" s="1736"/>
      <c r="Q8" s="561"/>
      <c r="R8" s="535"/>
      <c r="S8" s="563"/>
      <c r="T8" s="564"/>
      <c r="U8" s="564"/>
      <c r="V8" s="565"/>
      <c r="W8" s="564"/>
      <c r="X8" s="564"/>
      <c r="Y8" s="564"/>
      <c r="Z8" s="566"/>
      <c r="AA8" s="567"/>
      <c r="AB8" s="568"/>
      <c r="AC8" s="567"/>
      <c r="AD8" s="581"/>
      <c r="AE8" s="569"/>
      <c r="AF8" s="570"/>
      <c r="AG8" s="582"/>
      <c r="AH8" s="571"/>
      <c r="AI8" s="583"/>
      <c r="AJ8" s="583"/>
      <c r="AK8" s="1770"/>
      <c r="AL8" s="582"/>
      <c r="AM8" s="574"/>
    </row>
    <row r="9" spans="1:39" ht="16.5" x14ac:dyDescent="0.25">
      <c r="A9" s="1651"/>
      <c r="B9" s="1654"/>
      <c r="C9" s="1722"/>
      <c r="D9" s="1723"/>
      <c r="E9" s="691"/>
      <c r="F9" s="1756"/>
      <c r="G9" s="1753"/>
      <c r="H9" s="1758"/>
      <c r="I9" s="1760"/>
      <c r="J9" s="1727"/>
      <c r="K9" s="1724"/>
      <c r="L9" s="1763"/>
      <c r="M9" s="1724"/>
      <c r="N9" s="1727"/>
      <c r="O9" s="1724"/>
      <c r="P9" s="1736"/>
      <c r="Q9" s="561"/>
      <c r="R9" s="535"/>
      <c r="S9" s="563"/>
      <c r="T9" s="564"/>
      <c r="U9" s="564"/>
      <c r="V9" s="565"/>
      <c r="W9" s="564"/>
      <c r="X9" s="564"/>
      <c r="Y9" s="564"/>
      <c r="Z9" s="566"/>
      <c r="AA9" s="567"/>
      <c r="AB9" s="568"/>
      <c r="AC9" s="567"/>
      <c r="AD9" s="581"/>
      <c r="AE9" s="569"/>
      <c r="AF9" s="570"/>
      <c r="AG9" s="582"/>
      <c r="AH9" s="571"/>
      <c r="AI9" s="583"/>
      <c r="AJ9" s="583"/>
      <c r="AK9" s="1770"/>
      <c r="AL9" s="582"/>
      <c r="AM9" s="574"/>
    </row>
    <row r="10" spans="1:39" ht="16.5" x14ac:dyDescent="0.25">
      <c r="A10" s="1652"/>
      <c r="B10" s="1654"/>
      <c r="C10" s="1722"/>
      <c r="D10" s="1723"/>
      <c r="E10" s="692"/>
      <c r="F10" s="1757"/>
      <c r="G10" s="1754"/>
      <c r="H10" s="1759"/>
      <c r="I10" s="1761"/>
      <c r="J10" s="1728"/>
      <c r="K10" s="1725"/>
      <c r="L10" s="1764"/>
      <c r="M10" s="1725"/>
      <c r="N10" s="1728"/>
      <c r="O10" s="1725"/>
      <c r="P10" s="1737"/>
      <c r="Q10" s="561"/>
      <c r="R10" s="535"/>
      <c r="S10" s="563"/>
      <c r="T10" s="564"/>
      <c r="U10" s="564"/>
      <c r="V10" s="565"/>
      <c r="W10" s="564"/>
      <c r="X10" s="564"/>
      <c r="Y10" s="564"/>
      <c r="Z10" s="566"/>
      <c r="AA10" s="567"/>
      <c r="AB10" s="568"/>
      <c r="AC10" s="567"/>
      <c r="AD10" s="581"/>
      <c r="AE10" s="569"/>
      <c r="AF10" s="570"/>
      <c r="AG10" s="582"/>
      <c r="AH10" s="571"/>
      <c r="AI10" s="583"/>
      <c r="AJ10" s="583"/>
      <c r="AK10" s="1771"/>
      <c r="AL10" s="582"/>
      <c r="AM10" s="574"/>
    </row>
    <row r="11" spans="1:39" ht="16.5" x14ac:dyDescent="0.3">
      <c r="A11" s="612"/>
      <c r="B11" s="1696" t="s">
        <v>400</v>
      </c>
      <c r="C11" s="1697"/>
      <c r="D11" s="1697"/>
      <c r="E11" s="1697"/>
      <c r="F11" s="1697"/>
      <c r="G11" s="1697"/>
      <c r="H11" s="1697"/>
      <c r="I11" s="1697"/>
      <c r="J11" s="1697"/>
      <c r="K11" s="1697"/>
      <c r="L11" s="1697"/>
      <c r="M11" s="1697"/>
      <c r="N11" s="1697"/>
      <c r="O11" s="1697"/>
      <c r="P11" s="1697"/>
      <c r="Q11" s="1697"/>
      <c r="R11" s="1697"/>
      <c r="S11" s="1697"/>
      <c r="T11" s="1697"/>
      <c r="U11" s="1697"/>
      <c r="V11" s="1697"/>
      <c r="W11" s="1697"/>
      <c r="X11" s="1697"/>
      <c r="Y11" s="1697"/>
      <c r="Z11" s="1697"/>
      <c r="AA11" s="1697"/>
      <c r="AB11" s="1697"/>
      <c r="AC11" s="1697"/>
      <c r="AD11" s="1697"/>
      <c r="AE11" s="1697"/>
      <c r="AF11" s="1697"/>
      <c r="AG11" s="1697"/>
      <c r="AH11" s="1697"/>
      <c r="AI11" s="1697"/>
      <c r="AJ11" s="1697"/>
      <c r="AK11" s="1697"/>
      <c r="AL11" s="1698"/>
      <c r="AM11" s="613"/>
    </row>
    <row r="12" spans="1:39" ht="16.5" x14ac:dyDescent="0.3">
      <c r="A12" s="614"/>
      <c r="B12" s="614"/>
      <c r="C12" s="614"/>
      <c r="D12" s="614"/>
      <c r="E12" s="614"/>
      <c r="F12" s="613"/>
      <c r="G12" s="613"/>
      <c r="H12" s="615"/>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3"/>
      <c r="AG12" s="613"/>
      <c r="AH12" s="613"/>
      <c r="AI12" s="613"/>
      <c r="AJ12" s="613"/>
      <c r="AK12" s="613"/>
      <c r="AL12" s="613"/>
      <c r="AM12" s="613"/>
    </row>
    <row r="13" spans="1:39" ht="16.5" x14ac:dyDescent="0.3">
      <c r="A13" s="1750" t="s">
        <v>132</v>
      </c>
      <c r="B13" s="1750"/>
      <c r="C13" s="1750"/>
      <c r="D13" s="1750"/>
      <c r="E13" s="1750"/>
      <c r="F13" s="1750"/>
      <c r="G13" s="1750"/>
      <c r="H13" s="1750"/>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row>
  </sheetData>
  <mergeCells count="79">
    <mergeCell ref="B11:AL11"/>
    <mergeCell ref="A13:H13"/>
    <mergeCell ref="E6:E10"/>
    <mergeCell ref="G5:G10"/>
    <mergeCell ref="F5:F10"/>
    <mergeCell ref="H5:H10"/>
    <mergeCell ref="I5:I10"/>
    <mergeCell ref="J5:J10"/>
    <mergeCell ref="K5:K10"/>
    <mergeCell ref="L5:L10"/>
    <mergeCell ref="AH5:AH6"/>
    <mergeCell ref="AI5:AI6"/>
    <mergeCell ref="AJ5:AJ6"/>
    <mergeCell ref="AK5:AK10"/>
    <mergeCell ref="AL5:AL6"/>
    <mergeCell ref="V5:V6"/>
    <mergeCell ref="Z5:Z6"/>
    <mergeCell ref="AA5:AA6"/>
    <mergeCell ref="AM5:AM6"/>
    <mergeCell ref="AB5:AB6"/>
    <mergeCell ref="AC5:AC6"/>
    <mergeCell ref="AD5:AD6"/>
    <mergeCell ref="AE5:AE6"/>
    <mergeCell ref="AF5:AF6"/>
    <mergeCell ref="AG5:AG6"/>
    <mergeCell ref="O5:O10"/>
    <mergeCell ref="P5:P10"/>
    <mergeCell ref="W5:W6"/>
    <mergeCell ref="X5:X6"/>
    <mergeCell ref="Y5:Y6"/>
    <mergeCell ref="M6:M10"/>
    <mergeCell ref="N5:N10"/>
    <mergeCell ref="AK3:AK4"/>
    <mergeCell ref="AL3:AL4"/>
    <mergeCell ref="AM3:AM4"/>
    <mergeCell ref="AF3:AF4"/>
    <mergeCell ref="AG3:AG4"/>
    <mergeCell ref="AH3:AH4"/>
    <mergeCell ref="AI3:AI4"/>
    <mergeCell ref="AJ3:AJ4"/>
    <mergeCell ref="S3:S4"/>
    <mergeCell ref="M3:M4"/>
    <mergeCell ref="R5:R6"/>
    <mergeCell ref="S5:S6"/>
    <mergeCell ref="T5:T6"/>
    <mergeCell ref="U5:U6"/>
    <mergeCell ref="N3:N4"/>
    <mergeCell ref="O3:O4"/>
    <mergeCell ref="P3:P4"/>
    <mergeCell ref="Q3:Q4"/>
    <mergeCell ref="R3:R4"/>
    <mergeCell ref="AE3:AE4"/>
    <mergeCell ref="T3:Y3"/>
    <mergeCell ref="Z3:Z4"/>
    <mergeCell ref="AA3:AA4"/>
    <mergeCell ref="AB3:AB4"/>
    <mergeCell ref="AC3:AC4"/>
    <mergeCell ref="AD3:AD4"/>
    <mergeCell ref="L3:L4"/>
    <mergeCell ref="A5:A10"/>
    <mergeCell ref="B5:B10"/>
    <mergeCell ref="C5:C10"/>
    <mergeCell ref="D5:D10"/>
    <mergeCell ref="AG1:AJ2"/>
    <mergeCell ref="AK1:AM2"/>
    <mergeCell ref="F3:F4"/>
    <mergeCell ref="A1:I2"/>
    <mergeCell ref="J1:P2"/>
    <mergeCell ref="Q1:Y2"/>
    <mergeCell ref="Z1:AF2"/>
    <mergeCell ref="A3:A4"/>
    <mergeCell ref="B3:B4"/>
    <mergeCell ref="C3:C4"/>
    <mergeCell ref="D3:D4"/>
    <mergeCell ref="E3:E4"/>
    <mergeCell ref="H3:H4"/>
    <mergeCell ref="I3:I4"/>
    <mergeCell ref="J3:J4"/>
    <mergeCell ref="K3:K4"/>
  </mergeCells>
  <conditionalFormatting sqref="AA7:AA10">
    <cfRule type="cellIs" dxfId="379" priority="291" operator="equal">
      <formula>"Muy Alta"</formula>
    </cfRule>
    <cfRule type="cellIs" dxfId="378" priority="292" operator="equal">
      <formula>"Alta"</formula>
    </cfRule>
    <cfRule type="cellIs" dxfId="377" priority="293" operator="equal">
      <formula>"Media"</formula>
    </cfRule>
    <cfRule type="cellIs" dxfId="376" priority="294" operator="equal">
      <formula>"Baja"</formula>
    </cfRule>
    <cfRule type="cellIs" dxfId="375" priority="295" operator="equal">
      <formula>"Muy Baja"</formula>
    </cfRule>
  </conditionalFormatting>
  <conditionalFormatting sqref="AC7:AC10">
    <cfRule type="cellIs" dxfId="374" priority="286" operator="equal">
      <formula>"Catastrófico"</formula>
    </cfRule>
    <cfRule type="cellIs" dxfId="373" priority="287" operator="equal">
      <formula>"Mayor"</formula>
    </cfRule>
    <cfRule type="cellIs" dxfId="372" priority="288" operator="equal">
      <formula>"Moderado"</formula>
    </cfRule>
    <cfRule type="cellIs" dxfId="371" priority="289" operator="equal">
      <formula>"Menor"</formula>
    </cfRule>
    <cfRule type="cellIs" dxfId="370" priority="290" operator="equal">
      <formula>"Leve"</formula>
    </cfRule>
  </conditionalFormatting>
  <conditionalFormatting sqref="AE7:AE10">
    <cfRule type="cellIs" dxfId="369" priority="282" operator="equal">
      <formula>"Extremo"</formula>
    </cfRule>
    <cfRule type="cellIs" dxfId="368" priority="283" operator="equal">
      <formula>"Alto"</formula>
    </cfRule>
    <cfRule type="cellIs" dxfId="367" priority="284" operator="equal">
      <formula>"Moderado"</formula>
    </cfRule>
    <cfRule type="cellIs" dxfId="366" priority="285" operator="equal">
      <formula>"Bajo"</formula>
    </cfRule>
  </conditionalFormatting>
  <conditionalFormatting sqref="J5">
    <cfRule type="cellIs" dxfId="365" priority="25" operator="equal">
      <formula>"Muy Alta"</formula>
    </cfRule>
    <cfRule type="cellIs" dxfId="364" priority="26" operator="equal">
      <formula>"Alta"</formula>
    </cfRule>
    <cfRule type="cellIs" dxfId="363" priority="27" operator="equal">
      <formula>"Media"</formula>
    </cfRule>
    <cfRule type="cellIs" dxfId="362" priority="28" operator="equal">
      <formula>"Baja"</formula>
    </cfRule>
    <cfRule type="cellIs" dxfId="361" priority="29" operator="equal">
      <formula>"Muy Baja"</formula>
    </cfRule>
  </conditionalFormatting>
  <conditionalFormatting sqref="N5">
    <cfRule type="cellIs" dxfId="360" priority="20" operator="equal">
      <formula>"Catastrófico"</formula>
    </cfRule>
    <cfRule type="cellIs" dxfId="359" priority="21" operator="equal">
      <formula>"Mayor"</formula>
    </cfRule>
    <cfRule type="cellIs" dxfId="358" priority="22" operator="equal">
      <formula>"Moderado"</formula>
    </cfRule>
    <cfRule type="cellIs" dxfId="357" priority="23" operator="equal">
      <formula>"Menor"</formula>
    </cfRule>
    <cfRule type="cellIs" dxfId="356" priority="24" operator="equal">
      <formula>"Leve"</formula>
    </cfRule>
  </conditionalFormatting>
  <conditionalFormatting sqref="P5">
    <cfRule type="cellIs" dxfId="355" priority="16" operator="equal">
      <formula>"Extremo"</formula>
    </cfRule>
    <cfRule type="cellIs" dxfId="354" priority="17" operator="equal">
      <formula>"Alto"</formula>
    </cfRule>
    <cfRule type="cellIs" dxfId="353" priority="18" operator="equal">
      <formula>"Moderado"</formula>
    </cfRule>
    <cfRule type="cellIs" dxfId="352" priority="19" operator="equal">
      <formula>"Bajo"</formula>
    </cfRule>
  </conditionalFormatting>
  <conditionalFormatting sqref="M5:M6">
    <cfRule type="containsText" dxfId="351" priority="15" operator="containsText" text="❌">
      <formula>NOT(ISERROR(SEARCH("❌",M5)))</formula>
    </cfRule>
  </conditionalFormatting>
  <conditionalFormatting sqref="AA5">
    <cfRule type="cellIs" dxfId="350" priority="10" operator="equal">
      <formula>"Muy Alta"</formula>
    </cfRule>
    <cfRule type="cellIs" dxfId="349" priority="11" operator="equal">
      <formula>"Alta"</formula>
    </cfRule>
    <cfRule type="cellIs" dxfId="348" priority="12" operator="equal">
      <formula>"Media"</formula>
    </cfRule>
    <cfRule type="cellIs" dxfId="347" priority="13" operator="equal">
      <formula>"Baja"</formula>
    </cfRule>
    <cfRule type="cellIs" dxfId="346" priority="14" operator="equal">
      <formula>"Muy Baja"</formula>
    </cfRule>
  </conditionalFormatting>
  <conditionalFormatting sqref="AC5">
    <cfRule type="cellIs" dxfId="345" priority="5" operator="equal">
      <formula>"Catastrófico"</formula>
    </cfRule>
    <cfRule type="cellIs" dxfId="344" priority="6" operator="equal">
      <formula>"Mayor"</formula>
    </cfRule>
    <cfRule type="cellIs" dxfId="343" priority="7" operator="equal">
      <formula>"Moderado"</formula>
    </cfRule>
    <cfRule type="cellIs" dxfId="342" priority="8" operator="equal">
      <formula>"Menor"</formula>
    </cfRule>
    <cfRule type="cellIs" dxfId="341" priority="9" operator="equal">
      <formula>"Leve"</formula>
    </cfRule>
  </conditionalFormatting>
  <conditionalFormatting sqref="AE5">
    <cfRule type="cellIs" dxfId="340" priority="1" operator="equal">
      <formula>"Extremo"</formula>
    </cfRule>
    <cfRule type="cellIs" dxfId="339" priority="2" operator="equal">
      <formula>"Alto"</formula>
    </cfRule>
    <cfRule type="cellIs" dxfId="338" priority="3" operator="equal">
      <formula>"Moderado"</formula>
    </cfRule>
    <cfRule type="cellIs" dxfId="337" priority="4" operator="equal">
      <formula>"Bajo"</formula>
    </cfRule>
  </conditionalFormatting>
  <dataValidations count="2">
    <dataValidation type="list" allowBlank="1" showInputMessage="1" showErrorMessage="1" sqref="AM5 AM7:AM10">
      <formula1>"Sin avance,En curso,Finalizado"</formula1>
    </dataValidation>
    <dataValidation allowBlank="1" showInputMessage="1" showErrorMessage="1" error="Recuerde que las acciones se generan bajo la medida de mitigar el riesgo" sqref="AK5:AK10 AJ5:AJ6"/>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3">
        <x14:dataValidation type="list" allowBlank="1" showInputMessage="1" showErrorMessage="1">
          <x14:formula1>
            <xm:f>'E:\AUDITORIAS AÑO 2022\SEGUIMIENTO A LOS RIESGOS DE GESTION SEP 2022\SEGUIMIENTO  RIESGOS DE GESTION  RECURSOS FÍSCOS\[SEGUIMIENTO  GESTION DE RECURSOS FÍSICOS  DEFINITIVO.xlsx]Tabla Valoración controles'!#REF!</xm:f>
          </x14:formula1>
          <xm:sqref>T7:U10 W7:Y10</xm:sqref>
        </x14:dataValidation>
        <x14:dataValidation type="list" allowBlank="1" showInputMessage="1" showErrorMessage="1">
          <x14:formula1>
            <xm:f>'E:\AUDITORIAS AÑO 2022\SEGUIMIENTO A LOS RIESGOS DE GESTION SEP 2022\SEGUIMIENTO  RIESGOS DE GESTION  RECURSOS FÍSCOS\[SEGUIMIENTO  GESTION DE RECURSOS FÍSICOS  DEFINITIVO.xlsx]Opciones Tratamiento'!#REF!</xm:f>
          </x14:formula1>
          <xm:sqref>B5 AF7:AF10</xm:sqref>
        </x14:dataValidation>
        <x14:dataValidation type="list" allowBlank="1" showInputMessage="1" showErrorMessage="1">
          <x14:formula1>
            <xm:f>'E:\AUDITORIAS AÑO 2022\SEGUIMIENTO PLAN ANTICORRUPCION\SEGUIMIENTO A LOS RIESGOS DE GESTION SEP 2022\SEGUIMIENTO  RIESGOS DE GESTION  RECURSOS FÍSCOS\[mapa de riesgos de gestión de recursos físicos  pagina web.xlsx]Tabla Impacto'!#REF!</xm:f>
          </x14:formula1>
          <xm:sqref>L5</xm:sqref>
        </x14:dataValidation>
        <x14:dataValidation type="list" allowBlank="1" showInputMessage="1" showErrorMessage="1">
          <x14:formula1>
            <xm:f>'E:\AUDITORIAS AÑO 2022\SEGUIMIENTO PLAN ANTICORRUPCION\SEGUIMIENTO A LOS RIESGOS DE GESTION SEP 2022\SEGUIMIENTO  RIESGOS DE GESTION  RECURSOS FÍSCOS\[mapa de riesgos de gestión de recursos físicos  pagina web.xlsx]Opciones Tratamiento'!#REF!</xm:f>
          </x14:formula1>
          <xm:sqref>AF5 H5</xm:sqref>
        </x14:dataValidation>
        <x14:dataValidation type="custom" allowBlank="1" showInputMessage="1" showErrorMessage="1" error="Recuerde que las acciones se generan bajo la medida de mitigar el riesgo">
          <x14:formula1>
            <xm:f>IF(OR(AF5='E:\AUDITORIAS AÑO 2022\SEGUIMIENTO PLAN ANTICORRUPCION\SEGUIMIENTO A LOS RIESGOS DE GESTION SEP 2022\SEGUIMIENTO  RIESGOS DE GESTION  RECURSOS FÍSCOS\[mapa de riesgos de gestión de recursos físicos  pagina web.xlsx]Opciones Tratamiento'!#REF!,AF5='E:\AUDITORIAS AÑO 2022\SEGUIMIENTO PLAN ANTICORRUPCION\SEGUIMIENTO A LOS RIESGOS DE GESTION SEP 2022\SEGUIMIENTO  RIESGOS DE GESTION  RECURSOS FÍSCOS\[mapa de riesgos de gestión de recursos físicos  pagina web.xlsx]Opciones Tratamiento'!#REF!,AF5='E:\AUDITORIAS AÑO 2022\SEGUIMIENTO PLAN ANTICORRUPCION\SEGUIMIENTO A LOS RIESGOS DE GESTION SEP 2022\SEGUIMIENTO  RIESGOS DE GESTION  RECURSOS FÍSCOS\[mapa de riesgos de gestión de recursos físicos  pagina web.xlsx]Opciones Tratamiento'!#REF!),ISBLANK(AF5),ISTEXT(AF5))</xm:f>
          </x14:formula1>
          <xm:sqref>AI5</xm:sqref>
        </x14:dataValidation>
        <x14:dataValidation type="custom" allowBlank="1" showInputMessage="1" showErrorMessage="1" error="Recuerde que las acciones se generan bajo la medida de mitigar el riesgo">
          <x14:formula1>
            <xm:f>IF(OR(AF5='E:\AUDITORIAS AÑO 2022\SEGUIMIENTO PLAN ANTICORRUPCION\SEGUIMIENTO A LOS RIESGOS DE GESTION SEP 2022\SEGUIMIENTO  RIESGOS DE GESTION  RECURSOS FÍSCOS\[mapa de riesgos de gestión de recursos físicos  pagina web.xlsx]Opciones Tratamiento'!#REF!,AF5='E:\AUDITORIAS AÑO 2022\SEGUIMIENTO PLAN ANTICORRUPCION\SEGUIMIENTO A LOS RIESGOS DE GESTION SEP 2022\SEGUIMIENTO  RIESGOS DE GESTION  RECURSOS FÍSCOS\[mapa de riesgos de gestión de recursos físicos  pagina web.xlsx]Opciones Tratamiento'!#REF!,AF5='E:\AUDITORIAS AÑO 2022\SEGUIMIENTO PLAN ANTICORRUPCION\SEGUIMIENTO A LOS RIESGOS DE GESTION SEP 2022\SEGUIMIENTO  RIESGOS DE GESTION  RECURSOS FÍSCOS\[mapa de riesgos de gestión de recursos físicos  pagina web.xlsx]Opciones Tratamiento'!#REF!),ISBLANK(AF5),ISTEXT(AF5))</xm:f>
          </x14:formula1>
          <xm:sqref>AH5</xm:sqref>
        </x14:dataValidation>
        <x14:dataValidation type="custom" allowBlank="1" showInputMessage="1" showErrorMessage="1" error="Recuerde que las acciones se generan bajo la medida de mitigar el riesgo">
          <x14:formula1>
            <xm:f>IF(OR(AF5='E:\AUDITORIAS AÑO 2022\SEGUIMIENTO PLAN ANTICORRUPCION\SEGUIMIENTO A LOS RIESGOS DE GESTION SEP 2022\SEGUIMIENTO  RIESGOS DE GESTION  RECURSOS FÍSCOS\[mapa de riesgos de gestión de recursos físicos  pagina web.xlsx]Opciones Tratamiento'!#REF!,AF5='E:\AUDITORIAS AÑO 2022\SEGUIMIENTO PLAN ANTICORRUPCION\SEGUIMIENTO A LOS RIESGOS DE GESTION SEP 2022\SEGUIMIENTO  RIESGOS DE GESTION  RECURSOS FÍSCOS\[mapa de riesgos de gestión de recursos físicos  pagina web.xlsx]Opciones Tratamiento'!#REF!,AF5='E:\AUDITORIAS AÑO 2022\SEGUIMIENTO PLAN ANTICORRUPCION\SEGUIMIENTO A LOS RIESGOS DE GESTION SEP 2022\SEGUIMIENTO  RIESGOS DE GESTION  RECURSOS FÍSCOS\[mapa de riesgos de gestión de recursos físicos  pagina web.xlsx]Opciones Tratamiento'!#REF!),ISBLANK(AF5),ISTEXT(AF5))</xm:f>
          </x14:formula1>
          <xm:sqref>AG5</xm:sqref>
        </x14:dataValidation>
        <x14:dataValidation type="list" allowBlank="1" showInputMessage="1" showErrorMessage="1">
          <x14:formula1>
            <xm:f>'E:\AUDITORIAS AÑO 2022\SEGUIMIENTO PLAN ANTICORRUPCION\SEGUIMIENTO A LOS RIESGOS DE GESTION SEP 2022\SEGUIMIENTO  RIESGOS DE GESTION  RECURSOS FÍSCOS\[mapa de riesgos de gestión de recursos físicos  pagina web.xlsx]Tabla Valoración controles'!#REF!</xm:f>
          </x14:formula1>
          <xm:sqref>T5:U5 W5:Y5</xm:sqref>
        </x14:dataValidation>
        <x14:dataValidation type="custom" allowBlank="1" showInputMessage="1" showErrorMessage="1" error="Recuerde que las acciones se generan bajo la medida de mitigar el riesgo">
          <x14:formula1>
            <xm:f>IF(OR(AF7='E:\AUDITORIAS AÑO 2022\SEGUIMIENTO A LOS RIESGOS DE GESTION SEP 2022\SEGUIMIENTO  RIESGOS DE GESTION  RECURSOS FÍSCOS\[SEGUIMIENTO  GESTION DE RECURSOS FÍSICOS  DEFINITIVO.xlsx]Opciones Tratamiento'!#REF!,AF7='E:\AUDITORIAS AÑO 2022\SEGUIMIENTO A LOS RIESGOS DE GESTION SEP 2022\SEGUIMIENTO  RIESGOS DE GESTION  RECURSOS FÍSCOS\[SEGUIMIENTO  GESTION DE RECURSOS FÍSICOS  DEFINITIVO.xlsx]Opciones Tratamiento'!#REF!,AF7='E:\AUDITORIAS AÑO 2022\SEGUIMIENTO A LOS RIESGOS DE GESTION SEP 2022\SEGUIMIENTO  RIESGOS DE GESTION  RECURSOS FÍSCOS\[SEGUIMIENTO  GESTION DE RECURSOS FÍSICOS  DEFINITIVO.xlsx]Opciones Tratamiento'!#REF!),ISBLANK(AF7),ISTEXT(AF7))</xm:f>
          </x14:formula1>
          <xm:sqref>AG7:AG10</xm:sqref>
        </x14:dataValidation>
        <x14:dataValidation type="custom" allowBlank="1" showInputMessage="1" showErrorMessage="1" error="Recuerde que las acciones se generan bajo la medida de mitigar el riesgo">
          <x14:formula1>
            <xm:f>IF(OR(AF7='E:\AUDITORIAS AÑO 2022\SEGUIMIENTO A LOS RIESGOS DE GESTION SEP 2022\SEGUIMIENTO  RIESGOS DE GESTION  RECURSOS FÍSCOS\[SEGUIMIENTO  GESTION DE RECURSOS FÍSICOS  DEFINITIVO.xlsx]Opciones Tratamiento'!#REF!,AF7='E:\AUDITORIAS AÑO 2022\SEGUIMIENTO A LOS RIESGOS DE GESTION SEP 2022\SEGUIMIENTO  RIESGOS DE GESTION  RECURSOS FÍSCOS\[SEGUIMIENTO  GESTION DE RECURSOS FÍSICOS  DEFINITIVO.xlsx]Opciones Tratamiento'!#REF!,AF7='E:\AUDITORIAS AÑO 2022\SEGUIMIENTO A LOS RIESGOS DE GESTION SEP 2022\SEGUIMIENTO  RIESGOS DE GESTION  RECURSOS FÍSCOS\[SEGUIMIENTO  GESTION DE RECURSOS FÍSICOS  DEFINITIVO.xlsx]Opciones Tratamiento'!#REF!),ISBLANK(AF7),ISTEXT(AF7))</xm:f>
          </x14:formula1>
          <xm:sqref>AH7:AH10</xm:sqref>
        </x14:dataValidation>
        <x14:dataValidation type="custom" allowBlank="1" showInputMessage="1" showErrorMessage="1" error="Recuerde que las acciones se generan bajo la medida de mitigar el riesgo">
          <x14:formula1>
            <xm:f>IF(OR(AF7='E:\AUDITORIAS AÑO 2022\SEGUIMIENTO A LOS RIESGOS DE GESTION SEP 2022\SEGUIMIENTO  RIESGOS DE GESTION  RECURSOS FÍSCOS\[SEGUIMIENTO  GESTION DE RECURSOS FÍSICOS  DEFINITIVO.xlsx]Opciones Tratamiento'!#REF!,AF7='E:\AUDITORIAS AÑO 2022\SEGUIMIENTO A LOS RIESGOS DE GESTION SEP 2022\SEGUIMIENTO  RIESGOS DE GESTION  RECURSOS FÍSCOS\[SEGUIMIENTO  GESTION DE RECURSOS FÍSICOS  DEFINITIVO.xlsx]Opciones Tratamiento'!#REF!,AF7='E:\AUDITORIAS AÑO 2022\SEGUIMIENTO A LOS RIESGOS DE GESTION SEP 2022\SEGUIMIENTO  RIESGOS DE GESTION  RECURSOS FÍSCOS\[SEGUIMIENTO  GESTION DE RECURSOS FÍSICOS  DEFINITIVO.xlsx]Opciones Tratamiento'!#REF!),ISBLANK(AF7),ISTEXT(AF7))</xm:f>
          </x14:formula1>
          <xm:sqref>AI7:AI10</xm:sqref>
        </x14:dataValidation>
        <x14:dataValidation type="custom" allowBlank="1" showInputMessage="1" showErrorMessage="1" error="Recuerde que las acciones se generan bajo la medida de mitigar el riesgo">
          <x14:formula1>
            <xm:f>IF(OR(AF7='E:\AUDITORIAS AÑO 2022\SEGUIMIENTO A LOS RIESGOS DE GESTION SEP 2022\SEGUIMIENTO  RIESGOS DE GESTION  RECURSOS FÍSCOS\[SEGUIMIENTO  GESTION DE RECURSOS FÍSICOS  DEFINITIVO.xlsx]Opciones Tratamiento'!#REF!,AF7='E:\AUDITORIAS AÑO 2022\SEGUIMIENTO A LOS RIESGOS DE GESTION SEP 2022\SEGUIMIENTO  RIESGOS DE GESTION  RECURSOS FÍSCOS\[SEGUIMIENTO  GESTION DE RECURSOS FÍSICOS  DEFINITIVO.xlsx]Opciones Tratamiento'!#REF!,AF7='E:\AUDITORIAS AÑO 2022\SEGUIMIENTO A LOS RIESGOS DE GESTION SEP 2022\SEGUIMIENTO  RIESGOS DE GESTION  RECURSOS FÍSCOS\[SEGUIMIENTO  GESTION DE RECURSOS FÍSICOS  DEFINITIVO.xlsx]Opciones Tratamiento'!#REF!),ISBLANK(AF7),ISTEXT(AF7))</xm:f>
          </x14:formula1>
          <xm:sqref>AJ7:AJ10</xm:sqref>
        </x14:dataValidation>
        <x14:dataValidation type="custom" allowBlank="1" showInputMessage="1" showErrorMessage="1" error="Recuerde que las acciones se generan bajo la medida de mitigar el riesgo">
          <x14:formula1>
            <xm:f>IF(OR(AG7='E:\AUDITORIAS AÑO 2022\DOCUMENTOS ESTRATÉGICOS DE LA OCI  2022\MATRIZ DE SEGUIMIENTO A LOS RIESGOS DE GESTION\[MATRIZ  DE  SEGUIMIENTO A LOS RIESGOS DE GESTION.xlsx]Opciones Tratamiento'!#REF!,AG7='E:\AUDITORIAS AÑO 2022\DOCUMENTOS ESTRATÉGICOS DE LA OCI  2022\MATRIZ DE SEGUIMIENTO A LOS RIESGOS DE GESTION\[MATRIZ  DE  SEGUIMIENTO A LOS RIESGOS DE GESTION.xlsx]Opciones Tratamiento'!#REF!,AG7='E:\AUDITORIAS AÑO 2022\DOCUMENTOS ESTRATÉGICOS DE LA OCI  2022\MATRIZ DE SEGUIMIENTO A LOS RIESGOS DE GESTION\[MATRIZ  DE  SEGUIMIENTO A LOS RIESGOS DE GESTION.xlsx]Opciones Tratamiento'!#REF!),ISBLANK(AG7),ISTEXT(AG7))</xm:f>
          </x14:formula1>
          <xm:sqref>AL7:AL10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8"/>
  <sheetViews>
    <sheetView zoomScale="64" zoomScaleNormal="64" workbookViewId="0">
      <selection sqref="A1:A2"/>
    </sheetView>
  </sheetViews>
  <sheetFormatPr baseColWidth="10" defaultRowHeight="15" x14ac:dyDescent="0.25"/>
  <cols>
    <col min="1" max="1" width="28.7109375" customWidth="1"/>
    <col min="2" max="2" width="22.85546875" customWidth="1"/>
    <col min="3" max="3" width="18.5703125" customWidth="1"/>
    <col min="4" max="4" width="19.42578125" customWidth="1"/>
    <col min="5" max="5" width="20.5703125" customWidth="1"/>
    <col min="6" max="7" width="16.85546875" customWidth="1"/>
    <col min="9" max="9" width="33.140625" customWidth="1"/>
    <col min="11" max="11" width="23" customWidth="1"/>
    <col min="13" max="13" width="18.85546875" customWidth="1"/>
    <col min="14" max="14" width="70.42578125" customWidth="1"/>
    <col min="15" max="15" width="33.7109375" customWidth="1"/>
    <col min="16" max="16" width="41.5703125" customWidth="1"/>
    <col min="17" max="17" width="24.5703125" customWidth="1"/>
    <col min="18" max="18" width="28.42578125" customWidth="1"/>
    <col min="19" max="19" width="29.28515625" customWidth="1"/>
    <col min="20" max="20" width="35.28515625" customWidth="1"/>
    <col min="21" max="21" width="33.7109375" customWidth="1"/>
    <col min="22" max="22" width="52" customWidth="1"/>
    <col min="23" max="23" width="24.5703125" customWidth="1"/>
    <col min="28" max="28" width="31.28515625" customWidth="1"/>
    <col min="29" max="29" width="32.5703125" customWidth="1"/>
    <col min="30" max="30" width="35.5703125" customWidth="1"/>
    <col min="31" max="31" width="32.85546875" customWidth="1"/>
    <col min="32" max="32" width="31.5703125" customWidth="1"/>
    <col min="33" max="33" width="32.85546875" customWidth="1"/>
    <col min="34" max="34" width="25.42578125" customWidth="1"/>
    <col min="35" max="35" width="26.140625" customWidth="1"/>
    <col min="36" max="36" width="35" customWidth="1"/>
    <col min="37" max="37" width="37.5703125" customWidth="1"/>
    <col min="38" max="38" width="69.42578125" customWidth="1"/>
    <col min="39" max="39" width="27.28515625" customWidth="1"/>
  </cols>
  <sheetData>
    <row r="1" spans="1:60" ht="15.75" x14ac:dyDescent="0.25">
      <c r="A1" s="1015" t="s">
        <v>47</v>
      </c>
      <c r="B1" s="1006" t="s">
        <v>24</v>
      </c>
      <c r="C1" s="1005" t="s">
        <v>48</v>
      </c>
      <c r="D1" s="1005" t="s">
        <v>49</v>
      </c>
      <c r="E1" s="1005" t="s">
        <v>50</v>
      </c>
      <c r="F1" s="1006" t="s">
        <v>51</v>
      </c>
      <c r="G1" s="1018" t="s">
        <v>52</v>
      </c>
      <c r="H1" s="1005" t="s">
        <v>53</v>
      </c>
      <c r="I1" s="1005" t="s">
        <v>54</v>
      </c>
      <c r="J1" s="1005" t="s">
        <v>55</v>
      </c>
      <c r="K1" s="1006" t="s">
        <v>56</v>
      </c>
      <c r="L1" s="1005" t="s">
        <v>57</v>
      </c>
      <c r="M1" s="1005" t="s">
        <v>58</v>
      </c>
      <c r="N1" s="1005" t="s">
        <v>59</v>
      </c>
      <c r="O1" s="1006" t="s">
        <v>56</v>
      </c>
      <c r="P1" s="1005" t="s">
        <v>60</v>
      </c>
      <c r="Q1" s="1004" t="s">
        <v>61</v>
      </c>
      <c r="R1" s="1005" t="s">
        <v>62</v>
      </c>
      <c r="S1" s="1005" t="s">
        <v>63</v>
      </c>
      <c r="T1" s="1005" t="s">
        <v>64</v>
      </c>
      <c r="U1" s="1005"/>
      <c r="V1" s="1005"/>
      <c r="W1" s="1005"/>
      <c r="X1" s="1005"/>
      <c r="Y1" s="1005"/>
      <c r="Z1" s="1004" t="s">
        <v>65</v>
      </c>
      <c r="AA1" s="1004" t="s">
        <v>66</v>
      </c>
      <c r="AB1" s="1004" t="s">
        <v>56</v>
      </c>
      <c r="AC1" s="1004" t="s">
        <v>67</v>
      </c>
      <c r="AD1" s="1004" t="s">
        <v>56</v>
      </c>
      <c r="AE1" s="1004" t="s">
        <v>68</v>
      </c>
      <c r="AF1" s="1004" t="s">
        <v>69</v>
      </c>
      <c r="AG1" s="1005" t="s">
        <v>42</v>
      </c>
      <c r="AH1" s="1005" t="s">
        <v>25</v>
      </c>
      <c r="AI1" s="1005" t="s">
        <v>70</v>
      </c>
      <c r="AJ1" s="1005" t="s">
        <v>71</v>
      </c>
      <c r="AK1" s="1044" t="s">
        <v>72</v>
      </c>
      <c r="AL1" s="1046" t="s">
        <v>73</v>
      </c>
      <c r="AM1" s="1048" t="s">
        <v>74</v>
      </c>
      <c r="AN1" s="1041" t="s">
        <v>26</v>
      </c>
      <c r="AO1" s="1037" t="s">
        <v>181</v>
      </c>
      <c r="AP1" s="1037" t="s">
        <v>182</v>
      </c>
      <c r="AQ1" s="1037" t="s">
        <v>77</v>
      </c>
      <c r="AR1" s="1038" t="s">
        <v>78</v>
      </c>
      <c r="AS1" s="1040" t="s">
        <v>27</v>
      </c>
      <c r="AT1" s="1042" t="s">
        <v>28</v>
      </c>
      <c r="AU1" s="1042" t="s">
        <v>29</v>
      </c>
      <c r="AV1" s="1042" t="s">
        <v>79</v>
      </c>
      <c r="AW1" s="1042" t="s">
        <v>30</v>
      </c>
      <c r="AX1" s="1042" t="s">
        <v>80</v>
      </c>
      <c r="AY1" s="1042" t="s">
        <v>33</v>
      </c>
      <c r="AZ1" s="1052" t="s">
        <v>31</v>
      </c>
      <c r="BA1" s="1054" t="s">
        <v>81</v>
      </c>
      <c r="BB1" s="1050" t="s">
        <v>82</v>
      </c>
      <c r="BC1" s="1050" t="s">
        <v>83</v>
      </c>
      <c r="BD1" s="1050" t="s">
        <v>84</v>
      </c>
      <c r="BE1" s="1050" t="s">
        <v>85</v>
      </c>
      <c r="BF1" s="1050" t="s">
        <v>177</v>
      </c>
      <c r="BG1" s="1050" t="s">
        <v>87</v>
      </c>
      <c r="BH1" s="1051" t="s">
        <v>88</v>
      </c>
    </row>
    <row r="2" spans="1:60" ht="98.25" x14ac:dyDescent="0.25">
      <c r="A2" s="1016"/>
      <c r="B2" s="1017"/>
      <c r="C2" s="1018"/>
      <c r="D2" s="1018"/>
      <c r="E2" s="1018"/>
      <c r="F2" s="1017"/>
      <c r="G2" s="1035"/>
      <c r="H2" s="1018"/>
      <c r="I2" s="1018"/>
      <c r="J2" s="1018"/>
      <c r="K2" s="1017"/>
      <c r="L2" s="1018"/>
      <c r="M2" s="1018"/>
      <c r="N2" s="1017"/>
      <c r="O2" s="1017"/>
      <c r="P2" s="1018"/>
      <c r="Q2" s="1036"/>
      <c r="R2" s="1018"/>
      <c r="S2" s="1018"/>
      <c r="T2" s="156" t="s">
        <v>89</v>
      </c>
      <c r="U2" s="156" t="s">
        <v>90</v>
      </c>
      <c r="V2" s="156" t="s">
        <v>91</v>
      </c>
      <c r="W2" s="156" t="s">
        <v>92</v>
      </c>
      <c r="X2" s="156" t="s">
        <v>93</v>
      </c>
      <c r="Y2" s="156" t="s">
        <v>94</v>
      </c>
      <c r="Z2" s="1036"/>
      <c r="AA2" s="1036"/>
      <c r="AB2" s="1036"/>
      <c r="AC2" s="1036"/>
      <c r="AD2" s="1036"/>
      <c r="AE2" s="1036"/>
      <c r="AF2" s="1036"/>
      <c r="AG2" s="1018"/>
      <c r="AH2" s="1018"/>
      <c r="AI2" s="1018"/>
      <c r="AJ2" s="1018"/>
      <c r="AK2" s="1045"/>
      <c r="AL2" s="1047"/>
      <c r="AM2" s="1049"/>
      <c r="AN2" s="1041"/>
      <c r="AO2" s="1037"/>
      <c r="AP2" s="1037"/>
      <c r="AQ2" s="1037"/>
      <c r="AR2" s="1039"/>
      <c r="AS2" s="1041"/>
      <c r="AT2" s="1043"/>
      <c r="AU2" s="1043"/>
      <c r="AV2" s="1043"/>
      <c r="AW2" s="1043"/>
      <c r="AX2" s="1043"/>
      <c r="AY2" s="1043"/>
      <c r="AZ2" s="1053"/>
      <c r="BA2" s="1054"/>
      <c r="BB2" s="1050"/>
      <c r="BC2" s="1050"/>
      <c r="BD2" s="1050"/>
      <c r="BE2" s="1050"/>
      <c r="BF2" s="1050"/>
      <c r="BG2" s="1050"/>
      <c r="BH2" s="1051"/>
    </row>
    <row r="3" spans="1:60" ht="409.5" x14ac:dyDescent="0.25">
      <c r="A3" s="1060">
        <v>1</v>
      </c>
      <c r="B3" s="1061" t="s">
        <v>165</v>
      </c>
      <c r="C3" s="1061" t="s">
        <v>339</v>
      </c>
      <c r="D3" s="1061" t="s">
        <v>340</v>
      </c>
      <c r="E3" s="202" t="s">
        <v>341</v>
      </c>
      <c r="F3" s="1062" t="s">
        <v>342</v>
      </c>
      <c r="G3" s="1063" t="s">
        <v>343</v>
      </c>
      <c r="H3" s="1055" t="s">
        <v>101</v>
      </c>
      <c r="I3" s="1056">
        <v>500</v>
      </c>
      <c r="J3" s="1057" t="str">
        <f>IF(I3&lt;=0,"",IF(I3&lt;=2,"Muy Baja",IF(I3&lt;=24,"Baja",IF(I3&lt;=500,"Media",IF(I3&lt;=5000,"Alta","Muy Alta")))))</f>
        <v>Media</v>
      </c>
      <c r="K3" s="1058">
        <f>IF(J3="","",IF(J3="Muy Baja",0.2,IF(J3="Baja",0.4,IF(J3="Media",0.6,IF(J3="Alta",0.8,IF(J3="Muy Alta",1,))))))</f>
        <v>0.6</v>
      </c>
      <c r="L3" s="1059" t="s">
        <v>158</v>
      </c>
      <c r="M3" s="1059" t="s">
        <v>158</v>
      </c>
      <c r="N3" s="1057" t="str">
        <f>IF(OR(M3='[5]Tabla Impacto'!$C$11,M3='[5]Tabla Impacto'!$D$11),"Leve",IF(OR(M3='[5]Tabla Impacto'!$C$12,M3='[5]Tabla Impacto'!$D$12),"Menor",IF(OR(M3='[5]Tabla Impacto'!$C$13,M3='[5]Tabla Impacto'!$D$13),"Moderado",IF(OR(M3='[5]Tabla Impacto'!$C$14,M3='[5]Tabla Impacto'!$D$14),"Mayor",IF(OR(M3='[5]Tabla Impacto'!$C$15,M3='[5]Tabla Impacto'!$D$15),"Catastrófico","")))))</f>
        <v>Moderado</v>
      </c>
      <c r="O3" s="1058">
        <f>IF(N3="","",IF(N3="Leve",0.2,IF(N3="Menor",0.4,IF(N3="Moderado",0.6,IF(N3="Mayor",0.8,IF(N3="Catastrófico",1,))))))</f>
        <v>0.6</v>
      </c>
      <c r="P3" s="1090" t="str">
        <f>IF(OR(AND(J3="Muy Baja",N3="Leve"),AND(J3="Muy Baja",N3="Menor"),AND(J3="Baja",N3="Leve")),"Bajo",IF(OR(AND(J3="Muy baja",N3="Moderado"),AND(J3="Baja",N3="Menor"),AND(J3="Baja",N3="Moderado"),AND(J3="Media",N3="Leve"),AND(J3="Media",N3="Menor"),AND(J3="Media",N3="Moderado"),AND(J3="Alta",N3="Leve"),AND(J3="Alta",N3="Menor")),"Moderado",IF(OR(AND(J3="Muy Baja",N3="Mayor"),AND(J3="Baja",N3="Mayor"),AND(J3="Media",N3="Mayor"),AND(J3="Alta",N3="Moderado"),AND(J3="Alta",N3="Mayor"),AND(J3="Muy Alta",N3="Leve"),AND(J3="Muy Alta",N3="Menor"),AND(J3="Muy Alta",N3="Moderado"),AND(J3="Muy Alta",N3="Mayor")),"Alto",IF(OR(AND(J3="Muy Baja",N3="Catastrófico"),AND(J3="Baja",N3="Catastrófico"),AND(J3="Media",N3="Catastrófico"),AND(J3="Alta",N3="Catastrófico"),AND(J3="Muy Alta",N3="Catastrófico")),"Extremo",""))))</f>
        <v>Moderado</v>
      </c>
      <c r="Q3" s="203">
        <v>1</v>
      </c>
      <c r="R3" s="204" t="s">
        <v>344</v>
      </c>
      <c r="S3" s="205" t="str">
        <f>IF(OR(T3="Preventivo",T3="Detectivo"),"Probabilidad",IF(T3="Correctivo","Impacto",""))</f>
        <v>Probabilidad</v>
      </c>
      <c r="T3" s="206" t="s">
        <v>104</v>
      </c>
      <c r="U3" s="206" t="s">
        <v>35</v>
      </c>
      <c r="V3" s="207" t="str">
        <f>IF(AND(T3="Preventivo",U3="Automático"),"50%",IF(AND(T3="Preventivo",U3="Manual"),"40%",IF(AND(T3="Detectivo",U3="Automático"),"40%",IF(AND(T3="Detectivo",U3="Manual"),"30%",IF(AND(T3="Correctivo",U3="Automático"),"35%",IF(AND(T3="Correctivo",U3="Manual"),"25%",""))))))</f>
        <v>40%</v>
      </c>
      <c r="W3" s="206" t="s">
        <v>105</v>
      </c>
      <c r="X3" s="206" t="s">
        <v>141</v>
      </c>
      <c r="Y3" s="206" t="s">
        <v>107</v>
      </c>
      <c r="Z3" s="208">
        <f>IFERROR(IF(S3="Probabilidad",(K3-(+K3*V3)),IF(S3="Impacto",K3,"")),"")</f>
        <v>0.36</v>
      </c>
      <c r="AA3" s="209" t="str">
        <f>IFERROR(IF(Z3="","",IF(Z3&lt;=0.2,"Muy Baja",IF(Z3&lt;=0.4,"Baja",IF(Z3&lt;=0.6,"Media",IF(Z3&lt;=0.8,"Alta","Muy Alta"))))),"")</f>
        <v>Baja</v>
      </c>
      <c r="AB3" s="207">
        <f>+Z3</f>
        <v>0.36</v>
      </c>
      <c r="AC3" s="209" t="str">
        <f>IFERROR(IF(AD3="","",IF(AD3&lt;=0.2,"Leve",IF(AD3&lt;=0.4,"Menor",IF(AD3&lt;=0.6,"Moderado",IF(AD3&lt;=0.8,"Mayor","Catastrófico"))))),"")</f>
        <v>Moderado</v>
      </c>
      <c r="AD3" s="207">
        <f>IFERROR(IF(S3="Impacto",(O3-(+O3*V3)),IF(S3="Probabilidad",O3,"")),"")</f>
        <v>0.6</v>
      </c>
      <c r="AE3" s="210" t="str">
        <f>IFERROR(IF(OR(AND(AA3="Muy Baja",AC3="Leve"),AND(AA3="Muy Baja",AC3="Menor"),AND(AA3="Baja",AC3="Leve")),"Bajo",IF(OR(AND(AA3="Muy baja",AC3="Moderado"),AND(AA3="Baja",AC3="Menor"),AND(AA3="Baja",AC3="Moderado"),AND(AA3="Media",AC3="Leve"),AND(AA3="Media",AC3="Menor"),AND(AA3="Media",AC3="Moderado"),AND(AA3="Alta",AC3="Leve"),AND(AA3="Alta",AC3="Menor")),"Moderado",IF(OR(AND(AA3="Muy Baja",AC3="Mayor"),AND(AA3="Baja",AC3="Mayor"),AND(AA3="Media",AC3="Mayor"),AND(AA3="Alta",AC3="Moderado"),AND(AA3="Alta",AC3="Mayor"),AND(AA3="Muy Alta",AC3="Leve"),AND(AA3="Muy Alta",AC3="Menor"),AND(AA3="Muy Alta",AC3="Moderado"),AND(AA3="Muy Alta",AC3="Mayor")),"Alto",IF(OR(AND(AA3="Muy Baja",AC3="Catastrófico"),AND(AA3="Baja",AC3="Catastrófico"),AND(AA3="Media",AC3="Catastrófico"),AND(AA3="Alta",AC3="Catastrófico"),AND(AA3="Muy Alta",AC3="Catastrófico")),"Extremo","")))),"")</f>
        <v>Moderado</v>
      </c>
      <c r="AF3" s="206" t="s">
        <v>345</v>
      </c>
      <c r="AG3" s="211"/>
      <c r="AH3" s="212"/>
      <c r="AI3" s="213"/>
      <c r="AJ3" s="213"/>
      <c r="AK3" s="1091">
        <v>44830</v>
      </c>
      <c r="AL3" s="214" t="s">
        <v>346</v>
      </c>
      <c r="AM3" s="215" t="s">
        <v>178</v>
      </c>
      <c r="AN3" s="1094" t="s">
        <v>347</v>
      </c>
      <c r="AO3" s="1096" t="s">
        <v>348</v>
      </c>
      <c r="AP3" s="1082" t="s">
        <v>112</v>
      </c>
      <c r="AQ3" s="1082" t="s">
        <v>349</v>
      </c>
      <c r="AR3" s="1082" t="s">
        <v>332</v>
      </c>
      <c r="AS3" s="216" t="s">
        <v>37</v>
      </c>
      <c r="AT3" s="216" t="s">
        <v>32</v>
      </c>
      <c r="AU3" s="216" t="s">
        <v>32</v>
      </c>
      <c r="AV3" s="216" t="s">
        <v>32</v>
      </c>
      <c r="AW3" s="216" t="s">
        <v>37</v>
      </c>
      <c r="AX3" s="216" t="s">
        <v>32</v>
      </c>
      <c r="AY3" s="217" t="s">
        <v>333</v>
      </c>
      <c r="AZ3" s="217" t="s">
        <v>350</v>
      </c>
      <c r="BA3" s="1084" t="s">
        <v>32</v>
      </c>
      <c r="BB3" s="1070" t="s">
        <v>32</v>
      </c>
      <c r="BC3" s="1087">
        <v>4</v>
      </c>
      <c r="BD3" s="1064">
        <v>500</v>
      </c>
      <c r="BE3" s="1067">
        <f>(BC3/BD3)</f>
        <v>8.0000000000000002E-3</v>
      </c>
      <c r="BF3" s="1070" t="str">
        <f>IF(BE3=0,"Los controles están funcionando y son efectivos",IF(AND(BE3&gt;0,BE3&lt;=0.2),"Los controles son efectivos el 80%.",IF(AND(BE3&gt;0.2,BE3&lt;=1),"Los controles  son ineficientes","Valor no valido")))</f>
        <v>Los controles son efectivos el 80%.</v>
      </c>
      <c r="BG3" s="1073" t="s">
        <v>152</v>
      </c>
      <c r="BH3" s="1070" t="str">
        <f>IF(BE3=0,"Mantener la aplicación del control.",IF(AND(BE3&gt;0,BE3&lt;=0.2),"Verificar que los controles se aplique en la periocidad establecida, y analizar si la frecuencia de aplicación del control es la adecuada, por ultimo, analizar si hay causas generadoras del riesgo no identificadas.",IF(AND(BE3&gt;0.2,BE3&lt;=1),"Realizar analisis de causa raiz y reformular controles","Valor no valido")))</f>
        <v>Verificar que los controles se aplique en la periocidad establecida, y analizar si la frecuencia de aplicación del control es la adecuada, por ultimo, analizar si hay causas generadoras del riesgo no identificadas.</v>
      </c>
    </row>
    <row r="4" spans="1:60" ht="409.5" x14ac:dyDescent="0.25">
      <c r="A4" s="1060"/>
      <c r="B4" s="1061"/>
      <c r="C4" s="1061"/>
      <c r="D4" s="1061"/>
      <c r="E4" s="218" t="s">
        <v>351</v>
      </c>
      <c r="F4" s="1062"/>
      <c r="G4" s="1063"/>
      <c r="H4" s="1055"/>
      <c r="I4" s="1056"/>
      <c r="J4" s="1057"/>
      <c r="K4" s="1058"/>
      <c r="L4" s="1059"/>
      <c r="M4" s="1059"/>
      <c r="N4" s="1057"/>
      <c r="O4" s="1058"/>
      <c r="P4" s="1090"/>
      <c r="Q4" s="203">
        <v>2</v>
      </c>
      <c r="R4" s="204" t="s">
        <v>352</v>
      </c>
      <c r="S4" s="205" t="str">
        <f>IF(OR(T4="Preventivo",T4="Detectivo"),"Probabilidad",IF(T4="Correctivo","Impacto",""))</f>
        <v>Probabilidad</v>
      </c>
      <c r="T4" s="206" t="s">
        <v>104</v>
      </c>
      <c r="U4" s="206" t="s">
        <v>35</v>
      </c>
      <c r="V4" s="207" t="str">
        <f t="shared" ref="V4" si="0">IF(AND(T4="Preventivo",U4="Automático"),"50%",IF(AND(T4="Preventivo",U4="Manual"),"40%",IF(AND(T4="Detectivo",U4="Automático"),"40%",IF(AND(T4="Detectivo",U4="Manual"),"30%",IF(AND(T4="Correctivo",U4="Automático"),"35%",IF(AND(T4="Correctivo",U4="Manual"),"25%",""))))))</f>
        <v>40%</v>
      </c>
      <c r="W4" s="206" t="s">
        <v>105</v>
      </c>
      <c r="X4" s="206" t="s">
        <v>141</v>
      </c>
      <c r="Y4" s="206" t="s">
        <v>107</v>
      </c>
      <c r="Z4" s="208">
        <f>IFERROR(IF(AND(S3="Probabilidad",S4="Probabilidad"),(AB3-(+AB3*V4)),IF(AND(S3="Impacto",S4="Probabilidad"),(K3-(+K3*V4)),IF(S4="Impacto",AB3,""))),"")</f>
        <v>0.216</v>
      </c>
      <c r="AA4" s="209" t="str">
        <f t="shared" ref="AA4" si="1">IFERROR(IF(Z4="","",IF(Z4&lt;=0.2,"Muy Baja",IF(Z4&lt;=0.4,"Baja",IF(Z4&lt;=0.6,"Media",IF(Z4&lt;=0.8,"Alta","Muy Alta"))))),"")</f>
        <v>Baja</v>
      </c>
      <c r="AB4" s="207">
        <f>+Z4</f>
        <v>0.216</v>
      </c>
      <c r="AC4" s="209" t="str">
        <f t="shared" ref="AC4" si="2">IFERROR(IF(AD4="","",IF(AD4&lt;=0.2,"Leve",IF(AD4&lt;=0.4,"Menor",IF(AD4&lt;=0.6,"Moderado",IF(AD4&lt;=0.8,"Mayor","Catastrófico"))))),"")</f>
        <v>Moderado</v>
      </c>
      <c r="AD4" s="219">
        <f>IFERROR(IF(AND(S3="Impacto",S4="Impacto"),(AD3-(+AD3*V4)),IF(AND(S3="Probabilidad",S4="Impacto"),(O3-(+O3*V4)),IF(S4="Probabilidad",AD3,""))),"")</f>
        <v>0.6</v>
      </c>
      <c r="AE4" s="210" t="str">
        <f t="shared" ref="AE4" si="3">IFERROR(IF(OR(AND(AA4="Muy Baja",AC4="Leve"),AND(AA4="Muy Baja",AC4="Menor"),AND(AA4="Baja",AC4="Leve")),"Bajo",IF(OR(AND(AA4="Muy baja",AC4="Moderado"),AND(AA4="Baja",AC4="Menor"),AND(AA4="Baja",AC4="Moderado"),AND(AA4="Media",AC4="Leve"),AND(AA4="Media",AC4="Menor"),AND(AA4="Media",AC4="Moderado"),AND(AA4="Alta",AC4="Leve"),AND(AA4="Alta",AC4="Menor")),"Moderado",IF(OR(AND(AA4="Muy Baja",AC4="Mayor"),AND(AA4="Baja",AC4="Mayor"),AND(AA4="Media",AC4="Mayor"),AND(AA4="Alta",AC4="Moderado"),AND(AA4="Alta",AC4="Mayor"),AND(AA4="Muy Alta",AC4="Leve"),AND(AA4="Muy Alta",AC4="Menor"),AND(AA4="Muy Alta",AC4="Moderado"),AND(AA4="Muy Alta",AC4="Mayor")),"Alto",IF(OR(AND(AA4="Muy Baja",AC4="Catastrófico"),AND(AA4="Baja",AC4="Catastrófico"),AND(AA4="Media",AC4="Catastrófico"),AND(AA4="Alta",AC4="Catastrófico"),AND(AA4="Muy Alta",AC4="Catastrófico")),"Extremo","")))),"")</f>
        <v>Moderado</v>
      </c>
      <c r="AF4" s="206" t="s">
        <v>345</v>
      </c>
      <c r="AG4" s="212"/>
      <c r="AH4" s="220"/>
      <c r="AI4" s="221"/>
      <c r="AJ4" s="221"/>
      <c r="AK4" s="1093"/>
      <c r="AL4" s="222" t="s">
        <v>353</v>
      </c>
      <c r="AM4" s="215" t="s">
        <v>179</v>
      </c>
      <c r="AN4" s="1095"/>
      <c r="AO4" s="1097"/>
      <c r="AP4" s="1083"/>
      <c r="AQ4" s="1083"/>
      <c r="AR4" s="1083"/>
      <c r="AS4" s="216" t="s">
        <v>37</v>
      </c>
      <c r="AT4" s="216" t="s">
        <v>37</v>
      </c>
      <c r="AU4" s="216" t="s">
        <v>32</v>
      </c>
      <c r="AV4" s="216" t="s">
        <v>32</v>
      </c>
      <c r="AW4" s="216" t="s">
        <v>32</v>
      </c>
      <c r="AX4" s="216" t="s">
        <v>32</v>
      </c>
      <c r="AY4" s="223" t="s">
        <v>333</v>
      </c>
      <c r="AZ4" s="217" t="s">
        <v>350</v>
      </c>
      <c r="BA4" s="1086"/>
      <c r="BB4" s="1072"/>
      <c r="BC4" s="1089"/>
      <c r="BD4" s="1066"/>
      <c r="BE4" s="1069"/>
      <c r="BF4" s="1072"/>
      <c r="BG4" s="1074"/>
      <c r="BH4" s="1072"/>
    </row>
    <row r="5" spans="1:60" ht="132" x14ac:dyDescent="0.25">
      <c r="A5" s="1060">
        <v>2</v>
      </c>
      <c r="B5" s="1061" t="s">
        <v>354</v>
      </c>
      <c r="C5" s="1061" t="s">
        <v>339</v>
      </c>
      <c r="D5" s="1061" t="s">
        <v>355</v>
      </c>
      <c r="E5" s="202" t="s">
        <v>356</v>
      </c>
      <c r="F5" s="1062" t="s">
        <v>357</v>
      </c>
      <c r="G5" s="1063" t="s">
        <v>358</v>
      </c>
      <c r="H5" s="1055" t="s">
        <v>101</v>
      </c>
      <c r="I5" s="1056">
        <v>24</v>
      </c>
      <c r="J5" s="1057" t="str">
        <f>IF(I5&lt;=0,"",IF(I5&lt;=2,"Muy Baja",IF(I5&lt;=24,"Baja",IF(I5&lt;=500,"Media",IF(I5&lt;=5000,"Alta","Muy Alta")))))</f>
        <v>Baja</v>
      </c>
      <c r="K5" s="1058">
        <f>IF(J5="","",IF(J5="Muy Baja",0.2,IF(J5="Baja",0.4,IF(J5="Media",0.6,IF(J5="Alta",0.8,IF(J5="Muy Alta",1,))))))</f>
        <v>0.4</v>
      </c>
      <c r="L5" s="1059" t="s">
        <v>359</v>
      </c>
      <c r="M5" s="1058" t="str">
        <f>IF(NOT(ISERROR(MATCH(L5,'[5]Tabla Impacto'!$B$221:$B$223,0))),'[5]Tabla Impacto'!$F$223&amp;"Por favor no seleccionar los criterios de impacto(Afectación Económica o presupuestal y Pérdida Reputacional)",L5)</f>
        <v xml:space="preserve">     El riesgo afecta la imagen de la entidad internamente, de conocimiento general, nivel interno, de junta dircetiva y accionistas y/o de provedores</v>
      </c>
      <c r="N5" s="1057" t="str">
        <f>IF(OR(M5='[5]Tabla Impacto'!$C$11,M5='[5]Tabla Impacto'!$D$11),"Leve",IF(OR(M5='[5]Tabla Impacto'!$C$12,M5='[5]Tabla Impacto'!$D$12),"Menor",IF(OR(M5='[5]Tabla Impacto'!$C$13,M5='[5]Tabla Impacto'!$D$13),"Moderado",IF(OR(M5='[5]Tabla Impacto'!$C$14,M5='[5]Tabla Impacto'!$D$14),"Mayor",IF(OR(M5='[5]Tabla Impacto'!$C$15,M5='[5]Tabla Impacto'!$D$15),"Catastrófico","")))))</f>
        <v>Menor</v>
      </c>
      <c r="O5" s="1058">
        <f>IF(N5="","",IF(N5="Leve",0.2,IF(N5="Menor",0.4,IF(N5="Moderado",0.6,IF(N5="Mayor",0.8,IF(N5="Catastrófico",1,))))))</f>
        <v>0.4</v>
      </c>
      <c r="P5" s="1090"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Moderado</v>
      </c>
      <c r="Q5" s="203">
        <v>1</v>
      </c>
      <c r="R5" s="204" t="s">
        <v>360</v>
      </c>
      <c r="S5" s="205" t="str">
        <f>IF(OR(T5="Preventivo",T5="Detectivo"),"Probabilidad",IF(T5="Correctivo","Impacto",""))</f>
        <v>Probabilidad</v>
      </c>
      <c r="T5" s="206" t="s">
        <v>104</v>
      </c>
      <c r="U5" s="206" t="s">
        <v>35</v>
      </c>
      <c r="V5" s="207" t="str">
        <f>IF(AND(T5="Preventivo",U5="Automático"),"50%",IF(AND(T5="Preventivo",U5="Manual"),"40%",IF(AND(T5="Detectivo",U5="Automático"),"40%",IF(AND(T5="Detectivo",U5="Manual"),"30%",IF(AND(T5="Correctivo",U5="Automático"),"35%",IF(AND(T5="Correctivo",U5="Manual"),"25%",""))))))</f>
        <v>40%</v>
      </c>
      <c r="W5" s="206" t="s">
        <v>105</v>
      </c>
      <c r="X5" s="206" t="s">
        <v>141</v>
      </c>
      <c r="Y5" s="206" t="s">
        <v>107</v>
      </c>
      <c r="Z5" s="208">
        <f>IFERROR(IF(S5="Probabilidad",(K5-(+K5*V5)),IF(S5="Impacto",K5,"")),"")</f>
        <v>0.24</v>
      </c>
      <c r="AA5" s="209" t="str">
        <f>IFERROR(IF(Z5="","",IF(Z5&lt;=0.2,"Muy Baja",IF(Z5&lt;=0.4,"Baja",IF(Z5&lt;=0.6,"Media",IF(Z5&lt;=0.8,"Alta","Muy Alta"))))),"")</f>
        <v>Baja</v>
      </c>
      <c r="AB5" s="207">
        <f>+Z5</f>
        <v>0.24</v>
      </c>
      <c r="AC5" s="209" t="str">
        <f>IFERROR(IF(AD5="","",IF(AD5&lt;=0.2,"Leve",IF(AD5&lt;=0.4,"Menor",IF(AD5&lt;=0.6,"Moderado",IF(AD5&lt;=0.8,"Mayor","Catastrófico"))))),"")</f>
        <v>Menor</v>
      </c>
      <c r="AD5" s="207">
        <f>IFERROR(IF(S5="Impacto",(O5-(+O5*V5)),IF(S5="Probabilidad",O5,"")),"")</f>
        <v>0.4</v>
      </c>
      <c r="AE5" s="210"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Moderado</v>
      </c>
      <c r="AF5" s="206" t="s">
        <v>345</v>
      </c>
      <c r="AG5" s="211"/>
      <c r="AH5" s="212"/>
      <c r="AI5" s="213"/>
      <c r="AJ5" s="213"/>
      <c r="AK5" s="1091">
        <v>44830</v>
      </c>
      <c r="AL5" s="214"/>
      <c r="AM5" s="215" t="s">
        <v>178</v>
      </c>
      <c r="AN5" s="1095"/>
      <c r="AO5" s="1082" t="s">
        <v>348</v>
      </c>
      <c r="AP5" s="1082" t="s">
        <v>112</v>
      </c>
      <c r="AQ5" s="1082"/>
      <c r="AR5" s="1082"/>
      <c r="AS5" s="216" t="s">
        <v>37</v>
      </c>
      <c r="AT5" s="216" t="s">
        <v>37</v>
      </c>
      <c r="AU5" s="216" t="s">
        <v>37</v>
      </c>
      <c r="AV5" s="216" t="s">
        <v>37</v>
      </c>
      <c r="AW5" s="216" t="s">
        <v>37</v>
      </c>
      <c r="AX5" s="216" t="s">
        <v>37</v>
      </c>
      <c r="AY5" s="217"/>
      <c r="AZ5" s="217"/>
      <c r="BA5" s="1107" t="s">
        <v>37</v>
      </c>
      <c r="BB5" s="1108" t="s">
        <v>37</v>
      </c>
      <c r="BC5" s="1109">
        <v>24</v>
      </c>
      <c r="BD5" s="1110">
        <f>I5</f>
        <v>24</v>
      </c>
      <c r="BE5" s="1102">
        <f>(BC5/BD5)</f>
        <v>1</v>
      </c>
      <c r="BF5" s="224" t="str">
        <f>IF(BE5=0,"Los controles están funcionando y son efectivos",IF(AND(BE5&gt;0,BE5&lt;=0.2),"Los controles son efectivos el 80%.",IF(AND(BE5&gt;0.2,BE5&lt;=1),"Los controles  son ineficientes","Valor no valido")))</f>
        <v>Los controles  son ineficientes</v>
      </c>
      <c r="BG5" s="1073" t="s">
        <v>180</v>
      </c>
      <c r="BH5" s="1070"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Realizar analisis de causa raiz y reformular controles</v>
      </c>
    </row>
    <row r="6" spans="1:60" ht="180" x14ac:dyDescent="0.3">
      <c r="A6" s="1060"/>
      <c r="B6" s="1061"/>
      <c r="C6" s="1061"/>
      <c r="D6" s="1061"/>
      <c r="E6" s="218" t="s">
        <v>361</v>
      </c>
      <c r="F6" s="1062"/>
      <c r="G6" s="1063"/>
      <c r="H6" s="1055"/>
      <c r="I6" s="1056"/>
      <c r="J6" s="1057"/>
      <c r="K6" s="1058"/>
      <c r="L6" s="1059"/>
      <c r="M6" s="1058">
        <f ca="1">IF(NOT(ISERROR(MATCH(L6,_xlfn.ANCHORARRAY(#REF!),0))),#REF!&amp;"Por favor no seleccionar los criterios de impacto",L6)</f>
        <v>0</v>
      </c>
      <c r="N6" s="1057"/>
      <c r="O6" s="1058"/>
      <c r="P6" s="1090"/>
      <c r="Q6" s="203">
        <v>2</v>
      </c>
      <c r="R6" s="204" t="s">
        <v>362</v>
      </c>
      <c r="S6" s="205" t="str">
        <f>IF(OR(T6="Preventivo",T6="Detectivo"),"Probabilidad",IF(T6="Correctivo","Impacto",""))</f>
        <v>Probabilidad</v>
      </c>
      <c r="T6" s="206" t="s">
        <v>104</v>
      </c>
      <c r="U6" s="206" t="s">
        <v>35</v>
      </c>
      <c r="V6" s="207" t="str">
        <f t="shared" ref="V6:V7" si="4">IF(AND(T6="Preventivo",U6="Automático"),"50%",IF(AND(T6="Preventivo",U6="Manual"),"40%",IF(AND(T6="Detectivo",U6="Automático"),"40%",IF(AND(T6="Detectivo",U6="Manual"),"30%",IF(AND(T6="Correctivo",U6="Automático"),"35%",IF(AND(T6="Correctivo",U6="Manual"),"25%",""))))))</f>
        <v>40%</v>
      </c>
      <c r="W6" s="206" t="s">
        <v>105</v>
      </c>
      <c r="X6" s="206" t="s">
        <v>141</v>
      </c>
      <c r="Y6" s="206" t="s">
        <v>107</v>
      </c>
      <c r="Z6" s="208">
        <f>IFERROR(IF(AND(S5="Probabilidad",S6="Probabilidad"),(AB5-(+AB5*V6)),IF(AND(S5="Impacto",S6="Probabilidad"),(K5-(+K5*V6)),IF(S6="Impacto",AB5,""))),"")</f>
        <v>0.14399999999999999</v>
      </c>
      <c r="AA6" s="209" t="str">
        <f t="shared" ref="AA6:AA7" si="5">IFERROR(IF(Z6="","",IF(Z6&lt;=0.2,"Muy Baja",IF(Z6&lt;=0.4,"Baja",IF(Z6&lt;=0.6,"Media",IF(Z6&lt;=0.8,"Alta","Muy Alta"))))),"")</f>
        <v>Muy Baja</v>
      </c>
      <c r="AB6" s="207">
        <f>+Z6</f>
        <v>0.14399999999999999</v>
      </c>
      <c r="AC6" s="209" t="str">
        <f t="shared" ref="AC6:AC7" si="6">IFERROR(IF(AD6="","",IF(AD6&lt;=0.2,"Leve",IF(AD6&lt;=0.4,"Menor",IF(AD6&lt;=0.6,"Moderado",IF(AD6&lt;=0.8,"Mayor","Catastrófico"))))),"")</f>
        <v>Menor</v>
      </c>
      <c r="AD6" s="219">
        <f>IFERROR(IF(AND(S5="Impacto",S6="Impacto"),(AD5-(+AD5*V6)),IF(AND(S5="Probabilidad",S6="Impacto"),(O5-(+O5*V6)),IF(S6="Probabilidad",AD5,""))),"")</f>
        <v>0.4</v>
      </c>
      <c r="AE6" s="210" t="str">
        <f t="shared" ref="AE6:AE7" si="7">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Bajo</v>
      </c>
      <c r="AF6" s="206" t="s">
        <v>345</v>
      </c>
      <c r="AG6" s="212"/>
      <c r="AH6" s="220"/>
      <c r="AI6" s="221"/>
      <c r="AJ6" s="221"/>
      <c r="AK6" s="1093"/>
      <c r="AL6" s="212"/>
      <c r="AM6" s="215" t="s">
        <v>109</v>
      </c>
      <c r="AN6" s="1095"/>
      <c r="AO6" s="1083"/>
      <c r="AP6" s="1083"/>
      <c r="AQ6" s="1083"/>
      <c r="AR6" s="1083"/>
      <c r="AS6" s="216"/>
      <c r="AT6" s="216"/>
      <c r="AU6" s="216"/>
      <c r="AV6" s="216"/>
      <c r="AW6" s="216"/>
      <c r="AX6" s="216"/>
      <c r="AY6" s="225"/>
      <c r="AZ6" s="225"/>
      <c r="BA6" s="1107"/>
      <c r="BB6" s="1108"/>
      <c r="BC6" s="1109"/>
      <c r="BD6" s="1110"/>
      <c r="BE6" s="1103"/>
      <c r="BF6" s="225"/>
      <c r="BG6" s="1074"/>
      <c r="BH6" s="1072"/>
    </row>
    <row r="7" spans="1:60" ht="409.5" x14ac:dyDescent="0.25">
      <c r="A7" s="226">
        <v>3</v>
      </c>
      <c r="B7" s="199" t="s">
        <v>354</v>
      </c>
      <c r="C7" s="199" t="s">
        <v>339</v>
      </c>
      <c r="D7" s="199" t="s">
        <v>363</v>
      </c>
      <c r="E7" s="202" t="s">
        <v>364</v>
      </c>
      <c r="F7" s="200" t="s">
        <v>365</v>
      </c>
      <c r="G7" s="201" t="s">
        <v>358</v>
      </c>
      <c r="H7" s="211" t="s">
        <v>101</v>
      </c>
      <c r="I7" s="215">
        <v>2</v>
      </c>
      <c r="J7" s="227" t="str">
        <f t="shared" ref="J7" si="8">IF(I7&lt;=0,"",IF(I7&lt;=2,"Muy Baja",IF(I7&lt;=24,"Baja",IF(I7&lt;=500,"Media",IF(I7&lt;=5000,"Alta","Muy Alta")))))</f>
        <v>Muy Baja</v>
      </c>
      <c r="K7" s="228">
        <f t="shared" ref="K7" si="9">IF(J7="","",IF(J7="Muy Baja",0.2,IF(J7="Baja",0.4,IF(J7="Media",0.6,IF(J7="Alta",0.8,IF(J7="Muy Alta",1,))))))</f>
        <v>0.2</v>
      </c>
      <c r="L7" s="229" t="s">
        <v>359</v>
      </c>
      <c r="M7" s="228" t="str">
        <f>IF(NOT(ISERROR(MATCH(L7,'[5]Tabla Impacto'!$B$221:$B$223,0))),'[5]Tabla Impacto'!$F$223&amp;"Por favor no seleccionar los criterios de impacto(Afectación Económica o presupuestal y Pérdida Reputacional)",L7)</f>
        <v xml:space="preserve">     El riesgo afecta la imagen de la entidad internamente, de conocimiento general, nivel interno, de junta dircetiva y accionistas y/o de provedores</v>
      </c>
      <c r="N7" s="227" t="str">
        <f>IF(OR(M7='[5]Tabla Impacto'!$C$11,M7='[5]Tabla Impacto'!$D$11),"Leve",IF(OR(M7='[5]Tabla Impacto'!$C$12,M7='[5]Tabla Impacto'!$D$12),"Menor",IF(OR(M7='[5]Tabla Impacto'!$C$13,M7='[5]Tabla Impacto'!$D$13),"Moderado",IF(OR(M7='[5]Tabla Impacto'!$C$14,M7='[5]Tabla Impacto'!$D$14),"Mayor",IF(OR(M7='[5]Tabla Impacto'!$C$15,M7='[5]Tabla Impacto'!$D$15),"Catastrófico","")))))</f>
        <v>Menor</v>
      </c>
      <c r="O7" s="228">
        <f t="shared" ref="O7" si="10">IF(N7="","",IF(N7="Leve",0.2,IF(N7="Menor",0.4,IF(N7="Moderado",0.6,IF(N7="Mayor",0.8,IF(N7="Catastrófico",1,))))))</f>
        <v>0.4</v>
      </c>
      <c r="P7" s="230" t="str">
        <f t="shared" ref="P7" si="11">IF(OR(AND(J7="Muy Baja",N7="Leve"),AND(J7="Muy Baja",N7="Menor"),AND(J7="Baja",N7="Leve")),"Bajo",IF(OR(AND(J7="Muy baja",N7="Moderado"),AND(J7="Baja",N7="Menor"),AND(J7="Baja",N7="Moderado"),AND(J7="Media",N7="Leve"),AND(J7="Media",N7="Menor"),AND(J7="Media",N7="Moderado"),AND(J7="Alta",N7="Leve"),AND(J7="Alta",N7="Menor")),"Moderado",IF(OR(AND(J7="Muy Baja",N7="Mayor"),AND(J7="Baja",N7="Mayor"),AND(J7="Media",N7="Mayor"),AND(J7="Alta",N7="Moderado"),AND(J7="Alta",N7="Mayor"),AND(J7="Muy Alta",N7="Leve"),AND(J7="Muy Alta",N7="Menor"),AND(J7="Muy Alta",N7="Moderado"),AND(J7="Muy Alta",N7="Mayor")),"Alto",IF(OR(AND(J7="Muy Baja",N7="Catastrófico"),AND(J7="Baja",N7="Catastrófico"),AND(J7="Media",N7="Catastrófico"),AND(J7="Alta",N7="Catastrófico"),AND(J7="Muy Alta",N7="Catastrófico")),"Extremo",""))))</f>
        <v>Bajo</v>
      </c>
      <c r="Q7" s="203">
        <v>1</v>
      </c>
      <c r="R7" s="204" t="s">
        <v>366</v>
      </c>
      <c r="S7" s="205" t="str">
        <f t="shared" ref="S7" si="12">IF(OR(T7="Preventivo",T7="Detectivo"),"Probabilidad",IF(T7="Correctivo","Impacto",""))</f>
        <v>Probabilidad</v>
      </c>
      <c r="T7" s="206" t="s">
        <v>104</v>
      </c>
      <c r="U7" s="206" t="s">
        <v>35</v>
      </c>
      <c r="V7" s="207" t="str">
        <f t="shared" si="4"/>
        <v>40%</v>
      </c>
      <c r="W7" s="206" t="s">
        <v>105</v>
      </c>
      <c r="X7" s="206" t="s">
        <v>141</v>
      </c>
      <c r="Y7" s="206" t="s">
        <v>107</v>
      </c>
      <c r="Z7" s="208">
        <f t="shared" ref="Z7" si="13">IFERROR(IF(S7="Probabilidad",(K7-(+K7*V7)),IF(S7="Impacto",K7,"")),"")</f>
        <v>0.12</v>
      </c>
      <c r="AA7" s="209" t="str">
        <f t="shared" si="5"/>
        <v>Muy Baja</v>
      </c>
      <c r="AB7" s="207">
        <f t="shared" ref="AB7" si="14">+Z7</f>
        <v>0.12</v>
      </c>
      <c r="AC7" s="209" t="str">
        <f t="shared" si="6"/>
        <v>Menor</v>
      </c>
      <c r="AD7" s="207">
        <f t="shared" ref="AD7" si="15">IFERROR(IF(S7="Impacto",(O7-(+O7*V7)),IF(S7="Probabilidad",O7,"")),"")</f>
        <v>0.4</v>
      </c>
      <c r="AE7" s="210" t="str">
        <f t="shared" si="7"/>
        <v>Bajo</v>
      </c>
      <c r="AF7" s="206" t="s">
        <v>345</v>
      </c>
      <c r="AG7" s="211"/>
      <c r="AH7" s="212"/>
      <c r="AI7" s="213"/>
      <c r="AJ7" s="213"/>
      <c r="AK7" s="231">
        <v>44830</v>
      </c>
      <c r="AL7" s="214" t="s">
        <v>367</v>
      </c>
      <c r="AM7" s="215" t="s">
        <v>109</v>
      </c>
      <c r="AN7" s="1209"/>
      <c r="AO7" s="217" t="s">
        <v>368</v>
      </c>
      <c r="AP7" s="217" t="s">
        <v>112</v>
      </c>
      <c r="AQ7" s="217"/>
      <c r="AR7" s="217" t="s">
        <v>332</v>
      </c>
      <c r="AS7" s="216" t="s">
        <v>37</v>
      </c>
      <c r="AT7" s="216" t="s">
        <v>32</v>
      </c>
      <c r="AU7" s="216" t="s">
        <v>37</v>
      </c>
      <c r="AV7" s="216" t="s">
        <v>32</v>
      </c>
      <c r="AW7" s="216" t="s">
        <v>37</v>
      </c>
      <c r="AX7" s="216" t="s">
        <v>37</v>
      </c>
      <c r="AY7" s="217" t="s">
        <v>333</v>
      </c>
      <c r="AZ7" s="217" t="s">
        <v>369</v>
      </c>
      <c r="BA7" s="232" t="s">
        <v>37</v>
      </c>
      <c r="BB7" s="224" t="s">
        <v>37</v>
      </c>
      <c r="BC7" s="233">
        <v>0</v>
      </c>
      <c r="BD7" s="234">
        <f t="shared" ref="BD7" si="16">I7</f>
        <v>2</v>
      </c>
      <c r="BE7" s="235">
        <f t="shared" ref="BE7" si="17">(BC7/BD7)</f>
        <v>0</v>
      </c>
      <c r="BF7" s="224" t="str">
        <f t="shared" ref="BF7" si="18">IF(BE7=0,"Los controles están funcionando y son efectivos",IF(AND(BE7&gt;0,BE7&lt;=0.2),"Los controles son efectivos el 80%.",IF(AND(BE7&gt;0.2,BE7&lt;=1),"Los controles  son ineficientes","Valor no valido")))</f>
        <v>Los controles están funcionando y son efectivos</v>
      </c>
      <c r="BG7" s="71" t="s">
        <v>180</v>
      </c>
      <c r="BH7" s="236"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Realizar analisis de causa raiz y reformular controles</v>
      </c>
    </row>
    <row r="8" spans="1:60" ht="20.25" x14ac:dyDescent="0.25">
      <c r="A8" s="237"/>
      <c r="B8" s="173"/>
      <c r="C8" s="173"/>
      <c r="D8" s="173"/>
      <c r="E8" s="238"/>
      <c r="F8" s="175"/>
      <c r="G8" s="176"/>
      <c r="H8" s="239"/>
      <c r="I8" s="240"/>
      <c r="J8" s="241"/>
      <c r="K8" s="242"/>
      <c r="L8" s="243"/>
      <c r="M8" s="242"/>
      <c r="N8" s="241"/>
      <c r="O8" s="242"/>
      <c r="P8" s="244"/>
      <c r="Q8" s="245"/>
      <c r="R8" s="246"/>
      <c r="S8" s="247"/>
      <c r="T8" s="248"/>
      <c r="U8" s="248"/>
      <c r="V8" s="249"/>
      <c r="W8" s="248"/>
      <c r="X8" s="248"/>
      <c r="Y8" s="248"/>
      <c r="Z8" s="250"/>
      <c r="AA8" s="251"/>
      <c r="AB8" s="249"/>
      <c r="AC8" s="251"/>
      <c r="AD8" s="249"/>
      <c r="AE8" s="252"/>
      <c r="AF8" s="248"/>
      <c r="AG8" s="239"/>
      <c r="AH8" s="253"/>
      <c r="AI8" s="254"/>
      <c r="AJ8" s="254"/>
      <c r="AK8" s="255"/>
      <c r="AL8" s="256"/>
      <c r="AM8" s="240"/>
      <c r="AN8" s="257"/>
      <c r="AO8" s="258"/>
      <c r="AP8" s="258"/>
      <c r="AQ8" s="258"/>
      <c r="AR8" s="258"/>
      <c r="AS8" s="259"/>
      <c r="AT8" s="259"/>
      <c r="AU8" s="259"/>
      <c r="AV8" s="259"/>
      <c r="AW8" s="259"/>
      <c r="AX8" s="259"/>
      <c r="AY8" s="258"/>
      <c r="AZ8" s="258"/>
      <c r="BA8" s="260"/>
      <c r="BB8" s="257"/>
      <c r="BC8" s="261"/>
      <c r="BD8" s="262"/>
      <c r="BE8" s="263"/>
      <c r="BF8" s="264"/>
      <c r="BG8" s="192"/>
      <c r="BH8" s="265"/>
    </row>
  </sheetData>
  <mergeCells count="111">
    <mergeCell ref="BH5:BH6"/>
    <mergeCell ref="BA5:BA6"/>
    <mergeCell ref="BB5:BB6"/>
    <mergeCell ref="BC5:BC6"/>
    <mergeCell ref="BD5:BD6"/>
    <mergeCell ref="BE5:BE6"/>
    <mergeCell ref="BG5:BG6"/>
    <mergeCell ref="P5:P6"/>
    <mergeCell ref="AK5:AK6"/>
    <mergeCell ref="AO5:AO6"/>
    <mergeCell ref="AP5:AP6"/>
    <mergeCell ref="AQ5:AQ6"/>
    <mergeCell ref="AR5:AR6"/>
    <mergeCell ref="J5:J6"/>
    <mergeCell ref="K5:K6"/>
    <mergeCell ref="L5:L6"/>
    <mergeCell ref="M5:M6"/>
    <mergeCell ref="N5:N6"/>
    <mergeCell ref="O5:O6"/>
    <mergeCell ref="BG3:BG4"/>
    <mergeCell ref="BH3:BH4"/>
    <mergeCell ref="A5:A6"/>
    <mergeCell ref="B5:B6"/>
    <mergeCell ref="C5:C6"/>
    <mergeCell ref="D5:D6"/>
    <mergeCell ref="F5:F6"/>
    <mergeCell ref="G5:G6"/>
    <mergeCell ref="H5:H6"/>
    <mergeCell ref="I5:I6"/>
    <mergeCell ref="BA3:BA4"/>
    <mergeCell ref="BB3:BB4"/>
    <mergeCell ref="BC3:BC4"/>
    <mergeCell ref="BD3:BD4"/>
    <mergeCell ref="BE3:BE4"/>
    <mergeCell ref="BF3:BF4"/>
    <mergeCell ref="AK3:AK4"/>
    <mergeCell ref="AN3:AN7"/>
    <mergeCell ref="AO3:AO4"/>
    <mergeCell ref="AP3:AP4"/>
    <mergeCell ref="AQ3:AQ4"/>
    <mergeCell ref="AR3:AR4"/>
    <mergeCell ref="K3:K4"/>
    <mergeCell ref="L3:L4"/>
    <mergeCell ref="M3:M4"/>
    <mergeCell ref="N3:N4"/>
    <mergeCell ref="O3:O4"/>
    <mergeCell ref="P3:P4"/>
    <mergeCell ref="BH1:BH2"/>
    <mergeCell ref="A3:A4"/>
    <mergeCell ref="B3:B4"/>
    <mergeCell ref="C3:C4"/>
    <mergeCell ref="D3:D4"/>
    <mergeCell ref="F3:F4"/>
    <mergeCell ref="G3:G4"/>
    <mergeCell ref="H3:H4"/>
    <mergeCell ref="I3:I4"/>
    <mergeCell ref="J3:J4"/>
    <mergeCell ref="BB1:BB2"/>
    <mergeCell ref="BC1:BC2"/>
    <mergeCell ref="BD1:BD2"/>
    <mergeCell ref="BE1:BE2"/>
    <mergeCell ref="BF1:BF2"/>
    <mergeCell ref="BG1:BG2"/>
    <mergeCell ref="AV1:AV2"/>
    <mergeCell ref="AW1:AW2"/>
    <mergeCell ref="AX1:AX2"/>
    <mergeCell ref="AY1:AY2"/>
    <mergeCell ref="AZ1:AZ2"/>
    <mergeCell ref="BA1:BA2"/>
    <mergeCell ref="AP1:AP2"/>
    <mergeCell ref="AQ1:AQ2"/>
    <mergeCell ref="AR1:AR2"/>
    <mergeCell ref="AS1:AS2"/>
    <mergeCell ref="AT1:AT2"/>
    <mergeCell ref="AU1:AU2"/>
    <mergeCell ref="AJ1:AJ2"/>
    <mergeCell ref="AK1:AK2"/>
    <mergeCell ref="AL1:AL2"/>
    <mergeCell ref="AM1:AM2"/>
    <mergeCell ref="AN1:AN2"/>
    <mergeCell ref="AO1:AO2"/>
    <mergeCell ref="AD1:AD2"/>
    <mergeCell ref="AE1:AE2"/>
    <mergeCell ref="AF1:AF2"/>
    <mergeCell ref="AG1:AG2"/>
    <mergeCell ref="AH1:AH2"/>
    <mergeCell ref="AI1:AI2"/>
    <mergeCell ref="S1:S2"/>
    <mergeCell ref="T1:Y1"/>
    <mergeCell ref="Z1:Z2"/>
    <mergeCell ref="AA1:AA2"/>
    <mergeCell ref="AB1:AB2"/>
    <mergeCell ref="AC1:AC2"/>
    <mergeCell ref="P1:P2"/>
    <mergeCell ref="Q1:Q2"/>
    <mergeCell ref="R1:R2"/>
    <mergeCell ref="G1:G2"/>
    <mergeCell ref="H1:H2"/>
    <mergeCell ref="I1:I2"/>
    <mergeCell ref="J1:J2"/>
    <mergeCell ref="K1:K2"/>
    <mergeCell ref="L1:L2"/>
    <mergeCell ref="A1:A2"/>
    <mergeCell ref="B1:B2"/>
    <mergeCell ref="C1:C2"/>
    <mergeCell ref="D1:D2"/>
    <mergeCell ref="E1:E2"/>
    <mergeCell ref="F1:F2"/>
    <mergeCell ref="M1:M2"/>
    <mergeCell ref="N1:N2"/>
    <mergeCell ref="O1:O2"/>
  </mergeCells>
  <conditionalFormatting sqref="AA4">
    <cfRule type="cellIs" dxfId="336" priority="102" operator="equal">
      <formula>"Muy Alta"</formula>
    </cfRule>
    <cfRule type="cellIs" dxfId="335" priority="103" operator="equal">
      <formula>"Alta"</formula>
    </cfRule>
    <cfRule type="cellIs" dxfId="334" priority="104" operator="equal">
      <formula>"Media"</formula>
    </cfRule>
    <cfRule type="cellIs" dxfId="333" priority="105" operator="equal">
      <formula>"Baja"</formula>
    </cfRule>
    <cfRule type="cellIs" dxfId="332" priority="106" operator="equal">
      <formula>"Muy Baja"</formula>
    </cfRule>
  </conditionalFormatting>
  <conditionalFormatting sqref="AC4">
    <cfRule type="cellIs" dxfId="331" priority="97" operator="equal">
      <formula>"Catastrófico"</formula>
    </cfRule>
    <cfRule type="cellIs" dxfId="330" priority="98" operator="equal">
      <formula>"Mayor"</formula>
    </cfRule>
    <cfRule type="cellIs" dxfId="329" priority="99" operator="equal">
      <formula>"Moderado"</formula>
    </cfRule>
    <cfRule type="cellIs" dxfId="328" priority="100" operator="equal">
      <formula>"Menor"</formula>
    </cfRule>
    <cfRule type="cellIs" dxfId="327" priority="101" operator="equal">
      <formula>"Leve"</formula>
    </cfRule>
  </conditionalFormatting>
  <conditionalFormatting sqref="AA3">
    <cfRule type="cellIs" dxfId="326" priority="92" operator="equal">
      <formula>"Muy Alta"</formula>
    </cfRule>
    <cfRule type="cellIs" dxfId="325" priority="93" operator="equal">
      <formula>"Alta"</formula>
    </cfRule>
    <cfRule type="cellIs" dxfId="324" priority="94" operator="equal">
      <formula>"Media"</formula>
    </cfRule>
    <cfRule type="cellIs" dxfId="323" priority="95" operator="equal">
      <formula>"Baja"</formula>
    </cfRule>
    <cfRule type="cellIs" dxfId="322" priority="96" operator="equal">
      <formula>"Muy Baja"</formula>
    </cfRule>
  </conditionalFormatting>
  <conditionalFormatting sqref="AC3">
    <cfRule type="cellIs" dxfId="321" priority="87" operator="equal">
      <formula>"Catastrófico"</formula>
    </cfRule>
    <cfRule type="cellIs" dxfId="320" priority="88" operator="equal">
      <formula>"Mayor"</formula>
    </cfRule>
    <cfRule type="cellIs" dxfId="319" priority="89" operator="equal">
      <formula>"Moderado"</formula>
    </cfRule>
    <cfRule type="cellIs" dxfId="318" priority="90" operator="equal">
      <formula>"Menor"</formula>
    </cfRule>
    <cfRule type="cellIs" dxfId="317" priority="91" operator="equal">
      <formula>"Leve"</formula>
    </cfRule>
  </conditionalFormatting>
  <conditionalFormatting sqref="AE3:AE4">
    <cfRule type="cellIs" dxfId="316" priority="83" operator="equal">
      <formula>"Extremo"</formula>
    </cfRule>
    <cfRule type="cellIs" dxfId="315" priority="84" operator="equal">
      <formula>"Alto"</formula>
    </cfRule>
    <cfRule type="cellIs" dxfId="314" priority="85" operator="equal">
      <formula>"Moderado"</formula>
    </cfRule>
    <cfRule type="cellIs" dxfId="313" priority="86" operator="equal">
      <formula>"Bajo"</formula>
    </cfRule>
  </conditionalFormatting>
  <conditionalFormatting sqref="J3">
    <cfRule type="cellIs" dxfId="312" priority="78" operator="equal">
      <formula>"Muy Alta"</formula>
    </cfRule>
    <cfRule type="cellIs" dxfId="311" priority="79" operator="equal">
      <formula>"Alta"</formula>
    </cfRule>
    <cfRule type="cellIs" dxfId="310" priority="80" operator="equal">
      <formula>"Media"</formula>
    </cfRule>
    <cfRule type="cellIs" dxfId="309" priority="81" operator="equal">
      <formula>"Baja"</formula>
    </cfRule>
    <cfRule type="cellIs" dxfId="308" priority="82" operator="equal">
      <formula>"Muy Baja"</formula>
    </cfRule>
  </conditionalFormatting>
  <conditionalFormatting sqref="N3">
    <cfRule type="cellIs" dxfId="307" priority="73" operator="equal">
      <formula>"Catastrófico"</formula>
    </cfRule>
    <cfRule type="cellIs" dxfId="306" priority="74" operator="equal">
      <formula>"Mayor"</formula>
    </cfRule>
    <cfRule type="cellIs" dxfId="305" priority="75" operator="equal">
      <formula>"Moderado"</formula>
    </cfRule>
    <cfRule type="cellIs" dxfId="304" priority="76" operator="equal">
      <formula>"Menor"</formula>
    </cfRule>
    <cfRule type="cellIs" dxfId="303" priority="77" operator="equal">
      <formula>"Leve"</formula>
    </cfRule>
  </conditionalFormatting>
  <conditionalFormatting sqref="P3">
    <cfRule type="cellIs" dxfId="302" priority="69" operator="equal">
      <formula>"Extremo"</formula>
    </cfRule>
    <cfRule type="cellIs" dxfId="301" priority="70" operator="equal">
      <formula>"Alto"</formula>
    </cfRule>
    <cfRule type="cellIs" dxfId="300" priority="71" operator="equal">
      <formula>"Moderado"</formula>
    </cfRule>
    <cfRule type="cellIs" dxfId="299" priority="72" operator="equal">
      <formula>"Bajo"</formula>
    </cfRule>
  </conditionalFormatting>
  <conditionalFormatting sqref="P7:P8">
    <cfRule type="cellIs" dxfId="298" priority="1" operator="equal">
      <formula>"Extremo"</formula>
    </cfRule>
    <cfRule type="cellIs" dxfId="297" priority="2" operator="equal">
      <formula>"Alto"</formula>
    </cfRule>
    <cfRule type="cellIs" dxfId="296" priority="3" operator="equal">
      <formula>"Moderado"</formula>
    </cfRule>
    <cfRule type="cellIs" dxfId="295" priority="4" operator="equal">
      <formula>"Bajo"</formula>
    </cfRule>
  </conditionalFormatting>
  <conditionalFormatting sqref="AA6">
    <cfRule type="cellIs" dxfId="294" priority="64" operator="equal">
      <formula>"Muy Alta"</formula>
    </cfRule>
    <cfRule type="cellIs" dxfId="293" priority="65" operator="equal">
      <formula>"Alta"</formula>
    </cfRule>
    <cfRule type="cellIs" dxfId="292" priority="66" operator="equal">
      <formula>"Media"</formula>
    </cfRule>
    <cfRule type="cellIs" dxfId="291" priority="67" operator="equal">
      <formula>"Baja"</formula>
    </cfRule>
    <cfRule type="cellIs" dxfId="290" priority="68" operator="equal">
      <formula>"Muy Baja"</formula>
    </cfRule>
  </conditionalFormatting>
  <conditionalFormatting sqref="AC6">
    <cfRule type="cellIs" dxfId="289" priority="59" operator="equal">
      <formula>"Catastrófico"</formula>
    </cfRule>
    <cfRule type="cellIs" dxfId="288" priority="60" operator="equal">
      <formula>"Mayor"</formula>
    </cfRule>
    <cfRule type="cellIs" dxfId="287" priority="61" operator="equal">
      <formula>"Moderado"</formula>
    </cfRule>
    <cfRule type="cellIs" dxfId="286" priority="62" operator="equal">
      <formula>"Menor"</formula>
    </cfRule>
    <cfRule type="cellIs" dxfId="285" priority="63" operator="equal">
      <formula>"Leve"</formula>
    </cfRule>
  </conditionalFormatting>
  <conditionalFormatting sqref="AA5">
    <cfRule type="cellIs" dxfId="284" priority="54" operator="equal">
      <formula>"Muy Alta"</formula>
    </cfRule>
    <cfRule type="cellIs" dxfId="283" priority="55" operator="equal">
      <formula>"Alta"</formula>
    </cfRule>
    <cfRule type="cellIs" dxfId="282" priority="56" operator="equal">
      <formula>"Media"</formula>
    </cfRule>
    <cfRule type="cellIs" dxfId="281" priority="57" operator="equal">
      <formula>"Baja"</formula>
    </cfRule>
    <cfRule type="cellIs" dxfId="280" priority="58" operator="equal">
      <formula>"Muy Baja"</formula>
    </cfRule>
  </conditionalFormatting>
  <conditionalFormatting sqref="AC5">
    <cfRule type="cellIs" dxfId="279" priority="49" operator="equal">
      <formula>"Catastrófico"</formula>
    </cfRule>
    <cfRule type="cellIs" dxfId="278" priority="50" operator="equal">
      <formula>"Mayor"</formula>
    </cfRule>
    <cfRule type="cellIs" dxfId="277" priority="51" operator="equal">
      <formula>"Moderado"</formula>
    </cfRule>
    <cfRule type="cellIs" dxfId="276" priority="52" operator="equal">
      <formula>"Menor"</formula>
    </cfRule>
    <cfRule type="cellIs" dxfId="275" priority="53" operator="equal">
      <formula>"Leve"</formula>
    </cfRule>
  </conditionalFormatting>
  <conditionalFormatting sqref="AE5:AE6">
    <cfRule type="cellIs" dxfId="274" priority="45" operator="equal">
      <formula>"Extremo"</formula>
    </cfRule>
    <cfRule type="cellIs" dxfId="273" priority="46" operator="equal">
      <formula>"Alto"</formula>
    </cfRule>
    <cfRule type="cellIs" dxfId="272" priority="47" operator="equal">
      <formula>"Moderado"</formula>
    </cfRule>
    <cfRule type="cellIs" dxfId="271" priority="48" operator="equal">
      <formula>"Bajo"</formula>
    </cfRule>
  </conditionalFormatting>
  <conditionalFormatting sqref="M5:M6">
    <cfRule type="containsText" dxfId="270" priority="44" operator="containsText" text="❌">
      <formula>NOT(ISERROR(SEARCH("❌",M5)))</formula>
    </cfRule>
  </conditionalFormatting>
  <conditionalFormatting sqref="J5">
    <cfRule type="cellIs" dxfId="269" priority="39" operator="equal">
      <formula>"Muy Alta"</formula>
    </cfRule>
    <cfRule type="cellIs" dxfId="268" priority="40" operator="equal">
      <formula>"Alta"</formula>
    </cfRule>
    <cfRule type="cellIs" dxfId="267" priority="41" operator="equal">
      <formula>"Media"</formula>
    </cfRule>
    <cfRule type="cellIs" dxfId="266" priority="42" operator="equal">
      <formula>"Baja"</formula>
    </cfRule>
    <cfRule type="cellIs" dxfId="265" priority="43" operator="equal">
      <formula>"Muy Baja"</formula>
    </cfRule>
  </conditionalFormatting>
  <conditionalFormatting sqref="N5">
    <cfRule type="cellIs" dxfId="264" priority="34" operator="equal">
      <formula>"Catastrófico"</formula>
    </cfRule>
    <cfRule type="cellIs" dxfId="263" priority="35" operator="equal">
      <formula>"Mayor"</formula>
    </cfRule>
    <cfRule type="cellIs" dxfId="262" priority="36" operator="equal">
      <formula>"Moderado"</formula>
    </cfRule>
    <cfRule type="cellIs" dxfId="261" priority="37" operator="equal">
      <formula>"Menor"</formula>
    </cfRule>
    <cfRule type="cellIs" dxfId="260" priority="38" operator="equal">
      <formula>"Leve"</formula>
    </cfRule>
  </conditionalFormatting>
  <conditionalFormatting sqref="P5">
    <cfRule type="cellIs" dxfId="259" priority="30" operator="equal">
      <formula>"Extremo"</formula>
    </cfRule>
    <cfRule type="cellIs" dxfId="258" priority="31" operator="equal">
      <formula>"Alto"</formula>
    </cfRule>
    <cfRule type="cellIs" dxfId="257" priority="32" operator="equal">
      <formula>"Moderado"</formula>
    </cfRule>
    <cfRule type="cellIs" dxfId="256" priority="33" operator="equal">
      <formula>"Bajo"</formula>
    </cfRule>
  </conditionalFormatting>
  <conditionalFormatting sqref="AA7:AA8">
    <cfRule type="cellIs" dxfId="255" priority="25" operator="equal">
      <formula>"Muy Alta"</formula>
    </cfRule>
    <cfRule type="cellIs" dxfId="254" priority="26" operator="equal">
      <formula>"Alta"</formula>
    </cfRule>
    <cfRule type="cellIs" dxfId="253" priority="27" operator="equal">
      <formula>"Media"</formula>
    </cfRule>
    <cfRule type="cellIs" dxfId="252" priority="28" operator="equal">
      <formula>"Baja"</formula>
    </cfRule>
    <cfRule type="cellIs" dxfId="251" priority="29" operator="equal">
      <formula>"Muy Baja"</formula>
    </cfRule>
  </conditionalFormatting>
  <conditionalFormatting sqref="AC7:AC8">
    <cfRule type="cellIs" dxfId="250" priority="20" operator="equal">
      <formula>"Catastrófico"</formula>
    </cfRule>
    <cfRule type="cellIs" dxfId="249" priority="21" operator="equal">
      <formula>"Mayor"</formula>
    </cfRule>
    <cfRule type="cellIs" dxfId="248" priority="22" operator="equal">
      <formula>"Moderado"</formula>
    </cfRule>
    <cfRule type="cellIs" dxfId="247" priority="23" operator="equal">
      <formula>"Menor"</formula>
    </cfRule>
    <cfRule type="cellIs" dxfId="246" priority="24" operator="equal">
      <formula>"Leve"</formula>
    </cfRule>
  </conditionalFormatting>
  <conditionalFormatting sqref="AE7:AE8">
    <cfRule type="cellIs" dxfId="245" priority="16" operator="equal">
      <formula>"Extremo"</formula>
    </cfRule>
    <cfRule type="cellIs" dxfId="244" priority="17" operator="equal">
      <formula>"Alto"</formula>
    </cfRule>
    <cfRule type="cellIs" dxfId="243" priority="18" operator="equal">
      <formula>"Moderado"</formula>
    </cfRule>
    <cfRule type="cellIs" dxfId="242" priority="19" operator="equal">
      <formula>"Bajo"</formula>
    </cfRule>
  </conditionalFormatting>
  <conditionalFormatting sqref="M7:M8">
    <cfRule type="containsText" dxfId="241" priority="15" operator="containsText" text="❌">
      <formula>NOT(ISERROR(SEARCH("❌",M7)))</formula>
    </cfRule>
  </conditionalFormatting>
  <conditionalFormatting sqref="J7:J8">
    <cfRule type="cellIs" dxfId="240" priority="10" operator="equal">
      <formula>"Muy Alta"</formula>
    </cfRule>
    <cfRule type="cellIs" dxfId="239" priority="11" operator="equal">
      <formula>"Alta"</formula>
    </cfRule>
    <cfRule type="cellIs" dxfId="238" priority="12" operator="equal">
      <formula>"Media"</formula>
    </cfRule>
    <cfRule type="cellIs" dxfId="237" priority="13" operator="equal">
      <formula>"Baja"</formula>
    </cfRule>
    <cfRule type="cellIs" dxfId="236" priority="14" operator="equal">
      <formula>"Muy Baja"</formula>
    </cfRule>
  </conditionalFormatting>
  <conditionalFormatting sqref="N7:N8">
    <cfRule type="cellIs" dxfId="235" priority="5" operator="equal">
      <formula>"Catastrófico"</formula>
    </cfRule>
    <cfRule type="cellIs" dxfId="234" priority="6" operator="equal">
      <formula>"Mayor"</formula>
    </cfRule>
    <cfRule type="cellIs" dxfId="233" priority="7" operator="equal">
      <formula>"Moderado"</formula>
    </cfRule>
    <cfRule type="cellIs" dxfId="232" priority="8" operator="equal">
      <formula>"Menor"</formula>
    </cfRule>
    <cfRule type="cellIs" dxfId="231" priority="9" operator="equal">
      <formula>"Leve"</formula>
    </cfRule>
  </conditionalFormatting>
  <dataValidations count="4">
    <dataValidation type="list" allowBlank="1" showInputMessage="1" showErrorMessage="1" sqref="AM3:AM8">
      <formula1>"Sin avance,En curso,Finalizado"</formula1>
    </dataValidation>
    <dataValidation type="list" allowBlank="1" showInputMessage="1" showErrorMessage="1" sqref="H3:H8">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 type="list" allowBlank="1" showInputMessage="1" showErrorMessage="1" sqref="BB7:BB8 BB3 BB5">
      <formula1>"Si,No, No aplica porque el riesgo no se materializo"</formula1>
    </dataValidation>
    <dataValidation type="list" allowBlank="1" showInputMessage="1" showErrorMessage="1" sqref="AS3:AX8 BA7:BA8 BA3 BA5">
      <formula1>"Si,No"</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6">
        <x14:dataValidation type="custom" allowBlank="1" showInputMessage="1" showErrorMessage="1" error="Recuerde que las acciones se generan bajo la medida de mitigar el riesgo">
          <x14:formula1>
            <xm:f>IF(OR(AF3='E:\Downloads\[seguimiento contratacion.xlsx]Opciones Tratamiento'!#REF!,AF3='E:\Downloads\[seguimiento contratacion.xlsx]Opciones Tratamiento'!#REF!,AF3='E:\Downloads\[seguimiento contratacion.xlsx]Opciones Tratamiento'!#REF!),ISBLANK(AF3),ISTEXT(AF3))</xm:f>
          </x14:formula1>
          <xm:sqref>AG3:AG8</xm:sqref>
        </x14:dataValidation>
        <x14:dataValidation type="list" allowBlank="1" showInputMessage="1" showErrorMessage="1">
          <x14:formula1>
            <xm:f>'E:\Downloads\[seguimiento contratacion.xlsx]Opciones Tratamiento'!#REF!</xm:f>
          </x14:formula1>
          <xm:sqref>B3:B8</xm:sqref>
        </x14:dataValidation>
        <x14:dataValidation type="custom" allowBlank="1" showInputMessage="1" showErrorMessage="1" error="Recuerde que las acciones se generan bajo la medida de mitigar el riesgo">
          <x14:formula1>
            <xm:f>IF(OR(AF4='E:\Downloads\[seguimiento contratacion.xlsx]Opciones Tratamiento'!#REF!,AF4='E:\Downloads\[seguimiento contratacion.xlsx]Opciones Tratamiento'!#REF!,AF4='E:\Downloads\[seguimiento contratacion.xlsx]Opciones Tratamiento'!#REF!),ISBLANK(AF4),ISTEXT(AF4))</xm:f>
          </x14:formula1>
          <xm:sqref>AJ4 AJ6</xm:sqref>
        </x14:dataValidation>
        <x14:dataValidation type="custom" allowBlank="1" showInputMessage="1" showErrorMessage="1" error="Recuerde que las acciones se generan bajo la medida de mitigar el riesgo">
          <x14:formula1>
            <xm:f>IF(OR(AF4='E:\Downloads\[seguimiento contratacion.xlsx]Opciones Tratamiento'!#REF!,AF4='E:\Downloads\[seguimiento contratacion.xlsx]Opciones Tratamiento'!#REF!,AF4='E:\Downloads\[seguimiento contratacion.xlsx]Opciones Tratamiento'!#REF!),ISBLANK(AF4),ISTEXT(AF4))</xm:f>
          </x14:formula1>
          <xm:sqref>AI4 AI6</xm:sqref>
        </x14:dataValidation>
        <x14:dataValidation type="custom" allowBlank="1" showInputMessage="1" showErrorMessage="1" error="Recuerde que las acciones se generan bajo la medida de mitigar el riesgo">
          <x14:formula1>
            <xm:f>IF(OR(AF4='E:\Downloads\[seguimiento contratacion.xlsx]Opciones Tratamiento'!#REF!,AF4='E:\Downloads\[seguimiento contratacion.xlsx]Opciones Tratamiento'!#REF!,AF4='E:\Downloads\[seguimiento contratacion.xlsx]Opciones Tratamiento'!#REF!),ISBLANK(AF4),ISTEXT(AF4))</xm:f>
          </x14:formula1>
          <xm:sqref>AH4 AH6</xm:sqref>
        </x14:dataValidation>
        <x14:dataValidation type="list" allowBlank="1" showInputMessage="1" showErrorMessage="1">
          <x14:formula1>
            <xm:f>'E:\Downloads\[seguimiento contratacion.xlsx]Tabla Impacto'!#REF!</xm:f>
          </x14:formula1>
          <xm:sqref>L3:L8 M3:M4</xm:sqref>
        </x14:dataValidation>
        <x14:dataValidation type="list" allowBlank="1" showInputMessage="1" showErrorMessage="1">
          <x14:formula1>
            <xm:f>'E:\Downloads\[seguimiento contratacion.xlsx]Tabla Valoración controles'!#REF!</xm:f>
          </x14:formula1>
          <xm:sqref>Y3:Y8</xm:sqref>
        </x14:dataValidation>
        <x14:dataValidation type="list" allowBlank="1" showInputMessage="1" showErrorMessage="1">
          <x14:formula1>
            <xm:f>'E:\Downloads\[seguimiento contratacion.xlsx]Tabla Valoración controles'!#REF!</xm:f>
          </x14:formula1>
          <xm:sqref>X3:X8</xm:sqref>
        </x14:dataValidation>
        <x14:dataValidation type="list" allowBlank="1" showInputMessage="1" showErrorMessage="1">
          <x14:formula1>
            <xm:f>'E:\Downloads\[seguimiento contratacion.xlsx]Tabla Valoración controles'!#REF!</xm:f>
          </x14:formula1>
          <xm:sqref>W3:W8</xm:sqref>
        </x14:dataValidation>
        <x14:dataValidation type="list" allowBlank="1" showInputMessage="1" showErrorMessage="1">
          <x14:formula1>
            <xm:f>'E:\Downloads\[seguimiento contratacion.xlsx]Tabla Valoración controles'!#REF!</xm:f>
          </x14:formula1>
          <xm:sqref>U3:U8</xm:sqref>
        </x14:dataValidation>
        <x14:dataValidation type="list" allowBlank="1" showInputMessage="1" showErrorMessage="1">
          <x14:formula1>
            <xm:f>'E:\Downloads\[seguimiento contratacion.xlsx]Tabla Valoración controles'!#REF!</xm:f>
          </x14:formula1>
          <xm:sqref>T3:T8</xm:sqref>
        </x14:dataValidation>
        <x14:dataValidation type="custom" allowBlank="1" showInputMessage="1" showErrorMessage="1" error="Recuerde que las acciones se generan bajo la medida de mitigar el riesgo">
          <x14:formula1>
            <xm:f>IF(OR(AF3='xlFile://Root/AUDITORIAS AÑO 2022/DOCUMENTOS ESTRATÉGICOS DE LA OCI  2022/Monitoreo mapa de riesgos a agosto de 2022/[MONITOREO MAPA RIESGOS  GESTIÓN   PROCESO  EVALUACIÓN Y SEGUIMIENTO A 30 de agosto    2022.xlsx]Opciones Tratamiento'!#REF!,AF3='xlFile://Root/AUDITORIAS AÑO 2022/DOCUMENTOS ESTRATÉGICOS DE LA OCI  2022/Monitoreo mapa de riesgos a agosto de 2022/[MONITOREO MAPA RIESGOS  GESTIÓN   PROCESO  EVALUACIÓN Y SEGUIMIENTO A 30 de agosto    2022.xlsx]Opciones Tratamiento'!#REF!,AF3='xlFile://Root/AUDITORIAS AÑO 2022/DOCUMENTOS ESTRATÉGICOS DE LA OCI  2022/Monitoreo mapa de riesgos a agosto de 2022/[MONITOREO MAPA RIESGOS  GESTIÓN   PROCESO  EVALUACIÓN Y SEGUIMIENTO A 30 de agosto    2022.xlsx]Opciones Tratamiento'!#REF!),ISBLANK(AF3),ISTEXT(AF3))</xm:f>
          </x14:formula1>
          <xm:sqref>AH3 AH5 AH7:AH8</xm:sqref>
        </x14:dataValidation>
        <x14:dataValidation type="custom" allowBlank="1" showInputMessage="1" showErrorMessage="1" error="Recuerde que las acciones se generan bajo la medida de mitigar el riesgo">
          <x14:formula1>
            <xm:f>IF(OR(AF3='xlFile://Root/AUDITORIAS AÑO 2022/DOCUMENTOS ESTRATÉGICOS DE LA OCI  2022/Monitoreo mapa de riesgos a agosto de 2022/[MONITOREO MAPA RIESGOS  GESTIÓN   PROCESO  EVALUACIÓN Y SEGUIMIENTO A 30 de agosto    2022.xlsx]Opciones Tratamiento'!#REF!,AF3='xlFile://Root/AUDITORIAS AÑO 2022/DOCUMENTOS ESTRATÉGICOS DE LA OCI  2022/Monitoreo mapa de riesgos a agosto de 2022/[MONITOREO MAPA RIESGOS  GESTIÓN   PROCESO  EVALUACIÓN Y SEGUIMIENTO A 30 de agosto    2022.xlsx]Opciones Tratamiento'!#REF!,AF3='xlFile://Root/AUDITORIAS AÑO 2022/DOCUMENTOS ESTRATÉGICOS DE LA OCI  2022/Monitoreo mapa de riesgos a agosto de 2022/[MONITOREO MAPA RIESGOS  GESTIÓN   PROCESO  EVALUACIÓN Y SEGUIMIENTO A 30 de agosto    2022.xlsx]Opciones Tratamiento'!#REF!),ISBLANK(AF3),ISTEXT(AF3))</xm:f>
          </x14:formula1>
          <xm:sqref>AI3 AI5 AI7:AI8</xm:sqref>
        </x14:dataValidation>
        <x14:dataValidation type="custom" allowBlank="1" showInputMessage="1" showErrorMessage="1" error="Recuerde que las acciones se generan bajo la medida de mitigar el riesgo">
          <x14:formula1>
            <xm:f>IF(OR(AF3='xlFile://Root/AUDITORIAS AÑO 2022/DOCUMENTOS ESTRATÉGICOS DE LA OCI  2022/Monitoreo mapa de riesgos a agosto de 2022/[MONITOREO MAPA RIESGOS  GESTIÓN   PROCESO  EVALUACIÓN Y SEGUIMIENTO A 30 de agosto    2022.xlsx]Opciones Tratamiento'!#REF!,AF3='xlFile://Root/AUDITORIAS AÑO 2022/DOCUMENTOS ESTRATÉGICOS DE LA OCI  2022/Monitoreo mapa de riesgos a agosto de 2022/[MONITOREO MAPA RIESGOS  GESTIÓN   PROCESO  EVALUACIÓN Y SEGUIMIENTO A 30 de agosto    2022.xlsx]Opciones Tratamiento'!#REF!,AF3='xlFile://Root/AUDITORIAS AÑO 2022/DOCUMENTOS ESTRATÉGICOS DE LA OCI  2022/Monitoreo mapa de riesgos a agosto de 2022/[MONITOREO MAPA RIESGOS  GESTIÓN   PROCESO  EVALUACIÓN Y SEGUIMIENTO A 30 de agosto    2022.xlsx]Opciones Tratamiento'!#REF!),ISBLANK(AF3),ISTEXT(AF3))</xm:f>
          </x14:formula1>
          <xm:sqref>AJ3 AJ5 AJ7:AJ8</xm:sqref>
        </x14:dataValidation>
        <x14:dataValidation type="custom" allowBlank="1" showInputMessage="1" showErrorMessage="1" error="Recuerde que las acciones se generan bajo la medida de mitigar el riesgo">
          <x14:formula1>
            <xm:f>IF(OR(AF3='E:\Downloads\[seguimiento contratacion.xlsx]Opciones Tratamiento'!#REF!,AF3='E:\Downloads\[seguimiento contratacion.xlsx]Opciones Tratamiento'!#REF!,AF3='E:\Downloads\[seguimiento contratacion.xlsx]Opciones Tratamiento'!#REF!),ISBLANK(AF3),ISTEXT(AF3))</xm:f>
          </x14:formula1>
          <xm:sqref>AK3 AK5 AL3:AL8</xm:sqref>
        </x14:dataValidation>
        <x14:dataValidation type="list" allowBlank="1" showInputMessage="1" showErrorMessage="1">
          <x14:formula1>
            <xm:f>'E:\Downloads\[seguimiento contratacion.xlsx]Opciones Tratamiento'!#REF!</xm:f>
          </x14:formula1>
          <xm:sqref>AF3:AF8</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1"/>
  <sheetViews>
    <sheetView zoomScale="66" zoomScaleNormal="66" workbookViewId="0">
      <selection sqref="A1:I2"/>
    </sheetView>
  </sheetViews>
  <sheetFormatPr baseColWidth="10" defaultRowHeight="15" x14ac:dyDescent="0.25"/>
  <cols>
    <col min="1" max="1" width="40.85546875" customWidth="1"/>
    <col min="4" max="4" width="22.42578125" customWidth="1"/>
    <col min="9" max="9" width="38.5703125" customWidth="1"/>
    <col min="10" max="10" width="20.140625" customWidth="1"/>
    <col min="14" max="14" width="33.85546875" customWidth="1"/>
    <col min="15" max="15" width="40.5703125" customWidth="1"/>
    <col min="16" max="16" width="28" customWidth="1"/>
    <col min="17" max="17" width="22.140625" customWidth="1"/>
    <col min="18" max="18" width="40.140625" customWidth="1"/>
    <col min="19" max="19" width="58.42578125" customWidth="1"/>
    <col min="20" max="20" width="44.140625" customWidth="1"/>
    <col min="21" max="21" width="39.42578125" customWidth="1"/>
    <col min="22" max="22" width="36" customWidth="1"/>
    <col min="35" max="35" width="49.140625" customWidth="1"/>
    <col min="36" max="36" width="43.28515625" customWidth="1"/>
    <col min="37" max="37" width="38.5703125" customWidth="1"/>
    <col min="38" max="38" width="26.5703125" customWidth="1"/>
  </cols>
  <sheetData>
    <row r="1" spans="1:60"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1" t="s">
        <v>41</v>
      </c>
      <c r="AA1" s="1021"/>
      <c r="AB1" s="1021"/>
      <c r="AC1" s="1021"/>
      <c r="AD1" s="1021"/>
      <c r="AE1" s="1021"/>
      <c r="AF1" s="1021"/>
      <c r="AG1" s="1023" t="s">
        <v>42</v>
      </c>
      <c r="AH1" s="1024"/>
      <c r="AI1" s="1024"/>
      <c r="AJ1" s="1025"/>
      <c r="AK1" s="776" t="s">
        <v>43</v>
      </c>
      <c r="AL1" s="1029"/>
      <c r="AM1" s="1030"/>
      <c r="AN1" s="1007" t="s">
        <v>44</v>
      </c>
      <c r="AO1" s="1008"/>
      <c r="AP1" s="1008"/>
      <c r="AQ1" s="1008"/>
      <c r="AR1" s="1008"/>
      <c r="AS1" s="765" t="s">
        <v>45</v>
      </c>
      <c r="AT1" s="1010"/>
      <c r="AU1" s="1010"/>
      <c r="AV1" s="1010"/>
      <c r="AW1" s="1010"/>
      <c r="AX1" s="1010"/>
      <c r="AY1" s="1010"/>
      <c r="AZ1" s="1010"/>
      <c r="BA1" s="1007" t="s">
        <v>46</v>
      </c>
      <c r="BB1" s="1013"/>
      <c r="BC1" s="1013"/>
      <c r="BD1" s="1013"/>
      <c r="BE1" s="1013"/>
      <c r="BF1" s="1013"/>
      <c r="BG1" s="1013"/>
      <c r="BH1" s="1013"/>
    </row>
    <row r="2" spans="1:60" x14ac:dyDescent="0.25">
      <c r="A2" s="1180"/>
      <c r="B2" s="1180"/>
      <c r="C2" s="1180"/>
      <c r="D2" s="1180"/>
      <c r="E2" s="1180"/>
      <c r="F2" s="1180"/>
      <c r="G2" s="1180"/>
      <c r="H2" s="1180"/>
      <c r="I2" s="1180"/>
      <c r="J2" s="1181"/>
      <c r="K2" s="1181"/>
      <c r="L2" s="1181"/>
      <c r="M2" s="1181"/>
      <c r="N2" s="1181"/>
      <c r="O2" s="1181"/>
      <c r="P2" s="1181"/>
      <c r="Q2" s="1181"/>
      <c r="R2" s="1181"/>
      <c r="S2" s="1181"/>
      <c r="T2" s="1181"/>
      <c r="U2" s="1181"/>
      <c r="V2" s="1181"/>
      <c r="W2" s="1181"/>
      <c r="X2" s="1181"/>
      <c r="Y2" s="1181"/>
      <c r="Z2" s="1180"/>
      <c r="AA2" s="1180"/>
      <c r="AB2" s="1180"/>
      <c r="AC2" s="1180"/>
      <c r="AD2" s="1180"/>
      <c r="AE2" s="1180"/>
      <c r="AF2" s="1180"/>
      <c r="AG2" s="1023"/>
      <c r="AH2" s="1024"/>
      <c r="AI2" s="1024"/>
      <c r="AJ2" s="1182"/>
      <c r="AK2" s="1183"/>
      <c r="AL2" s="1183"/>
      <c r="AM2" s="1030"/>
      <c r="AN2" s="1009"/>
      <c r="AO2" s="1009"/>
      <c r="AP2" s="1009"/>
      <c r="AQ2" s="1009"/>
      <c r="AR2" s="1009"/>
      <c r="AS2" s="1011"/>
      <c r="AT2" s="1012"/>
      <c r="AU2" s="1012"/>
      <c r="AV2" s="1012"/>
      <c r="AW2" s="1012"/>
      <c r="AX2" s="1012"/>
      <c r="AY2" s="1012"/>
      <c r="AZ2" s="1012"/>
      <c r="BA2" s="1014"/>
      <c r="BB2" s="1014"/>
      <c r="BC2" s="1014"/>
      <c r="BD2" s="1014"/>
      <c r="BE2" s="1014"/>
      <c r="BF2" s="1014"/>
      <c r="BG2" s="1014"/>
      <c r="BH2" s="1014"/>
    </row>
    <row r="3" spans="1:60" x14ac:dyDescent="0.25">
      <c r="A3" s="1015" t="s">
        <v>47</v>
      </c>
      <c r="B3" s="1005" t="s">
        <v>24</v>
      </c>
      <c r="C3" s="1005" t="s">
        <v>48</v>
      </c>
      <c r="D3" s="1005" t="s">
        <v>49</v>
      </c>
      <c r="E3" s="1005" t="s">
        <v>50</v>
      </c>
      <c r="F3" s="1006" t="s">
        <v>51</v>
      </c>
      <c r="G3" s="1005" t="s">
        <v>52</v>
      </c>
      <c r="H3" s="1005" t="s">
        <v>53</v>
      </c>
      <c r="I3" s="1005" t="s">
        <v>54</v>
      </c>
      <c r="J3" s="1005" t="s">
        <v>55</v>
      </c>
      <c r="K3" s="1005" t="s">
        <v>56</v>
      </c>
      <c r="L3" s="1005" t="s">
        <v>57</v>
      </c>
      <c r="M3" s="1005" t="s">
        <v>58</v>
      </c>
      <c r="N3" s="1005" t="s">
        <v>59</v>
      </c>
      <c r="O3" s="1005" t="s">
        <v>56</v>
      </c>
      <c r="P3" s="1005" t="s">
        <v>60</v>
      </c>
      <c r="Q3" s="1005" t="s">
        <v>61</v>
      </c>
      <c r="R3" s="1005" t="s">
        <v>62</v>
      </c>
      <c r="S3" s="1005" t="s">
        <v>63</v>
      </c>
      <c r="T3" s="1801" t="s">
        <v>64</v>
      </c>
      <c r="U3" s="1801"/>
      <c r="V3" s="1801"/>
      <c r="W3" s="1801"/>
      <c r="X3" s="1801"/>
      <c r="Y3" s="1801"/>
      <c r="Z3" s="1018" t="s">
        <v>65</v>
      </c>
      <c r="AA3" s="1005" t="s">
        <v>66</v>
      </c>
      <c r="AB3" s="1005" t="s">
        <v>56</v>
      </c>
      <c r="AC3" s="1005" t="s">
        <v>67</v>
      </c>
      <c r="AD3" s="1005" t="s">
        <v>56</v>
      </c>
      <c r="AE3" s="1005" t="s">
        <v>68</v>
      </c>
      <c r="AF3" s="1005" t="s">
        <v>69</v>
      </c>
      <c r="AG3" s="1005" t="s">
        <v>42</v>
      </c>
      <c r="AH3" s="1005" t="s">
        <v>25</v>
      </c>
      <c r="AI3" s="1005" t="s">
        <v>70</v>
      </c>
      <c r="AJ3" s="1005" t="s">
        <v>71</v>
      </c>
      <c r="AK3" s="1559" t="s">
        <v>72</v>
      </c>
      <c r="AL3" s="1000" t="s">
        <v>73</v>
      </c>
      <c r="AM3" s="1000" t="s">
        <v>74</v>
      </c>
      <c r="AN3" s="996" t="s">
        <v>26</v>
      </c>
      <c r="AO3" s="997" t="s">
        <v>181</v>
      </c>
      <c r="AP3" s="997" t="s">
        <v>182</v>
      </c>
      <c r="AQ3" s="997" t="s">
        <v>77</v>
      </c>
      <c r="AR3" s="997" t="s">
        <v>78</v>
      </c>
      <c r="AS3" s="997" t="s">
        <v>27</v>
      </c>
      <c r="AT3" s="997" t="s">
        <v>28</v>
      </c>
      <c r="AU3" s="997" t="s">
        <v>29</v>
      </c>
      <c r="AV3" s="997" t="s">
        <v>79</v>
      </c>
      <c r="AW3" s="997" t="s">
        <v>30</v>
      </c>
      <c r="AX3" s="997" t="s">
        <v>80</v>
      </c>
      <c r="AY3" s="996" t="s">
        <v>259</v>
      </c>
      <c r="AZ3" s="996" t="s">
        <v>31</v>
      </c>
      <c r="BA3" s="996" t="s">
        <v>81</v>
      </c>
      <c r="BB3" s="996" t="s">
        <v>82</v>
      </c>
      <c r="BC3" s="996" t="s">
        <v>83</v>
      </c>
      <c r="BD3" s="996" t="s">
        <v>84</v>
      </c>
      <c r="BE3" s="996" t="s">
        <v>85</v>
      </c>
      <c r="BF3" s="996" t="s">
        <v>177</v>
      </c>
      <c r="BG3" s="995" t="s">
        <v>87</v>
      </c>
      <c r="BH3" s="995" t="s">
        <v>88</v>
      </c>
    </row>
    <row r="4" spans="1:60" ht="31.5" x14ac:dyDescent="0.25">
      <c r="A4" s="1015"/>
      <c r="B4" s="1005"/>
      <c r="C4" s="1005"/>
      <c r="D4" s="1005"/>
      <c r="E4" s="1005"/>
      <c r="F4" s="1006"/>
      <c r="G4" s="1001"/>
      <c r="H4" s="1001"/>
      <c r="I4" s="1005"/>
      <c r="J4" s="1005"/>
      <c r="K4" s="1005"/>
      <c r="L4" s="1005"/>
      <c r="M4" s="1005"/>
      <c r="N4" s="1005"/>
      <c r="O4" s="1005"/>
      <c r="P4" s="1005"/>
      <c r="Q4" s="1005"/>
      <c r="R4" s="1005"/>
      <c r="S4" s="1005"/>
      <c r="T4" s="12" t="s">
        <v>89</v>
      </c>
      <c r="U4" s="12" t="s">
        <v>90</v>
      </c>
      <c r="V4" s="12" t="s">
        <v>91</v>
      </c>
      <c r="W4" s="12" t="s">
        <v>92</v>
      </c>
      <c r="X4" s="12" t="s">
        <v>93</v>
      </c>
      <c r="Y4" s="12" t="s">
        <v>94</v>
      </c>
      <c r="Z4" s="1120"/>
      <c r="AA4" s="1005"/>
      <c r="AB4" s="1005"/>
      <c r="AC4" s="1005"/>
      <c r="AD4" s="1005"/>
      <c r="AE4" s="1005"/>
      <c r="AF4" s="1005"/>
      <c r="AG4" s="1005"/>
      <c r="AH4" s="1005"/>
      <c r="AI4" s="1005"/>
      <c r="AJ4" s="1005"/>
      <c r="AK4" s="1559"/>
      <c r="AL4" s="1001"/>
      <c r="AM4" s="1001"/>
      <c r="AN4" s="996"/>
      <c r="AO4" s="997"/>
      <c r="AP4" s="997"/>
      <c r="AQ4" s="997"/>
      <c r="AR4" s="997"/>
      <c r="AS4" s="997"/>
      <c r="AT4" s="997"/>
      <c r="AU4" s="997"/>
      <c r="AV4" s="997"/>
      <c r="AW4" s="997"/>
      <c r="AX4" s="997"/>
      <c r="AY4" s="996"/>
      <c r="AZ4" s="996"/>
      <c r="BA4" s="996"/>
      <c r="BB4" s="996"/>
      <c r="BC4" s="996"/>
      <c r="BD4" s="996"/>
      <c r="BE4" s="996"/>
      <c r="BF4" s="996"/>
      <c r="BG4" s="995"/>
      <c r="BH4" s="995"/>
    </row>
    <row r="5" spans="1:60" ht="330" x14ac:dyDescent="0.25">
      <c r="A5" s="1544">
        <v>1</v>
      </c>
      <c r="B5" s="1179" t="s">
        <v>95</v>
      </c>
      <c r="C5" s="1179" t="s">
        <v>260</v>
      </c>
      <c r="D5" s="1179" t="s">
        <v>261</v>
      </c>
      <c r="E5" s="93" t="s">
        <v>262</v>
      </c>
      <c r="F5" s="1792" t="s">
        <v>263</v>
      </c>
      <c r="G5" s="1523" t="s">
        <v>264</v>
      </c>
      <c r="H5" s="1179" t="s">
        <v>101</v>
      </c>
      <c r="I5" s="1795">
        <v>360</v>
      </c>
      <c r="J5" s="1777" t="str">
        <f>IF(I5&lt;=0,"",IF(I5&lt;=2,"Muy Baja",IF(I5&lt;=24,"Baja",IF(I5&lt;=500,"Media",IF(I5&lt;=5000,"Alta","Muy Alta")))))</f>
        <v>Media</v>
      </c>
      <c r="K5" s="1799">
        <f>IF(J5="","",IF(J5="Muy Baja",0.2,IF(J5="Baja",0.4,IF(J5="Media",0.6,IF(J5="Alta",0.8,IF(J5="Muy Alta",1,))))))</f>
        <v>0.6</v>
      </c>
      <c r="L5" s="1171" t="s">
        <v>265</v>
      </c>
      <c r="M5" s="1530" t="str">
        <f>IF(NOT(ISERROR(MATCH(L5,'[5]Tabla Impacto'!$B$221:$B$223,0))),'[5]Tabla Impacto'!$F$223&amp;"Por favor no seleccionar los criterios de impacto(Afectación Económica o presupuestal y Pérdida Reputacional)",L5)</f>
        <v xml:space="preserve">     El riesgo afecta la imagen de la entidad a nivel nacional, con efecto publicitarios sostenible a nivel país</v>
      </c>
      <c r="N5" s="1777" t="str">
        <f>IF(OR(M5='[5]Tabla Impacto'!$C$11,M5='[5]Tabla Impacto'!$D$11),"Leve",IF(OR(M5='[5]Tabla Impacto'!$C$12,M5='[5]Tabla Impacto'!$D$12),"Menor",IF(OR(M5='[5]Tabla Impacto'!$C$13,M5='[5]Tabla Impacto'!$D$13),"Moderado",IF(OR(M5='[5]Tabla Impacto'!$C$14,M5='[5]Tabla Impacto'!$D$14),"Mayor",IF(OR(M5='[5]Tabla Impacto'!$C$15,M5='[5]Tabla Impacto'!$D$15),"Catastrófico","")))))</f>
        <v>Catastrófico</v>
      </c>
      <c r="O5" s="1530">
        <f>IF(N5="","",IF(N5="Leve",0.2,IF(N5="Menor",0.4,IF(N5="Moderado",0.6,IF(N5="Mayor",0.8,IF(N5="Catastrófico",1,))))))</f>
        <v>1</v>
      </c>
      <c r="P5" s="1780"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Extremo</v>
      </c>
      <c r="Q5" s="74">
        <v>1</v>
      </c>
      <c r="R5" s="75" t="s">
        <v>266</v>
      </c>
      <c r="S5" s="76" t="str">
        <f>IF(OR(T5="Preventivo",T5="Detectivo"),"Probabilidad",IF(T5="Correctivo","Impacto",""))</f>
        <v>Probabilidad</v>
      </c>
      <c r="T5" s="77" t="s">
        <v>214</v>
      </c>
      <c r="U5" s="77" t="s">
        <v>35</v>
      </c>
      <c r="V5" s="78" t="str">
        <f>IF(AND(T5="Preventivo",U5="Automático"),"50%",IF(AND(T5="Preventivo",U5="Manual"),"40%",IF(AND(T5="Detectivo",U5="Automático"),"40%",IF(AND(T5="Detectivo",U5="Manual"),"30%",IF(AND(T5="Correctivo",U5="Automático"),"35%",IF(AND(T5="Correctivo",U5="Manual"),"25%",""))))))</f>
        <v>30%</v>
      </c>
      <c r="W5" s="77" t="s">
        <v>172</v>
      </c>
      <c r="X5" s="77" t="s">
        <v>141</v>
      </c>
      <c r="Y5" s="77" t="s">
        <v>107</v>
      </c>
      <c r="Z5" s="79">
        <f>IFERROR(IF(S5="Probabilidad",(K5-(+K5*V5)),IF(S5="Impacto",K5,"")),"")</f>
        <v>0.42</v>
      </c>
      <c r="AA5" s="80" t="str">
        <f>IFERROR(IF(Z5="","",IF(Z5&lt;=0.2,"Muy Baja",IF(Z5&lt;=0.4,"Baja",IF(Z5&lt;=0.6,"Media",IF(Z5&lt;=0.8,"Alta","Muy Alta"))))),"")</f>
        <v>Media</v>
      </c>
      <c r="AB5" s="78">
        <f>+Z5</f>
        <v>0.42</v>
      </c>
      <c r="AC5" s="80" t="str">
        <f>IFERROR(IF(AD5="","",IF(AD5&lt;=0.2,"Leve",IF(AD5&lt;=0.4,"Menor",IF(AD5&lt;=0.6,"Moderado",IF(AD5&lt;=0.8,"Mayor","Catastrófico"))))),"")</f>
        <v>Catastrófico</v>
      </c>
      <c r="AD5" s="78">
        <f>IFERROR(IF(S5="Impacto",(O5-(+O5*V5)),IF(S5="Probabilidad",O5,"")),"")</f>
        <v>1</v>
      </c>
      <c r="AE5" s="81"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Extremo</v>
      </c>
      <c r="AF5" s="77" t="s">
        <v>142</v>
      </c>
      <c r="AG5" s="1783" t="s">
        <v>267</v>
      </c>
      <c r="AH5" s="1786" t="s">
        <v>268</v>
      </c>
      <c r="AI5" s="1789">
        <v>44713</v>
      </c>
      <c r="AJ5" s="1774" t="s">
        <v>269</v>
      </c>
      <c r="AK5" s="1532">
        <v>44827</v>
      </c>
      <c r="AL5" s="99" t="s">
        <v>270</v>
      </c>
      <c r="AM5" s="139" t="s">
        <v>109</v>
      </c>
      <c r="AN5" s="1537" t="s">
        <v>271</v>
      </c>
      <c r="AO5" s="1157" t="s">
        <v>272</v>
      </c>
      <c r="AP5" s="1537" t="s">
        <v>112</v>
      </c>
      <c r="AQ5" s="1537" t="s">
        <v>273</v>
      </c>
      <c r="AR5" s="1157" t="s">
        <v>36</v>
      </c>
      <c r="AS5" s="89" t="s">
        <v>32</v>
      </c>
      <c r="AT5" s="89" t="s">
        <v>32</v>
      </c>
      <c r="AU5" s="89" t="s">
        <v>37</v>
      </c>
      <c r="AV5" s="89" t="s">
        <v>32</v>
      </c>
      <c r="AW5" s="89" t="s">
        <v>37</v>
      </c>
      <c r="AX5" s="89" t="s">
        <v>32</v>
      </c>
      <c r="AY5" s="1537" t="s">
        <v>274</v>
      </c>
      <c r="AZ5" s="90" t="s">
        <v>275</v>
      </c>
      <c r="BA5" s="1157" t="s">
        <v>37</v>
      </c>
      <c r="BB5" s="1537" t="s">
        <v>116</v>
      </c>
      <c r="BC5" s="1159">
        <v>0</v>
      </c>
      <c r="BD5" s="1161">
        <f>I5</f>
        <v>360</v>
      </c>
      <c r="BE5" s="1163">
        <f>(BC5/BD5)</f>
        <v>0</v>
      </c>
      <c r="BF5" s="1520" t="str">
        <f>IF(BE5=0,"Los controles están funcionando y son efectivos",IF(AND(BE5&gt;0,BE5&lt;=0.2),"Los controles son efectivos el 80%.",IF(AND(BE5&gt;0.2,BE5&lt;=1),"Los controles  son ineficientes","Valor no valido")))</f>
        <v>Los controles están funcionando y son efectivos</v>
      </c>
      <c r="BG5" s="1157" t="s">
        <v>180</v>
      </c>
      <c r="BH5" s="90"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Mantener la aplicación del control.</v>
      </c>
    </row>
    <row r="6" spans="1:60" ht="409.5" x14ac:dyDescent="0.25">
      <c r="A6" s="1544"/>
      <c r="B6" s="1179"/>
      <c r="C6" s="1179"/>
      <c r="D6" s="1179"/>
      <c r="E6" s="73" t="s">
        <v>276</v>
      </c>
      <c r="F6" s="1793"/>
      <c r="G6" s="1794"/>
      <c r="H6" s="1179"/>
      <c r="I6" s="1796"/>
      <c r="J6" s="1778"/>
      <c r="K6" s="1800"/>
      <c r="L6" s="1171"/>
      <c r="M6" s="1530">
        <f ca="1">IF(NOT(ISERROR(MATCH(L6,_xlfn.ANCHORARRAY(#REF!),0))),#REF!&amp;"Por favor no seleccionar los criterios de impacto",L6)</f>
        <v>0</v>
      </c>
      <c r="N6" s="1778"/>
      <c r="O6" s="1530"/>
      <c r="P6" s="1781"/>
      <c r="Q6" s="74">
        <v>2</v>
      </c>
      <c r="R6" s="91" t="s">
        <v>277</v>
      </c>
      <c r="S6" s="92" t="str">
        <f>IF(OR(T6="Preventivo",T6="Detectivo"),"Probabilidad",IF(T6="Correctivo","Impacto",""))</f>
        <v>Probabilidad</v>
      </c>
      <c r="T6" s="77" t="s">
        <v>214</v>
      </c>
      <c r="U6" s="77" t="s">
        <v>35</v>
      </c>
      <c r="V6" s="78" t="str">
        <f>IF(AND(T6="Preventivo",U6="Automático"),"50%",IF(AND(T6="Preventivo",U6="Manual"),"40%",IF(AND(T6="Detectivo",U6="Automático"),"40%",IF(AND(T6="Detectivo",U6="Manual"),"30%",IF(AND(T6="Correctivo",U6="Automático"),"35%",IF(AND(T6="Correctivo",U6="Manual"),"25%",""))))))</f>
        <v>30%</v>
      </c>
      <c r="W6" s="77" t="s">
        <v>105</v>
      </c>
      <c r="X6" s="77" t="s">
        <v>141</v>
      </c>
      <c r="Y6" s="77" t="s">
        <v>107</v>
      </c>
      <c r="Z6" s="79">
        <f>IFERROR(IF(AND(S5="Probabilidad",S6="Probabilidad"),(AB5-(+AB5*V6)),IF(AND(S5="Impacto",S6="Probabilidad"),(K5-(+K5*V6)),IF(S6="Impacto",AB5,""))),"")</f>
        <v>0.29399999999999998</v>
      </c>
      <c r="AA6" s="80" t="str">
        <f>IFERROR(IF(Z6="","",IF(Z6&lt;=0.2,"Muy Baja",IF(Z6&lt;=0.4,"Baja",IF(Z6&lt;=0.6,"Media",IF(Z6&lt;=0.8,"Alta","Muy Alta"))))),"")</f>
        <v>Baja</v>
      </c>
      <c r="AB6" s="78">
        <f>+Z6</f>
        <v>0.29399999999999998</v>
      </c>
      <c r="AC6" s="80" t="str">
        <f>IFERROR(IF(AD6="","",IF(AD6&lt;=0.2,"Leve",IF(AD6&lt;=0.4,"Menor",IF(AD6&lt;=0.6,"Moderado",IF(AD6&lt;=0.8,"Mayor","Catastrófico"))))),"")</f>
        <v>Catastrófico</v>
      </c>
      <c r="AD6" s="78">
        <f>IFERROR(IF(AND(S5="Impacto",S6="Impacto"),(AD5-(+AD5*V6)),IF(AND(S5="Probabilidad",S6="Impacto"),(O5-(+O5*V6)),IF(S6="Probabilidad",AD5,""))),"")</f>
        <v>1</v>
      </c>
      <c r="AE6" s="81" t="str">
        <f>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Extremo</v>
      </c>
      <c r="AF6" s="77" t="s">
        <v>142</v>
      </c>
      <c r="AG6" s="1784"/>
      <c r="AH6" s="1787"/>
      <c r="AI6" s="1790"/>
      <c r="AJ6" s="1775"/>
      <c r="AK6" s="1533"/>
      <c r="AL6" s="83" t="s">
        <v>278</v>
      </c>
      <c r="AM6" s="139" t="s">
        <v>109</v>
      </c>
      <c r="AN6" s="1538"/>
      <c r="AO6" s="1157"/>
      <c r="AP6" s="1538"/>
      <c r="AQ6" s="1538"/>
      <c r="AR6" s="1157"/>
      <c r="AS6" s="89" t="s">
        <v>32</v>
      </c>
      <c r="AT6" s="89" t="s">
        <v>37</v>
      </c>
      <c r="AU6" s="89" t="s">
        <v>32</v>
      </c>
      <c r="AV6" s="89" t="s">
        <v>32</v>
      </c>
      <c r="AW6" s="89" t="s">
        <v>37</v>
      </c>
      <c r="AX6" s="89" t="s">
        <v>32</v>
      </c>
      <c r="AY6" s="1535"/>
      <c r="AZ6" s="90" t="s">
        <v>275</v>
      </c>
      <c r="BA6" s="1157"/>
      <c r="BB6" s="1538"/>
      <c r="BC6" s="1159"/>
      <c r="BD6" s="1161"/>
      <c r="BE6" s="1163"/>
      <c r="BF6" s="1547"/>
      <c r="BG6" s="1168"/>
      <c r="BH6" s="90" t="s">
        <v>244</v>
      </c>
    </row>
    <row r="7" spans="1:60" ht="409.5" x14ac:dyDescent="0.25">
      <c r="A7" s="140"/>
      <c r="B7" s="83"/>
      <c r="C7" s="83"/>
      <c r="D7" s="83"/>
      <c r="E7" s="73" t="s">
        <v>279</v>
      </c>
      <c r="F7" s="1538"/>
      <c r="G7" s="83"/>
      <c r="H7" s="83"/>
      <c r="I7" s="1797"/>
      <c r="J7" s="1778"/>
      <c r="K7" s="1524"/>
      <c r="L7" s="135"/>
      <c r="M7" s="141"/>
      <c r="N7" s="1778"/>
      <c r="O7" s="141"/>
      <c r="P7" s="1781"/>
      <c r="Q7" s="74">
        <v>3</v>
      </c>
      <c r="R7" s="91" t="s">
        <v>280</v>
      </c>
      <c r="S7" s="92" t="str">
        <f>IF(OR(T7="Preventivo",T7="Detectivo"),"Probabilidad",IF(T7="Correctivo","Impacto",""))</f>
        <v>Probabilidad</v>
      </c>
      <c r="T7" s="77" t="s">
        <v>104</v>
      </c>
      <c r="U7" s="77" t="s">
        <v>35</v>
      </c>
      <c r="V7" s="78" t="str">
        <f>IF(AND(T7="Preventivo",U7="Automático"),"50%",IF(AND(T7="Preventivo",U7="Manual"),"40%",IF(AND(T7="Detectivo",U7="Automático"),"40%",IF(AND(T7="Detectivo",U7="Manual"),"30%",IF(AND(T7="Correctivo",U7="Automático"),"35%",IF(AND(T7="Correctivo",U7="Manual"),"25%",""))))))</f>
        <v>40%</v>
      </c>
      <c r="W7" s="77" t="s">
        <v>105</v>
      </c>
      <c r="X7" s="77" t="s">
        <v>141</v>
      </c>
      <c r="Y7" s="77" t="s">
        <v>107</v>
      </c>
      <c r="Z7" s="79">
        <f>IFERROR(IF(AND(S6="Probabilidad",S7="Probabilidad"),(AB6-(+AB6*V7)),IF(AND(S6="Impacto",S7="Probabilidad"),(K6-(+K6*V7)),IF(S7="Impacto",AB6,""))),"")</f>
        <v>0.1764</v>
      </c>
      <c r="AA7" s="80" t="str">
        <f>IFERROR(IF(Z7="","",IF(Z7&lt;=0.2,"Muy Baja",IF(Z7&lt;=0.4,"Baja",IF(Z7&lt;=0.6,"Media",IF(Z7&lt;=0.8,"Alta","Muy Alta"))))),"")</f>
        <v>Muy Baja</v>
      </c>
      <c r="AB7" s="78">
        <f>+Z7</f>
        <v>0.1764</v>
      </c>
      <c r="AC7" s="80" t="str">
        <f>IFERROR(IF(AD7="","",IF(AD7&lt;=0.2,"Leve",IF(AD7&lt;=0.4,"Menor",IF(AD7&lt;=0.6,"Moderado",IF(AD7&lt;=0.8,"Mayor","Catastrófico"))))),"")</f>
        <v>Catastrófico</v>
      </c>
      <c r="AD7" s="78">
        <f>IFERROR(IF(AND(S6="Impacto",S7="Impacto"),(AD6-(+AD6*V7)),IF(AND(S6="Probabilidad",S7="Impacto"),(O6-(+O6*V7)),IF(S7="Probabilidad",AD6,""))),"")</f>
        <v>1</v>
      </c>
      <c r="AE7" s="81" t="str">
        <f>IFERROR(IF(OR(AND(AA7="Muy Baja",AC7="Leve"),AND(AA7="Muy Baja",AC7="Menor"),AND(AA7="Baja",AC7="Leve")),"Bajo",IF(OR(AND(AA7="Muy baja",AC7="Moderado"),AND(AA7="Baja",AC7="Menor"),AND(AA7="Baja",AC7="Moderado"),AND(AA7="Media",AC7="Leve"),AND(AA7="Media",AC7="Menor"),AND(AA7="Media",AC7="Moderado"),AND(AA7="Alta",AC7="Leve"),AND(AA7="Alta",AC7="Menor")),"Moderado",IF(OR(AND(AA7="Muy Baja",AC7="Mayor"),AND(AA7="Baja",AC7="Mayor"),AND(AA7="Media",AC7="Mayor"),AND(AA7="Alta",AC7="Moderado"),AND(AA7="Alta",AC7="Mayor"),AND(AA7="Muy Alta",AC7="Leve"),AND(AA7="Muy Alta",AC7="Menor"),AND(AA7="Muy Alta",AC7="Moderado"),AND(AA7="Muy Alta",AC7="Mayor")),"Alto",IF(OR(AND(AA7="Muy Baja",AC7="Catastrófico"),AND(AA7="Baja",AC7="Catastrófico"),AND(AA7="Media",AC7="Catastrófico"),AND(AA7="Alta",AC7="Catastrófico"),AND(AA7="Muy Alta",AC7="Catastrófico")),"Extremo","")))),"")</f>
        <v>Extremo</v>
      </c>
      <c r="AF7" s="77" t="s">
        <v>142</v>
      </c>
      <c r="AG7" s="1785"/>
      <c r="AH7" s="1788"/>
      <c r="AI7" s="1790"/>
      <c r="AJ7" s="1776"/>
      <c r="AK7" s="93"/>
      <c r="AL7" s="83" t="s">
        <v>281</v>
      </c>
      <c r="AM7" s="139" t="s">
        <v>109</v>
      </c>
      <c r="AN7" s="1538"/>
      <c r="AO7" s="90"/>
      <c r="AP7" s="1538"/>
      <c r="AQ7" s="1538"/>
      <c r="AR7" s="90"/>
      <c r="AS7" s="89" t="s">
        <v>32</v>
      </c>
      <c r="AT7" s="89" t="s">
        <v>32</v>
      </c>
      <c r="AU7" s="89" t="s">
        <v>32</v>
      </c>
      <c r="AV7" s="89" t="s">
        <v>32</v>
      </c>
      <c r="AW7" s="89" t="s">
        <v>37</v>
      </c>
      <c r="AX7" s="89" t="s">
        <v>32</v>
      </c>
      <c r="AY7" s="1535"/>
      <c r="AZ7" s="90" t="s">
        <v>275</v>
      </c>
      <c r="BA7" s="90"/>
      <c r="BB7" s="1538"/>
      <c r="BC7" s="136"/>
      <c r="BD7" s="137"/>
      <c r="BE7" s="138"/>
      <c r="BF7" s="1547"/>
      <c r="BG7" s="96"/>
      <c r="BH7" s="90" t="s">
        <v>282</v>
      </c>
    </row>
    <row r="8" spans="1:60" ht="409.5" x14ac:dyDescent="0.25">
      <c r="A8" s="140"/>
      <c r="B8" s="83"/>
      <c r="C8" s="83"/>
      <c r="D8" s="83"/>
      <c r="E8" s="73" t="s">
        <v>283</v>
      </c>
      <c r="F8" s="1538"/>
      <c r="G8" s="83"/>
      <c r="H8" s="83"/>
      <c r="I8" s="1797"/>
      <c r="J8" s="1778"/>
      <c r="K8" s="1524"/>
      <c r="L8" s="135"/>
      <c r="M8" s="141"/>
      <c r="N8" s="1778"/>
      <c r="O8" s="141"/>
      <c r="P8" s="1781"/>
      <c r="Q8" s="74">
        <v>4</v>
      </c>
      <c r="R8" s="91" t="s">
        <v>284</v>
      </c>
      <c r="S8" s="92" t="str">
        <f>IF(OR(T8="Preventivo",T8="Detectivo"),"Probabilidad",IF(T8="Correctivo","Impacto",""))</f>
        <v>Impacto</v>
      </c>
      <c r="T8" s="77" t="s">
        <v>285</v>
      </c>
      <c r="U8" s="77" t="s">
        <v>35</v>
      </c>
      <c r="V8" s="78" t="str">
        <f>IF(AND(T8="Preventivo",U8="Automático"),"50%",IF(AND(T8="Preventivo",U8="Manual"),"40%",IF(AND(T8="Detectivo",U8="Automático"),"40%",IF(AND(T8="Detectivo",U8="Manual"),"30%",IF(AND(T8="Correctivo",U8="Automático"),"35%",IF(AND(T8="Correctivo",U8="Manual"),"25%",""))))))</f>
        <v>25%</v>
      </c>
      <c r="W8" s="77" t="s">
        <v>105</v>
      </c>
      <c r="X8" s="77" t="s">
        <v>106</v>
      </c>
      <c r="Y8" s="77" t="s">
        <v>107</v>
      </c>
      <c r="Z8" s="79">
        <f>IFERROR(IF(AND(S7="Probabilidad",S8="Probabilidad"),(AB7-(+AB7*V8)),IF(AND(S7="Impacto",S8="Probabilidad"),(K7-(+K7*V8)),IF(S8="Impacto",AB7,""))),"")</f>
        <v>0.1764</v>
      </c>
      <c r="AA8" s="80" t="str">
        <f>IFERROR(IF(Z8="","",IF(Z8&lt;=0.2,"Muy Baja",IF(Z8&lt;=0.4,"Baja",IF(Z8&lt;=0.6,"Media",IF(Z8&lt;=0.8,"Alta","Muy Alta"))))),"")</f>
        <v>Muy Baja</v>
      </c>
      <c r="AB8" s="78">
        <f>+Z8</f>
        <v>0.1764</v>
      </c>
      <c r="AC8" s="80" t="str">
        <f>IFERROR(IF(AD8="","",IF(AD8&lt;=0.2,"Leve",IF(AD8&lt;=0.4,"Menor",IF(AD8&lt;=0.6,"Moderado",IF(AD8&lt;=0.8,"Mayor","Catastrófico"))))),"")</f>
        <v>Mayor</v>
      </c>
      <c r="AD8" s="78">
        <v>0.75</v>
      </c>
      <c r="AE8" s="81" t="str">
        <f>IFERROR(IF(OR(AND(AA8="Muy Baja",AC8="Leve"),AND(AA8="Muy Baja",AC8="Menor"),AND(AA8="Baja",AC8="Leve")),"Bajo",IF(OR(AND(AA8="Muy baja",AC8="Moderado"),AND(AA8="Baja",AC8="Menor"),AND(AA8="Baja",AC8="Moderado"),AND(AA8="Media",AC8="Leve"),AND(AA8="Media",AC8="Menor"),AND(AA8="Media",AC8="Moderado"),AND(AA8="Alta",AC8="Leve"),AND(AA8="Alta",AC8="Menor")),"Moderado",IF(OR(AND(AA8="Muy Baja",AC8="Mayor"),AND(AA8="Baja",AC8="Mayor"),AND(AA8="Media",AC8="Mayor"),AND(AA8="Alta",AC8="Moderado"),AND(AA8="Alta",AC8="Mayor"),AND(AA8="Muy Alta",AC8="Leve"),AND(AA8="Muy Alta",AC8="Menor"),AND(AA8="Muy Alta",AC8="Moderado"),AND(AA8="Muy Alta",AC8="Mayor")),"Alto",IF(OR(AND(AA8="Muy Baja",AC8="Catastrófico"),AND(AA8="Baja",AC8="Catastrófico"),AND(AA8="Media",AC8="Catastrófico"),AND(AA8="Alta",AC8="Catastrófico"),AND(AA8="Muy Alta",AC8="Catastrófico")),"Extremo","")))),"")</f>
        <v>Alto</v>
      </c>
      <c r="AF8" s="77" t="s">
        <v>142</v>
      </c>
      <c r="AG8" s="142" t="s">
        <v>286</v>
      </c>
      <c r="AH8" s="142" t="s">
        <v>268</v>
      </c>
      <c r="AI8" s="1790"/>
      <c r="AJ8" s="143" t="s">
        <v>269</v>
      </c>
      <c r="AK8" s="93"/>
      <c r="AL8" s="83" t="s">
        <v>287</v>
      </c>
      <c r="AM8" s="139" t="s">
        <v>109</v>
      </c>
      <c r="AN8" s="1535"/>
      <c r="AO8" s="90"/>
      <c r="AP8" s="1538"/>
      <c r="AQ8" s="1538"/>
      <c r="AR8" s="90"/>
      <c r="AS8" s="89" t="s">
        <v>32</v>
      </c>
      <c r="AT8" s="89" t="s">
        <v>37</v>
      </c>
      <c r="AU8" s="89" t="s">
        <v>32</v>
      </c>
      <c r="AV8" s="89" t="s">
        <v>32</v>
      </c>
      <c r="AW8" s="89" t="s">
        <v>37</v>
      </c>
      <c r="AX8" s="89" t="s">
        <v>32</v>
      </c>
      <c r="AY8" s="1535"/>
      <c r="AZ8" s="90" t="s">
        <v>275</v>
      </c>
      <c r="BA8" s="90"/>
      <c r="BB8" s="1538"/>
      <c r="BC8" s="136"/>
      <c r="BD8" s="137"/>
      <c r="BE8" s="138"/>
      <c r="BF8" s="1547"/>
      <c r="BG8" s="96"/>
      <c r="BH8" s="90" t="s">
        <v>288</v>
      </c>
    </row>
    <row r="9" spans="1:60" ht="409.5" x14ac:dyDescent="0.25">
      <c r="A9" s="140"/>
      <c r="B9" s="83"/>
      <c r="C9" s="83"/>
      <c r="D9" s="83"/>
      <c r="E9" s="73"/>
      <c r="F9" s="1539"/>
      <c r="G9" s="83"/>
      <c r="H9" s="83"/>
      <c r="I9" s="1798"/>
      <c r="J9" s="1779"/>
      <c r="K9" s="1525"/>
      <c r="L9" s="135"/>
      <c r="M9" s="141"/>
      <c r="N9" s="1779"/>
      <c r="O9" s="141"/>
      <c r="P9" s="1782"/>
      <c r="Q9" s="74">
        <v>5</v>
      </c>
      <c r="R9" s="91" t="s">
        <v>289</v>
      </c>
      <c r="S9" s="92" t="str">
        <f>IF(OR(T9="Preventivo",T9="Detectivo"),"Probabilidad",IF(T9="Correctivo","Impacto",""))</f>
        <v>Probabilidad</v>
      </c>
      <c r="T9" s="77" t="s">
        <v>104</v>
      </c>
      <c r="U9" s="77" t="s">
        <v>35</v>
      </c>
      <c r="V9" s="78" t="str">
        <f>IF(AND(T9="Preventivo",U9="Automático"),"50%",IF(AND(T9="Preventivo",U9="Manual"),"40%",IF(AND(T9="Detectivo",U9="Automático"),"40%",IF(AND(T9="Detectivo",U9="Manual"),"30%",IF(AND(T9="Correctivo",U9="Automático"),"35%",IF(AND(T9="Correctivo",U9="Manual"),"25%",""))))))</f>
        <v>40%</v>
      </c>
      <c r="W9" s="77" t="s">
        <v>105</v>
      </c>
      <c r="X9" s="77" t="s">
        <v>141</v>
      </c>
      <c r="Y9" s="77" t="s">
        <v>107</v>
      </c>
      <c r="Z9" s="79">
        <v>0.106</v>
      </c>
      <c r="AA9" s="80" t="str">
        <f>IFERROR(IF(Z9="","",IF(Z9&lt;=0.2,"Muy Baja",IF(Z9&lt;=0.4,"Baja",IF(Z9&lt;=0.6,"Media",IF(Z9&lt;=0.8,"Alta","Muy Alta"))))),"")</f>
        <v>Muy Baja</v>
      </c>
      <c r="AB9" s="78">
        <f>+Z9</f>
        <v>0.106</v>
      </c>
      <c r="AC9" s="80" t="str">
        <f>IFERROR(IF(AD9="","",IF(AD9&lt;=0.2,"Leve",IF(AD9&lt;=0.4,"Menor",IF(AD9&lt;=0.6,"Moderado",IF(AD9&lt;=0.8,"Mayor","Catastrófico"))))),"")</f>
        <v>Mayor</v>
      </c>
      <c r="AD9" s="78">
        <f>IFERROR(IF(AND(S8="Impacto",S9="Impacto"),(AD8-(+AD8*V9)),IF(AND(S8="Probabilidad",S9="Impacto"),(O8-(+O8*V9)),IF(S9="Probabilidad",AD8,""))),"")</f>
        <v>0.75</v>
      </c>
      <c r="AE9" s="81" t="str">
        <f>IFERROR(IF(OR(AND(AA9="Muy Baja",AC9="Leve"),AND(AA9="Muy Baja",AC9="Menor"),AND(AA9="Baja",AC9="Leve")),"Bajo",IF(OR(AND(AA9="Muy baja",AC9="Moderado"),AND(AA9="Baja",AC9="Menor"),AND(AA9="Baja",AC9="Moderado"),AND(AA9="Media",AC9="Leve"),AND(AA9="Media",AC9="Menor"),AND(AA9="Media",AC9="Moderado"),AND(AA9="Alta",AC9="Leve"),AND(AA9="Alta",AC9="Menor")),"Moderado",IF(OR(AND(AA9="Muy Baja",AC9="Mayor"),AND(AA9="Baja",AC9="Mayor"),AND(AA9="Media",AC9="Mayor"),AND(AA9="Alta",AC9="Moderado"),AND(AA9="Alta",AC9="Mayor"),AND(AA9="Muy Alta",AC9="Leve"),AND(AA9="Muy Alta",AC9="Menor"),AND(AA9="Muy Alta",AC9="Moderado"),AND(AA9="Muy Alta",AC9="Mayor")),"Alto",IF(OR(AND(AA9="Muy Baja",AC9="Catastrófico"),AND(AA9="Baja",AC9="Catastrófico"),AND(AA9="Media",AC9="Catastrófico"),AND(AA9="Alta",AC9="Catastrófico"),AND(AA9="Muy Alta",AC9="Catastrófico")),"Extremo","")))),"")</f>
        <v>Alto</v>
      </c>
      <c r="AF9" s="77" t="s">
        <v>142</v>
      </c>
      <c r="AG9" s="142" t="s">
        <v>290</v>
      </c>
      <c r="AH9" s="142" t="s">
        <v>291</v>
      </c>
      <c r="AI9" s="1791"/>
      <c r="AJ9" s="143" t="s">
        <v>292</v>
      </c>
      <c r="AK9" s="93"/>
      <c r="AL9" s="83" t="s">
        <v>293</v>
      </c>
      <c r="AM9" s="139" t="s">
        <v>179</v>
      </c>
      <c r="AN9" s="1536"/>
      <c r="AO9" s="90"/>
      <c r="AP9" s="1539"/>
      <c r="AQ9" s="1539"/>
      <c r="AR9" s="90"/>
      <c r="AS9" s="89" t="s">
        <v>32</v>
      </c>
      <c r="AT9" s="89" t="s">
        <v>37</v>
      </c>
      <c r="AU9" s="89" t="s">
        <v>32</v>
      </c>
      <c r="AV9" s="89" t="s">
        <v>32</v>
      </c>
      <c r="AW9" s="89" t="s">
        <v>37</v>
      </c>
      <c r="AX9" s="89" t="s">
        <v>37</v>
      </c>
      <c r="AY9" s="1536"/>
      <c r="AZ9" s="90" t="s">
        <v>275</v>
      </c>
      <c r="BA9" s="90"/>
      <c r="BB9" s="1539"/>
      <c r="BC9" s="136"/>
      <c r="BD9" s="137"/>
      <c r="BE9" s="138"/>
      <c r="BF9" s="1548"/>
      <c r="BG9" s="96"/>
      <c r="BH9" s="90" t="s">
        <v>294</v>
      </c>
    </row>
    <row r="10" spans="1:60" ht="15.75" x14ac:dyDescent="0.25">
      <c r="A10" s="11"/>
      <c r="B10" s="1154" t="s">
        <v>131</v>
      </c>
      <c r="C10" s="1154"/>
      <c r="D10" s="1154"/>
      <c r="E10" s="1154"/>
      <c r="F10" s="1154"/>
      <c r="G10" s="1154"/>
      <c r="H10" s="1154"/>
      <c r="I10" s="1154"/>
      <c r="J10" s="1154"/>
      <c r="K10" s="1154"/>
      <c r="L10" s="1154"/>
      <c r="M10" s="1154"/>
      <c r="N10" s="1154"/>
      <c r="O10" s="1154"/>
      <c r="P10" s="1154"/>
      <c r="Q10" s="1154"/>
      <c r="R10" s="1154"/>
      <c r="S10" s="1154"/>
      <c r="T10" s="1154"/>
      <c r="U10" s="1154"/>
      <c r="V10" s="1154"/>
      <c r="W10" s="1154"/>
      <c r="X10" s="1154"/>
      <c r="Y10" s="1154"/>
      <c r="Z10" s="1154"/>
      <c r="AA10" s="1154"/>
      <c r="AB10" s="1154"/>
      <c r="AC10" s="1154"/>
      <c r="AD10" s="1154"/>
      <c r="AE10" s="1154"/>
      <c r="AF10" s="1154"/>
      <c r="AG10" s="1154"/>
      <c r="AH10" s="1154"/>
      <c r="AI10" s="1154"/>
      <c r="AJ10" s="1154"/>
      <c r="AK10" s="1154"/>
      <c r="AL10" s="1154"/>
      <c r="AM10" s="1154"/>
      <c r="AN10" s="134"/>
      <c r="AO10" s="134"/>
      <c r="AP10" s="134"/>
      <c r="AQ10" s="134"/>
      <c r="AR10" s="134"/>
      <c r="AS10" s="134"/>
      <c r="AT10" s="134"/>
      <c r="AU10" s="134"/>
      <c r="AV10" s="134"/>
      <c r="AW10" s="134"/>
      <c r="AX10" s="134"/>
      <c r="AY10" s="134"/>
      <c r="AZ10" s="134"/>
      <c r="BA10" s="134"/>
      <c r="BB10" s="134"/>
      <c r="BC10" s="134"/>
      <c r="BD10" s="134"/>
      <c r="BE10" s="134"/>
      <c r="BF10" s="134"/>
      <c r="BG10" s="134"/>
      <c r="BH10" s="144"/>
    </row>
    <row r="11" spans="1:60" ht="15.75" x14ac:dyDescent="0.25">
      <c r="A11" s="134"/>
      <c r="B11" s="1155" t="s">
        <v>132</v>
      </c>
      <c r="C11" s="1156"/>
      <c r="D11" s="1156"/>
      <c r="E11" s="1156"/>
      <c r="F11" s="1156"/>
      <c r="G11" s="1156"/>
      <c r="H11" s="1156"/>
      <c r="I11" s="1156"/>
      <c r="J11" s="1156"/>
      <c r="K11" s="1156"/>
      <c r="L11" s="1156"/>
      <c r="M11" s="1156"/>
      <c r="N11" s="1156"/>
      <c r="O11" s="1156"/>
      <c r="P11" s="1156"/>
      <c r="Q11" s="1156"/>
      <c r="R11" s="1156"/>
      <c r="S11" s="1156"/>
      <c r="T11" s="1156"/>
      <c r="U11" s="1156"/>
      <c r="V11" s="1156"/>
      <c r="W11" s="1156"/>
      <c r="X11" s="1156"/>
      <c r="Y11" s="1156"/>
      <c r="Z11" s="1156"/>
      <c r="AA11" s="1156"/>
      <c r="AB11" s="1156"/>
      <c r="AC11" s="1156"/>
      <c r="AD11" s="1156"/>
      <c r="AE11" s="1156"/>
      <c r="AF11" s="1156"/>
      <c r="AG11" s="1156"/>
      <c r="AH11" s="1156"/>
      <c r="AI11" s="1156"/>
      <c r="AJ11" s="1156"/>
      <c r="AK11" s="1156"/>
      <c r="AL11" s="1156"/>
      <c r="AM11" s="1156"/>
      <c r="AN11" s="1156"/>
      <c r="AO11" s="1156"/>
      <c r="AP11" s="1156"/>
      <c r="AQ11" s="1156"/>
      <c r="AR11" s="1156"/>
      <c r="AS11" s="1156"/>
      <c r="AT11" s="1156"/>
      <c r="AU11" s="1156"/>
      <c r="AV11" s="1156"/>
      <c r="AW11" s="1156"/>
      <c r="AX11" s="1156"/>
      <c r="AY11" s="1156"/>
      <c r="AZ11" s="1156"/>
      <c r="BA11" s="1156"/>
      <c r="BB11" s="1156"/>
      <c r="BC11" s="1156"/>
      <c r="BD11" s="1156"/>
      <c r="BE11" s="1156"/>
      <c r="BF11" s="1156"/>
      <c r="BG11" s="1156"/>
      <c r="BH11" s="1156"/>
    </row>
  </sheetData>
  <mergeCells count="99">
    <mergeCell ref="AN1:AR2"/>
    <mergeCell ref="AS1:AZ2"/>
    <mergeCell ref="BA1:BH2"/>
    <mergeCell ref="A3:A4"/>
    <mergeCell ref="B3:B4"/>
    <mergeCell ref="C3:C4"/>
    <mergeCell ref="D3:D4"/>
    <mergeCell ref="E3:E4"/>
    <mergeCell ref="F3:F4"/>
    <mergeCell ref="G3:G4"/>
    <mergeCell ref="A1:I2"/>
    <mergeCell ref="J1:P2"/>
    <mergeCell ref="Q1:Y2"/>
    <mergeCell ref="Z1:AF2"/>
    <mergeCell ref="AG1:AJ2"/>
    <mergeCell ref="AK1:AM2"/>
    <mergeCell ref="S3:S4"/>
    <mergeCell ref="H3:H4"/>
    <mergeCell ref="I3:I4"/>
    <mergeCell ref="J3:J4"/>
    <mergeCell ref="K3:K4"/>
    <mergeCell ref="L3:L4"/>
    <mergeCell ref="M3:M4"/>
    <mergeCell ref="N3:N4"/>
    <mergeCell ref="O3:O4"/>
    <mergeCell ref="P3:P4"/>
    <mergeCell ref="Q3:Q4"/>
    <mergeCell ref="R3:R4"/>
    <mergeCell ref="AJ3:AJ4"/>
    <mergeCell ref="T3:Y3"/>
    <mergeCell ref="Z3:Z4"/>
    <mergeCell ref="AA3:AA4"/>
    <mergeCell ref="AB3:AB4"/>
    <mergeCell ref="AC3:AC4"/>
    <mergeCell ref="AD3:AD4"/>
    <mergeCell ref="AE3:AE4"/>
    <mergeCell ref="AF3:AF4"/>
    <mergeCell ref="AG3:AG4"/>
    <mergeCell ref="AH3:AH4"/>
    <mergeCell ref="AI3:AI4"/>
    <mergeCell ref="AV3:AV4"/>
    <mergeCell ref="AK3:AK4"/>
    <mergeCell ref="AL3:AL4"/>
    <mergeCell ref="AM3:AM4"/>
    <mergeCell ref="AN3:AN4"/>
    <mergeCell ref="AO3:AO4"/>
    <mergeCell ref="AP3:AP4"/>
    <mergeCell ref="AQ3:AQ4"/>
    <mergeCell ref="AR3:AR4"/>
    <mergeCell ref="AS3:AS4"/>
    <mergeCell ref="AT3:AT4"/>
    <mergeCell ref="AU3:AU4"/>
    <mergeCell ref="BH3:BH4"/>
    <mergeCell ref="AW3:AW4"/>
    <mergeCell ref="AX3:AX4"/>
    <mergeCell ref="AY3:AY4"/>
    <mergeCell ref="AZ3:AZ4"/>
    <mergeCell ref="BA3:BA4"/>
    <mergeCell ref="BB3:BB4"/>
    <mergeCell ref="BC3:BC4"/>
    <mergeCell ref="BD3:BD4"/>
    <mergeCell ref="BE3:BE4"/>
    <mergeCell ref="BF3:BF4"/>
    <mergeCell ref="BG3:BG4"/>
    <mergeCell ref="M5:M6"/>
    <mergeCell ref="A5:A6"/>
    <mergeCell ref="B5:B6"/>
    <mergeCell ref="C5:C6"/>
    <mergeCell ref="D5:D6"/>
    <mergeCell ref="F5:F9"/>
    <mergeCell ref="G5:G6"/>
    <mergeCell ref="H5:H6"/>
    <mergeCell ref="I5:I9"/>
    <mergeCell ref="J5:J9"/>
    <mergeCell ref="K5:K9"/>
    <mergeCell ref="L5:L6"/>
    <mergeCell ref="AQ5:AQ9"/>
    <mergeCell ref="N5:N9"/>
    <mergeCell ref="O5:O6"/>
    <mergeCell ref="P5:P9"/>
    <mergeCell ref="AG5:AG7"/>
    <mergeCell ref="AH5:AH7"/>
    <mergeCell ref="AI5:AI9"/>
    <mergeCell ref="BE5:BE6"/>
    <mergeCell ref="BF5:BF9"/>
    <mergeCell ref="BG5:BG6"/>
    <mergeCell ref="B10:AM10"/>
    <mergeCell ref="B11:BH11"/>
    <mergeCell ref="AR5:AR6"/>
    <mergeCell ref="AY5:AY9"/>
    <mergeCell ref="BA5:BA6"/>
    <mergeCell ref="BB5:BB9"/>
    <mergeCell ref="BC5:BC6"/>
    <mergeCell ref="BD5:BD6"/>
    <mergeCell ref="AJ5:AJ7"/>
    <mergeCell ref="AK5:AK6"/>
    <mergeCell ref="AN5:AN9"/>
    <mergeCell ref="AO5:AO6"/>
    <mergeCell ref="AP5:AP9"/>
  </mergeCells>
  <conditionalFormatting sqref="AE9">
    <cfRule type="cellIs" dxfId="230" priority="1" operator="equal">
      <formula>"Extremo"</formula>
    </cfRule>
    <cfRule type="cellIs" dxfId="229" priority="2" operator="equal">
      <formula>"Alto"</formula>
    </cfRule>
    <cfRule type="cellIs" dxfId="228" priority="3" operator="equal">
      <formula>"Moderado"</formula>
    </cfRule>
    <cfRule type="cellIs" dxfId="227" priority="4" operator="equal">
      <formula>"Bajo"</formula>
    </cfRule>
  </conditionalFormatting>
  <conditionalFormatting sqref="AA5">
    <cfRule type="cellIs" dxfId="226" priority="47" operator="equal">
      <formula>"Muy Alta"</formula>
    </cfRule>
    <cfRule type="cellIs" dxfId="225" priority="48" operator="equal">
      <formula>"Alta"</formula>
    </cfRule>
    <cfRule type="cellIs" dxfId="224" priority="49" operator="equal">
      <formula>"Media"</formula>
    </cfRule>
    <cfRule type="cellIs" dxfId="223" priority="50" operator="equal">
      <formula>"Baja"</formula>
    </cfRule>
    <cfRule type="cellIs" dxfId="222" priority="51" operator="equal">
      <formula>"Muy Baja"</formula>
    </cfRule>
  </conditionalFormatting>
  <conditionalFormatting sqref="AC5">
    <cfRule type="cellIs" dxfId="221" priority="42" operator="equal">
      <formula>"Catastrófico"</formula>
    </cfRule>
    <cfRule type="cellIs" dxfId="220" priority="43" operator="equal">
      <formula>"Mayor"</formula>
    </cfRule>
    <cfRule type="cellIs" dxfId="219" priority="44" operator="equal">
      <formula>"Moderado"</formula>
    </cfRule>
    <cfRule type="cellIs" dxfId="218" priority="45" operator="equal">
      <formula>"Menor"</formula>
    </cfRule>
    <cfRule type="cellIs" dxfId="217" priority="46" operator="equal">
      <formula>"Leve"</formula>
    </cfRule>
  </conditionalFormatting>
  <conditionalFormatting sqref="AE5">
    <cfRule type="cellIs" dxfId="216" priority="38" operator="equal">
      <formula>"Extremo"</formula>
    </cfRule>
    <cfRule type="cellIs" dxfId="215" priority="39" operator="equal">
      <formula>"Alto"</formula>
    </cfRule>
    <cfRule type="cellIs" dxfId="214" priority="40" operator="equal">
      <formula>"Moderado"</formula>
    </cfRule>
    <cfRule type="cellIs" dxfId="213" priority="41" operator="equal">
      <formula>"Bajo"</formula>
    </cfRule>
  </conditionalFormatting>
  <conditionalFormatting sqref="AA6:AA9">
    <cfRule type="cellIs" dxfId="212" priority="33" operator="equal">
      <formula>"Muy Alta"</formula>
    </cfRule>
    <cfRule type="cellIs" dxfId="211" priority="34" operator="equal">
      <formula>"Alta"</formula>
    </cfRule>
    <cfRule type="cellIs" dxfId="210" priority="35" operator="equal">
      <formula>"Media"</formula>
    </cfRule>
    <cfRule type="cellIs" dxfId="209" priority="36" operator="equal">
      <formula>"Baja"</formula>
    </cfRule>
    <cfRule type="cellIs" dxfId="208" priority="37" operator="equal">
      <formula>"Muy Baja"</formula>
    </cfRule>
  </conditionalFormatting>
  <conditionalFormatting sqref="AC6:AC9">
    <cfRule type="cellIs" dxfId="207" priority="28" operator="equal">
      <formula>"Catastrófico"</formula>
    </cfRule>
    <cfRule type="cellIs" dxfId="206" priority="29" operator="equal">
      <formula>"Mayor"</formula>
    </cfRule>
    <cfRule type="cellIs" dxfId="205" priority="30" operator="equal">
      <formula>"Moderado"</formula>
    </cfRule>
    <cfRule type="cellIs" dxfId="204" priority="31" operator="equal">
      <formula>"Menor"</formula>
    </cfRule>
    <cfRule type="cellIs" dxfId="203" priority="32" operator="equal">
      <formula>"Leve"</formula>
    </cfRule>
  </conditionalFormatting>
  <conditionalFormatting sqref="AE6:AE7">
    <cfRule type="cellIs" dxfId="202" priority="24" operator="equal">
      <formula>"Extremo"</formula>
    </cfRule>
    <cfRule type="cellIs" dxfId="201" priority="25" operator="equal">
      <formula>"Alto"</formula>
    </cfRule>
    <cfRule type="cellIs" dxfId="200" priority="26" operator="equal">
      <formula>"Moderado"</formula>
    </cfRule>
    <cfRule type="cellIs" dxfId="199" priority="27" operator="equal">
      <formula>"Bajo"</formula>
    </cfRule>
  </conditionalFormatting>
  <conditionalFormatting sqref="J5">
    <cfRule type="cellIs" dxfId="198" priority="19" operator="equal">
      <formula>"Muy Alta"</formula>
    </cfRule>
    <cfRule type="cellIs" dxfId="197" priority="20" operator="equal">
      <formula>"Alta"</formula>
    </cfRule>
    <cfRule type="cellIs" dxfId="196" priority="21" operator="equal">
      <formula>"Media"</formula>
    </cfRule>
    <cfRule type="cellIs" dxfId="195" priority="22" operator="equal">
      <formula>"Baja"</formula>
    </cfRule>
    <cfRule type="cellIs" dxfId="194" priority="23" operator="equal">
      <formula>"Muy Baja"</formula>
    </cfRule>
  </conditionalFormatting>
  <conditionalFormatting sqref="N5">
    <cfRule type="cellIs" dxfId="193" priority="14" operator="equal">
      <formula>"Catastrófico"</formula>
    </cfRule>
    <cfRule type="cellIs" dxfId="192" priority="15" operator="equal">
      <formula>"Mayor"</formula>
    </cfRule>
    <cfRule type="cellIs" dxfId="191" priority="16" operator="equal">
      <formula>"Moderado"</formula>
    </cfRule>
    <cfRule type="cellIs" dxfId="190" priority="17" operator="equal">
      <formula>"Menor"</formula>
    </cfRule>
    <cfRule type="cellIs" dxfId="189" priority="18" operator="equal">
      <formula>"Leve"</formula>
    </cfRule>
  </conditionalFormatting>
  <conditionalFormatting sqref="P5">
    <cfRule type="cellIs" dxfId="188" priority="10" operator="equal">
      <formula>"Extremo"</formula>
    </cfRule>
    <cfRule type="cellIs" dxfId="187" priority="11" operator="equal">
      <formula>"Alto"</formula>
    </cfRule>
    <cfRule type="cellIs" dxfId="186" priority="12" operator="equal">
      <formula>"Moderado"</formula>
    </cfRule>
    <cfRule type="cellIs" dxfId="185" priority="13" operator="equal">
      <formula>"Bajo"</formula>
    </cfRule>
  </conditionalFormatting>
  <conditionalFormatting sqref="M5:M9">
    <cfRule type="containsText" dxfId="184" priority="9" operator="containsText" text="❌">
      <formula>NOT(ISERROR(SEARCH("❌",M5)))</formula>
    </cfRule>
  </conditionalFormatting>
  <conditionalFormatting sqref="AE8">
    <cfRule type="cellIs" dxfId="183" priority="5" operator="equal">
      <formula>"Extremo"</formula>
    </cfRule>
    <cfRule type="cellIs" dxfId="182" priority="6" operator="equal">
      <formula>"Alto"</formula>
    </cfRule>
    <cfRule type="cellIs" dxfId="181" priority="7" operator="equal">
      <formula>"Moderado"</formula>
    </cfRule>
    <cfRule type="cellIs" dxfId="180" priority="8" operator="equal">
      <formula>"Bajo"</formula>
    </cfRule>
  </conditionalFormatting>
  <dataValidations count="3">
    <dataValidation type="list" allowBlank="1" showInputMessage="1" showErrorMessage="1" sqref="AS5:AX9 BA5:BA9">
      <formula1>"Si,No"</formula1>
    </dataValidation>
    <dataValidation type="list" allowBlank="1" showInputMessage="1" showErrorMessage="1" sqref="BB5">
      <formula1>"Si,No, No aplica porque el riesgo no se materializo"</formula1>
    </dataValidation>
    <dataValidation type="list" allowBlank="1" showInputMessage="1" showErrorMessage="1" sqref="H5:H9">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'E:\RIESGOS 30-08-22\gestion\GESTION ARTISTICA Y CULTURAL\[RIESGOS DE GESTION ARTISTICA STO 2022.xlsx]Opciones Tratamiento'!#REF!</xm:f>
          </x14:formula1>
          <xm:sqref>AF5:AF9 B5:B9</xm:sqref>
        </x14:dataValidation>
        <x14:dataValidation type="custom" allowBlank="1" showInputMessage="1" showErrorMessage="1" error="Recuerde que las acciones se generan bajo la medida de mitigar el riesgo">
          <x14:formula1>
            <xm:f>IF(OR(AF5='E:\RIESGOS 30-08-22\gestion\GESTION ARTISTICA Y CULTURAL\[RIESGOS DE GESTION ARTISTICA STO 2022.xlsx]Opciones Tratamiento'!#REF!,AF5='E:\RIESGOS 30-08-22\gestion\GESTION ARTISTICA Y CULTURAL\[RIESGOS DE GESTION ARTISTICA STO 2022.xlsx]Opciones Tratamiento'!#REF!,AF5='E:\RIESGOS 30-08-22\gestion\GESTION ARTISTICA Y CULTURAL\[RIESGOS DE GESTION ARTISTICA STO 2022.xlsx]Opciones Tratamiento'!#REF!),ISBLANK(AF5),ISTEXT(AF5))</xm:f>
          </x14:formula1>
          <xm:sqref>AK5 AL5:AL9</xm:sqref>
        </x14:dataValidation>
        <x14:dataValidation type="list" allowBlank="1" showInputMessage="1" showErrorMessage="1">
          <x14:formula1>
            <xm:f>'E:\RIESGOS 30-08-22\gestion\GESTION ARTISTICA Y CULTURAL\[RIESGOS DE GESTION ARTISTICA STO 2022.xlsx]Tabla Valoración controles'!#REF!</xm:f>
          </x14:formula1>
          <xm:sqref>T5:U9 W5:Y9</xm:sqref>
        </x14:dataValidation>
        <x14:dataValidation type="list" allowBlank="1" showInputMessage="1" showErrorMessage="1">
          <x14:formula1>
            <xm:f>'E:\RIESGOS 30-08-22\gestion\GESTION ARTISTICA Y CULTURAL\[RIESGOS DE GESTION ARTISTICA STO 2022.xlsx]Tabla Impacto'!#REF!</xm:f>
          </x14:formula1>
          <xm:sqref>L5:L9</xm:sqref>
        </x14:dataValidation>
        <x14:dataValidation type="custom" allowBlank="1" showInputMessage="1" showErrorMessage="1" error="Recuerde que las acciones se generan bajo la medida de mitigar el riesgo">
          <x14:formula1>
            <xm:f>IF(OR(AF5='[RIESGOS CULTURA WEB2022.xlsx]Opciones Tratamiento'!#REF!,AF5='[RIESGOS CULTURA WEB2022.xlsx]Opciones Tratamiento'!#REF!,AF5='[RIESGOS CULTURA WEB2022.xlsx]Opciones Tratamiento'!#REF!),ISBLANK(AF5),ISTEXT(AF5))</xm:f>
          </x14:formula1>
          <xm:sqref>AG8:AG9 AG5</xm:sqref>
        </x14:dataValidation>
        <x14:dataValidation type="custom" allowBlank="1" showInputMessage="1" showErrorMessage="1" error="Recuerde que las acciones se generan bajo la medida de mitigar el riesgo">
          <x14:formula1>
            <xm:f>IF(OR(AF5='[RIESGOS CULTURA WEB2022.xlsx]Opciones Tratamiento'!#REF!,AF5='[RIESGOS CULTURA WEB2022.xlsx]Opciones Tratamiento'!#REF!,AF5='[RIESGOS CULTURA WEB2022.xlsx]Opciones Tratamiento'!#REF!),ISBLANK(AF5),ISTEXT(AF5))</xm:f>
          </x14:formula1>
          <xm:sqref>AH5 AH8:AH9</xm:sqref>
        </x14:dataValidation>
        <x14:dataValidation type="custom" allowBlank="1" showInputMessage="1" showErrorMessage="1" error="Recuerde que las acciones se generan bajo la medida de mitigar el riesgo">
          <x14:formula1>
            <xm:f>IF(OR(AF5='[RIESGOS CULTURA WEB2022.xlsx]Opciones Tratamiento'!#REF!,AF5='[RIESGOS CULTURA WEB2022.xlsx]Opciones Tratamiento'!#REF!,AF5='[RIESGOS CULTURA WEB2022.xlsx]Opciones Tratamiento'!#REF!),ISBLANK(AF5),ISTEXT(AF5))</xm:f>
          </x14:formula1>
          <xm:sqref>AI5</xm:sqref>
        </x14:dataValidation>
        <x14:dataValidation type="custom" allowBlank="1" showInputMessage="1" showErrorMessage="1" error="Recuerde que las acciones se generan bajo la medida de mitigar el riesgo">
          <x14:formula1>
            <xm:f>IF(OR(AF5='[RIESGOS CULTURA WEB2022.xlsx]Opciones Tratamiento'!#REF!,AF5='[RIESGOS CULTURA WEB2022.xlsx]Opciones Tratamiento'!#REF!,AF5='[RIESGOS CULTURA WEB2022.xlsx]Opciones Tratamiento'!#REF!),ISBLANK(AF5),ISTEXT(AF5))</xm:f>
          </x14:formula1>
          <xm:sqref>AJ5 AJ8:AJ9</xm:sqref>
        </x14:dataValidation>
        <x14:dataValidation type="list" allowBlank="1" showInputMessage="1" showErrorMessage="1">
          <x14:formula1>
            <xm:f>'[RIESGOS CULTURA WEB2022.xlsx]Opciones Tratamiento'!#REF!</xm:f>
          </x14:formula1>
          <xm:sqref>AM5:AM9</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AL55"/>
  <sheetViews>
    <sheetView zoomScale="70" zoomScaleNormal="70" workbookViewId="0">
      <selection sqref="A1:A3"/>
    </sheetView>
  </sheetViews>
  <sheetFormatPr baseColWidth="10" defaultRowHeight="15" x14ac:dyDescent="0.25"/>
  <cols>
    <col min="1" max="1" width="13.140625" customWidth="1"/>
  </cols>
  <sheetData>
    <row r="1" spans="1:38" ht="15.75" x14ac:dyDescent="0.25">
      <c r="A1" s="1802" t="s">
        <v>601</v>
      </c>
      <c r="B1" s="1803" t="s">
        <v>602</v>
      </c>
      <c r="C1" s="1803" t="s">
        <v>603</v>
      </c>
      <c r="D1" s="1803" t="s">
        <v>604</v>
      </c>
      <c r="E1" s="1804" t="s">
        <v>456</v>
      </c>
      <c r="F1" s="1804" t="s">
        <v>24</v>
      </c>
      <c r="G1" s="1804" t="s">
        <v>605</v>
      </c>
      <c r="H1" s="1804" t="s">
        <v>606</v>
      </c>
      <c r="I1" s="1804" t="s">
        <v>607</v>
      </c>
      <c r="J1" s="1803" t="s">
        <v>608</v>
      </c>
      <c r="K1" s="1803" t="s">
        <v>25</v>
      </c>
      <c r="L1" s="1803" t="s">
        <v>609</v>
      </c>
      <c r="M1" s="1803" t="s">
        <v>610</v>
      </c>
      <c r="N1" s="1805" t="s">
        <v>611</v>
      </c>
      <c r="O1" s="1805"/>
      <c r="P1" s="1805"/>
      <c r="Q1" s="1805" t="s">
        <v>612</v>
      </c>
      <c r="R1" s="1805"/>
      <c r="S1" s="1805"/>
      <c r="T1" s="1805"/>
      <c r="U1" s="1805"/>
      <c r="V1" s="1805" t="s">
        <v>613</v>
      </c>
      <c r="W1" s="1805"/>
      <c r="X1" s="1805"/>
      <c r="Y1" s="1805"/>
      <c r="Z1" s="1805"/>
      <c r="AA1" s="1805"/>
      <c r="AB1" s="1805"/>
      <c r="AC1" s="1805" t="s">
        <v>614</v>
      </c>
      <c r="AD1" s="1805"/>
      <c r="AE1" s="1805"/>
      <c r="AF1" s="1805"/>
      <c r="AG1" s="1805"/>
      <c r="AH1" s="1805"/>
      <c r="AI1" s="1805"/>
      <c r="AJ1" s="1805"/>
      <c r="AK1" s="1805"/>
      <c r="AL1" s="1805"/>
    </row>
    <row r="2" spans="1:38" ht="15.75" x14ac:dyDescent="0.25">
      <c r="A2" s="1802"/>
      <c r="B2" s="1803"/>
      <c r="C2" s="1803"/>
      <c r="D2" s="1803"/>
      <c r="E2" s="1804"/>
      <c r="F2" s="1804"/>
      <c r="G2" s="1804"/>
      <c r="H2" s="1804"/>
      <c r="I2" s="1804"/>
      <c r="J2" s="1803"/>
      <c r="K2" s="1803"/>
      <c r="L2" s="1803"/>
      <c r="M2" s="1803"/>
      <c r="N2" s="1805"/>
      <c r="O2" s="1805"/>
      <c r="P2" s="1805"/>
      <c r="Q2" s="1805"/>
      <c r="R2" s="1805"/>
      <c r="S2" s="1805"/>
      <c r="T2" s="1805"/>
      <c r="U2" s="1805"/>
      <c r="V2" s="1805" t="s">
        <v>615</v>
      </c>
      <c r="W2" s="1805"/>
      <c r="X2" s="1805"/>
      <c r="Y2" s="1805"/>
      <c r="Z2" s="1805"/>
      <c r="AA2" s="1805" t="s">
        <v>616</v>
      </c>
      <c r="AB2" s="1805" t="s">
        <v>617</v>
      </c>
      <c r="AC2" s="1805"/>
      <c r="AD2" s="1805"/>
      <c r="AE2" s="1805"/>
      <c r="AF2" s="1805"/>
      <c r="AG2" s="1805"/>
      <c r="AH2" s="1805"/>
      <c r="AI2" s="1805"/>
      <c r="AJ2" s="1805"/>
      <c r="AK2" s="1805"/>
      <c r="AL2" s="1805"/>
    </row>
    <row r="3" spans="1:38" ht="104.25" customHeight="1" x14ac:dyDescent="0.25">
      <c r="A3" s="1802"/>
      <c r="B3" s="1803"/>
      <c r="C3" s="1803"/>
      <c r="D3" s="1803"/>
      <c r="E3" s="1804"/>
      <c r="F3" s="1804"/>
      <c r="G3" s="1806"/>
      <c r="H3" s="1804"/>
      <c r="I3" s="1804"/>
      <c r="J3" s="1803"/>
      <c r="K3" s="1803"/>
      <c r="L3" s="1803"/>
      <c r="M3" s="1803"/>
      <c r="N3" s="397" t="s">
        <v>618</v>
      </c>
      <c r="O3" s="397" t="s">
        <v>619</v>
      </c>
      <c r="P3" s="397" t="s">
        <v>620</v>
      </c>
      <c r="Q3" s="397" t="s">
        <v>26</v>
      </c>
      <c r="R3" s="398" t="s">
        <v>621</v>
      </c>
      <c r="S3" s="397" t="s">
        <v>622</v>
      </c>
      <c r="T3" s="397" t="s">
        <v>623</v>
      </c>
      <c r="U3" s="397" t="s">
        <v>624</v>
      </c>
      <c r="V3" s="397" t="s">
        <v>625</v>
      </c>
      <c r="W3" s="397" t="s">
        <v>626</v>
      </c>
      <c r="X3" s="397" t="s">
        <v>627</v>
      </c>
      <c r="Y3" s="397" t="s">
        <v>628</v>
      </c>
      <c r="Z3" s="397" t="s">
        <v>629</v>
      </c>
      <c r="AA3" s="1805"/>
      <c r="AB3" s="1805"/>
      <c r="AC3" s="397" t="s">
        <v>27</v>
      </c>
      <c r="AD3" s="397" t="s">
        <v>28</v>
      </c>
      <c r="AE3" s="397" t="s">
        <v>29</v>
      </c>
      <c r="AF3" s="397" t="s">
        <v>630</v>
      </c>
      <c r="AG3" s="397" t="s">
        <v>30</v>
      </c>
      <c r="AH3" s="397" t="s">
        <v>631</v>
      </c>
      <c r="AI3" s="397" t="s">
        <v>632</v>
      </c>
      <c r="AJ3" s="397" t="s">
        <v>438</v>
      </c>
      <c r="AK3" s="397" t="s">
        <v>31</v>
      </c>
      <c r="AL3" s="397" t="s">
        <v>633</v>
      </c>
    </row>
    <row r="4" spans="1:38" ht="409.5" x14ac:dyDescent="0.25">
      <c r="A4" s="1807" t="s">
        <v>634</v>
      </c>
      <c r="B4" s="1808" t="s">
        <v>635</v>
      </c>
      <c r="C4" s="1810" t="s">
        <v>636</v>
      </c>
      <c r="D4" s="399" t="s">
        <v>637</v>
      </c>
      <c r="E4" s="11" t="s">
        <v>638</v>
      </c>
      <c r="F4" s="400" t="s">
        <v>639</v>
      </c>
      <c r="G4" s="401" t="s">
        <v>640</v>
      </c>
      <c r="H4" s="1812" t="s">
        <v>641</v>
      </c>
      <c r="I4" s="402" t="s">
        <v>642</v>
      </c>
      <c r="J4" s="403" t="s">
        <v>643</v>
      </c>
      <c r="K4" s="404" t="s">
        <v>644</v>
      </c>
      <c r="L4" s="405" t="s">
        <v>645</v>
      </c>
      <c r="M4" s="1814" t="s">
        <v>646</v>
      </c>
      <c r="N4" s="128" t="s">
        <v>647</v>
      </c>
      <c r="O4" s="1815">
        <v>75.75</v>
      </c>
      <c r="P4" s="1411" t="s">
        <v>648</v>
      </c>
      <c r="Q4" s="1411" t="s">
        <v>649</v>
      </c>
      <c r="R4" s="1831" t="s">
        <v>650</v>
      </c>
      <c r="S4" s="1838" t="s">
        <v>651</v>
      </c>
      <c r="T4" s="1831" t="s">
        <v>652</v>
      </c>
      <c r="U4" s="1841" t="s">
        <v>653</v>
      </c>
      <c r="V4" s="1506" t="str">
        <f>B4</f>
        <v>Perdida de disponibilidad en los Servicios de Correos Electrónicos, Internet y Redes Sociales oficiales.</v>
      </c>
      <c r="W4" s="1837" t="s">
        <v>654</v>
      </c>
      <c r="X4" s="1837" t="s">
        <v>654</v>
      </c>
      <c r="Y4" s="1837" t="s">
        <v>654</v>
      </c>
      <c r="Z4" s="1837" t="s">
        <v>654</v>
      </c>
      <c r="AA4" s="1589" t="s">
        <v>636</v>
      </c>
      <c r="AB4" s="1153" t="s">
        <v>655</v>
      </c>
      <c r="AC4" s="152" t="s">
        <v>32</v>
      </c>
      <c r="AD4" s="152" t="s">
        <v>656</v>
      </c>
      <c r="AE4" s="151" t="s">
        <v>656</v>
      </c>
      <c r="AF4" s="151" t="s">
        <v>656</v>
      </c>
      <c r="AG4" s="151" t="s">
        <v>656</v>
      </c>
      <c r="AH4" s="96" t="s">
        <v>656</v>
      </c>
      <c r="AI4" s="1831" t="s">
        <v>657</v>
      </c>
      <c r="AJ4" s="1831" t="s">
        <v>658</v>
      </c>
      <c r="AK4" s="1831" t="s">
        <v>659</v>
      </c>
      <c r="AL4" s="1411" t="s">
        <v>660</v>
      </c>
    </row>
    <row r="5" spans="1:38" ht="409.5" x14ac:dyDescent="0.25">
      <c r="A5" s="1807"/>
      <c r="B5" s="1809"/>
      <c r="C5" s="1811"/>
      <c r="D5" s="406" t="s">
        <v>661</v>
      </c>
      <c r="E5" s="11" t="s">
        <v>638</v>
      </c>
      <c r="F5" s="11" t="s">
        <v>662</v>
      </c>
      <c r="G5" s="401" t="s">
        <v>663</v>
      </c>
      <c r="H5" s="1813"/>
      <c r="I5" s="407" t="s">
        <v>664</v>
      </c>
      <c r="J5" s="408" t="s">
        <v>665</v>
      </c>
      <c r="K5" s="404" t="s">
        <v>666</v>
      </c>
      <c r="L5" s="405" t="s">
        <v>645</v>
      </c>
      <c r="M5" s="1814"/>
      <c r="N5" s="403" t="s">
        <v>667</v>
      </c>
      <c r="O5" s="1816"/>
      <c r="P5" s="1524"/>
      <c r="Q5" s="1524"/>
      <c r="R5" s="1833"/>
      <c r="S5" s="1839"/>
      <c r="T5" s="1832"/>
      <c r="U5" s="1841"/>
      <c r="V5" s="1506"/>
      <c r="W5" s="1837"/>
      <c r="X5" s="1837"/>
      <c r="Y5" s="1837"/>
      <c r="Z5" s="1837"/>
      <c r="AA5" s="1589"/>
      <c r="AB5" s="1153"/>
      <c r="AC5" s="152" t="s">
        <v>32</v>
      </c>
      <c r="AD5" s="152" t="s">
        <v>656</v>
      </c>
      <c r="AE5" s="151" t="s">
        <v>656</v>
      </c>
      <c r="AF5" s="151" t="s">
        <v>656</v>
      </c>
      <c r="AG5" s="151" t="s">
        <v>656</v>
      </c>
      <c r="AH5" s="96" t="s">
        <v>656</v>
      </c>
      <c r="AI5" s="1832"/>
      <c r="AJ5" s="1832"/>
      <c r="AK5" s="1833"/>
      <c r="AL5" s="1524"/>
    </row>
    <row r="6" spans="1:38" ht="409.5" x14ac:dyDescent="0.25">
      <c r="A6" s="1807"/>
      <c r="B6" s="1809"/>
      <c r="C6" s="1811"/>
      <c r="D6" s="406" t="s">
        <v>668</v>
      </c>
      <c r="E6" s="11" t="s">
        <v>638</v>
      </c>
      <c r="F6" s="11" t="s">
        <v>669</v>
      </c>
      <c r="G6" s="401" t="s">
        <v>640</v>
      </c>
      <c r="H6" s="1813"/>
      <c r="I6" s="399" t="s">
        <v>670</v>
      </c>
      <c r="J6" s="408" t="s">
        <v>671</v>
      </c>
      <c r="K6" s="404" t="s">
        <v>644</v>
      </c>
      <c r="L6" s="405" t="s">
        <v>645</v>
      </c>
      <c r="M6" s="1814"/>
      <c r="N6" s="75" t="s">
        <v>672</v>
      </c>
      <c r="O6" s="1816"/>
      <c r="P6" s="1524"/>
      <c r="Q6" s="1524"/>
      <c r="R6" s="408" t="s">
        <v>673</v>
      </c>
      <c r="S6" s="1839"/>
      <c r="T6" s="1832"/>
      <c r="U6" s="409" t="s">
        <v>674</v>
      </c>
      <c r="V6" s="1506"/>
      <c r="W6" s="1837"/>
      <c r="X6" s="1837"/>
      <c r="Y6" s="1837"/>
      <c r="Z6" s="1837"/>
      <c r="AA6" s="1589"/>
      <c r="AB6" s="1153"/>
      <c r="AC6" s="152" t="s">
        <v>32</v>
      </c>
      <c r="AD6" s="152" t="s">
        <v>656</v>
      </c>
      <c r="AE6" s="151" t="s">
        <v>656</v>
      </c>
      <c r="AF6" s="151" t="s">
        <v>656</v>
      </c>
      <c r="AG6" s="151" t="s">
        <v>656</v>
      </c>
      <c r="AH6" s="96" t="s">
        <v>656</v>
      </c>
      <c r="AI6" s="1833"/>
      <c r="AJ6" s="1833"/>
      <c r="AK6" s="128" t="s">
        <v>675</v>
      </c>
      <c r="AL6" s="1525"/>
    </row>
    <row r="7" spans="1:38" ht="345" x14ac:dyDescent="0.25">
      <c r="A7" s="1807"/>
      <c r="B7" s="1818" t="s">
        <v>676</v>
      </c>
      <c r="C7" s="1834" t="s">
        <v>677</v>
      </c>
      <c r="D7" s="406" t="s">
        <v>678</v>
      </c>
      <c r="E7" s="11" t="s">
        <v>638</v>
      </c>
      <c r="F7" s="11" t="s">
        <v>662</v>
      </c>
      <c r="G7" s="401" t="s">
        <v>663</v>
      </c>
      <c r="H7" s="1302" t="s">
        <v>641</v>
      </c>
      <c r="I7" s="410" t="s">
        <v>679</v>
      </c>
      <c r="J7" s="410" t="s">
        <v>680</v>
      </c>
      <c r="K7" s="410" t="s">
        <v>644</v>
      </c>
      <c r="L7" s="399" t="s">
        <v>681</v>
      </c>
      <c r="M7" s="1814"/>
      <c r="N7" s="128" t="s">
        <v>682</v>
      </c>
      <c r="O7" s="1816"/>
      <c r="P7" s="1524"/>
      <c r="Q7" s="1524"/>
      <c r="R7" s="1836" t="s">
        <v>683</v>
      </c>
      <c r="S7" s="1839"/>
      <c r="T7" s="1832"/>
      <c r="U7" s="1836" t="s">
        <v>653</v>
      </c>
      <c r="V7" s="1842" t="str">
        <f>B7</f>
        <v>Perdida de integridad y disponibilidad en las Aplicaciones WEB, Sistemas Operativos, Ofimática, Software Antivirus, Sistema Porpio SIGAMI.</v>
      </c>
      <c r="W7" s="1842" t="s">
        <v>654</v>
      </c>
      <c r="X7" s="1842" t="s">
        <v>654</v>
      </c>
      <c r="Y7" s="1842" t="s">
        <v>654</v>
      </c>
      <c r="Z7" s="1842" t="s">
        <v>654</v>
      </c>
      <c r="AA7" s="1589" t="s">
        <v>636</v>
      </c>
      <c r="AB7" s="1842" t="s">
        <v>655</v>
      </c>
      <c r="AC7" s="411" t="s">
        <v>684</v>
      </c>
      <c r="AD7" s="411" t="s">
        <v>684</v>
      </c>
      <c r="AE7" s="411" t="s">
        <v>684</v>
      </c>
      <c r="AF7" s="411" t="s">
        <v>684</v>
      </c>
      <c r="AG7" s="411" t="s">
        <v>684</v>
      </c>
      <c r="AH7" s="408" t="s">
        <v>684</v>
      </c>
      <c r="AI7" s="1842" t="s">
        <v>657</v>
      </c>
      <c r="AJ7" s="1831" t="s">
        <v>658</v>
      </c>
      <c r="AK7" s="1838" t="s">
        <v>659</v>
      </c>
      <c r="AL7" s="1271" t="s">
        <v>660</v>
      </c>
    </row>
    <row r="8" spans="1:38" ht="195" x14ac:dyDescent="0.25">
      <c r="A8" s="1807"/>
      <c r="B8" s="1818"/>
      <c r="C8" s="1809"/>
      <c r="D8" s="399" t="s">
        <v>685</v>
      </c>
      <c r="E8" s="1304" t="s">
        <v>686</v>
      </c>
      <c r="F8" s="1304" t="s">
        <v>687</v>
      </c>
      <c r="G8" s="1828" t="s">
        <v>688</v>
      </c>
      <c r="H8" s="1302"/>
      <c r="I8" s="410" t="s">
        <v>689</v>
      </c>
      <c r="J8" s="410" t="s">
        <v>690</v>
      </c>
      <c r="K8" s="410" t="s">
        <v>644</v>
      </c>
      <c r="L8" s="399" t="s">
        <v>681</v>
      </c>
      <c r="M8" s="1814"/>
      <c r="N8" s="128" t="s">
        <v>691</v>
      </c>
      <c r="O8" s="1816"/>
      <c r="P8" s="1524"/>
      <c r="Q8" s="1524"/>
      <c r="R8" s="1836"/>
      <c r="S8" s="1839"/>
      <c r="T8" s="1832"/>
      <c r="U8" s="1836"/>
      <c r="V8" s="1842"/>
      <c r="W8" s="1842"/>
      <c r="X8" s="1842"/>
      <c r="Y8" s="1842"/>
      <c r="Z8" s="1842"/>
      <c r="AA8" s="1589"/>
      <c r="AB8" s="1842"/>
      <c r="AC8" s="411" t="s">
        <v>684</v>
      </c>
      <c r="AD8" s="411" t="s">
        <v>684</v>
      </c>
      <c r="AE8" s="411" t="s">
        <v>684</v>
      </c>
      <c r="AF8" s="411" t="s">
        <v>684</v>
      </c>
      <c r="AG8" s="411" t="s">
        <v>684</v>
      </c>
      <c r="AH8" s="408" t="s">
        <v>684</v>
      </c>
      <c r="AI8" s="1842"/>
      <c r="AJ8" s="1832"/>
      <c r="AK8" s="1839"/>
      <c r="AL8" s="1272"/>
    </row>
    <row r="9" spans="1:38" ht="165" x14ac:dyDescent="0.25">
      <c r="A9" s="1807"/>
      <c r="B9" s="1818"/>
      <c r="C9" s="1809"/>
      <c r="D9" s="399" t="s">
        <v>692</v>
      </c>
      <c r="E9" s="1304"/>
      <c r="F9" s="1304"/>
      <c r="G9" s="1829"/>
      <c r="H9" s="1302"/>
      <c r="I9" s="410" t="s">
        <v>693</v>
      </c>
      <c r="J9" s="410" t="s">
        <v>694</v>
      </c>
      <c r="K9" s="410" t="s">
        <v>644</v>
      </c>
      <c r="L9" s="399" t="s">
        <v>681</v>
      </c>
      <c r="M9" s="1814"/>
      <c r="N9" s="128" t="s">
        <v>695</v>
      </c>
      <c r="O9" s="1816"/>
      <c r="P9" s="1524"/>
      <c r="Q9" s="1524"/>
      <c r="R9" s="1836"/>
      <c r="S9" s="1839"/>
      <c r="T9" s="1832"/>
      <c r="U9" s="1836"/>
      <c r="V9" s="1842"/>
      <c r="W9" s="1842"/>
      <c r="X9" s="1842"/>
      <c r="Y9" s="1842"/>
      <c r="Z9" s="1842"/>
      <c r="AA9" s="1589"/>
      <c r="AB9" s="1842"/>
      <c r="AC9" s="411" t="s">
        <v>684</v>
      </c>
      <c r="AD9" s="411" t="s">
        <v>684</v>
      </c>
      <c r="AE9" s="411" t="s">
        <v>684</v>
      </c>
      <c r="AF9" s="411" t="s">
        <v>684</v>
      </c>
      <c r="AG9" s="411" t="s">
        <v>684</v>
      </c>
      <c r="AH9" s="408" t="s">
        <v>684</v>
      </c>
      <c r="AI9" s="1842"/>
      <c r="AJ9" s="1832"/>
      <c r="AK9" s="1839"/>
      <c r="AL9" s="1272"/>
    </row>
    <row r="10" spans="1:38" ht="409.5" x14ac:dyDescent="0.25">
      <c r="A10" s="1807"/>
      <c r="B10" s="1818"/>
      <c r="C10" s="1809"/>
      <c r="D10" s="399" t="s">
        <v>696</v>
      </c>
      <c r="E10" s="1304"/>
      <c r="F10" s="1304"/>
      <c r="G10" s="1843"/>
      <c r="H10" s="1835"/>
      <c r="I10" s="410" t="s">
        <v>697</v>
      </c>
      <c r="J10" s="410" t="s">
        <v>698</v>
      </c>
      <c r="K10" s="410" t="s">
        <v>644</v>
      </c>
      <c r="L10" s="399" t="s">
        <v>681</v>
      </c>
      <c r="M10" s="1814"/>
      <c r="N10" s="403" t="s">
        <v>699</v>
      </c>
      <c r="O10" s="1816"/>
      <c r="P10" s="1524"/>
      <c r="Q10" s="1524"/>
      <c r="R10" s="1836"/>
      <c r="S10" s="1839"/>
      <c r="T10" s="1832"/>
      <c r="U10" s="1836"/>
      <c r="V10" s="1842"/>
      <c r="W10" s="1842"/>
      <c r="X10" s="1842"/>
      <c r="Y10" s="1842"/>
      <c r="Z10" s="1842"/>
      <c r="AA10" s="1589"/>
      <c r="AB10" s="1842"/>
      <c r="AC10" s="411" t="s">
        <v>684</v>
      </c>
      <c r="AD10" s="411" t="s">
        <v>684</v>
      </c>
      <c r="AE10" s="411" t="s">
        <v>684</v>
      </c>
      <c r="AF10" s="411" t="s">
        <v>684</v>
      </c>
      <c r="AG10" s="411" t="s">
        <v>684</v>
      </c>
      <c r="AH10" s="408" t="s">
        <v>684</v>
      </c>
      <c r="AI10" s="1842"/>
      <c r="AJ10" s="1833"/>
      <c r="AK10" s="1840"/>
      <c r="AL10" s="1273"/>
    </row>
    <row r="11" spans="1:38" ht="285" x14ac:dyDescent="0.25">
      <c r="A11" s="1807"/>
      <c r="B11" s="1818" t="s">
        <v>700</v>
      </c>
      <c r="C11" s="1302" t="s">
        <v>677</v>
      </c>
      <c r="D11" s="410" t="s">
        <v>637</v>
      </c>
      <c r="E11" s="1819" t="s">
        <v>638</v>
      </c>
      <c r="F11" s="1821" t="s">
        <v>639</v>
      </c>
      <c r="G11" s="1828" t="s">
        <v>640</v>
      </c>
      <c r="H11" s="1826" t="s">
        <v>641</v>
      </c>
      <c r="I11" s="406" t="s">
        <v>701</v>
      </c>
      <c r="J11" s="410" t="s">
        <v>702</v>
      </c>
      <c r="K11" s="410" t="s">
        <v>644</v>
      </c>
      <c r="L11" s="399" t="s">
        <v>681</v>
      </c>
      <c r="M11" s="1814"/>
      <c r="N11" s="152" t="s">
        <v>703</v>
      </c>
      <c r="O11" s="1816"/>
      <c r="P11" s="1524"/>
      <c r="Q11" s="1524"/>
      <c r="R11" s="1842" t="s">
        <v>704</v>
      </c>
      <c r="S11" s="1839"/>
      <c r="T11" s="1832"/>
      <c r="U11" s="1836" t="s">
        <v>653</v>
      </c>
      <c r="V11" s="1842" t="str">
        <f>B11</f>
        <v>Perdida de integridad, disponibilidad y confidencialidad en las Bases de Datos de (PISAMI, TRANSITO, SISBEN, SOFTCOM, TAO).</v>
      </c>
      <c r="W11" s="1842" t="s">
        <v>684</v>
      </c>
      <c r="X11" s="1842" t="s">
        <v>684</v>
      </c>
      <c r="Y11" s="1842" t="s">
        <v>684</v>
      </c>
      <c r="Z11" s="1842" t="s">
        <v>684</v>
      </c>
      <c r="AA11" s="1842" t="s">
        <v>636</v>
      </c>
      <c r="AB11" s="1842" t="s">
        <v>655</v>
      </c>
      <c r="AC11" s="411" t="s">
        <v>684</v>
      </c>
      <c r="AD11" s="411" t="s">
        <v>684</v>
      </c>
      <c r="AE11" s="411" t="s">
        <v>684</v>
      </c>
      <c r="AF11" s="411" t="s">
        <v>684</v>
      </c>
      <c r="AG11" s="411" t="s">
        <v>684</v>
      </c>
      <c r="AH11" s="408" t="s">
        <v>684</v>
      </c>
      <c r="AI11" s="1842" t="s">
        <v>657</v>
      </c>
      <c r="AJ11" s="1838" t="s">
        <v>658</v>
      </c>
      <c r="AK11" s="1838" t="s">
        <v>659</v>
      </c>
      <c r="AL11" s="1271" t="s">
        <v>660</v>
      </c>
    </row>
    <row r="12" spans="1:38" ht="240" x14ac:dyDescent="0.25">
      <c r="A12" s="1807"/>
      <c r="B12" s="1818"/>
      <c r="C12" s="1302"/>
      <c r="D12" s="410" t="s">
        <v>705</v>
      </c>
      <c r="E12" s="1820"/>
      <c r="F12" s="1822"/>
      <c r="G12" s="1843"/>
      <c r="H12" s="1827"/>
      <c r="I12" s="406" t="s">
        <v>706</v>
      </c>
      <c r="J12" s="410" t="s">
        <v>707</v>
      </c>
      <c r="K12" s="410" t="s">
        <v>644</v>
      </c>
      <c r="L12" s="399" t="s">
        <v>681</v>
      </c>
      <c r="M12" s="1814"/>
      <c r="N12" s="152" t="s">
        <v>708</v>
      </c>
      <c r="O12" s="1816"/>
      <c r="P12" s="1524"/>
      <c r="Q12" s="1524"/>
      <c r="R12" s="1842"/>
      <c r="S12" s="1839"/>
      <c r="T12" s="1832"/>
      <c r="U12" s="1836"/>
      <c r="V12" s="1842"/>
      <c r="W12" s="1842"/>
      <c r="X12" s="1842"/>
      <c r="Y12" s="1842"/>
      <c r="Z12" s="1842"/>
      <c r="AA12" s="1842"/>
      <c r="AB12" s="1842"/>
      <c r="AC12" s="152" t="s">
        <v>32</v>
      </c>
      <c r="AD12" s="152" t="s">
        <v>656</v>
      </c>
      <c r="AE12" s="151" t="s">
        <v>656</v>
      </c>
      <c r="AF12" s="151" t="s">
        <v>656</v>
      </c>
      <c r="AG12" s="151" t="s">
        <v>656</v>
      </c>
      <c r="AH12" s="96" t="s">
        <v>656</v>
      </c>
      <c r="AI12" s="1842"/>
      <c r="AJ12" s="1839"/>
      <c r="AK12" s="1839"/>
      <c r="AL12" s="1272"/>
    </row>
    <row r="13" spans="1:38" ht="409.5" x14ac:dyDescent="0.25">
      <c r="A13" s="1807"/>
      <c r="B13" s="1818"/>
      <c r="C13" s="1302"/>
      <c r="D13" s="406" t="s">
        <v>709</v>
      </c>
      <c r="E13" s="1819" t="s">
        <v>710</v>
      </c>
      <c r="F13" s="1821" t="s">
        <v>662</v>
      </c>
      <c r="G13" s="1828" t="s">
        <v>663</v>
      </c>
      <c r="H13" s="1826" t="s">
        <v>641</v>
      </c>
      <c r="I13" s="410" t="s">
        <v>670</v>
      </c>
      <c r="J13" s="410" t="s">
        <v>711</v>
      </c>
      <c r="K13" s="410" t="s">
        <v>644</v>
      </c>
      <c r="L13" s="399" t="s">
        <v>681</v>
      </c>
      <c r="M13" s="1814"/>
      <c r="N13" s="152" t="s">
        <v>712</v>
      </c>
      <c r="O13" s="1816"/>
      <c r="P13" s="1524"/>
      <c r="Q13" s="1524"/>
      <c r="R13" s="1842"/>
      <c r="S13" s="1839"/>
      <c r="T13" s="1832"/>
      <c r="U13" s="1836"/>
      <c r="V13" s="1842"/>
      <c r="W13" s="1842"/>
      <c r="X13" s="1842"/>
      <c r="Y13" s="1842"/>
      <c r="Z13" s="1842"/>
      <c r="AA13" s="1842"/>
      <c r="AB13" s="1842"/>
      <c r="AC13" s="152" t="s">
        <v>32</v>
      </c>
      <c r="AD13" s="152" t="s">
        <v>656</v>
      </c>
      <c r="AE13" s="151" t="s">
        <v>656</v>
      </c>
      <c r="AF13" s="151" t="s">
        <v>656</v>
      </c>
      <c r="AG13" s="151" t="s">
        <v>656</v>
      </c>
      <c r="AH13" s="96" t="s">
        <v>656</v>
      </c>
      <c r="AI13" s="1842"/>
      <c r="AJ13" s="1839"/>
      <c r="AK13" s="1839"/>
      <c r="AL13" s="1272"/>
    </row>
    <row r="14" spans="1:38" ht="330" x14ac:dyDescent="0.25">
      <c r="A14" s="1807"/>
      <c r="B14" s="1818"/>
      <c r="C14" s="1302"/>
      <c r="D14" s="406" t="s">
        <v>713</v>
      </c>
      <c r="E14" s="1820"/>
      <c r="F14" s="1822"/>
      <c r="G14" s="1843"/>
      <c r="H14" s="1827"/>
      <c r="I14" s="410" t="s">
        <v>714</v>
      </c>
      <c r="J14" s="410" t="s">
        <v>715</v>
      </c>
      <c r="K14" s="410" t="s">
        <v>644</v>
      </c>
      <c r="L14" s="399" t="s">
        <v>681</v>
      </c>
      <c r="M14" s="1814"/>
      <c r="N14" s="152" t="s">
        <v>716</v>
      </c>
      <c r="O14" s="1816"/>
      <c r="P14" s="1524"/>
      <c r="Q14" s="1524"/>
      <c r="R14" s="1842"/>
      <c r="S14" s="1839"/>
      <c r="T14" s="1832"/>
      <c r="U14" s="1836"/>
      <c r="V14" s="1842"/>
      <c r="W14" s="1842"/>
      <c r="X14" s="1842"/>
      <c r="Y14" s="1842"/>
      <c r="Z14" s="1842"/>
      <c r="AA14" s="1842"/>
      <c r="AB14" s="1842"/>
      <c r="AC14" s="152" t="s">
        <v>32</v>
      </c>
      <c r="AD14" s="152" t="s">
        <v>656</v>
      </c>
      <c r="AE14" s="151" t="s">
        <v>656</v>
      </c>
      <c r="AF14" s="151" t="s">
        <v>656</v>
      </c>
      <c r="AG14" s="151" t="s">
        <v>656</v>
      </c>
      <c r="AH14" s="96" t="s">
        <v>656</v>
      </c>
      <c r="AI14" s="1842"/>
      <c r="AJ14" s="1839"/>
      <c r="AK14" s="1839"/>
      <c r="AL14" s="1272"/>
    </row>
    <row r="15" spans="1:38" ht="225" x14ac:dyDescent="0.25">
      <c r="A15" s="1807"/>
      <c r="B15" s="1818"/>
      <c r="C15" s="1302"/>
      <c r="D15" s="406" t="s">
        <v>717</v>
      </c>
      <c r="E15" s="1819" t="s">
        <v>686</v>
      </c>
      <c r="F15" s="1821" t="s">
        <v>687</v>
      </c>
      <c r="G15" s="1828" t="s">
        <v>688</v>
      </c>
      <c r="H15" s="1826" t="s">
        <v>718</v>
      </c>
      <c r="I15" s="410" t="s">
        <v>719</v>
      </c>
      <c r="J15" s="410" t="s">
        <v>720</v>
      </c>
      <c r="K15" s="410" t="s">
        <v>644</v>
      </c>
      <c r="L15" s="399" t="s">
        <v>681</v>
      </c>
      <c r="M15" s="1814"/>
      <c r="N15" s="152" t="s">
        <v>721</v>
      </c>
      <c r="O15" s="1816"/>
      <c r="P15" s="1524"/>
      <c r="Q15" s="1524"/>
      <c r="R15" s="1842"/>
      <c r="S15" s="1839"/>
      <c r="T15" s="1832"/>
      <c r="U15" s="1836"/>
      <c r="V15" s="1842"/>
      <c r="W15" s="1842"/>
      <c r="X15" s="1842"/>
      <c r="Y15" s="1842"/>
      <c r="Z15" s="1842"/>
      <c r="AA15" s="1842"/>
      <c r="AB15" s="1842"/>
      <c r="AC15" s="152" t="s">
        <v>32</v>
      </c>
      <c r="AD15" s="152" t="s">
        <v>656</v>
      </c>
      <c r="AE15" s="151" t="s">
        <v>656</v>
      </c>
      <c r="AF15" s="151" t="s">
        <v>656</v>
      </c>
      <c r="AG15" s="151" t="s">
        <v>656</v>
      </c>
      <c r="AH15" s="96" t="s">
        <v>656</v>
      </c>
      <c r="AI15" s="1842"/>
      <c r="AJ15" s="1839"/>
      <c r="AK15" s="1839"/>
      <c r="AL15" s="1272"/>
    </row>
    <row r="16" spans="1:38" ht="150" x14ac:dyDescent="0.25">
      <c r="A16" s="1807"/>
      <c r="B16" s="1818"/>
      <c r="C16" s="1302"/>
      <c r="D16" s="406" t="s">
        <v>722</v>
      </c>
      <c r="E16" s="1844"/>
      <c r="F16" s="1845"/>
      <c r="G16" s="1829"/>
      <c r="H16" s="1846"/>
      <c r="I16" s="410" t="s">
        <v>723</v>
      </c>
      <c r="J16" s="410" t="s">
        <v>724</v>
      </c>
      <c r="K16" s="410" t="s">
        <v>644</v>
      </c>
      <c r="L16" s="399" t="s">
        <v>681</v>
      </c>
      <c r="M16" s="1814"/>
      <c r="N16" s="152" t="s">
        <v>725</v>
      </c>
      <c r="O16" s="1816"/>
      <c r="P16" s="1524"/>
      <c r="Q16" s="1524"/>
      <c r="R16" s="1842"/>
      <c r="S16" s="1839"/>
      <c r="T16" s="1832"/>
      <c r="U16" s="1836"/>
      <c r="V16" s="1842"/>
      <c r="W16" s="1842"/>
      <c r="X16" s="1842"/>
      <c r="Y16" s="1842"/>
      <c r="Z16" s="1842"/>
      <c r="AA16" s="1842"/>
      <c r="AB16" s="1842"/>
      <c r="AC16" s="152" t="s">
        <v>32</v>
      </c>
      <c r="AD16" s="152" t="s">
        <v>656</v>
      </c>
      <c r="AE16" s="151" t="s">
        <v>656</v>
      </c>
      <c r="AF16" s="151" t="s">
        <v>656</v>
      </c>
      <c r="AG16" s="151" t="s">
        <v>656</v>
      </c>
      <c r="AH16" s="96" t="s">
        <v>656</v>
      </c>
      <c r="AI16" s="1842"/>
      <c r="AJ16" s="1839"/>
      <c r="AK16" s="1839"/>
      <c r="AL16" s="1272"/>
    </row>
    <row r="17" spans="1:38" ht="270" x14ac:dyDescent="0.25">
      <c r="A17" s="1807"/>
      <c r="B17" s="1818"/>
      <c r="C17" s="1302"/>
      <c r="D17" s="406" t="s">
        <v>726</v>
      </c>
      <c r="E17" s="1820"/>
      <c r="F17" s="1822"/>
      <c r="G17" s="1843"/>
      <c r="H17" s="1827"/>
      <c r="I17" s="410" t="s">
        <v>727</v>
      </c>
      <c r="J17" s="410" t="s">
        <v>728</v>
      </c>
      <c r="K17" s="410" t="s">
        <v>644</v>
      </c>
      <c r="L17" s="399" t="s">
        <v>681</v>
      </c>
      <c r="M17" s="1814"/>
      <c r="N17" s="152" t="s">
        <v>729</v>
      </c>
      <c r="O17" s="1816"/>
      <c r="P17" s="1524"/>
      <c r="Q17" s="1524"/>
      <c r="R17" s="1842"/>
      <c r="S17" s="1839"/>
      <c r="T17" s="1832"/>
      <c r="U17" s="1836"/>
      <c r="V17" s="1842"/>
      <c r="W17" s="1842"/>
      <c r="X17" s="1842"/>
      <c r="Y17" s="1842"/>
      <c r="Z17" s="1842"/>
      <c r="AA17" s="1842"/>
      <c r="AB17" s="1842"/>
      <c r="AC17" s="152" t="s">
        <v>32</v>
      </c>
      <c r="AD17" s="152" t="s">
        <v>656</v>
      </c>
      <c r="AE17" s="151" t="s">
        <v>656</v>
      </c>
      <c r="AF17" s="151" t="s">
        <v>656</v>
      </c>
      <c r="AG17" s="151" t="s">
        <v>656</v>
      </c>
      <c r="AH17" s="96" t="s">
        <v>656</v>
      </c>
      <c r="AI17" s="1842"/>
      <c r="AJ17" s="1839"/>
      <c r="AK17" s="1839"/>
      <c r="AL17" s="1272"/>
    </row>
    <row r="18" spans="1:38" ht="120" x14ac:dyDescent="0.25">
      <c r="A18" s="1807"/>
      <c r="B18" s="1818"/>
      <c r="C18" s="1302"/>
      <c r="D18" s="406" t="s">
        <v>730</v>
      </c>
      <c r="E18" s="11" t="s">
        <v>638</v>
      </c>
      <c r="F18" s="11" t="s">
        <v>687</v>
      </c>
      <c r="G18" s="412" t="s">
        <v>688</v>
      </c>
      <c r="H18" s="413" t="s">
        <v>641</v>
      </c>
      <c r="I18" s="410" t="s">
        <v>731</v>
      </c>
      <c r="J18" s="410" t="s">
        <v>732</v>
      </c>
      <c r="K18" s="410" t="s">
        <v>644</v>
      </c>
      <c r="L18" s="399" t="s">
        <v>681</v>
      </c>
      <c r="M18" s="1814"/>
      <c r="N18" s="152" t="s">
        <v>733</v>
      </c>
      <c r="O18" s="1816"/>
      <c r="P18" s="1524"/>
      <c r="Q18" s="1524"/>
      <c r="R18" s="1842"/>
      <c r="S18" s="1839"/>
      <c r="T18" s="1832"/>
      <c r="U18" s="1836"/>
      <c r="V18" s="1842"/>
      <c r="W18" s="1842"/>
      <c r="X18" s="1842"/>
      <c r="Y18" s="1842"/>
      <c r="Z18" s="1842"/>
      <c r="AA18" s="1842"/>
      <c r="AB18" s="1842"/>
      <c r="AC18" s="152" t="s">
        <v>32</v>
      </c>
      <c r="AD18" s="152" t="s">
        <v>656</v>
      </c>
      <c r="AE18" s="151" t="s">
        <v>656</v>
      </c>
      <c r="AF18" s="151" t="s">
        <v>656</v>
      </c>
      <c r="AG18" s="151" t="s">
        <v>656</v>
      </c>
      <c r="AH18" s="96" t="s">
        <v>656</v>
      </c>
      <c r="AI18" s="1842"/>
      <c r="AJ18" s="1839"/>
      <c r="AK18" s="1839"/>
      <c r="AL18" s="1272"/>
    </row>
    <row r="19" spans="1:38" ht="409.5" x14ac:dyDescent="0.25">
      <c r="A19" s="1807"/>
      <c r="B19" s="1818"/>
      <c r="C19" s="1302"/>
      <c r="D19" s="410" t="s">
        <v>734</v>
      </c>
      <c r="E19" s="1819" t="s">
        <v>710</v>
      </c>
      <c r="F19" s="1823" t="s">
        <v>687</v>
      </c>
      <c r="G19" s="1825" t="s">
        <v>688</v>
      </c>
      <c r="H19" s="1826" t="s">
        <v>641</v>
      </c>
      <c r="I19" s="410" t="s">
        <v>727</v>
      </c>
      <c r="J19" s="410" t="s">
        <v>735</v>
      </c>
      <c r="K19" s="410" t="s">
        <v>644</v>
      </c>
      <c r="L19" s="399" t="s">
        <v>681</v>
      </c>
      <c r="M19" s="1814"/>
      <c r="N19" s="152" t="s">
        <v>736</v>
      </c>
      <c r="O19" s="1816"/>
      <c r="P19" s="1524"/>
      <c r="Q19" s="1524"/>
      <c r="R19" s="1842"/>
      <c r="S19" s="1839"/>
      <c r="T19" s="1832"/>
      <c r="U19" s="1836"/>
      <c r="V19" s="1842"/>
      <c r="W19" s="1842"/>
      <c r="X19" s="1842"/>
      <c r="Y19" s="1842"/>
      <c r="Z19" s="1842"/>
      <c r="AA19" s="1842"/>
      <c r="AB19" s="1842"/>
      <c r="AC19" s="152" t="s">
        <v>32</v>
      </c>
      <c r="AD19" s="152" t="s">
        <v>656</v>
      </c>
      <c r="AE19" s="151" t="s">
        <v>656</v>
      </c>
      <c r="AF19" s="151" t="s">
        <v>656</v>
      </c>
      <c r="AG19" s="151" t="s">
        <v>656</v>
      </c>
      <c r="AH19" s="96" t="s">
        <v>656</v>
      </c>
      <c r="AI19" s="1842"/>
      <c r="AJ19" s="1839"/>
      <c r="AK19" s="1839"/>
      <c r="AL19" s="1272"/>
    </row>
    <row r="20" spans="1:38" ht="165" x14ac:dyDescent="0.25">
      <c r="A20" s="1807"/>
      <c r="B20" s="1818"/>
      <c r="C20" s="1302"/>
      <c r="D20" s="410" t="s">
        <v>737</v>
      </c>
      <c r="E20" s="1820"/>
      <c r="F20" s="1824"/>
      <c r="G20" s="1825"/>
      <c r="H20" s="1827"/>
      <c r="I20" s="414" t="s">
        <v>727</v>
      </c>
      <c r="J20" s="414" t="s">
        <v>711</v>
      </c>
      <c r="K20" s="414" t="s">
        <v>644</v>
      </c>
      <c r="L20" s="415" t="s">
        <v>681</v>
      </c>
      <c r="M20" s="1814"/>
      <c r="N20" s="404" t="s">
        <v>711</v>
      </c>
      <c r="O20" s="1816"/>
      <c r="P20" s="1524"/>
      <c r="Q20" s="1524"/>
      <c r="R20" s="1842"/>
      <c r="S20" s="1839"/>
      <c r="T20" s="1832"/>
      <c r="U20" s="1836"/>
      <c r="V20" s="1842"/>
      <c r="W20" s="1842"/>
      <c r="X20" s="1842"/>
      <c r="Y20" s="1842"/>
      <c r="Z20" s="1842"/>
      <c r="AA20" s="1842"/>
      <c r="AB20" s="1842"/>
      <c r="AC20" s="411" t="s">
        <v>684</v>
      </c>
      <c r="AD20" s="411" t="s">
        <v>684</v>
      </c>
      <c r="AE20" s="411" t="s">
        <v>684</v>
      </c>
      <c r="AF20" s="411" t="s">
        <v>684</v>
      </c>
      <c r="AG20" s="411" t="s">
        <v>684</v>
      </c>
      <c r="AH20" s="408" t="s">
        <v>684</v>
      </c>
      <c r="AI20" s="1842"/>
      <c r="AJ20" s="1840"/>
      <c r="AK20" s="1840"/>
      <c r="AL20" s="1273"/>
    </row>
    <row r="21" spans="1:38" x14ac:dyDescent="0.25">
      <c r="A21" s="1807"/>
      <c r="B21" s="1302" t="s">
        <v>738</v>
      </c>
      <c r="C21" s="1302" t="s">
        <v>677</v>
      </c>
      <c r="D21" s="416" t="s">
        <v>739</v>
      </c>
      <c r="E21" s="1304" t="s">
        <v>740</v>
      </c>
      <c r="F21" s="1304" t="s">
        <v>687</v>
      </c>
      <c r="G21" s="1828" t="s">
        <v>688</v>
      </c>
      <c r="H21" s="11" t="s">
        <v>741</v>
      </c>
      <c r="I21" s="1853" t="s">
        <v>742</v>
      </c>
      <c r="J21" s="1853" t="s">
        <v>743</v>
      </c>
      <c r="K21" s="1855" t="s">
        <v>644</v>
      </c>
      <c r="L21" s="1857" t="s">
        <v>681</v>
      </c>
      <c r="M21" s="1814"/>
      <c r="N21" s="1838" t="s">
        <v>743</v>
      </c>
      <c r="O21" s="1816"/>
      <c r="P21" s="1524"/>
      <c r="Q21" s="1524"/>
      <c r="R21" s="1838" t="s">
        <v>704</v>
      </c>
      <c r="S21" s="1839"/>
      <c r="T21" s="1832"/>
      <c r="U21" s="1838" t="s">
        <v>653</v>
      </c>
      <c r="V21" s="1838" t="str">
        <f>B21</f>
        <v>Perdida de disponibilidad en EQUIPOS INFORMATICOS: (Servidores Web, Servidor Base de Datos, Servidores de Aplicación y Equipos Virtuales).</v>
      </c>
      <c r="W21" s="1850" t="s">
        <v>654</v>
      </c>
      <c r="X21" s="1850" t="s">
        <v>654</v>
      </c>
      <c r="Y21" s="1850" t="s">
        <v>654</v>
      </c>
      <c r="Z21" s="1850" t="s">
        <v>654</v>
      </c>
      <c r="AA21" s="1850" t="s">
        <v>636</v>
      </c>
      <c r="AB21" s="1850" t="s">
        <v>655</v>
      </c>
      <c r="AC21" s="152" t="s">
        <v>32</v>
      </c>
      <c r="AD21" s="152" t="s">
        <v>656</v>
      </c>
      <c r="AE21" s="151" t="s">
        <v>656</v>
      </c>
      <c r="AF21" s="151" t="s">
        <v>656</v>
      </c>
      <c r="AG21" s="151" t="s">
        <v>656</v>
      </c>
      <c r="AH21" s="96" t="s">
        <v>656</v>
      </c>
      <c r="AI21" s="1838" t="s">
        <v>657</v>
      </c>
      <c r="AJ21" s="1831" t="s">
        <v>658</v>
      </c>
      <c r="AK21" s="1831" t="s">
        <v>659</v>
      </c>
      <c r="AL21" s="1847" t="s">
        <v>660</v>
      </c>
    </row>
    <row r="22" spans="1:38" ht="45" x14ac:dyDescent="0.25">
      <c r="A22" s="1807"/>
      <c r="B22" s="1302"/>
      <c r="C22" s="1302"/>
      <c r="D22" s="416" t="s">
        <v>744</v>
      </c>
      <c r="E22" s="1304"/>
      <c r="F22" s="1304"/>
      <c r="G22" s="1829"/>
      <c r="H22" s="11" t="s">
        <v>718</v>
      </c>
      <c r="I22" s="1854"/>
      <c r="J22" s="1854"/>
      <c r="K22" s="1856"/>
      <c r="L22" s="1858"/>
      <c r="M22" s="1814"/>
      <c r="N22" s="1839"/>
      <c r="O22" s="1816"/>
      <c r="P22" s="1524"/>
      <c r="Q22" s="1524"/>
      <c r="R22" s="1839"/>
      <c r="S22" s="1839"/>
      <c r="T22" s="1832"/>
      <c r="U22" s="1839"/>
      <c r="V22" s="1839"/>
      <c r="W22" s="1851"/>
      <c r="X22" s="1851"/>
      <c r="Y22" s="1851"/>
      <c r="Z22" s="1851"/>
      <c r="AA22" s="1851"/>
      <c r="AB22" s="1851"/>
      <c r="AC22" s="152" t="s">
        <v>32</v>
      </c>
      <c r="AD22" s="152" t="s">
        <v>656</v>
      </c>
      <c r="AE22" s="151" t="s">
        <v>656</v>
      </c>
      <c r="AF22" s="151" t="s">
        <v>656</v>
      </c>
      <c r="AG22" s="151" t="s">
        <v>656</v>
      </c>
      <c r="AH22" s="96" t="s">
        <v>656</v>
      </c>
      <c r="AI22" s="1839"/>
      <c r="AJ22" s="1832"/>
      <c r="AK22" s="1832"/>
      <c r="AL22" s="1848"/>
    </row>
    <row r="23" spans="1:38" ht="60" x14ac:dyDescent="0.25">
      <c r="A23" s="1807"/>
      <c r="B23" s="1302"/>
      <c r="C23" s="1302"/>
      <c r="D23" s="416" t="s">
        <v>745</v>
      </c>
      <c r="E23" s="1304"/>
      <c r="F23" s="1304"/>
      <c r="G23" s="1829"/>
      <c r="H23" s="1304" t="s">
        <v>641</v>
      </c>
      <c r="I23" s="1854"/>
      <c r="J23" s="1854"/>
      <c r="K23" s="1856"/>
      <c r="L23" s="1858"/>
      <c r="M23" s="1814"/>
      <c r="N23" s="1839"/>
      <c r="O23" s="1816"/>
      <c r="P23" s="1524"/>
      <c r="Q23" s="1524"/>
      <c r="R23" s="1839"/>
      <c r="S23" s="1839"/>
      <c r="T23" s="1832"/>
      <c r="U23" s="1839"/>
      <c r="V23" s="1839"/>
      <c r="W23" s="1851"/>
      <c r="X23" s="1851"/>
      <c r="Y23" s="1851"/>
      <c r="Z23" s="1851"/>
      <c r="AA23" s="1851"/>
      <c r="AB23" s="1851"/>
      <c r="AC23" s="152" t="s">
        <v>32</v>
      </c>
      <c r="AD23" s="152" t="s">
        <v>656</v>
      </c>
      <c r="AE23" s="151" t="s">
        <v>656</v>
      </c>
      <c r="AF23" s="151" t="s">
        <v>656</v>
      </c>
      <c r="AG23" s="151" t="s">
        <v>656</v>
      </c>
      <c r="AH23" s="96" t="s">
        <v>656</v>
      </c>
      <c r="AI23" s="1839"/>
      <c r="AJ23" s="1832"/>
      <c r="AK23" s="1832"/>
      <c r="AL23" s="1848"/>
    </row>
    <row r="24" spans="1:38" ht="45" x14ac:dyDescent="0.25">
      <c r="A24" s="1807"/>
      <c r="B24" s="1302"/>
      <c r="C24" s="1302"/>
      <c r="D24" s="416" t="s">
        <v>661</v>
      </c>
      <c r="E24" s="1304"/>
      <c r="F24" s="1304"/>
      <c r="G24" s="1829"/>
      <c r="H24" s="1304"/>
      <c r="I24" s="1854"/>
      <c r="J24" s="1854"/>
      <c r="K24" s="1856"/>
      <c r="L24" s="1858"/>
      <c r="M24" s="1814"/>
      <c r="N24" s="1839"/>
      <c r="O24" s="1816"/>
      <c r="P24" s="1524"/>
      <c r="Q24" s="1524"/>
      <c r="R24" s="1839"/>
      <c r="S24" s="1839"/>
      <c r="T24" s="1832"/>
      <c r="U24" s="1839"/>
      <c r="V24" s="1839"/>
      <c r="W24" s="1851"/>
      <c r="X24" s="1851"/>
      <c r="Y24" s="1851"/>
      <c r="Z24" s="1851"/>
      <c r="AA24" s="1851"/>
      <c r="AB24" s="1851"/>
      <c r="AC24" s="152" t="s">
        <v>32</v>
      </c>
      <c r="AD24" s="152" t="s">
        <v>656</v>
      </c>
      <c r="AE24" s="151" t="s">
        <v>656</v>
      </c>
      <c r="AF24" s="151" t="s">
        <v>656</v>
      </c>
      <c r="AG24" s="151" t="s">
        <v>656</v>
      </c>
      <c r="AH24" s="96" t="s">
        <v>656</v>
      </c>
      <c r="AI24" s="1839"/>
      <c r="AJ24" s="1832"/>
      <c r="AK24" s="1832"/>
      <c r="AL24" s="1848"/>
    </row>
    <row r="25" spans="1:38" ht="75" x14ac:dyDescent="0.25">
      <c r="A25" s="1807"/>
      <c r="B25" s="1302"/>
      <c r="C25" s="1302"/>
      <c r="D25" s="416" t="s">
        <v>746</v>
      </c>
      <c r="E25" s="1304"/>
      <c r="F25" s="1304"/>
      <c r="G25" s="1829"/>
      <c r="H25" s="1304"/>
      <c r="I25" s="1854"/>
      <c r="J25" s="1854"/>
      <c r="K25" s="1856"/>
      <c r="L25" s="1858"/>
      <c r="M25" s="1814"/>
      <c r="N25" s="1839"/>
      <c r="O25" s="1816"/>
      <c r="P25" s="1524"/>
      <c r="Q25" s="1524"/>
      <c r="R25" s="1839"/>
      <c r="S25" s="1839"/>
      <c r="T25" s="1832"/>
      <c r="U25" s="1839"/>
      <c r="V25" s="1839"/>
      <c r="W25" s="1851"/>
      <c r="X25" s="1851"/>
      <c r="Y25" s="1851"/>
      <c r="Z25" s="1851"/>
      <c r="AA25" s="1851"/>
      <c r="AB25" s="1851"/>
      <c r="AC25" s="152" t="s">
        <v>32</v>
      </c>
      <c r="AD25" s="152" t="s">
        <v>656</v>
      </c>
      <c r="AE25" s="151" t="s">
        <v>656</v>
      </c>
      <c r="AF25" s="151" t="s">
        <v>656</v>
      </c>
      <c r="AG25" s="151" t="s">
        <v>656</v>
      </c>
      <c r="AH25" s="96" t="s">
        <v>656</v>
      </c>
      <c r="AI25" s="1839"/>
      <c r="AJ25" s="1832"/>
      <c r="AK25" s="1832"/>
      <c r="AL25" s="1848"/>
    </row>
    <row r="26" spans="1:38" ht="105" x14ac:dyDescent="0.25">
      <c r="A26" s="1807"/>
      <c r="B26" s="1302"/>
      <c r="C26" s="1302"/>
      <c r="D26" s="416" t="s">
        <v>747</v>
      </c>
      <c r="E26" s="1304"/>
      <c r="F26" s="1304"/>
      <c r="G26" s="1829"/>
      <c r="H26" s="1304"/>
      <c r="I26" s="1854"/>
      <c r="J26" s="1854"/>
      <c r="K26" s="1856"/>
      <c r="L26" s="1858"/>
      <c r="M26" s="1814"/>
      <c r="N26" s="1840"/>
      <c r="O26" s="1816"/>
      <c r="P26" s="1524"/>
      <c r="Q26" s="1524"/>
      <c r="R26" s="1840"/>
      <c r="S26" s="1839"/>
      <c r="T26" s="1832"/>
      <c r="U26" s="1840"/>
      <c r="V26" s="1840"/>
      <c r="W26" s="1852"/>
      <c r="X26" s="1852"/>
      <c r="Y26" s="1852"/>
      <c r="Z26" s="1852"/>
      <c r="AA26" s="1852"/>
      <c r="AB26" s="1852"/>
      <c r="AC26" s="152" t="s">
        <v>32</v>
      </c>
      <c r="AD26" s="152" t="s">
        <v>656</v>
      </c>
      <c r="AE26" s="151" t="s">
        <v>656</v>
      </c>
      <c r="AF26" s="151" t="s">
        <v>656</v>
      </c>
      <c r="AG26" s="151" t="s">
        <v>656</v>
      </c>
      <c r="AH26" s="96" t="s">
        <v>656</v>
      </c>
      <c r="AI26" s="1840"/>
      <c r="AJ26" s="1833"/>
      <c r="AK26" s="1833"/>
      <c r="AL26" s="1849"/>
    </row>
    <row r="27" spans="1:38" x14ac:dyDescent="0.25">
      <c r="A27" s="1807"/>
      <c r="B27" s="1302" t="s">
        <v>748</v>
      </c>
      <c r="C27" s="1302" t="s">
        <v>677</v>
      </c>
      <c r="D27" s="406" t="s">
        <v>739</v>
      </c>
      <c r="E27" s="1304" t="s">
        <v>740</v>
      </c>
      <c r="F27" s="1304" t="s">
        <v>669</v>
      </c>
      <c r="G27" s="1825" t="s">
        <v>688</v>
      </c>
      <c r="H27" s="11" t="s">
        <v>741</v>
      </c>
      <c r="I27" s="1830" t="s">
        <v>742</v>
      </c>
      <c r="J27" s="1830" t="s">
        <v>743</v>
      </c>
      <c r="K27" s="1589" t="s">
        <v>644</v>
      </c>
      <c r="L27" s="1859" t="s">
        <v>681</v>
      </c>
      <c r="M27" s="1814"/>
      <c r="N27" s="1860" t="s">
        <v>743</v>
      </c>
      <c r="O27" s="1816"/>
      <c r="P27" s="1524"/>
      <c r="Q27" s="1524"/>
      <c r="R27" s="1838" t="s">
        <v>704</v>
      </c>
      <c r="S27" s="1839"/>
      <c r="T27" s="1832"/>
      <c r="U27" s="1838" t="s">
        <v>653</v>
      </c>
      <c r="V27" s="1838" t="str">
        <f>B27</f>
        <v>Perdida de disponibilidad en EQUIPOS INFORMATICOS: (Firewalls, Router).</v>
      </c>
      <c r="W27" s="1850" t="s">
        <v>654</v>
      </c>
      <c r="X27" s="1850" t="s">
        <v>654</v>
      </c>
      <c r="Y27" s="1850" t="s">
        <v>654</v>
      </c>
      <c r="Z27" s="1850" t="s">
        <v>654</v>
      </c>
      <c r="AA27" s="1850" t="s">
        <v>636</v>
      </c>
      <c r="AB27" s="1850" t="s">
        <v>655</v>
      </c>
      <c r="AC27" s="152" t="s">
        <v>32</v>
      </c>
      <c r="AD27" s="152" t="s">
        <v>656</v>
      </c>
      <c r="AE27" s="151" t="s">
        <v>656</v>
      </c>
      <c r="AF27" s="151" t="s">
        <v>656</v>
      </c>
      <c r="AG27" s="151" t="s">
        <v>656</v>
      </c>
      <c r="AH27" s="96" t="s">
        <v>656</v>
      </c>
      <c r="AI27" s="1838" t="s">
        <v>657</v>
      </c>
      <c r="AJ27" s="1831" t="s">
        <v>658</v>
      </c>
      <c r="AK27" s="1831" t="s">
        <v>659</v>
      </c>
      <c r="AL27" s="1847" t="s">
        <v>660</v>
      </c>
    </row>
    <row r="28" spans="1:38" ht="45" x14ac:dyDescent="0.25">
      <c r="A28" s="1807"/>
      <c r="B28" s="1302"/>
      <c r="C28" s="1302"/>
      <c r="D28" s="406" t="s">
        <v>744</v>
      </c>
      <c r="E28" s="1304"/>
      <c r="F28" s="1304"/>
      <c r="G28" s="1825"/>
      <c r="H28" s="11" t="s">
        <v>718</v>
      </c>
      <c r="I28" s="1830"/>
      <c r="J28" s="1830"/>
      <c r="K28" s="1589"/>
      <c r="L28" s="1859"/>
      <c r="M28" s="1814"/>
      <c r="N28" s="1861"/>
      <c r="O28" s="1816"/>
      <c r="P28" s="1524"/>
      <c r="Q28" s="1524"/>
      <c r="R28" s="1839"/>
      <c r="S28" s="1839"/>
      <c r="T28" s="1832"/>
      <c r="U28" s="1839"/>
      <c r="V28" s="1839"/>
      <c r="W28" s="1851"/>
      <c r="X28" s="1851"/>
      <c r="Y28" s="1851"/>
      <c r="Z28" s="1851"/>
      <c r="AA28" s="1851"/>
      <c r="AB28" s="1851"/>
      <c r="AC28" s="152" t="s">
        <v>32</v>
      </c>
      <c r="AD28" s="152" t="s">
        <v>656</v>
      </c>
      <c r="AE28" s="151" t="s">
        <v>656</v>
      </c>
      <c r="AF28" s="151" t="s">
        <v>656</v>
      </c>
      <c r="AG28" s="151" t="s">
        <v>656</v>
      </c>
      <c r="AH28" s="96" t="s">
        <v>656</v>
      </c>
      <c r="AI28" s="1839"/>
      <c r="AJ28" s="1832"/>
      <c r="AK28" s="1832"/>
      <c r="AL28" s="1848"/>
    </row>
    <row r="29" spans="1:38" ht="60" x14ac:dyDescent="0.25">
      <c r="A29" s="1807"/>
      <c r="B29" s="1302"/>
      <c r="C29" s="1302"/>
      <c r="D29" s="406" t="s">
        <v>749</v>
      </c>
      <c r="E29" s="1304"/>
      <c r="F29" s="1304"/>
      <c r="G29" s="1825"/>
      <c r="H29" s="1304" t="s">
        <v>641</v>
      </c>
      <c r="I29" s="1830"/>
      <c r="J29" s="1830"/>
      <c r="K29" s="1589"/>
      <c r="L29" s="1859"/>
      <c r="M29" s="1814"/>
      <c r="N29" s="1861"/>
      <c r="O29" s="1816"/>
      <c r="P29" s="1524"/>
      <c r="Q29" s="1524"/>
      <c r="R29" s="1839"/>
      <c r="S29" s="1839"/>
      <c r="T29" s="1832"/>
      <c r="U29" s="1839"/>
      <c r="V29" s="1839"/>
      <c r="W29" s="1851"/>
      <c r="X29" s="1851"/>
      <c r="Y29" s="1851"/>
      <c r="Z29" s="1851"/>
      <c r="AA29" s="1851"/>
      <c r="AB29" s="1851"/>
      <c r="AC29" s="152" t="s">
        <v>32</v>
      </c>
      <c r="AD29" s="152" t="s">
        <v>656</v>
      </c>
      <c r="AE29" s="151" t="s">
        <v>656</v>
      </c>
      <c r="AF29" s="151" t="s">
        <v>656</v>
      </c>
      <c r="AG29" s="151" t="s">
        <v>656</v>
      </c>
      <c r="AH29" s="96" t="s">
        <v>656</v>
      </c>
      <c r="AI29" s="1839"/>
      <c r="AJ29" s="1832"/>
      <c r="AK29" s="1832"/>
      <c r="AL29" s="1848"/>
    </row>
    <row r="30" spans="1:38" ht="75" x14ac:dyDescent="0.25">
      <c r="A30" s="1807"/>
      <c r="B30" s="1302"/>
      <c r="C30" s="1302"/>
      <c r="D30" s="406" t="s">
        <v>637</v>
      </c>
      <c r="E30" s="1304"/>
      <c r="F30" s="1304"/>
      <c r="G30" s="1825"/>
      <c r="H30" s="1304"/>
      <c r="I30" s="1830"/>
      <c r="J30" s="1830"/>
      <c r="K30" s="1589"/>
      <c r="L30" s="1859"/>
      <c r="M30" s="1814"/>
      <c r="N30" s="1862"/>
      <c r="O30" s="1816"/>
      <c r="P30" s="1524"/>
      <c r="Q30" s="1524"/>
      <c r="R30" s="1840"/>
      <c r="S30" s="1839"/>
      <c r="T30" s="1832"/>
      <c r="U30" s="1840"/>
      <c r="V30" s="1840"/>
      <c r="W30" s="1852"/>
      <c r="X30" s="1852"/>
      <c r="Y30" s="1852"/>
      <c r="Z30" s="1852"/>
      <c r="AA30" s="1852"/>
      <c r="AB30" s="1852"/>
      <c r="AC30" s="152" t="s">
        <v>32</v>
      </c>
      <c r="AD30" s="152" t="s">
        <v>656</v>
      </c>
      <c r="AE30" s="151" t="s">
        <v>656</v>
      </c>
      <c r="AF30" s="151" t="s">
        <v>656</v>
      </c>
      <c r="AG30" s="151" t="s">
        <v>656</v>
      </c>
      <c r="AH30" s="96" t="s">
        <v>656</v>
      </c>
      <c r="AI30" s="1840"/>
      <c r="AJ30" s="1833"/>
      <c r="AK30" s="1833"/>
      <c r="AL30" s="1849"/>
    </row>
    <row r="31" spans="1:38" x14ac:dyDescent="0.25">
      <c r="A31" s="1807"/>
      <c r="B31" s="1302" t="s">
        <v>750</v>
      </c>
      <c r="C31" s="1302" t="s">
        <v>677</v>
      </c>
      <c r="D31" s="406" t="s">
        <v>739</v>
      </c>
      <c r="E31" s="1819" t="s">
        <v>740</v>
      </c>
      <c r="F31" s="1821" t="s">
        <v>669</v>
      </c>
      <c r="G31" s="1870" t="s">
        <v>688</v>
      </c>
      <c r="H31" s="11" t="s">
        <v>741</v>
      </c>
      <c r="I31" s="1850" t="s">
        <v>742</v>
      </c>
      <c r="J31" s="1838" t="s">
        <v>743</v>
      </c>
      <c r="K31" s="1850" t="s">
        <v>644</v>
      </c>
      <c r="L31" s="1867" t="s">
        <v>681</v>
      </c>
      <c r="M31" s="1814"/>
      <c r="N31" s="1860" t="s">
        <v>743</v>
      </c>
      <c r="O31" s="1816"/>
      <c r="P31" s="1524"/>
      <c r="Q31" s="1524"/>
      <c r="R31" s="1838" t="s">
        <v>704</v>
      </c>
      <c r="S31" s="1839"/>
      <c r="T31" s="1832"/>
      <c r="U31" s="1838" t="s">
        <v>653</v>
      </c>
      <c r="V31" s="1838" t="str">
        <f>B31</f>
        <v>Perdida de disponibilidad y confidencialidad en EQUIPOS INFORMATICOS: (Computadores de Escritorio y Equipos de Impresión).</v>
      </c>
      <c r="W31" s="1850" t="s">
        <v>654</v>
      </c>
      <c r="X31" s="1850" t="s">
        <v>654</v>
      </c>
      <c r="Y31" s="1850" t="s">
        <v>654</v>
      </c>
      <c r="Z31" s="1850" t="s">
        <v>654</v>
      </c>
      <c r="AA31" s="1850" t="s">
        <v>636</v>
      </c>
      <c r="AB31" s="1850" t="s">
        <v>655</v>
      </c>
      <c r="AC31" s="152" t="s">
        <v>32</v>
      </c>
      <c r="AD31" s="152" t="s">
        <v>656</v>
      </c>
      <c r="AE31" s="151" t="s">
        <v>656</v>
      </c>
      <c r="AF31" s="151" t="s">
        <v>656</v>
      </c>
      <c r="AG31" s="151" t="s">
        <v>656</v>
      </c>
      <c r="AH31" s="96" t="s">
        <v>656</v>
      </c>
      <c r="AI31" s="1838" t="s">
        <v>657</v>
      </c>
      <c r="AJ31" s="1831" t="s">
        <v>658</v>
      </c>
      <c r="AK31" s="1831" t="s">
        <v>659</v>
      </c>
      <c r="AL31" s="1847" t="s">
        <v>660</v>
      </c>
    </row>
    <row r="32" spans="1:38" ht="60" x14ac:dyDescent="0.25">
      <c r="A32" s="1807"/>
      <c r="B32" s="1302"/>
      <c r="C32" s="1302"/>
      <c r="D32" s="406" t="s">
        <v>749</v>
      </c>
      <c r="E32" s="1844"/>
      <c r="F32" s="1845"/>
      <c r="G32" s="1871"/>
      <c r="H32" s="11" t="s">
        <v>641</v>
      </c>
      <c r="I32" s="1851"/>
      <c r="J32" s="1839"/>
      <c r="K32" s="1851"/>
      <c r="L32" s="1868"/>
      <c r="M32" s="1814"/>
      <c r="N32" s="1861"/>
      <c r="O32" s="1816"/>
      <c r="P32" s="1524"/>
      <c r="Q32" s="1524"/>
      <c r="R32" s="1839"/>
      <c r="S32" s="1839"/>
      <c r="T32" s="1832"/>
      <c r="U32" s="1839"/>
      <c r="V32" s="1839"/>
      <c r="W32" s="1851"/>
      <c r="X32" s="1851"/>
      <c r="Y32" s="1851"/>
      <c r="Z32" s="1851"/>
      <c r="AA32" s="1851"/>
      <c r="AB32" s="1851"/>
      <c r="AC32" s="152" t="s">
        <v>32</v>
      </c>
      <c r="AD32" s="152" t="s">
        <v>656</v>
      </c>
      <c r="AE32" s="151" t="s">
        <v>656</v>
      </c>
      <c r="AF32" s="151" t="s">
        <v>656</v>
      </c>
      <c r="AG32" s="151" t="s">
        <v>656</v>
      </c>
      <c r="AH32" s="96" t="s">
        <v>656</v>
      </c>
      <c r="AI32" s="1839"/>
      <c r="AJ32" s="1832"/>
      <c r="AK32" s="1832"/>
      <c r="AL32" s="1848"/>
    </row>
    <row r="33" spans="1:38" ht="30" x14ac:dyDescent="0.25">
      <c r="A33" s="1807"/>
      <c r="B33" s="1302"/>
      <c r="C33" s="1302"/>
      <c r="D33" s="406" t="s">
        <v>751</v>
      </c>
      <c r="E33" s="1844"/>
      <c r="F33" s="1845"/>
      <c r="G33" s="1871"/>
      <c r="H33" s="11" t="s">
        <v>641</v>
      </c>
      <c r="I33" s="1851"/>
      <c r="J33" s="1839"/>
      <c r="K33" s="1851"/>
      <c r="L33" s="1868"/>
      <c r="M33" s="1814"/>
      <c r="N33" s="1861"/>
      <c r="O33" s="1816"/>
      <c r="P33" s="1524"/>
      <c r="Q33" s="1524"/>
      <c r="R33" s="1839"/>
      <c r="S33" s="1839"/>
      <c r="T33" s="1832"/>
      <c r="U33" s="1839"/>
      <c r="V33" s="1839"/>
      <c r="W33" s="1851"/>
      <c r="X33" s="1851"/>
      <c r="Y33" s="1851"/>
      <c r="Z33" s="1851"/>
      <c r="AA33" s="1851"/>
      <c r="AB33" s="1851"/>
      <c r="AC33" s="152" t="s">
        <v>32</v>
      </c>
      <c r="AD33" s="152" t="s">
        <v>656</v>
      </c>
      <c r="AE33" s="151" t="s">
        <v>656</v>
      </c>
      <c r="AF33" s="151" t="s">
        <v>656</v>
      </c>
      <c r="AG33" s="151" t="s">
        <v>656</v>
      </c>
      <c r="AH33" s="96" t="s">
        <v>656</v>
      </c>
      <c r="AI33" s="1839"/>
      <c r="AJ33" s="1832"/>
      <c r="AK33" s="1832"/>
      <c r="AL33" s="1848"/>
    </row>
    <row r="34" spans="1:38" ht="45" x14ac:dyDescent="0.25">
      <c r="A34" s="1807"/>
      <c r="B34" s="1302"/>
      <c r="C34" s="1302"/>
      <c r="D34" s="406" t="s">
        <v>744</v>
      </c>
      <c r="E34" s="1844"/>
      <c r="F34" s="1845"/>
      <c r="G34" s="1871"/>
      <c r="H34" s="11" t="s">
        <v>718</v>
      </c>
      <c r="I34" s="1851"/>
      <c r="J34" s="1839"/>
      <c r="K34" s="1851"/>
      <c r="L34" s="1868"/>
      <c r="M34" s="1814"/>
      <c r="N34" s="1861"/>
      <c r="O34" s="1816"/>
      <c r="P34" s="1524"/>
      <c r="Q34" s="1524"/>
      <c r="R34" s="1839"/>
      <c r="S34" s="1839"/>
      <c r="T34" s="1832"/>
      <c r="U34" s="1839"/>
      <c r="V34" s="1839"/>
      <c r="W34" s="1851"/>
      <c r="X34" s="1851"/>
      <c r="Y34" s="1851"/>
      <c r="Z34" s="1851"/>
      <c r="AA34" s="1851"/>
      <c r="AB34" s="1851"/>
      <c r="AC34" s="152" t="s">
        <v>32</v>
      </c>
      <c r="AD34" s="152" t="s">
        <v>656</v>
      </c>
      <c r="AE34" s="151" t="s">
        <v>656</v>
      </c>
      <c r="AF34" s="151" t="s">
        <v>656</v>
      </c>
      <c r="AG34" s="151" t="s">
        <v>656</v>
      </c>
      <c r="AH34" s="96" t="s">
        <v>656</v>
      </c>
      <c r="AI34" s="1839"/>
      <c r="AJ34" s="1832"/>
      <c r="AK34" s="1832"/>
      <c r="AL34" s="1848"/>
    </row>
    <row r="35" spans="1:38" ht="105" x14ac:dyDescent="0.25">
      <c r="A35" s="1807"/>
      <c r="B35" s="1302"/>
      <c r="C35" s="1302"/>
      <c r="D35" s="406" t="s">
        <v>747</v>
      </c>
      <c r="E35" s="1820"/>
      <c r="F35" s="1822"/>
      <c r="G35" s="1872"/>
      <c r="H35" s="400" t="s">
        <v>641</v>
      </c>
      <c r="I35" s="1852"/>
      <c r="J35" s="1840"/>
      <c r="K35" s="1852"/>
      <c r="L35" s="1869"/>
      <c r="M35" s="1814"/>
      <c r="N35" s="1862"/>
      <c r="O35" s="1816"/>
      <c r="P35" s="1524"/>
      <c r="Q35" s="1524"/>
      <c r="R35" s="1839"/>
      <c r="S35" s="1839"/>
      <c r="T35" s="1832"/>
      <c r="U35" s="1839"/>
      <c r="V35" s="1839"/>
      <c r="W35" s="1851"/>
      <c r="X35" s="1851"/>
      <c r="Y35" s="1851"/>
      <c r="Z35" s="1851"/>
      <c r="AA35" s="1851"/>
      <c r="AB35" s="1851"/>
      <c r="AC35" s="152" t="s">
        <v>32</v>
      </c>
      <c r="AD35" s="152" t="s">
        <v>656</v>
      </c>
      <c r="AE35" s="151" t="s">
        <v>656</v>
      </c>
      <c r="AF35" s="151" t="s">
        <v>656</v>
      </c>
      <c r="AG35" s="151" t="s">
        <v>656</v>
      </c>
      <c r="AH35" s="96" t="s">
        <v>656</v>
      </c>
      <c r="AI35" s="1839"/>
      <c r="AJ35" s="1832"/>
      <c r="AK35" s="1832"/>
      <c r="AL35" s="1848"/>
    </row>
    <row r="36" spans="1:38" ht="409.5" x14ac:dyDescent="0.25">
      <c r="A36" s="1807"/>
      <c r="B36" s="1302"/>
      <c r="C36" s="1302"/>
      <c r="D36" s="406" t="s">
        <v>752</v>
      </c>
      <c r="E36" s="11" t="s">
        <v>638</v>
      </c>
      <c r="F36" s="11" t="s">
        <v>639</v>
      </c>
      <c r="G36" s="401" t="s">
        <v>640</v>
      </c>
      <c r="H36" s="11" t="s">
        <v>741</v>
      </c>
      <c r="I36" s="410" t="s">
        <v>753</v>
      </c>
      <c r="J36" s="410" t="s">
        <v>754</v>
      </c>
      <c r="K36" s="417" t="s">
        <v>644</v>
      </c>
      <c r="L36" s="399" t="s">
        <v>681</v>
      </c>
      <c r="M36" s="1814"/>
      <c r="N36" s="404" t="s">
        <v>755</v>
      </c>
      <c r="O36" s="1816"/>
      <c r="P36" s="1524"/>
      <c r="Q36" s="1524"/>
      <c r="R36" s="1840"/>
      <c r="S36" s="1839"/>
      <c r="T36" s="1832"/>
      <c r="U36" s="1840"/>
      <c r="V36" s="1840"/>
      <c r="W36" s="1852"/>
      <c r="X36" s="1852"/>
      <c r="Y36" s="1852"/>
      <c r="Z36" s="1852"/>
      <c r="AA36" s="1852"/>
      <c r="AB36" s="1852"/>
      <c r="AC36" s="152" t="s">
        <v>32</v>
      </c>
      <c r="AD36" s="152" t="s">
        <v>656</v>
      </c>
      <c r="AE36" s="151" t="s">
        <v>656</v>
      </c>
      <c r="AF36" s="151" t="s">
        <v>656</v>
      </c>
      <c r="AG36" s="151" t="s">
        <v>656</v>
      </c>
      <c r="AH36" s="96" t="s">
        <v>656</v>
      </c>
      <c r="AI36" s="1840"/>
      <c r="AJ36" s="1833"/>
      <c r="AK36" s="1833"/>
      <c r="AL36" s="1849"/>
    </row>
    <row r="37" spans="1:38" ht="240" x14ac:dyDescent="0.25">
      <c r="A37" s="1807"/>
      <c r="B37" s="1302" t="s">
        <v>756</v>
      </c>
      <c r="C37" s="1302" t="s">
        <v>677</v>
      </c>
      <c r="D37" s="418" t="s">
        <v>637</v>
      </c>
      <c r="E37" s="1819" t="s">
        <v>638</v>
      </c>
      <c r="F37" s="1863" t="s">
        <v>639</v>
      </c>
      <c r="G37" s="1865" t="s">
        <v>640</v>
      </c>
      <c r="H37" s="1821" t="s">
        <v>641</v>
      </c>
      <c r="I37" s="410" t="s">
        <v>757</v>
      </c>
      <c r="J37" s="410" t="s">
        <v>758</v>
      </c>
      <c r="K37" s="1873" t="s">
        <v>644</v>
      </c>
      <c r="L37" s="1857" t="s">
        <v>681</v>
      </c>
      <c r="M37" s="1814"/>
      <c r="N37" s="411" t="s">
        <v>759</v>
      </c>
      <c r="O37" s="1816"/>
      <c r="P37" s="1524"/>
      <c r="Q37" s="1524"/>
      <c r="R37" s="1838" t="s">
        <v>704</v>
      </c>
      <c r="S37" s="1839"/>
      <c r="T37" s="1832"/>
      <c r="U37" s="1838" t="s">
        <v>653</v>
      </c>
      <c r="V37" s="1838" t="str">
        <f>B37</f>
        <v>Perdida de disponibilidad en REDES DE COMUNICACIONES: (Red LAN Y Red Privada Virtual).</v>
      </c>
      <c r="W37" s="1850" t="s">
        <v>654</v>
      </c>
      <c r="X37" s="1850" t="s">
        <v>654</v>
      </c>
      <c r="Y37" s="1850" t="s">
        <v>654</v>
      </c>
      <c r="Z37" s="1850" t="s">
        <v>654</v>
      </c>
      <c r="AA37" s="1850" t="s">
        <v>636</v>
      </c>
      <c r="AB37" s="1850" t="s">
        <v>655</v>
      </c>
      <c r="AC37" s="152" t="s">
        <v>32</v>
      </c>
      <c r="AD37" s="152" t="s">
        <v>656</v>
      </c>
      <c r="AE37" s="151" t="s">
        <v>656</v>
      </c>
      <c r="AF37" s="151" t="s">
        <v>656</v>
      </c>
      <c r="AG37" s="151" t="s">
        <v>656</v>
      </c>
      <c r="AH37" s="96" t="s">
        <v>656</v>
      </c>
      <c r="AI37" s="1838" t="s">
        <v>657</v>
      </c>
      <c r="AJ37" s="1831" t="s">
        <v>658</v>
      </c>
      <c r="AK37" s="1831" t="s">
        <v>659</v>
      </c>
      <c r="AL37" s="1847" t="s">
        <v>660</v>
      </c>
    </row>
    <row r="38" spans="1:38" ht="150" x14ac:dyDescent="0.25">
      <c r="A38" s="1807"/>
      <c r="B38" s="1302"/>
      <c r="C38" s="1302"/>
      <c r="D38" s="418" t="s">
        <v>760</v>
      </c>
      <c r="E38" s="1820"/>
      <c r="F38" s="1864"/>
      <c r="G38" s="1866"/>
      <c r="H38" s="1822"/>
      <c r="I38" s="414" t="s">
        <v>761</v>
      </c>
      <c r="J38" s="414" t="s">
        <v>762</v>
      </c>
      <c r="K38" s="1874"/>
      <c r="L38" s="1858"/>
      <c r="M38" s="1814"/>
      <c r="N38" s="411" t="s">
        <v>762</v>
      </c>
      <c r="O38" s="1816"/>
      <c r="P38" s="1524"/>
      <c r="Q38" s="1524"/>
      <c r="R38" s="1840"/>
      <c r="S38" s="1839"/>
      <c r="T38" s="1832"/>
      <c r="U38" s="1840"/>
      <c r="V38" s="1840"/>
      <c r="W38" s="1852"/>
      <c r="X38" s="1852"/>
      <c r="Y38" s="1852"/>
      <c r="Z38" s="1852"/>
      <c r="AA38" s="1852"/>
      <c r="AB38" s="1852"/>
      <c r="AC38" s="152" t="s">
        <v>32</v>
      </c>
      <c r="AD38" s="152" t="s">
        <v>656</v>
      </c>
      <c r="AE38" s="151" t="s">
        <v>656</v>
      </c>
      <c r="AF38" s="151" t="s">
        <v>656</v>
      </c>
      <c r="AG38" s="151" t="s">
        <v>656</v>
      </c>
      <c r="AH38" s="96" t="s">
        <v>656</v>
      </c>
      <c r="AI38" s="1840"/>
      <c r="AJ38" s="1833"/>
      <c r="AK38" s="1833"/>
      <c r="AL38" s="1849"/>
    </row>
    <row r="39" spans="1:38" ht="150" x14ac:dyDescent="0.25">
      <c r="A39" s="1807"/>
      <c r="B39" s="1302" t="s">
        <v>763</v>
      </c>
      <c r="C39" s="1302" t="s">
        <v>677</v>
      </c>
      <c r="D39" s="399" t="s">
        <v>744</v>
      </c>
      <c r="E39" s="1304" t="s">
        <v>638</v>
      </c>
      <c r="F39" s="1304" t="s">
        <v>639</v>
      </c>
      <c r="G39" s="1825" t="s">
        <v>640</v>
      </c>
      <c r="H39" s="11" t="s">
        <v>718</v>
      </c>
      <c r="I39" s="404" t="s">
        <v>742</v>
      </c>
      <c r="J39" s="411" t="s">
        <v>743</v>
      </c>
      <c r="K39" s="1589" t="s">
        <v>644</v>
      </c>
      <c r="L39" s="1859" t="s">
        <v>681</v>
      </c>
      <c r="M39" s="1814"/>
      <c r="N39" s="419" t="s">
        <v>764</v>
      </c>
      <c r="O39" s="1816"/>
      <c r="P39" s="1524"/>
      <c r="Q39" s="1524"/>
      <c r="R39" s="1838" t="s">
        <v>704</v>
      </c>
      <c r="S39" s="1839"/>
      <c r="T39" s="1832"/>
      <c r="U39" s="1838" t="s">
        <v>653</v>
      </c>
      <c r="V39" s="1838" t="str">
        <f>B39</f>
        <v>Perdida de disponibilidad en EQUIPOS AUXILIARES: (Fuente de Alimentación Ininterrumpida, Cableado de datos, Mobiliario y Aire Acondicionado).</v>
      </c>
      <c r="W39" s="1850" t="s">
        <v>654</v>
      </c>
      <c r="X39" s="1850" t="s">
        <v>654</v>
      </c>
      <c r="Y39" s="1850" t="s">
        <v>654</v>
      </c>
      <c r="Z39" s="1850" t="s">
        <v>654</v>
      </c>
      <c r="AA39" s="1850" t="s">
        <v>636</v>
      </c>
      <c r="AB39" s="1850" t="s">
        <v>655</v>
      </c>
      <c r="AC39" s="152" t="s">
        <v>32</v>
      </c>
      <c r="AD39" s="152" t="s">
        <v>656</v>
      </c>
      <c r="AE39" s="151" t="s">
        <v>656</v>
      </c>
      <c r="AF39" s="151" t="s">
        <v>656</v>
      </c>
      <c r="AG39" s="151" t="s">
        <v>656</v>
      </c>
      <c r="AH39" s="96" t="s">
        <v>656</v>
      </c>
      <c r="AI39" s="1838" t="s">
        <v>657</v>
      </c>
      <c r="AJ39" s="1831" t="s">
        <v>658</v>
      </c>
      <c r="AK39" s="1831" t="s">
        <v>659</v>
      </c>
      <c r="AL39" s="1847" t="s">
        <v>660</v>
      </c>
    </row>
    <row r="40" spans="1:38" ht="180" x14ac:dyDescent="0.25">
      <c r="A40" s="1807"/>
      <c r="B40" s="1302"/>
      <c r="C40" s="1302"/>
      <c r="D40" s="399" t="s">
        <v>747</v>
      </c>
      <c r="E40" s="1304"/>
      <c r="F40" s="1304"/>
      <c r="G40" s="1825"/>
      <c r="H40" s="11" t="s">
        <v>641</v>
      </c>
      <c r="I40" s="411" t="s">
        <v>765</v>
      </c>
      <c r="J40" s="404" t="s">
        <v>766</v>
      </c>
      <c r="K40" s="1589"/>
      <c r="L40" s="1859"/>
      <c r="M40" s="1814"/>
      <c r="N40" s="411" t="s">
        <v>767</v>
      </c>
      <c r="O40" s="1816"/>
      <c r="P40" s="1524"/>
      <c r="Q40" s="1524"/>
      <c r="R40" s="1839"/>
      <c r="S40" s="1839"/>
      <c r="T40" s="1832"/>
      <c r="U40" s="1839"/>
      <c r="V40" s="1839"/>
      <c r="W40" s="1851"/>
      <c r="X40" s="1851"/>
      <c r="Y40" s="1851"/>
      <c r="Z40" s="1851"/>
      <c r="AA40" s="1851"/>
      <c r="AB40" s="1851"/>
      <c r="AC40" s="152" t="s">
        <v>32</v>
      </c>
      <c r="AD40" s="152" t="s">
        <v>656</v>
      </c>
      <c r="AE40" s="151" t="s">
        <v>656</v>
      </c>
      <c r="AF40" s="151" t="s">
        <v>656</v>
      </c>
      <c r="AG40" s="151" t="s">
        <v>656</v>
      </c>
      <c r="AH40" s="96" t="s">
        <v>656</v>
      </c>
      <c r="AI40" s="1839"/>
      <c r="AJ40" s="1832"/>
      <c r="AK40" s="1832"/>
      <c r="AL40" s="1848"/>
    </row>
    <row r="41" spans="1:38" ht="180" x14ac:dyDescent="0.25">
      <c r="A41" s="1807"/>
      <c r="B41" s="1302"/>
      <c r="C41" s="1302"/>
      <c r="D41" s="399" t="s">
        <v>768</v>
      </c>
      <c r="E41" s="1304" t="s">
        <v>638</v>
      </c>
      <c r="F41" s="1304" t="s">
        <v>639</v>
      </c>
      <c r="G41" s="1825" t="s">
        <v>640</v>
      </c>
      <c r="H41" s="1304" t="s">
        <v>641</v>
      </c>
      <c r="I41" s="414" t="s">
        <v>765</v>
      </c>
      <c r="J41" s="420" t="s">
        <v>766</v>
      </c>
      <c r="K41" s="1589" t="s">
        <v>644</v>
      </c>
      <c r="L41" s="1859" t="s">
        <v>681</v>
      </c>
      <c r="M41" s="1814"/>
      <c r="N41" s="411" t="s">
        <v>767</v>
      </c>
      <c r="O41" s="1816"/>
      <c r="P41" s="1524"/>
      <c r="Q41" s="1524"/>
      <c r="R41" s="1839"/>
      <c r="S41" s="1839"/>
      <c r="T41" s="1832"/>
      <c r="U41" s="1839"/>
      <c r="V41" s="1839"/>
      <c r="W41" s="1851"/>
      <c r="X41" s="1851"/>
      <c r="Y41" s="1851"/>
      <c r="Z41" s="1851"/>
      <c r="AA41" s="1851"/>
      <c r="AB41" s="1851"/>
      <c r="AC41" s="152" t="s">
        <v>32</v>
      </c>
      <c r="AD41" s="152" t="s">
        <v>656</v>
      </c>
      <c r="AE41" s="151" t="s">
        <v>656</v>
      </c>
      <c r="AF41" s="151" t="s">
        <v>656</v>
      </c>
      <c r="AG41" s="151" t="s">
        <v>656</v>
      </c>
      <c r="AH41" s="96" t="s">
        <v>656</v>
      </c>
      <c r="AI41" s="1839"/>
      <c r="AJ41" s="1832"/>
      <c r="AK41" s="1832"/>
      <c r="AL41" s="1848"/>
    </row>
    <row r="42" spans="1:38" ht="240" x14ac:dyDescent="0.25">
      <c r="A42" s="1807"/>
      <c r="B42" s="1302"/>
      <c r="C42" s="1302"/>
      <c r="D42" s="399" t="s">
        <v>769</v>
      </c>
      <c r="E42" s="1821"/>
      <c r="F42" s="1821"/>
      <c r="G42" s="1870"/>
      <c r="H42" s="1821"/>
      <c r="I42" s="414" t="s">
        <v>770</v>
      </c>
      <c r="J42" s="414" t="s">
        <v>771</v>
      </c>
      <c r="K42" s="1850"/>
      <c r="L42" s="1867"/>
      <c r="M42" s="1814"/>
      <c r="N42" s="411" t="s">
        <v>767</v>
      </c>
      <c r="O42" s="1816"/>
      <c r="P42" s="1524"/>
      <c r="Q42" s="1524"/>
      <c r="R42" s="1839"/>
      <c r="S42" s="1839"/>
      <c r="T42" s="1832"/>
      <c r="U42" s="1839"/>
      <c r="V42" s="1839"/>
      <c r="W42" s="1851"/>
      <c r="X42" s="1851"/>
      <c r="Y42" s="1851"/>
      <c r="Z42" s="1851"/>
      <c r="AA42" s="1851"/>
      <c r="AB42" s="1851"/>
      <c r="AC42" s="152" t="s">
        <v>32</v>
      </c>
      <c r="AD42" s="152" t="s">
        <v>656</v>
      </c>
      <c r="AE42" s="151" t="s">
        <v>656</v>
      </c>
      <c r="AF42" s="151" t="s">
        <v>656</v>
      </c>
      <c r="AG42" s="151" t="s">
        <v>656</v>
      </c>
      <c r="AH42" s="96" t="s">
        <v>656</v>
      </c>
      <c r="AI42" s="1839"/>
      <c r="AJ42" s="1832"/>
      <c r="AK42" s="1832"/>
      <c r="AL42" s="1848"/>
    </row>
    <row r="43" spans="1:38" ht="30" x14ac:dyDescent="0.25">
      <c r="A43" s="1807"/>
      <c r="B43" s="1302"/>
      <c r="C43" s="1302"/>
      <c r="D43" s="399" t="s">
        <v>751</v>
      </c>
      <c r="E43" s="1304" t="s">
        <v>638</v>
      </c>
      <c r="F43" s="1304" t="s">
        <v>639</v>
      </c>
      <c r="G43" s="1828" t="s">
        <v>640</v>
      </c>
      <c r="H43" s="1304" t="s">
        <v>641</v>
      </c>
      <c r="I43" s="1853" t="s">
        <v>772</v>
      </c>
      <c r="J43" s="1853" t="s">
        <v>766</v>
      </c>
      <c r="K43" s="1855" t="s">
        <v>644</v>
      </c>
      <c r="L43" s="1857" t="s">
        <v>681</v>
      </c>
      <c r="M43" s="1814"/>
      <c r="N43" s="1853" t="s">
        <v>773</v>
      </c>
      <c r="O43" s="1816"/>
      <c r="P43" s="1524"/>
      <c r="Q43" s="1524"/>
      <c r="R43" s="1839"/>
      <c r="S43" s="1839"/>
      <c r="T43" s="1832"/>
      <c r="U43" s="1839"/>
      <c r="V43" s="1839"/>
      <c r="W43" s="1851"/>
      <c r="X43" s="1851"/>
      <c r="Y43" s="1851"/>
      <c r="Z43" s="1851"/>
      <c r="AA43" s="1851"/>
      <c r="AB43" s="1851"/>
      <c r="AC43" s="152" t="s">
        <v>32</v>
      </c>
      <c r="AD43" s="152" t="s">
        <v>656</v>
      </c>
      <c r="AE43" s="151" t="s">
        <v>656</v>
      </c>
      <c r="AF43" s="151" t="s">
        <v>656</v>
      </c>
      <c r="AG43" s="151" t="s">
        <v>656</v>
      </c>
      <c r="AH43" s="96" t="s">
        <v>656</v>
      </c>
      <c r="AI43" s="1839"/>
      <c r="AJ43" s="1832"/>
      <c r="AK43" s="1832"/>
      <c r="AL43" s="1848"/>
    </row>
    <row r="44" spans="1:38" ht="105" x14ac:dyDescent="0.25">
      <c r="A44" s="1807"/>
      <c r="B44" s="1302"/>
      <c r="C44" s="1302"/>
      <c r="D44" s="399" t="s">
        <v>747</v>
      </c>
      <c r="E44" s="1304"/>
      <c r="F44" s="1304"/>
      <c r="G44" s="1829"/>
      <c r="H44" s="1304"/>
      <c r="I44" s="1854"/>
      <c r="J44" s="1854"/>
      <c r="K44" s="1856"/>
      <c r="L44" s="1858"/>
      <c r="M44" s="1814"/>
      <c r="N44" s="1854"/>
      <c r="O44" s="1816"/>
      <c r="P44" s="1524"/>
      <c r="Q44" s="1524"/>
      <c r="R44" s="1839"/>
      <c r="S44" s="1839"/>
      <c r="T44" s="1832"/>
      <c r="U44" s="1839"/>
      <c r="V44" s="1839"/>
      <c r="W44" s="1851"/>
      <c r="X44" s="1851"/>
      <c r="Y44" s="1851"/>
      <c r="Z44" s="1851"/>
      <c r="AA44" s="1851"/>
      <c r="AB44" s="1851"/>
      <c r="AC44" s="152" t="s">
        <v>32</v>
      </c>
      <c r="AD44" s="152" t="s">
        <v>656</v>
      </c>
      <c r="AE44" s="151" t="s">
        <v>656</v>
      </c>
      <c r="AF44" s="151" t="s">
        <v>656</v>
      </c>
      <c r="AG44" s="151" t="s">
        <v>656</v>
      </c>
      <c r="AH44" s="96" t="s">
        <v>656</v>
      </c>
      <c r="AI44" s="1839"/>
      <c r="AJ44" s="1832"/>
      <c r="AK44" s="1832"/>
      <c r="AL44" s="1848"/>
    </row>
    <row r="45" spans="1:38" ht="60" x14ac:dyDescent="0.25">
      <c r="A45" s="1807"/>
      <c r="B45" s="1302"/>
      <c r="C45" s="1302"/>
      <c r="D45" s="399" t="s">
        <v>745</v>
      </c>
      <c r="E45" s="1304"/>
      <c r="F45" s="1304"/>
      <c r="G45" s="1843"/>
      <c r="H45" s="1304"/>
      <c r="I45" s="1875"/>
      <c r="J45" s="1875"/>
      <c r="K45" s="1878"/>
      <c r="L45" s="1858"/>
      <c r="M45" s="1814"/>
      <c r="N45" s="1875"/>
      <c r="O45" s="1816"/>
      <c r="P45" s="1524"/>
      <c r="Q45" s="1524"/>
      <c r="R45" s="1839"/>
      <c r="S45" s="1839"/>
      <c r="T45" s="1832"/>
      <c r="U45" s="1839"/>
      <c r="V45" s="1839"/>
      <c r="W45" s="1851"/>
      <c r="X45" s="1851"/>
      <c r="Y45" s="1851"/>
      <c r="Z45" s="1851"/>
      <c r="AA45" s="1851"/>
      <c r="AB45" s="1851"/>
      <c r="AC45" s="152" t="s">
        <v>32</v>
      </c>
      <c r="AD45" s="152" t="s">
        <v>656</v>
      </c>
      <c r="AE45" s="151" t="s">
        <v>656</v>
      </c>
      <c r="AF45" s="151" t="s">
        <v>656</v>
      </c>
      <c r="AG45" s="151" t="s">
        <v>656</v>
      </c>
      <c r="AH45" s="96" t="s">
        <v>656</v>
      </c>
      <c r="AI45" s="1839"/>
      <c r="AJ45" s="1832"/>
      <c r="AK45" s="1832"/>
      <c r="AL45" s="1848"/>
    </row>
    <row r="46" spans="1:38" ht="120" x14ac:dyDescent="0.25">
      <c r="A46" s="1807"/>
      <c r="B46" s="1302"/>
      <c r="C46" s="1302"/>
      <c r="D46" s="406" t="s">
        <v>774</v>
      </c>
      <c r="E46" s="1819" t="s">
        <v>638</v>
      </c>
      <c r="F46" s="1304" t="s">
        <v>639</v>
      </c>
      <c r="G46" s="1876" t="s">
        <v>640</v>
      </c>
      <c r="H46" s="1823" t="s">
        <v>641</v>
      </c>
      <c r="I46" s="406" t="s">
        <v>772</v>
      </c>
      <c r="J46" s="410" t="s">
        <v>766</v>
      </c>
      <c r="K46" s="407" t="s">
        <v>644</v>
      </c>
      <c r="L46" s="1859" t="s">
        <v>681</v>
      </c>
      <c r="M46" s="1814"/>
      <c r="N46" s="404" t="s">
        <v>775</v>
      </c>
      <c r="O46" s="1816"/>
      <c r="P46" s="1524"/>
      <c r="Q46" s="1524"/>
      <c r="R46" s="1839"/>
      <c r="S46" s="1839"/>
      <c r="T46" s="1832"/>
      <c r="U46" s="1839"/>
      <c r="V46" s="1839"/>
      <c r="W46" s="1851"/>
      <c r="X46" s="1851"/>
      <c r="Y46" s="1851"/>
      <c r="Z46" s="1851"/>
      <c r="AA46" s="1851"/>
      <c r="AB46" s="1851"/>
      <c r="AC46" s="152" t="s">
        <v>32</v>
      </c>
      <c r="AD46" s="152" t="s">
        <v>656</v>
      </c>
      <c r="AE46" s="151" t="s">
        <v>656</v>
      </c>
      <c r="AF46" s="151" t="s">
        <v>656</v>
      </c>
      <c r="AG46" s="151" t="s">
        <v>656</v>
      </c>
      <c r="AH46" s="96" t="s">
        <v>656</v>
      </c>
      <c r="AI46" s="1839"/>
      <c r="AJ46" s="1832"/>
      <c r="AK46" s="1832"/>
      <c r="AL46" s="1848"/>
    </row>
    <row r="47" spans="1:38" ht="105" x14ac:dyDescent="0.25">
      <c r="A47" s="1807"/>
      <c r="B47" s="1302"/>
      <c r="C47" s="1302"/>
      <c r="D47" s="410" t="s">
        <v>661</v>
      </c>
      <c r="E47" s="1820"/>
      <c r="F47" s="1304"/>
      <c r="G47" s="1877"/>
      <c r="H47" s="1824"/>
      <c r="I47" s="410" t="s">
        <v>664</v>
      </c>
      <c r="J47" s="410" t="s">
        <v>776</v>
      </c>
      <c r="K47" s="407" t="s">
        <v>777</v>
      </c>
      <c r="L47" s="1859"/>
      <c r="M47" s="1814"/>
      <c r="N47" s="404" t="s">
        <v>778</v>
      </c>
      <c r="O47" s="1816"/>
      <c r="P47" s="1524"/>
      <c r="Q47" s="1524"/>
      <c r="R47" s="1840"/>
      <c r="S47" s="1839"/>
      <c r="T47" s="1832"/>
      <c r="U47" s="1840"/>
      <c r="V47" s="1840"/>
      <c r="W47" s="1852"/>
      <c r="X47" s="1852"/>
      <c r="Y47" s="1852"/>
      <c r="Z47" s="1852"/>
      <c r="AA47" s="1852"/>
      <c r="AB47" s="1852"/>
      <c r="AC47" s="152" t="s">
        <v>32</v>
      </c>
      <c r="AD47" s="152" t="s">
        <v>656</v>
      </c>
      <c r="AE47" s="151" t="s">
        <v>656</v>
      </c>
      <c r="AF47" s="151" t="s">
        <v>656</v>
      </c>
      <c r="AG47" s="151" t="s">
        <v>656</v>
      </c>
      <c r="AH47" s="96" t="s">
        <v>656</v>
      </c>
      <c r="AI47" s="1840"/>
      <c r="AJ47" s="1833"/>
      <c r="AK47" s="1833"/>
      <c r="AL47" s="1849"/>
    </row>
    <row r="48" spans="1:38" x14ac:dyDescent="0.25">
      <c r="A48" s="1807"/>
      <c r="B48" s="1302" t="s">
        <v>779</v>
      </c>
      <c r="C48" s="1302" t="s">
        <v>677</v>
      </c>
      <c r="D48" s="406" t="s">
        <v>739</v>
      </c>
      <c r="E48" s="1819" t="s">
        <v>740</v>
      </c>
      <c r="F48" s="1821" t="s">
        <v>780</v>
      </c>
      <c r="G48" s="1870" t="s">
        <v>688</v>
      </c>
      <c r="H48" s="1821" t="s">
        <v>741</v>
      </c>
      <c r="I48" s="1850" t="s">
        <v>742</v>
      </c>
      <c r="J48" s="1838" t="s">
        <v>743</v>
      </c>
      <c r="K48" s="1850" t="s">
        <v>644</v>
      </c>
      <c r="L48" s="1867" t="s">
        <v>681</v>
      </c>
      <c r="M48" s="1814"/>
      <c r="N48" s="1838" t="s">
        <v>743</v>
      </c>
      <c r="O48" s="1816"/>
      <c r="P48" s="1524"/>
      <c r="Q48" s="1524"/>
      <c r="R48" s="1838" t="s">
        <v>704</v>
      </c>
      <c r="S48" s="1839"/>
      <c r="T48" s="1832"/>
      <c r="U48" s="1838" t="s">
        <v>653</v>
      </c>
      <c r="V48" s="1838" t="str">
        <f>B48</f>
        <v>Perdida de disponibilidad en las INSTALACIONES (Edificio).</v>
      </c>
      <c r="W48" s="1850" t="s">
        <v>654</v>
      </c>
      <c r="X48" s="1850" t="s">
        <v>654</v>
      </c>
      <c r="Y48" s="1850" t="s">
        <v>654</v>
      </c>
      <c r="Z48" s="1850" t="s">
        <v>654</v>
      </c>
      <c r="AA48" s="1850" t="s">
        <v>636</v>
      </c>
      <c r="AB48" s="1850" t="s">
        <v>655</v>
      </c>
      <c r="AC48" s="152" t="s">
        <v>32</v>
      </c>
      <c r="AD48" s="152" t="s">
        <v>656</v>
      </c>
      <c r="AE48" s="151" t="s">
        <v>656</v>
      </c>
      <c r="AF48" s="151" t="s">
        <v>656</v>
      </c>
      <c r="AG48" s="151" t="s">
        <v>656</v>
      </c>
      <c r="AH48" s="96" t="s">
        <v>656</v>
      </c>
      <c r="AI48" s="1838" t="s">
        <v>657</v>
      </c>
      <c r="AJ48" s="1831" t="s">
        <v>658</v>
      </c>
      <c r="AK48" s="1831" t="s">
        <v>659</v>
      </c>
      <c r="AL48" s="1847" t="s">
        <v>660</v>
      </c>
    </row>
    <row r="49" spans="1:38" ht="30" x14ac:dyDescent="0.25">
      <c r="A49" s="1807"/>
      <c r="B49" s="1302"/>
      <c r="C49" s="1302"/>
      <c r="D49" s="406" t="s">
        <v>751</v>
      </c>
      <c r="E49" s="1844"/>
      <c r="F49" s="1845"/>
      <c r="G49" s="1871"/>
      <c r="H49" s="1845"/>
      <c r="I49" s="1851"/>
      <c r="J49" s="1839"/>
      <c r="K49" s="1851"/>
      <c r="L49" s="1868"/>
      <c r="M49" s="1814"/>
      <c r="N49" s="1839"/>
      <c r="O49" s="1816"/>
      <c r="P49" s="1524"/>
      <c r="Q49" s="1524"/>
      <c r="R49" s="1839"/>
      <c r="S49" s="1839"/>
      <c r="T49" s="1832"/>
      <c r="U49" s="1839"/>
      <c r="V49" s="1839"/>
      <c r="W49" s="1851"/>
      <c r="X49" s="1851"/>
      <c r="Y49" s="1851"/>
      <c r="Z49" s="1851"/>
      <c r="AA49" s="1851"/>
      <c r="AB49" s="1851"/>
      <c r="AC49" s="152" t="s">
        <v>32</v>
      </c>
      <c r="AD49" s="152" t="s">
        <v>656</v>
      </c>
      <c r="AE49" s="151" t="s">
        <v>656</v>
      </c>
      <c r="AF49" s="151" t="s">
        <v>656</v>
      </c>
      <c r="AG49" s="151" t="s">
        <v>656</v>
      </c>
      <c r="AH49" s="96" t="s">
        <v>656</v>
      </c>
      <c r="AI49" s="1839"/>
      <c r="AJ49" s="1832"/>
      <c r="AK49" s="1832"/>
      <c r="AL49" s="1848"/>
    </row>
    <row r="50" spans="1:38" ht="45" x14ac:dyDescent="0.25">
      <c r="A50" s="1807"/>
      <c r="B50" s="1302"/>
      <c r="C50" s="1302"/>
      <c r="D50" s="406" t="s">
        <v>744</v>
      </c>
      <c r="E50" s="1844"/>
      <c r="F50" s="1845"/>
      <c r="G50" s="1871"/>
      <c r="H50" s="1845"/>
      <c r="I50" s="1851"/>
      <c r="J50" s="1839"/>
      <c r="K50" s="1851"/>
      <c r="L50" s="1868"/>
      <c r="M50" s="1814"/>
      <c r="N50" s="1839"/>
      <c r="O50" s="1816"/>
      <c r="P50" s="1524"/>
      <c r="Q50" s="1524"/>
      <c r="R50" s="1839"/>
      <c r="S50" s="1839"/>
      <c r="T50" s="1832"/>
      <c r="U50" s="1839"/>
      <c r="V50" s="1839"/>
      <c r="W50" s="1851"/>
      <c r="X50" s="1851"/>
      <c r="Y50" s="1851"/>
      <c r="Z50" s="1851"/>
      <c r="AA50" s="1851"/>
      <c r="AB50" s="1851"/>
      <c r="AC50" s="152" t="s">
        <v>32</v>
      </c>
      <c r="AD50" s="152" t="s">
        <v>656</v>
      </c>
      <c r="AE50" s="151" t="s">
        <v>656</v>
      </c>
      <c r="AF50" s="151" t="s">
        <v>656</v>
      </c>
      <c r="AG50" s="151" t="s">
        <v>656</v>
      </c>
      <c r="AH50" s="96" t="s">
        <v>656</v>
      </c>
      <c r="AI50" s="1839"/>
      <c r="AJ50" s="1832"/>
      <c r="AK50" s="1832"/>
      <c r="AL50" s="1848"/>
    </row>
    <row r="51" spans="1:38" ht="45" x14ac:dyDescent="0.25">
      <c r="A51" s="1807"/>
      <c r="B51" s="1302"/>
      <c r="C51" s="1302"/>
      <c r="D51" s="406" t="s">
        <v>661</v>
      </c>
      <c r="E51" s="1844"/>
      <c r="F51" s="1845"/>
      <c r="G51" s="1871"/>
      <c r="H51" s="1845"/>
      <c r="I51" s="1851"/>
      <c r="J51" s="1839"/>
      <c r="K51" s="1851"/>
      <c r="L51" s="1868"/>
      <c r="M51" s="1814"/>
      <c r="N51" s="1839"/>
      <c r="O51" s="1816"/>
      <c r="P51" s="1524"/>
      <c r="Q51" s="1524"/>
      <c r="R51" s="1839"/>
      <c r="S51" s="1839"/>
      <c r="T51" s="1832"/>
      <c r="U51" s="1839"/>
      <c r="V51" s="1839"/>
      <c r="W51" s="1851"/>
      <c r="X51" s="1851"/>
      <c r="Y51" s="1851"/>
      <c r="Z51" s="1851"/>
      <c r="AA51" s="1851"/>
      <c r="AB51" s="1851"/>
      <c r="AC51" s="152" t="s">
        <v>32</v>
      </c>
      <c r="AD51" s="152" t="s">
        <v>656</v>
      </c>
      <c r="AE51" s="151" t="s">
        <v>656</v>
      </c>
      <c r="AF51" s="151" t="s">
        <v>656</v>
      </c>
      <c r="AG51" s="151" t="s">
        <v>656</v>
      </c>
      <c r="AH51" s="96" t="s">
        <v>656</v>
      </c>
      <c r="AI51" s="1839"/>
      <c r="AJ51" s="1832"/>
      <c r="AK51" s="1832"/>
      <c r="AL51" s="1848"/>
    </row>
    <row r="52" spans="1:38" ht="105" x14ac:dyDescent="0.25">
      <c r="A52" s="1807"/>
      <c r="B52" s="1302"/>
      <c r="C52" s="1302"/>
      <c r="D52" s="406" t="s">
        <v>747</v>
      </c>
      <c r="E52" s="1820"/>
      <c r="F52" s="1822"/>
      <c r="G52" s="1872"/>
      <c r="H52" s="1822"/>
      <c r="I52" s="1852"/>
      <c r="J52" s="1840"/>
      <c r="K52" s="1852"/>
      <c r="L52" s="1869"/>
      <c r="M52" s="1814"/>
      <c r="N52" s="1840"/>
      <c r="O52" s="1816"/>
      <c r="P52" s="1524"/>
      <c r="Q52" s="1524"/>
      <c r="R52" s="1840"/>
      <c r="S52" s="1839"/>
      <c r="T52" s="1832"/>
      <c r="U52" s="1840"/>
      <c r="V52" s="1840"/>
      <c r="W52" s="1852"/>
      <c r="X52" s="1852"/>
      <c r="Y52" s="1852"/>
      <c r="Z52" s="1852"/>
      <c r="AA52" s="1852"/>
      <c r="AB52" s="1852"/>
      <c r="AC52" s="152" t="s">
        <v>32</v>
      </c>
      <c r="AD52" s="152" t="s">
        <v>656</v>
      </c>
      <c r="AE52" s="151" t="s">
        <v>656</v>
      </c>
      <c r="AF52" s="151" t="s">
        <v>656</v>
      </c>
      <c r="AG52" s="151" t="s">
        <v>656</v>
      </c>
      <c r="AH52" s="96" t="s">
        <v>656</v>
      </c>
      <c r="AI52" s="1840"/>
      <c r="AJ52" s="1833"/>
      <c r="AK52" s="1833"/>
      <c r="AL52" s="1849"/>
    </row>
    <row r="53" spans="1:38" ht="240" x14ac:dyDescent="0.25">
      <c r="A53" s="1807"/>
      <c r="B53" s="1302" t="s">
        <v>781</v>
      </c>
      <c r="C53" s="1302" t="s">
        <v>677</v>
      </c>
      <c r="D53" s="410" t="s">
        <v>782</v>
      </c>
      <c r="E53" s="1302" t="s">
        <v>686</v>
      </c>
      <c r="F53" s="1302" t="s">
        <v>662</v>
      </c>
      <c r="G53" s="1828" t="s">
        <v>663</v>
      </c>
      <c r="H53" s="1302" t="s">
        <v>641</v>
      </c>
      <c r="I53" s="406" t="s">
        <v>783</v>
      </c>
      <c r="J53" s="410" t="s">
        <v>784</v>
      </c>
      <c r="K53" s="1855" t="s">
        <v>785</v>
      </c>
      <c r="L53" s="1879" t="s">
        <v>681</v>
      </c>
      <c r="M53" s="1814"/>
      <c r="N53" s="411" t="s">
        <v>786</v>
      </c>
      <c r="O53" s="1816"/>
      <c r="P53" s="1524"/>
      <c r="Q53" s="1524"/>
      <c r="R53" s="1838" t="s">
        <v>704</v>
      </c>
      <c r="S53" s="1839"/>
      <c r="T53" s="1832"/>
      <c r="U53" s="1838" t="s">
        <v>653</v>
      </c>
      <c r="V53" s="1838" t="str">
        <f>B53</f>
        <v>Perdida de Confidencialidad en los Usuarios del Sistema Interno.</v>
      </c>
      <c r="W53" s="1850" t="s">
        <v>654</v>
      </c>
      <c r="X53" s="1850" t="s">
        <v>654</v>
      </c>
      <c r="Y53" s="1850" t="s">
        <v>654</v>
      </c>
      <c r="Z53" s="1850" t="s">
        <v>654</v>
      </c>
      <c r="AA53" s="1850" t="s">
        <v>636</v>
      </c>
      <c r="AB53" s="1850" t="s">
        <v>655</v>
      </c>
      <c r="AC53" s="152" t="s">
        <v>32</v>
      </c>
      <c r="AD53" s="152" t="s">
        <v>656</v>
      </c>
      <c r="AE53" s="151" t="s">
        <v>656</v>
      </c>
      <c r="AF53" s="151" t="s">
        <v>656</v>
      </c>
      <c r="AG53" s="151" t="s">
        <v>656</v>
      </c>
      <c r="AH53" s="96" t="s">
        <v>656</v>
      </c>
      <c r="AI53" s="1838" t="s">
        <v>657</v>
      </c>
      <c r="AJ53" s="1831" t="s">
        <v>658</v>
      </c>
      <c r="AK53" s="1831" t="s">
        <v>659</v>
      </c>
      <c r="AL53" s="1847" t="s">
        <v>660</v>
      </c>
    </row>
    <row r="54" spans="1:38" ht="210" x14ac:dyDescent="0.25">
      <c r="A54" s="1807"/>
      <c r="B54" s="1302"/>
      <c r="C54" s="1302"/>
      <c r="D54" s="410" t="s">
        <v>787</v>
      </c>
      <c r="E54" s="1302"/>
      <c r="F54" s="1302"/>
      <c r="G54" s="1829"/>
      <c r="H54" s="1302"/>
      <c r="I54" s="410" t="s">
        <v>788</v>
      </c>
      <c r="J54" s="410" t="s">
        <v>789</v>
      </c>
      <c r="K54" s="1856"/>
      <c r="L54" s="1880"/>
      <c r="M54" s="1814"/>
      <c r="N54" s="411" t="s">
        <v>790</v>
      </c>
      <c r="O54" s="1816"/>
      <c r="P54" s="1524"/>
      <c r="Q54" s="1524"/>
      <c r="R54" s="1839"/>
      <c r="S54" s="1839"/>
      <c r="T54" s="1832"/>
      <c r="U54" s="1839"/>
      <c r="V54" s="1839"/>
      <c r="W54" s="1851"/>
      <c r="X54" s="1851"/>
      <c r="Y54" s="1851"/>
      <c r="Z54" s="1851"/>
      <c r="AA54" s="1851"/>
      <c r="AB54" s="1851"/>
      <c r="AC54" s="152" t="s">
        <v>32</v>
      </c>
      <c r="AD54" s="152" t="s">
        <v>656</v>
      </c>
      <c r="AE54" s="151" t="s">
        <v>656</v>
      </c>
      <c r="AF54" s="151" t="s">
        <v>656</v>
      </c>
      <c r="AG54" s="151" t="s">
        <v>656</v>
      </c>
      <c r="AH54" s="96" t="s">
        <v>656</v>
      </c>
      <c r="AI54" s="1839"/>
      <c r="AJ54" s="1832"/>
      <c r="AK54" s="1832"/>
      <c r="AL54" s="1848"/>
    </row>
    <row r="55" spans="1:38" ht="210" x14ac:dyDescent="0.25">
      <c r="A55" s="1807"/>
      <c r="B55" s="1302"/>
      <c r="C55" s="1302"/>
      <c r="D55" s="410" t="s">
        <v>791</v>
      </c>
      <c r="E55" s="1302"/>
      <c r="F55" s="1302"/>
      <c r="G55" s="1843"/>
      <c r="H55" s="1302"/>
      <c r="I55" s="410" t="s">
        <v>792</v>
      </c>
      <c r="J55" s="410" t="s">
        <v>793</v>
      </c>
      <c r="K55" s="1878"/>
      <c r="L55" s="1881"/>
      <c r="M55" s="1814"/>
      <c r="N55" s="411" t="s">
        <v>794</v>
      </c>
      <c r="O55" s="1817"/>
      <c r="P55" s="1525"/>
      <c r="Q55" s="1525"/>
      <c r="R55" s="1840"/>
      <c r="S55" s="1840"/>
      <c r="T55" s="1833"/>
      <c r="U55" s="1840"/>
      <c r="V55" s="1840"/>
      <c r="W55" s="1852"/>
      <c r="X55" s="1852"/>
      <c r="Y55" s="1852"/>
      <c r="Z55" s="1852"/>
      <c r="AA55" s="1852"/>
      <c r="AB55" s="1852"/>
      <c r="AC55" s="152" t="s">
        <v>32</v>
      </c>
      <c r="AD55" s="152" t="s">
        <v>656</v>
      </c>
      <c r="AE55" s="151" t="s">
        <v>656</v>
      </c>
      <c r="AF55" s="151" t="s">
        <v>656</v>
      </c>
      <c r="AG55" s="151" t="s">
        <v>656</v>
      </c>
      <c r="AH55" s="96" t="s">
        <v>656</v>
      </c>
      <c r="AI55" s="1840"/>
      <c r="AJ55" s="1833"/>
      <c r="AK55" s="1833"/>
      <c r="AL55" s="1849"/>
    </row>
  </sheetData>
  <mergeCells count="270">
    <mergeCell ref="AB48:AB52"/>
    <mergeCell ref="AI48:AI52"/>
    <mergeCell ref="AJ48:AJ52"/>
    <mergeCell ref="AI53:AI55"/>
    <mergeCell ref="AJ53:AJ55"/>
    <mergeCell ref="AK53:AK55"/>
    <mergeCell ref="AL53:AL55"/>
    <mergeCell ref="W53:W55"/>
    <mergeCell ref="X53:X55"/>
    <mergeCell ref="Y53:Y55"/>
    <mergeCell ref="Z53:Z55"/>
    <mergeCell ref="AA53:AA55"/>
    <mergeCell ref="AB53:AB55"/>
    <mergeCell ref="AK48:AK52"/>
    <mergeCell ref="AL48:AL52"/>
    <mergeCell ref="Z48:Z52"/>
    <mergeCell ref="AA48:AA52"/>
    <mergeCell ref="W48:W52"/>
    <mergeCell ref="X48:X52"/>
    <mergeCell ref="Y48:Y52"/>
    <mergeCell ref="H48:H52"/>
    <mergeCell ref="I48:I52"/>
    <mergeCell ref="J48:J52"/>
    <mergeCell ref="K48:K52"/>
    <mergeCell ref="L48:L52"/>
    <mergeCell ref="N48:N52"/>
    <mergeCell ref="U48:U52"/>
    <mergeCell ref="J43:J45"/>
    <mergeCell ref="K43:K45"/>
    <mergeCell ref="L43:L45"/>
    <mergeCell ref="B53:B55"/>
    <mergeCell ref="C53:C55"/>
    <mergeCell ref="E53:E55"/>
    <mergeCell ref="F53:F55"/>
    <mergeCell ref="G53:G55"/>
    <mergeCell ref="V48:V52"/>
    <mergeCell ref="H53:H55"/>
    <mergeCell ref="K53:K55"/>
    <mergeCell ref="L53:L55"/>
    <mergeCell ref="R53:R55"/>
    <mergeCell ref="U53:U55"/>
    <mergeCell ref="V53:V55"/>
    <mergeCell ref="B48:B52"/>
    <mergeCell ref="C48:C52"/>
    <mergeCell ref="E48:E52"/>
    <mergeCell ref="F48:F52"/>
    <mergeCell ref="G48:G52"/>
    <mergeCell ref="B39:B47"/>
    <mergeCell ref="C39:C47"/>
    <mergeCell ref="E39:E40"/>
    <mergeCell ref="F39:F40"/>
    <mergeCell ref="G39:G40"/>
    <mergeCell ref="G43:G45"/>
    <mergeCell ref="E41:E42"/>
    <mergeCell ref="F41:F42"/>
    <mergeCell ref="G41:G42"/>
    <mergeCell ref="H41:H42"/>
    <mergeCell ref="K41:K42"/>
    <mergeCell ref="L41:L42"/>
    <mergeCell ref="E43:E45"/>
    <mergeCell ref="F43:F45"/>
    <mergeCell ref="Y39:Y47"/>
    <mergeCell ref="L39:L40"/>
    <mergeCell ref="R39:R47"/>
    <mergeCell ref="U39:U47"/>
    <mergeCell ref="V39:V47"/>
    <mergeCell ref="W39:W47"/>
    <mergeCell ref="X39:X47"/>
    <mergeCell ref="N43:N45"/>
    <mergeCell ref="E46:E47"/>
    <mergeCell ref="F46:F47"/>
    <mergeCell ref="G46:G47"/>
    <mergeCell ref="H46:H47"/>
    <mergeCell ref="L46:L47"/>
    <mergeCell ref="K39:K40"/>
    <mergeCell ref="H43:H45"/>
    <mergeCell ref="I43:I45"/>
    <mergeCell ref="AK37:AK38"/>
    <mergeCell ref="AL37:AL38"/>
    <mergeCell ref="W37:W38"/>
    <mergeCell ref="X37:X38"/>
    <mergeCell ref="Y37:Y38"/>
    <mergeCell ref="Z37:Z38"/>
    <mergeCell ref="AA37:AA38"/>
    <mergeCell ref="AB37:AB38"/>
    <mergeCell ref="AK39:AK47"/>
    <mergeCell ref="AL39:AL47"/>
    <mergeCell ref="Z39:Z47"/>
    <mergeCell ref="AA39:AA47"/>
    <mergeCell ref="AB39:AB47"/>
    <mergeCell ref="AI39:AI47"/>
    <mergeCell ref="AJ39:AJ47"/>
    <mergeCell ref="H37:H38"/>
    <mergeCell ref="K37:K38"/>
    <mergeCell ref="L37:L38"/>
    <mergeCell ref="R37:R38"/>
    <mergeCell ref="U37:U38"/>
    <mergeCell ref="V37:V38"/>
    <mergeCell ref="AB31:AB36"/>
    <mergeCell ref="AI31:AI36"/>
    <mergeCell ref="AJ31:AJ36"/>
    <mergeCell ref="I31:I35"/>
    <mergeCell ref="AI37:AI38"/>
    <mergeCell ref="AJ37:AJ38"/>
    <mergeCell ref="AK31:AK36"/>
    <mergeCell ref="AL31:AL36"/>
    <mergeCell ref="B37:B38"/>
    <mergeCell ref="C37:C38"/>
    <mergeCell ref="E37:E38"/>
    <mergeCell ref="F37:F38"/>
    <mergeCell ref="G37:G38"/>
    <mergeCell ref="V31:V36"/>
    <mergeCell ref="W31:W36"/>
    <mergeCell ref="X31:X36"/>
    <mergeCell ref="Y31:Y36"/>
    <mergeCell ref="Z31:Z36"/>
    <mergeCell ref="AA31:AA36"/>
    <mergeCell ref="J31:J35"/>
    <mergeCell ref="K31:K35"/>
    <mergeCell ref="L31:L35"/>
    <mergeCell ref="N31:N35"/>
    <mergeCell ref="R31:R36"/>
    <mergeCell ref="U31:U36"/>
    <mergeCell ref="B31:B36"/>
    <mergeCell ref="C31:C36"/>
    <mergeCell ref="E31:E35"/>
    <mergeCell ref="F31:F35"/>
    <mergeCell ref="G31:G35"/>
    <mergeCell ref="AB27:AB30"/>
    <mergeCell ref="AI27:AI30"/>
    <mergeCell ref="AJ27:AJ30"/>
    <mergeCell ref="AK27:AK30"/>
    <mergeCell ref="AL27:AL30"/>
    <mergeCell ref="H29:H30"/>
    <mergeCell ref="V27:V30"/>
    <mergeCell ref="W27:W30"/>
    <mergeCell ref="X27:X30"/>
    <mergeCell ref="Y27:Y30"/>
    <mergeCell ref="Z27:Z30"/>
    <mergeCell ref="AA27:AA30"/>
    <mergeCell ref="J27:J30"/>
    <mergeCell ref="K27:K30"/>
    <mergeCell ref="L27:L30"/>
    <mergeCell ref="N27:N30"/>
    <mergeCell ref="R27:R30"/>
    <mergeCell ref="U27:U30"/>
    <mergeCell ref="AK21:AK26"/>
    <mergeCell ref="AL21:AL26"/>
    <mergeCell ref="H23:H26"/>
    <mergeCell ref="V21:V26"/>
    <mergeCell ref="W21:W26"/>
    <mergeCell ref="X21:X26"/>
    <mergeCell ref="Y21:Y26"/>
    <mergeCell ref="Z21:Z26"/>
    <mergeCell ref="AA21:AA26"/>
    <mergeCell ref="I21:I26"/>
    <mergeCell ref="J21:J26"/>
    <mergeCell ref="K21:K26"/>
    <mergeCell ref="L21:L26"/>
    <mergeCell ref="N21:N26"/>
    <mergeCell ref="R21:R26"/>
    <mergeCell ref="AB21:AB26"/>
    <mergeCell ref="AI21:AI26"/>
    <mergeCell ref="AJ21:AJ26"/>
    <mergeCell ref="AJ11:AJ20"/>
    <mergeCell ref="AK11:AK20"/>
    <mergeCell ref="AL11:AL20"/>
    <mergeCell ref="E13:E14"/>
    <mergeCell ref="F13:F14"/>
    <mergeCell ref="G13:G14"/>
    <mergeCell ref="H13:H14"/>
    <mergeCell ref="E15:E17"/>
    <mergeCell ref="F15:F17"/>
    <mergeCell ref="G15:G17"/>
    <mergeCell ref="X11:X20"/>
    <mergeCell ref="Y11:Y20"/>
    <mergeCell ref="Z11:Z20"/>
    <mergeCell ref="AA11:AA20"/>
    <mergeCell ref="AB11:AB20"/>
    <mergeCell ref="AI11:AI20"/>
    <mergeCell ref="G11:G12"/>
    <mergeCell ref="H11:H12"/>
    <mergeCell ref="R11:R20"/>
    <mergeCell ref="U11:U20"/>
    <mergeCell ref="V11:V20"/>
    <mergeCell ref="W11:W20"/>
    <mergeCell ref="H15:H17"/>
    <mergeCell ref="E19:E20"/>
    <mergeCell ref="AB7:AB10"/>
    <mergeCell ref="AI7:AI10"/>
    <mergeCell ref="AJ7:AJ10"/>
    <mergeCell ref="AK7:AK10"/>
    <mergeCell ref="AL7:AL10"/>
    <mergeCell ref="E8:E10"/>
    <mergeCell ref="F8:F10"/>
    <mergeCell ref="G8:G10"/>
    <mergeCell ref="V7:V10"/>
    <mergeCell ref="W7:W10"/>
    <mergeCell ref="X7:X10"/>
    <mergeCell ref="Y7:Y10"/>
    <mergeCell ref="Z7:Z10"/>
    <mergeCell ref="AA7:AA10"/>
    <mergeCell ref="AB4:AB6"/>
    <mergeCell ref="AI4:AI6"/>
    <mergeCell ref="AJ4:AJ6"/>
    <mergeCell ref="AK4:AK5"/>
    <mergeCell ref="AL4:AL6"/>
    <mergeCell ref="B7:B10"/>
    <mergeCell ref="C7:C10"/>
    <mergeCell ref="H7:H10"/>
    <mergeCell ref="R7:R10"/>
    <mergeCell ref="U7:U10"/>
    <mergeCell ref="V4:V6"/>
    <mergeCell ref="W4:W6"/>
    <mergeCell ref="X4:X6"/>
    <mergeCell ref="Y4:Y6"/>
    <mergeCell ref="Z4:Z6"/>
    <mergeCell ref="AA4:AA6"/>
    <mergeCell ref="P4:P55"/>
    <mergeCell ref="Q4:Q55"/>
    <mergeCell ref="R4:R5"/>
    <mergeCell ref="S4:S55"/>
    <mergeCell ref="T4:T55"/>
    <mergeCell ref="U4:U5"/>
    <mergeCell ref="U21:U26"/>
    <mergeCell ref="R48:R52"/>
    <mergeCell ref="A4:A55"/>
    <mergeCell ref="B4:B6"/>
    <mergeCell ref="C4:C6"/>
    <mergeCell ref="H4:H6"/>
    <mergeCell ref="M4:M55"/>
    <mergeCell ref="O4:O55"/>
    <mergeCell ref="B11:B20"/>
    <mergeCell ref="C11:C20"/>
    <mergeCell ref="E11:E12"/>
    <mergeCell ref="F11:F12"/>
    <mergeCell ref="F19:F20"/>
    <mergeCell ref="G19:G20"/>
    <mergeCell ref="H19:H20"/>
    <mergeCell ref="B21:B26"/>
    <mergeCell ref="C21:C26"/>
    <mergeCell ref="E21:E26"/>
    <mergeCell ref="F21:F26"/>
    <mergeCell ref="G21:G26"/>
    <mergeCell ref="B27:B30"/>
    <mergeCell ref="C27:C30"/>
    <mergeCell ref="E27:E30"/>
    <mergeCell ref="F27:F30"/>
    <mergeCell ref="G27:G30"/>
    <mergeCell ref="I27:I30"/>
    <mergeCell ref="V1:AB1"/>
    <mergeCell ref="AC1:AL2"/>
    <mergeCell ref="V2:Z2"/>
    <mergeCell ref="AA2:AA3"/>
    <mergeCell ref="AB2:AB3"/>
    <mergeCell ref="G1:G3"/>
    <mergeCell ref="H1:H3"/>
    <mergeCell ref="I1:I3"/>
    <mergeCell ref="J1:J3"/>
    <mergeCell ref="K1:K3"/>
    <mergeCell ref="L1:L3"/>
    <mergeCell ref="A1:A3"/>
    <mergeCell ref="B1:B3"/>
    <mergeCell ref="C1:C3"/>
    <mergeCell ref="D1:D3"/>
    <mergeCell ref="E1:E3"/>
    <mergeCell ref="F1:F3"/>
    <mergeCell ref="M1:M3"/>
    <mergeCell ref="N1:P2"/>
    <mergeCell ref="Q1:U2"/>
  </mergeCells>
  <conditionalFormatting sqref="G4">
    <cfRule type="containsText" dxfId="179" priority="77" operator="containsText" text="Bajo">
      <formula>NOT(ISERROR(SEARCH(("Bajo"),(G4))))</formula>
    </cfRule>
  </conditionalFormatting>
  <conditionalFormatting sqref="G4">
    <cfRule type="containsText" dxfId="178" priority="78" operator="containsText" text="Extremo">
      <formula>NOT(ISERROR(SEARCH(("Extremo"),(G4))))</formula>
    </cfRule>
  </conditionalFormatting>
  <conditionalFormatting sqref="G4">
    <cfRule type="containsText" dxfId="177" priority="79" operator="containsText" text="Alto">
      <formula>NOT(ISERROR(SEARCH(("Alto"),(G4))))</formula>
    </cfRule>
  </conditionalFormatting>
  <conditionalFormatting sqref="G4">
    <cfRule type="containsText" dxfId="176" priority="80" operator="containsText" text="Moderado">
      <formula>NOT(ISERROR(SEARCH(("Moderado"),(G4))))</formula>
    </cfRule>
  </conditionalFormatting>
  <conditionalFormatting sqref="G5:G6">
    <cfRule type="containsText" dxfId="175" priority="73" operator="containsText" text="Bajo">
      <formula>NOT(ISERROR(SEARCH(("Bajo"),(G5))))</formula>
    </cfRule>
  </conditionalFormatting>
  <conditionalFormatting sqref="G5:G6">
    <cfRule type="containsText" dxfId="174" priority="74" operator="containsText" text="Extremo">
      <formula>NOT(ISERROR(SEARCH(("Extremo"),(G5))))</formula>
    </cfRule>
  </conditionalFormatting>
  <conditionalFormatting sqref="G5:G6">
    <cfRule type="containsText" dxfId="173" priority="75" operator="containsText" text="Alto">
      <formula>NOT(ISERROR(SEARCH(("Alto"),(G5))))</formula>
    </cfRule>
  </conditionalFormatting>
  <conditionalFormatting sqref="G5:G6">
    <cfRule type="containsText" dxfId="172" priority="76" operator="containsText" text="Moderado">
      <formula>NOT(ISERROR(SEARCH(("Moderado"),(G5))))</formula>
    </cfRule>
  </conditionalFormatting>
  <conditionalFormatting sqref="G7">
    <cfRule type="containsText" dxfId="171" priority="69" operator="containsText" text="Bajo">
      <formula>NOT(ISERROR(SEARCH(("Bajo"),(G7))))</formula>
    </cfRule>
  </conditionalFormatting>
  <conditionalFormatting sqref="G7">
    <cfRule type="containsText" dxfId="170" priority="70" operator="containsText" text="Extremo">
      <formula>NOT(ISERROR(SEARCH(("Extremo"),(G7))))</formula>
    </cfRule>
  </conditionalFormatting>
  <conditionalFormatting sqref="G7">
    <cfRule type="containsText" dxfId="169" priority="71" operator="containsText" text="Alto">
      <formula>NOT(ISERROR(SEARCH(("Alto"),(G7))))</formula>
    </cfRule>
  </conditionalFormatting>
  <conditionalFormatting sqref="G7">
    <cfRule type="containsText" dxfId="168" priority="72" operator="containsText" text="Moderado">
      <formula>NOT(ISERROR(SEARCH(("Moderado"),(G7))))</formula>
    </cfRule>
  </conditionalFormatting>
  <conditionalFormatting sqref="G8">
    <cfRule type="containsText" dxfId="167" priority="65" operator="containsText" text="Bajo">
      <formula>NOT(ISERROR(SEARCH(("Bajo"),(G8))))</formula>
    </cfRule>
  </conditionalFormatting>
  <conditionalFormatting sqref="G8">
    <cfRule type="containsText" dxfId="166" priority="66" operator="containsText" text="Extremo">
      <formula>NOT(ISERROR(SEARCH(("Extremo"),(G8))))</formula>
    </cfRule>
  </conditionalFormatting>
  <conditionalFormatting sqref="G8">
    <cfRule type="containsText" dxfId="165" priority="67" operator="containsText" text="Alto">
      <formula>NOT(ISERROR(SEARCH(("Alto"),(G8))))</formula>
    </cfRule>
  </conditionalFormatting>
  <conditionalFormatting sqref="G8">
    <cfRule type="containsText" dxfId="164" priority="68" operator="containsText" text="Moderado">
      <formula>NOT(ISERROR(SEARCH(("Moderado"),(G8))))</formula>
    </cfRule>
  </conditionalFormatting>
  <conditionalFormatting sqref="G11">
    <cfRule type="containsText" dxfId="163" priority="61" operator="containsText" text="Bajo">
      <formula>NOT(ISERROR(SEARCH(("Bajo"),(G11))))</formula>
    </cfRule>
  </conditionalFormatting>
  <conditionalFormatting sqref="G11">
    <cfRule type="containsText" dxfId="162" priority="62" operator="containsText" text="Extremo">
      <formula>NOT(ISERROR(SEARCH(("Extremo"),(G11))))</formula>
    </cfRule>
  </conditionalFormatting>
  <conditionalFormatting sqref="G11">
    <cfRule type="containsText" dxfId="161" priority="63" operator="containsText" text="Alto">
      <formula>NOT(ISERROR(SEARCH(("Alto"),(G11))))</formula>
    </cfRule>
  </conditionalFormatting>
  <conditionalFormatting sqref="G11">
    <cfRule type="containsText" dxfId="160" priority="64" operator="containsText" text="Moderado">
      <formula>NOT(ISERROR(SEARCH(("Moderado"),(G11))))</formula>
    </cfRule>
  </conditionalFormatting>
  <conditionalFormatting sqref="G13">
    <cfRule type="containsText" dxfId="159" priority="57" operator="containsText" text="Bajo">
      <formula>NOT(ISERROR(SEARCH(("Bajo"),(G13))))</formula>
    </cfRule>
  </conditionalFormatting>
  <conditionalFormatting sqref="G13">
    <cfRule type="containsText" dxfId="158" priority="58" operator="containsText" text="Extremo">
      <formula>NOT(ISERROR(SEARCH(("Extremo"),(G13))))</formula>
    </cfRule>
  </conditionalFormatting>
  <conditionalFormatting sqref="G13">
    <cfRule type="containsText" dxfId="157" priority="59" operator="containsText" text="Alto">
      <formula>NOT(ISERROR(SEARCH(("Alto"),(G13))))</formula>
    </cfRule>
  </conditionalFormatting>
  <conditionalFormatting sqref="G13">
    <cfRule type="containsText" dxfId="156" priority="60" operator="containsText" text="Moderado">
      <formula>NOT(ISERROR(SEARCH(("Moderado"),(G13))))</formula>
    </cfRule>
  </conditionalFormatting>
  <conditionalFormatting sqref="G15">
    <cfRule type="containsText" dxfId="155" priority="53" operator="containsText" text="Bajo">
      <formula>NOT(ISERROR(SEARCH(("Bajo"),(G15))))</formula>
    </cfRule>
  </conditionalFormatting>
  <conditionalFormatting sqref="G15">
    <cfRule type="containsText" dxfId="154" priority="54" operator="containsText" text="Extremo">
      <formula>NOT(ISERROR(SEARCH(("Extremo"),(G15))))</formula>
    </cfRule>
  </conditionalFormatting>
  <conditionalFormatting sqref="G15">
    <cfRule type="containsText" dxfId="153" priority="55" operator="containsText" text="Alto">
      <formula>NOT(ISERROR(SEARCH(("Alto"),(G15))))</formula>
    </cfRule>
  </conditionalFormatting>
  <conditionalFormatting sqref="G15">
    <cfRule type="containsText" dxfId="152" priority="56" operator="containsText" text="Moderado">
      <formula>NOT(ISERROR(SEARCH(("Moderado"),(G15))))</formula>
    </cfRule>
  </conditionalFormatting>
  <conditionalFormatting sqref="G18">
    <cfRule type="containsText" dxfId="151" priority="49" operator="containsText" text="Bajo">
      <formula>NOT(ISERROR(SEARCH(("Bajo"),(G18))))</formula>
    </cfRule>
  </conditionalFormatting>
  <conditionalFormatting sqref="G18">
    <cfRule type="containsText" dxfId="150" priority="50" operator="containsText" text="Extremo">
      <formula>NOT(ISERROR(SEARCH(("Extremo"),(G18))))</formula>
    </cfRule>
  </conditionalFormatting>
  <conditionalFormatting sqref="G18">
    <cfRule type="containsText" dxfId="149" priority="51" operator="containsText" text="Alto">
      <formula>NOT(ISERROR(SEARCH(("Alto"),(G18))))</formula>
    </cfRule>
  </conditionalFormatting>
  <conditionalFormatting sqref="G18">
    <cfRule type="containsText" dxfId="148" priority="52" operator="containsText" text="Moderado">
      <formula>NOT(ISERROR(SEARCH(("Moderado"),(G18))))</formula>
    </cfRule>
  </conditionalFormatting>
  <conditionalFormatting sqref="G19">
    <cfRule type="containsText" dxfId="147" priority="45" operator="containsText" text="Bajo">
      <formula>NOT(ISERROR(SEARCH(("Bajo"),(G19))))</formula>
    </cfRule>
  </conditionalFormatting>
  <conditionalFormatting sqref="G19">
    <cfRule type="containsText" dxfId="146" priority="46" operator="containsText" text="Extremo">
      <formula>NOT(ISERROR(SEARCH(("Extremo"),(G19))))</formula>
    </cfRule>
  </conditionalFormatting>
  <conditionalFormatting sqref="G19">
    <cfRule type="containsText" dxfId="145" priority="47" operator="containsText" text="Alto">
      <formula>NOT(ISERROR(SEARCH(("Alto"),(G19))))</formula>
    </cfRule>
  </conditionalFormatting>
  <conditionalFormatting sqref="G19">
    <cfRule type="containsText" dxfId="144" priority="48" operator="containsText" text="Moderado">
      <formula>NOT(ISERROR(SEARCH(("Moderado"),(G19))))</formula>
    </cfRule>
  </conditionalFormatting>
  <conditionalFormatting sqref="G21">
    <cfRule type="containsText" dxfId="143" priority="41" operator="containsText" text="Bajo">
      <formula>NOT(ISERROR(SEARCH(("Bajo"),(G21))))</formula>
    </cfRule>
  </conditionalFormatting>
  <conditionalFormatting sqref="G21">
    <cfRule type="containsText" dxfId="142" priority="42" operator="containsText" text="Extremo">
      <formula>NOT(ISERROR(SEARCH(("Extremo"),(G21))))</formula>
    </cfRule>
  </conditionalFormatting>
  <conditionalFormatting sqref="G21">
    <cfRule type="containsText" dxfId="141" priority="43" operator="containsText" text="Alto">
      <formula>NOT(ISERROR(SEARCH(("Alto"),(G21))))</formula>
    </cfRule>
  </conditionalFormatting>
  <conditionalFormatting sqref="G21">
    <cfRule type="containsText" dxfId="140" priority="44" operator="containsText" text="Moderado">
      <formula>NOT(ISERROR(SEARCH(("Moderado"),(G21))))</formula>
    </cfRule>
  </conditionalFormatting>
  <conditionalFormatting sqref="G27">
    <cfRule type="containsText" dxfId="139" priority="37" operator="containsText" text="Bajo">
      <formula>NOT(ISERROR(SEARCH(("Bajo"),(G27))))</formula>
    </cfRule>
  </conditionalFormatting>
  <conditionalFormatting sqref="G27">
    <cfRule type="containsText" dxfId="138" priority="38" operator="containsText" text="Extremo">
      <formula>NOT(ISERROR(SEARCH(("Extremo"),(G27))))</formula>
    </cfRule>
  </conditionalFormatting>
  <conditionalFormatting sqref="G27">
    <cfRule type="containsText" dxfId="137" priority="39" operator="containsText" text="Alto">
      <formula>NOT(ISERROR(SEARCH(("Alto"),(G27))))</formula>
    </cfRule>
  </conditionalFormatting>
  <conditionalFormatting sqref="G27">
    <cfRule type="containsText" dxfId="136" priority="40" operator="containsText" text="Moderado">
      <formula>NOT(ISERROR(SEARCH(("Moderado"),(G27))))</formula>
    </cfRule>
  </conditionalFormatting>
  <conditionalFormatting sqref="G31">
    <cfRule type="containsText" dxfId="135" priority="33" operator="containsText" text="Bajo">
      <formula>NOT(ISERROR(SEARCH(("Bajo"),(G31))))</formula>
    </cfRule>
  </conditionalFormatting>
  <conditionalFormatting sqref="G31">
    <cfRule type="containsText" dxfId="134" priority="34" operator="containsText" text="Extremo">
      <formula>NOT(ISERROR(SEARCH(("Extremo"),(G31))))</formula>
    </cfRule>
  </conditionalFormatting>
  <conditionalFormatting sqref="G31">
    <cfRule type="containsText" dxfId="133" priority="35" operator="containsText" text="Alto">
      <formula>NOT(ISERROR(SEARCH(("Alto"),(G31))))</formula>
    </cfRule>
  </conditionalFormatting>
  <conditionalFormatting sqref="G31">
    <cfRule type="containsText" dxfId="132" priority="36" operator="containsText" text="Moderado">
      <formula>NOT(ISERROR(SEARCH(("Moderado"),(G31))))</formula>
    </cfRule>
  </conditionalFormatting>
  <conditionalFormatting sqref="G36">
    <cfRule type="containsText" dxfId="131" priority="29" operator="containsText" text="Bajo">
      <formula>NOT(ISERROR(SEARCH(("Bajo"),(G36))))</formula>
    </cfRule>
  </conditionalFormatting>
  <conditionalFormatting sqref="G36">
    <cfRule type="containsText" dxfId="130" priority="30" operator="containsText" text="Extremo">
      <formula>NOT(ISERROR(SEARCH(("Extremo"),(G36))))</formula>
    </cfRule>
  </conditionalFormatting>
  <conditionalFormatting sqref="G36">
    <cfRule type="containsText" dxfId="129" priority="31" operator="containsText" text="Alto">
      <formula>NOT(ISERROR(SEARCH(("Alto"),(G36))))</formula>
    </cfRule>
  </conditionalFormatting>
  <conditionalFormatting sqref="G36">
    <cfRule type="containsText" dxfId="128" priority="32" operator="containsText" text="Moderado">
      <formula>NOT(ISERROR(SEARCH(("Moderado"),(G36))))</formula>
    </cfRule>
  </conditionalFormatting>
  <conditionalFormatting sqref="G46">
    <cfRule type="containsText" dxfId="127" priority="17" operator="containsText" text="Bajo">
      <formula>NOT(ISERROR(SEARCH(("Bajo"),(G46))))</formula>
    </cfRule>
  </conditionalFormatting>
  <conditionalFormatting sqref="G46">
    <cfRule type="containsText" dxfId="126" priority="18" operator="containsText" text="Extremo">
      <formula>NOT(ISERROR(SEARCH(("Extremo"),(G46))))</formula>
    </cfRule>
  </conditionalFormatting>
  <conditionalFormatting sqref="G46">
    <cfRule type="containsText" dxfId="125" priority="19" operator="containsText" text="Alto">
      <formula>NOT(ISERROR(SEARCH(("Alto"),(G46))))</formula>
    </cfRule>
  </conditionalFormatting>
  <conditionalFormatting sqref="G46">
    <cfRule type="containsText" dxfId="124" priority="20" operator="containsText" text="Moderado">
      <formula>NOT(ISERROR(SEARCH(("Moderado"),(G46))))</formula>
    </cfRule>
  </conditionalFormatting>
  <conditionalFormatting sqref="G37">
    <cfRule type="containsText" dxfId="123" priority="25" operator="containsText" text="Bajo">
      <formula>NOT(ISERROR(SEARCH(("Bajo"),(G37))))</formula>
    </cfRule>
  </conditionalFormatting>
  <conditionalFormatting sqref="G37">
    <cfRule type="containsText" dxfId="122" priority="26" operator="containsText" text="Extremo">
      <formula>NOT(ISERROR(SEARCH(("Extremo"),(G37))))</formula>
    </cfRule>
  </conditionalFormatting>
  <conditionalFormatting sqref="G37">
    <cfRule type="containsText" dxfId="121" priority="27" operator="containsText" text="Alto">
      <formula>NOT(ISERROR(SEARCH(("Alto"),(G37))))</formula>
    </cfRule>
  </conditionalFormatting>
  <conditionalFormatting sqref="G37">
    <cfRule type="containsText" dxfId="120" priority="28" operator="containsText" text="Moderado">
      <formula>NOT(ISERROR(SEARCH(("Moderado"),(G37))))</formula>
    </cfRule>
  </conditionalFormatting>
  <conditionalFormatting sqref="G39">
    <cfRule type="containsText" dxfId="119" priority="21" operator="containsText" text="Bajo">
      <formula>NOT(ISERROR(SEARCH(("Bajo"),(G39))))</formula>
    </cfRule>
  </conditionalFormatting>
  <conditionalFormatting sqref="G39">
    <cfRule type="containsText" dxfId="118" priority="22" operator="containsText" text="Extremo">
      <formula>NOT(ISERROR(SEARCH(("Extremo"),(G39))))</formula>
    </cfRule>
  </conditionalFormatting>
  <conditionalFormatting sqref="G39">
    <cfRule type="containsText" dxfId="117" priority="23" operator="containsText" text="Alto">
      <formula>NOT(ISERROR(SEARCH(("Alto"),(G39))))</formula>
    </cfRule>
  </conditionalFormatting>
  <conditionalFormatting sqref="G39">
    <cfRule type="containsText" dxfId="116" priority="24" operator="containsText" text="Moderado">
      <formula>NOT(ISERROR(SEARCH(("Moderado"),(G39))))</formula>
    </cfRule>
  </conditionalFormatting>
  <conditionalFormatting sqref="G43">
    <cfRule type="containsText" dxfId="115" priority="9" operator="containsText" text="Bajo">
      <formula>NOT(ISERROR(SEARCH(("Bajo"),(G43))))</formula>
    </cfRule>
  </conditionalFormatting>
  <conditionalFormatting sqref="G43">
    <cfRule type="containsText" dxfId="114" priority="10" operator="containsText" text="Extremo">
      <formula>NOT(ISERROR(SEARCH(("Extremo"),(G43))))</formula>
    </cfRule>
  </conditionalFormatting>
  <conditionalFormatting sqref="G43">
    <cfRule type="containsText" dxfId="113" priority="11" operator="containsText" text="Alto">
      <formula>NOT(ISERROR(SEARCH(("Alto"),(G43))))</formula>
    </cfRule>
  </conditionalFormatting>
  <conditionalFormatting sqref="G43">
    <cfRule type="containsText" dxfId="112" priority="12" operator="containsText" text="Moderado">
      <formula>NOT(ISERROR(SEARCH(("Moderado"),(G43))))</formula>
    </cfRule>
  </conditionalFormatting>
  <conditionalFormatting sqref="G41">
    <cfRule type="containsText" dxfId="111" priority="13" operator="containsText" text="Bajo">
      <formula>NOT(ISERROR(SEARCH(("Bajo"),(G41))))</formula>
    </cfRule>
  </conditionalFormatting>
  <conditionalFormatting sqref="G41">
    <cfRule type="containsText" dxfId="110" priority="14" operator="containsText" text="Extremo">
      <formula>NOT(ISERROR(SEARCH(("Extremo"),(G41))))</formula>
    </cfRule>
  </conditionalFormatting>
  <conditionalFormatting sqref="G41">
    <cfRule type="containsText" dxfId="109" priority="15" operator="containsText" text="Alto">
      <formula>NOT(ISERROR(SEARCH(("Alto"),(G41))))</formula>
    </cfRule>
  </conditionalFormatting>
  <conditionalFormatting sqref="G41">
    <cfRule type="containsText" dxfId="108" priority="16" operator="containsText" text="Moderado">
      <formula>NOT(ISERROR(SEARCH(("Moderado"),(G41))))</formula>
    </cfRule>
  </conditionalFormatting>
  <conditionalFormatting sqref="G48">
    <cfRule type="containsText" dxfId="107" priority="5" operator="containsText" text="Bajo">
      <formula>NOT(ISERROR(SEARCH(("Bajo"),(G48))))</formula>
    </cfRule>
  </conditionalFormatting>
  <conditionalFormatting sqref="G48">
    <cfRule type="containsText" dxfId="106" priority="6" operator="containsText" text="Extremo">
      <formula>NOT(ISERROR(SEARCH(("Extremo"),(G48))))</formula>
    </cfRule>
  </conditionalFormatting>
  <conditionalFormatting sqref="G48">
    <cfRule type="containsText" dxfId="105" priority="7" operator="containsText" text="Alto">
      <formula>NOT(ISERROR(SEARCH(("Alto"),(G48))))</formula>
    </cfRule>
  </conditionalFormatting>
  <conditionalFormatting sqref="G48">
    <cfRule type="containsText" dxfId="104" priority="8" operator="containsText" text="Moderado">
      <formula>NOT(ISERROR(SEARCH(("Moderado"),(G48))))</formula>
    </cfRule>
  </conditionalFormatting>
  <conditionalFormatting sqref="G53">
    <cfRule type="containsText" dxfId="103" priority="1" operator="containsText" text="Bajo">
      <formula>NOT(ISERROR(SEARCH(("Bajo"),(G53))))</formula>
    </cfRule>
  </conditionalFormatting>
  <conditionalFormatting sqref="G53">
    <cfRule type="containsText" dxfId="102" priority="2" operator="containsText" text="Extremo">
      <formula>NOT(ISERROR(SEARCH(("Extremo"),(G53))))</formula>
    </cfRule>
  </conditionalFormatting>
  <conditionalFormatting sqref="G53">
    <cfRule type="containsText" dxfId="101" priority="3" operator="containsText" text="Alto">
      <formula>NOT(ISERROR(SEARCH(("Alto"),(G53))))</formula>
    </cfRule>
  </conditionalFormatting>
  <conditionalFormatting sqref="G53">
    <cfRule type="containsText" dxfId="100" priority="4" operator="containsText" text="Moderado">
      <formula>NOT(ISERROR(SEARCH(("Moderado"),(G53))))</formula>
    </cfRule>
  </conditionalFormatting>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17"/>
  <sheetViews>
    <sheetView workbookViewId="0">
      <selection sqref="A1:I2"/>
    </sheetView>
  </sheetViews>
  <sheetFormatPr baseColWidth="10" defaultRowHeight="15" x14ac:dyDescent="0.25"/>
  <sheetData>
    <row r="1" spans="1:60" x14ac:dyDescent="0.25">
      <c r="A1" s="1020" t="s">
        <v>38</v>
      </c>
      <c r="B1" s="1021"/>
      <c r="C1" s="1021"/>
      <c r="D1" s="1021"/>
      <c r="E1" s="1021"/>
      <c r="F1" s="1021"/>
      <c r="G1" s="1021"/>
      <c r="H1" s="1021"/>
      <c r="I1" s="1021"/>
      <c r="J1" s="1022" t="s">
        <v>39</v>
      </c>
      <c r="K1" s="1022"/>
      <c r="L1" s="1022"/>
      <c r="M1" s="1022"/>
      <c r="N1" s="1022"/>
      <c r="O1" s="1022"/>
      <c r="P1" s="1022"/>
      <c r="Q1" s="1022" t="s">
        <v>40</v>
      </c>
      <c r="R1" s="1022"/>
      <c r="S1" s="1022"/>
      <c r="T1" s="1022"/>
      <c r="U1" s="1022"/>
      <c r="V1" s="1022"/>
      <c r="W1" s="1022"/>
      <c r="X1" s="1022"/>
      <c r="Y1" s="1022"/>
      <c r="Z1" s="1021" t="s">
        <v>41</v>
      </c>
      <c r="AA1" s="1021"/>
      <c r="AB1" s="1021"/>
      <c r="AC1" s="1021"/>
      <c r="AD1" s="1021"/>
      <c r="AE1" s="1021"/>
      <c r="AF1" s="1021"/>
      <c r="AG1" s="1023" t="s">
        <v>42</v>
      </c>
      <c r="AH1" s="1024"/>
      <c r="AI1" s="1024"/>
      <c r="AJ1" s="1025"/>
      <c r="AK1" s="776" t="s">
        <v>433</v>
      </c>
      <c r="AL1" s="1029"/>
      <c r="AM1" s="1030"/>
      <c r="AN1" s="1007" t="s">
        <v>434</v>
      </c>
      <c r="AO1" s="1008"/>
      <c r="AP1" s="1008"/>
      <c r="AQ1" s="1008"/>
      <c r="AR1" s="1008"/>
      <c r="AS1" s="765" t="s">
        <v>45</v>
      </c>
      <c r="AT1" s="1010"/>
      <c r="AU1" s="1010"/>
      <c r="AV1" s="1010"/>
      <c r="AW1" s="1010"/>
      <c r="AX1" s="1010"/>
      <c r="AY1" s="1010"/>
      <c r="AZ1" s="1010"/>
      <c r="BA1" s="1007" t="s">
        <v>46</v>
      </c>
      <c r="BB1" s="1013"/>
      <c r="BC1" s="1013"/>
      <c r="BD1" s="1013"/>
      <c r="BE1" s="1013"/>
      <c r="BF1" s="1013"/>
      <c r="BG1" s="1013"/>
      <c r="BH1" s="1013"/>
    </row>
    <row r="2" spans="1:60" x14ac:dyDescent="0.25">
      <c r="A2" s="1021"/>
      <c r="B2" s="1021"/>
      <c r="C2" s="1021"/>
      <c r="D2" s="1021"/>
      <c r="E2" s="1021"/>
      <c r="F2" s="1021"/>
      <c r="G2" s="1021"/>
      <c r="H2" s="1021"/>
      <c r="I2" s="1021"/>
      <c r="J2" s="1022"/>
      <c r="K2" s="1022"/>
      <c r="L2" s="1022"/>
      <c r="M2" s="1022"/>
      <c r="N2" s="1022"/>
      <c r="O2" s="1022"/>
      <c r="P2" s="1022"/>
      <c r="Q2" s="1022"/>
      <c r="R2" s="1022"/>
      <c r="S2" s="1022"/>
      <c r="T2" s="1022"/>
      <c r="U2" s="1022"/>
      <c r="V2" s="1022"/>
      <c r="W2" s="1022"/>
      <c r="X2" s="1022"/>
      <c r="Y2" s="1022"/>
      <c r="Z2" s="1021"/>
      <c r="AA2" s="1021"/>
      <c r="AB2" s="1021"/>
      <c r="AC2" s="1021"/>
      <c r="AD2" s="1021"/>
      <c r="AE2" s="1021"/>
      <c r="AF2" s="1021"/>
      <c r="AG2" s="1026"/>
      <c r="AH2" s="1027"/>
      <c r="AI2" s="1027"/>
      <c r="AJ2" s="1028"/>
      <c r="AK2" s="1031"/>
      <c r="AL2" s="1031"/>
      <c r="AM2" s="1032"/>
      <c r="AN2" s="1009"/>
      <c r="AO2" s="1009"/>
      <c r="AP2" s="1009"/>
      <c r="AQ2" s="1009"/>
      <c r="AR2" s="1009"/>
      <c r="AS2" s="1011"/>
      <c r="AT2" s="1012"/>
      <c r="AU2" s="1012"/>
      <c r="AV2" s="1012"/>
      <c r="AW2" s="1012"/>
      <c r="AX2" s="1012"/>
      <c r="AY2" s="1012"/>
      <c r="AZ2" s="1012"/>
      <c r="BA2" s="1014"/>
      <c r="BB2" s="1014"/>
      <c r="BC2" s="1014"/>
      <c r="BD2" s="1014"/>
      <c r="BE2" s="1014"/>
      <c r="BF2" s="1014"/>
      <c r="BG2" s="1014"/>
      <c r="BH2" s="1014"/>
    </row>
    <row r="3" spans="1:60" ht="15.75" x14ac:dyDescent="0.25">
      <c r="A3" s="1015" t="s">
        <v>47</v>
      </c>
      <c r="B3" s="1006" t="s">
        <v>24</v>
      </c>
      <c r="C3" s="1005" t="s">
        <v>48</v>
      </c>
      <c r="D3" s="1005" t="s">
        <v>49</v>
      </c>
      <c r="E3" s="1005" t="s">
        <v>50</v>
      </c>
      <c r="F3" s="1006" t="s">
        <v>51</v>
      </c>
      <c r="G3" s="1018" t="s">
        <v>52</v>
      </c>
      <c r="H3" s="1005" t="s">
        <v>53</v>
      </c>
      <c r="I3" s="1005" t="s">
        <v>54</v>
      </c>
      <c r="J3" s="1005" t="s">
        <v>55</v>
      </c>
      <c r="K3" s="1006" t="s">
        <v>56</v>
      </c>
      <c r="L3" s="1005" t="s">
        <v>57</v>
      </c>
      <c r="M3" s="1005" t="s">
        <v>58</v>
      </c>
      <c r="N3" s="1005" t="s">
        <v>59</v>
      </c>
      <c r="O3" s="1006" t="s">
        <v>56</v>
      </c>
      <c r="P3" s="1005" t="s">
        <v>60</v>
      </c>
      <c r="Q3" s="1004" t="s">
        <v>61</v>
      </c>
      <c r="R3" s="1005" t="s">
        <v>62</v>
      </c>
      <c r="S3" s="1005" t="s">
        <v>63</v>
      </c>
      <c r="T3" s="1005" t="s">
        <v>64</v>
      </c>
      <c r="U3" s="1005"/>
      <c r="V3" s="1005"/>
      <c r="W3" s="1005"/>
      <c r="X3" s="1005"/>
      <c r="Y3" s="1005"/>
      <c r="Z3" s="1004" t="s">
        <v>65</v>
      </c>
      <c r="AA3" s="1004" t="s">
        <v>66</v>
      </c>
      <c r="AB3" s="1004" t="s">
        <v>56</v>
      </c>
      <c r="AC3" s="1004" t="s">
        <v>67</v>
      </c>
      <c r="AD3" s="1004" t="s">
        <v>56</v>
      </c>
      <c r="AE3" s="1004" t="s">
        <v>68</v>
      </c>
      <c r="AF3" s="1004" t="s">
        <v>69</v>
      </c>
      <c r="AG3" s="1005" t="s">
        <v>42</v>
      </c>
      <c r="AH3" s="1005" t="s">
        <v>25</v>
      </c>
      <c r="AI3" s="1005" t="s">
        <v>70</v>
      </c>
      <c r="AJ3" s="1005" t="s">
        <v>71</v>
      </c>
      <c r="AK3" s="998" t="s">
        <v>435</v>
      </c>
      <c r="AL3" s="1000" t="s">
        <v>73</v>
      </c>
      <c r="AM3" s="1002" t="s">
        <v>74</v>
      </c>
      <c r="AN3" s="996" t="s">
        <v>26</v>
      </c>
      <c r="AO3" s="997" t="s">
        <v>436</v>
      </c>
      <c r="AP3" s="997" t="s">
        <v>182</v>
      </c>
      <c r="AQ3" s="997" t="s">
        <v>437</v>
      </c>
      <c r="AR3" s="997" t="s">
        <v>78</v>
      </c>
      <c r="AS3" s="996" t="s">
        <v>27</v>
      </c>
      <c r="AT3" s="996" t="s">
        <v>28</v>
      </c>
      <c r="AU3" s="996" t="s">
        <v>29</v>
      </c>
      <c r="AV3" s="996" t="s">
        <v>79</v>
      </c>
      <c r="AW3" s="996" t="s">
        <v>30</v>
      </c>
      <c r="AX3" s="996" t="s">
        <v>80</v>
      </c>
      <c r="AY3" s="996" t="s">
        <v>438</v>
      </c>
      <c r="AZ3" s="996" t="s">
        <v>31</v>
      </c>
      <c r="BA3" s="995" t="s">
        <v>81</v>
      </c>
      <c r="BB3" s="995" t="s">
        <v>439</v>
      </c>
      <c r="BC3" s="995" t="s">
        <v>83</v>
      </c>
      <c r="BD3" s="995" t="s">
        <v>84</v>
      </c>
      <c r="BE3" s="995" t="s">
        <v>85</v>
      </c>
      <c r="BF3" s="995" t="s">
        <v>133</v>
      </c>
      <c r="BG3" s="995" t="s">
        <v>87</v>
      </c>
      <c r="BH3" s="995" t="s">
        <v>88</v>
      </c>
    </row>
    <row r="4" spans="1:60" ht="98.25" x14ac:dyDescent="0.25">
      <c r="A4" s="1016"/>
      <c r="B4" s="1017"/>
      <c r="C4" s="1005"/>
      <c r="D4" s="1005"/>
      <c r="E4" s="1005"/>
      <c r="F4" s="1006"/>
      <c r="G4" s="1019"/>
      <c r="H4" s="1005"/>
      <c r="I4" s="1005"/>
      <c r="J4" s="1005"/>
      <c r="K4" s="1006"/>
      <c r="L4" s="1005"/>
      <c r="M4" s="1005"/>
      <c r="N4" s="1006"/>
      <c r="O4" s="1006"/>
      <c r="P4" s="1005"/>
      <c r="Q4" s="1004"/>
      <c r="R4" s="1005"/>
      <c r="S4" s="1005"/>
      <c r="T4" s="67" t="s">
        <v>89</v>
      </c>
      <c r="U4" s="67" t="s">
        <v>90</v>
      </c>
      <c r="V4" s="67" t="s">
        <v>91</v>
      </c>
      <c r="W4" s="67" t="s">
        <v>92</v>
      </c>
      <c r="X4" s="67" t="s">
        <v>93</v>
      </c>
      <c r="Y4" s="67" t="s">
        <v>94</v>
      </c>
      <c r="Z4" s="1004"/>
      <c r="AA4" s="1004"/>
      <c r="AB4" s="1004"/>
      <c r="AC4" s="1004"/>
      <c r="AD4" s="1004"/>
      <c r="AE4" s="1004"/>
      <c r="AF4" s="1004"/>
      <c r="AG4" s="1005"/>
      <c r="AH4" s="1005"/>
      <c r="AI4" s="1005"/>
      <c r="AJ4" s="1005"/>
      <c r="AK4" s="999"/>
      <c r="AL4" s="1001"/>
      <c r="AM4" s="1003"/>
      <c r="AN4" s="996"/>
      <c r="AO4" s="997"/>
      <c r="AP4" s="997"/>
      <c r="AQ4" s="997"/>
      <c r="AR4" s="997"/>
      <c r="AS4" s="996"/>
      <c r="AT4" s="996"/>
      <c r="AU4" s="996"/>
      <c r="AV4" s="996"/>
      <c r="AW4" s="996"/>
      <c r="AX4" s="996"/>
      <c r="AY4" s="996"/>
      <c r="AZ4" s="996"/>
      <c r="BA4" s="995"/>
      <c r="BB4" s="995"/>
      <c r="BC4" s="995"/>
      <c r="BD4" s="995"/>
      <c r="BE4" s="995"/>
      <c r="BF4" s="995"/>
      <c r="BG4" s="995"/>
      <c r="BH4" s="995"/>
    </row>
    <row r="5" spans="1:60" ht="409.5" x14ac:dyDescent="0.25">
      <c r="A5" s="888">
        <v>1</v>
      </c>
      <c r="B5" s="928" t="s">
        <v>165</v>
      </c>
      <c r="C5" s="1882" t="s">
        <v>795</v>
      </c>
      <c r="D5" s="1884" t="s">
        <v>796</v>
      </c>
      <c r="E5" s="421" t="s">
        <v>797</v>
      </c>
      <c r="F5" s="1886" t="s">
        <v>798</v>
      </c>
      <c r="G5" s="1888" t="s">
        <v>799</v>
      </c>
      <c r="H5" s="983" t="s">
        <v>101</v>
      </c>
      <c r="I5" s="985">
        <v>41040</v>
      </c>
      <c r="J5" s="905" t="str">
        <f>IF(I5&lt;=0,"",IF(I5&lt;=2,"Muy Baja",IF(I5&lt;=24,"Baja",IF(I5&lt;=500,"Media",IF(I5&lt;=5000,"Alta","Muy Alta")))))</f>
        <v>Muy Alta</v>
      </c>
      <c r="K5" s="907">
        <f>IF(J5="","",IF(J5="Muy Baja",0.2,IF(J5="Baja",0.4,IF(J5="Media",0.6,IF(J5="Alta",0.8,IF(J5="Muy Alta",1,))))))</f>
        <v>1</v>
      </c>
      <c r="L5" s="987" t="s">
        <v>265</v>
      </c>
      <c r="M5" s="907" t="str">
        <f>IF(NOT(ISERROR(MATCH(L5,'[5]Tabla Impacto'!$B$221:$B$223,0))),'[5]Tabla Impacto'!$F$223&amp;"Por favor no seleccionar los criterios de impacto(Afectación Económica o presupuestal y Pérdida Reputacional)",L5)</f>
        <v xml:space="preserve">     El riesgo afecta la imagen de la entidad a nivel nacional, con efecto publicitarios sostenible a nivel país</v>
      </c>
      <c r="N5" s="905" t="str">
        <f>IF(OR(M5='[5]Tabla Impacto'!$C$11,M5='[5]Tabla Impacto'!$D$11),"Leve",IF(OR(M5='[5]Tabla Impacto'!$C$12,M5='[5]Tabla Impacto'!$D$12),"Menor",IF(OR(M5='[5]Tabla Impacto'!$C$13,M5='[5]Tabla Impacto'!$D$13),"Moderado",IF(OR(M5='[5]Tabla Impacto'!$C$14,M5='[5]Tabla Impacto'!$D$14),"Mayor",IF(OR(M5='[5]Tabla Impacto'!$C$15,M5='[5]Tabla Impacto'!$D$15),"Catastrófico","")))))</f>
        <v>Catastrófico</v>
      </c>
      <c r="O5" s="907">
        <f>IF(N5="","",IF(N5="Leve",0.2,IF(N5="Menor",0.4,IF(N5="Moderado",0.6,IF(N5="Mayor",0.8,IF(N5="Catastrófico",1,))))))</f>
        <v>1</v>
      </c>
      <c r="P5" s="909" t="str">
        <f>IF(OR(AND(J5="Muy Baja",N5="Leve"),AND(J5="Muy Baja",N5="Menor"),AND(J5="Baja",N5="Leve")),"Bajo",IF(OR(AND(J5="Muy baja",N5="Moderado"),AND(J5="Baja",N5="Menor"),AND(J5="Baja",N5="Moderado"),AND(J5="Media",N5="Leve"),AND(J5="Media",N5="Menor"),AND(J5="Media",N5="Moderado"),AND(J5="Alta",N5="Leve"),AND(J5="Alta",N5="Menor")),"Moderado",IF(OR(AND(J5="Muy Baja",N5="Mayor"),AND(J5="Baja",N5="Mayor"),AND(J5="Media",N5="Mayor"),AND(J5="Alta",N5="Moderado"),AND(J5="Alta",N5="Mayor"),AND(J5="Muy Alta",N5="Leve"),AND(J5="Muy Alta",N5="Menor"),AND(J5="Muy Alta",N5="Moderado"),AND(J5="Muy Alta",N5="Mayor")),"Alto",IF(OR(AND(J5="Muy Baja",N5="Catastrófico"),AND(J5="Baja",N5="Catastrófico"),AND(J5="Media",N5="Catastrófico"),AND(J5="Alta",N5="Catastrófico"),AND(J5="Muy Alta",N5="Catastrófico")),"Extremo",""))))</f>
        <v>Extremo</v>
      </c>
      <c r="Q5" s="286">
        <v>1</v>
      </c>
      <c r="R5" s="422" t="s">
        <v>800</v>
      </c>
      <c r="S5" s="288" t="str">
        <f>IF(OR(T5="Preventivo",T5="Detectivo"),"Probabilidad",IF(T5="Correctivo","Impacto",""))</f>
        <v>Probabilidad</v>
      </c>
      <c r="T5" s="29" t="s">
        <v>104</v>
      </c>
      <c r="U5" s="29" t="s">
        <v>35</v>
      </c>
      <c r="V5" s="289" t="str">
        <f>IF(AND(T5="Preventivo",U5="Automático"),"50%",IF(AND(T5="Preventivo",U5="Manual"),"40%",IF(AND(T5="Detectivo",U5="Automático"),"40%",IF(AND(T5="Detectivo",U5="Manual"),"30%",IF(AND(T5="Correctivo",U5="Automático"),"35%",IF(AND(T5="Correctivo",U5="Manual"),"25%",""))))))</f>
        <v>40%</v>
      </c>
      <c r="W5" s="29" t="s">
        <v>172</v>
      </c>
      <c r="X5" s="29" t="s">
        <v>106</v>
      </c>
      <c r="Y5" s="29" t="s">
        <v>107</v>
      </c>
      <c r="Z5" s="32">
        <f>IFERROR(IF(S5="Probabilidad",(K5-(+K5*V5)),IF(S5="Impacto",K5,"")),"")</f>
        <v>0.6</v>
      </c>
      <c r="AA5" s="291" t="str">
        <f>IFERROR(IF(Z5="","",IF(Z5&lt;=0.2,"Muy Baja",IF(Z5&lt;=0.4,"Baja",IF(Z5&lt;=0.6,"Media",IF(Z5&lt;=0.8,"Alta","Muy Alta"))))),"")</f>
        <v>Media</v>
      </c>
      <c r="AB5" s="292">
        <f>+Z5</f>
        <v>0.6</v>
      </c>
      <c r="AC5" s="291" t="str">
        <f>IFERROR(IF(AD5="","",IF(AD5&lt;=0.2,"Leve",IF(AD5&lt;=0.4,"Menor",IF(AD5&lt;=0.6,"Moderado",IF(AD5&lt;=0.8,"Mayor","Catastrófico"))))),"")</f>
        <v>Catastrófico</v>
      </c>
      <c r="AD5" s="34">
        <f>IFERROR(IF(S5="Impacto",(O5-(+O5*V5)),IF(S5="Probabilidad",O5,"")),"")</f>
        <v>1</v>
      </c>
      <c r="AE5" s="293" t="str">
        <f>IFERROR(IF(OR(AND(AA5="Muy Baja",AC5="Leve"),AND(AA5="Muy Baja",AC5="Menor"),AND(AA5="Baja",AC5="Leve")),"Bajo",IF(OR(AND(AA5="Muy baja",AC5="Moderado"),AND(AA5="Baja",AC5="Menor"),AND(AA5="Baja",AC5="Moderado"),AND(AA5="Media",AC5="Leve"),AND(AA5="Media",AC5="Menor"),AND(AA5="Media",AC5="Moderado"),AND(AA5="Alta",AC5="Leve"),AND(AA5="Alta",AC5="Menor")),"Moderado",IF(OR(AND(AA5="Muy Baja",AC5="Mayor"),AND(AA5="Baja",AC5="Mayor"),AND(AA5="Media",AC5="Mayor"),AND(AA5="Alta",AC5="Moderado"),AND(AA5="Alta",AC5="Mayor"),AND(AA5="Muy Alta",AC5="Leve"),AND(AA5="Muy Alta",AC5="Menor"),AND(AA5="Muy Alta",AC5="Moderado"),AND(AA5="Muy Alta",AC5="Mayor")),"Alto",IF(OR(AND(AA5="Muy Baja",AC5="Catastrófico"),AND(AA5="Baja",AC5="Catastrófico"),AND(AA5="Media",AC5="Catastrófico"),AND(AA5="Alta",AC5="Catastrófico"),AND(AA5="Muy Alta",AC5="Catastrófico")),"Extremo","")))),"")</f>
        <v>Extremo</v>
      </c>
      <c r="AF5" s="329" t="s">
        <v>142</v>
      </c>
      <c r="AG5" s="422" t="s">
        <v>801</v>
      </c>
      <c r="AH5" s="330" t="s">
        <v>802</v>
      </c>
      <c r="AI5" s="423" t="s">
        <v>803</v>
      </c>
      <c r="AJ5" s="423">
        <v>44803</v>
      </c>
      <c r="AK5" s="970">
        <v>44834</v>
      </c>
      <c r="AL5" s="424" t="s">
        <v>804</v>
      </c>
      <c r="AM5" s="333" t="s">
        <v>109</v>
      </c>
      <c r="AN5" s="1898" t="s">
        <v>805</v>
      </c>
      <c r="AO5" s="1445" t="s">
        <v>492</v>
      </c>
      <c r="AP5" s="952" t="s">
        <v>806</v>
      </c>
      <c r="AQ5" s="1892" t="s">
        <v>807</v>
      </c>
      <c r="AR5" s="1895" t="s">
        <v>36</v>
      </c>
      <c r="AS5" s="425" t="s">
        <v>32</v>
      </c>
      <c r="AT5" s="425" t="s">
        <v>32</v>
      </c>
      <c r="AU5" s="425" t="s">
        <v>32</v>
      </c>
      <c r="AV5" s="425" t="s">
        <v>32</v>
      </c>
      <c r="AW5" s="425" t="s">
        <v>32</v>
      </c>
      <c r="AX5" s="425" t="s">
        <v>32</v>
      </c>
      <c r="AY5" s="426" t="s">
        <v>808</v>
      </c>
      <c r="AZ5" s="426" t="s">
        <v>584</v>
      </c>
      <c r="BA5" s="961" t="s">
        <v>37</v>
      </c>
      <c r="BB5" s="427" t="s">
        <v>116</v>
      </c>
      <c r="BC5" s="940">
        <v>0</v>
      </c>
      <c r="BD5" s="943">
        <f>I5</f>
        <v>41040</v>
      </c>
      <c r="BE5" s="943">
        <f>(BC5/BD5)</f>
        <v>0</v>
      </c>
      <c r="BF5" s="946" t="str">
        <f>IF(BE5=0,"Los controles están funcionando y son efectivos",IF(AND(BE5&gt;0,BE5&lt;=0.2),"Los controles son efectivos el 80%.",IF(AND(BE5&gt;0.2,BE5&lt;=1),"Los controles  son ineficientes","Valor no valido")))</f>
        <v>Los controles están funcionando y son efectivos</v>
      </c>
      <c r="BG5" s="949" t="s">
        <v>164</v>
      </c>
      <c r="BH5" s="946" t="str">
        <f>IF(BE5=0,"Mantener la aplicación del control.",IF(AND(BE5&gt;0,BE5&lt;=0.2),"Verificar que los controles se aplique en la periocidad establecida, y analizar si la frecuencia de aplicación del control es la adecuada, por ultimo, analizar si hay causas generadoras del riesgo no identificadas.",IF(AND(BE5&gt;0.2,BE5&lt;=1),"Realizar analisis de causa raiz y reformular controles","Valor no valido")))</f>
        <v>Mantener la aplicación del control.</v>
      </c>
    </row>
    <row r="6" spans="1:60" ht="409.5" x14ac:dyDescent="0.25">
      <c r="A6" s="889"/>
      <c r="B6" s="989"/>
      <c r="C6" s="1883"/>
      <c r="D6" s="1885"/>
      <c r="E6" s="421" t="s">
        <v>809</v>
      </c>
      <c r="F6" s="1887"/>
      <c r="G6" s="1887"/>
      <c r="H6" s="984"/>
      <c r="I6" s="986"/>
      <c r="J6" s="968"/>
      <c r="K6" s="927"/>
      <c r="L6" s="988"/>
      <c r="M6" s="927">
        <f ca="1">IF(NOT(ISERROR(MATCH(L6,_xlfn.ANCHORARRAY(#REF!),0))),#REF!&amp;"Por favor no seleccionar los criterios de impacto",L6)</f>
        <v>0</v>
      </c>
      <c r="N6" s="968"/>
      <c r="O6" s="927"/>
      <c r="P6" s="969"/>
      <c r="Q6" s="299">
        <v>2</v>
      </c>
      <c r="R6" s="422" t="s">
        <v>810</v>
      </c>
      <c r="S6" s="288" t="str">
        <f t="shared" ref="S6:S8" si="0">IF(OR(T6="Preventivo",T6="Detectivo"),"Probabilidad",IF(T6="Correctivo","Impacto",""))</f>
        <v>Probabilidad</v>
      </c>
      <c r="T6" s="29" t="s">
        <v>104</v>
      </c>
      <c r="U6" s="29" t="s">
        <v>35</v>
      </c>
      <c r="V6" s="289" t="str">
        <f t="shared" ref="V6:V8" si="1">IF(AND(T6="Preventivo",U6="Automático"),"50%",IF(AND(T6="Preventivo",U6="Manual"),"40%",IF(AND(T6="Detectivo",U6="Automático"),"40%",IF(AND(T6="Detectivo",U6="Manual"),"30%",IF(AND(T6="Correctivo",U6="Automático"),"35%",IF(AND(T6="Correctivo",U6="Manual"),"25%",""))))))</f>
        <v>40%</v>
      </c>
      <c r="W6" s="29" t="s">
        <v>105</v>
      </c>
      <c r="X6" s="29" t="s">
        <v>141</v>
      </c>
      <c r="Y6" s="29" t="s">
        <v>107</v>
      </c>
      <c r="Z6" s="32">
        <f>IFERROR(IF(AND(S5="Probabilidad",S6="Probabilidad"),(AB5-(+AB5*V6)),IF(AND(S5="Impacto",S6="Probabilidad"),(AB4-(+AB4*V6)),IF(S6="Impacto",AB5,""))),"")</f>
        <v>0.36</v>
      </c>
      <c r="AA6" s="291" t="str">
        <f t="shared" ref="AA6:AA8" si="2">IFERROR(IF(Z6="","",IF(Z6&lt;=0.2,"Muy Baja",IF(Z6&lt;=0.4,"Baja",IF(Z6&lt;=0.6,"Media",IF(Z6&lt;=0.8,"Alta","Muy Alta"))))),"")</f>
        <v>Baja</v>
      </c>
      <c r="AB6" s="292">
        <f t="shared" ref="AB6:AB8" si="3">+Z6</f>
        <v>0.36</v>
      </c>
      <c r="AC6" s="291" t="str">
        <f t="shared" ref="AC6:AC8" si="4">IFERROR(IF(AD6="","",IF(AD6&lt;=0.2,"Leve",IF(AD6&lt;=0.4,"Menor",IF(AD6&lt;=0.6,"Moderado",IF(AD6&lt;=0.8,"Mayor","Catastrófico"))))),"")</f>
        <v>Catastrófico</v>
      </c>
      <c r="AD6" s="34">
        <f>IFERROR(IF(AND(S5="Impacto",S6="Impacto"),(AD5-(+AD5*V6)),IF(AND(S5="Probabilidad",S6="Impacto"),(AD4-(+AD4*V6)),IF(S6="Probabilidad",AD5,""))),"")</f>
        <v>1</v>
      </c>
      <c r="AE6" s="293" t="str">
        <f t="shared" ref="AE6:AE8" si="5">IFERROR(IF(OR(AND(AA6="Muy Baja",AC6="Leve"),AND(AA6="Muy Baja",AC6="Menor"),AND(AA6="Baja",AC6="Leve")),"Bajo",IF(OR(AND(AA6="Muy baja",AC6="Moderado"),AND(AA6="Baja",AC6="Menor"),AND(AA6="Baja",AC6="Moderado"),AND(AA6="Media",AC6="Leve"),AND(AA6="Media",AC6="Menor"),AND(AA6="Media",AC6="Moderado"),AND(AA6="Alta",AC6="Leve"),AND(AA6="Alta",AC6="Menor")),"Moderado",IF(OR(AND(AA6="Muy Baja",AC6="Mayor"),AND(AA6="Baja",AC6="Mayor"),AND(AA6="Media",AC6="Mayor"),AND(AA6="Alta",AC6="Moderado"),AND(AA6="Alta",AC6="Mayor"),AND(AA6="Muy Alta",AC6="Leve"),AND(AA6="Muy Alta",AC6="Menor"),AND(AA6="Muy Alta",AC6="Moderado"),AND(AA6="Muy Alta",AC6="Mayor")),"Alto",IF(OR(AND(AA6="Muy Baja",AC6="Catastrófico"),AND(AA6="Baja",AC6="Catastrófico"),AND(AA6="Media",AC6="Catastrófico"),AND(AA6="Alta",AC6="Catastrófico"),AND(AA6="Muy Alta",AC6="Catastrófico")),"Extremo","")))),"")</f>
        <v>Extremo</v>
      </c>
      <c r="AF6" s="329" t="s">
        <v>142</v>
      </c>
      <c r="AG6" s="422" t="s">
        <v>811</v>
      </c>
      <c r="AH6" s="421" t="s">
        <v>812</v>
      </c>
      <c r="AI6" s="428" t="s">
        <v>813</v>
      </c>
      <c r="AJ6" s="423" t="s">
        <v>814</v>
      </c>
      <c r="AK6" s="971"/>
      <c r="AL6" s="424" t="s">
        <v>815</v>
      </c>
      <c r="AM6" s="335" t="s">
        <v>109</v>
      </c>
      <c r="AN6" s="1899"/>
      <c r="AO6" s="1446"/>
      <c r="AP6" s="953"/>
      <c r="AQ6" s="1893"/>
      <c r="AR6" s="1896"/>
      <c r="AS6" s="429" t="s">
        <v>32</v>
      </c>
      <c r="AT6" s="429" t="s">
        <v>32</v>
      </c>
      <c r="AU6" s="429" t="s">
        <v>32</v>
      </c>
      <c r="AV6" s="429" t="s">
        <v>32</v>
      </c>
      <c r="AW6" s="429" t="s">
        <v>32</v>
      </c>
      <c r="AX6" s="429" t="s">
        <v>32</v>
      </c>
      <c r="AY6" s="426" t="s">
        <v>816</v>
      </c>
      <c r="AZ6" s="426" t="s">
        <v>584</v>
      </c>
      <c r="BA6" s="962"/>
      <c r="BB6" s="430" t="s">
        <v>116</v>
      </c>
      <c r="BC6" s="941"/>
      <c r="BD6" s="944"/>
      <c r="BE6" s="944"/>
      <c r="BF6" s="947"/>
      <c r="BG6" s="950"/>
      <c r="BH6" s="947"/>
    </row>
    <row r="7" spans="1:60" ht="409.5" x14ac:dyDescent="0.25">
      <c r="A7" s="889"/>
      <c r="B7" s="989"/>
      <c r="C7" s="1883"/>
      <c r="D7" s="1885"/>
      <c r="E7" s="421" t="s">
        <v>817</v>
      </c>
      <c r="F7" s="1887"/>
      <c r="G7" s="1887"/>
      <c r="H7" s="984"/>
      <c r="I7" s="986"/>
      <c r="J7" s="968"/>
      <c r="K7" s="927"/>
      <c r="L7" s="988"/>
      <c r="M7" s="927"/>
      <c r="N7" s="968"/>
      <c r="O7" s="927"/>
      <c r="P7" s="969"/>
      <c r="Q7" s="299">
        <v>3</v>
      </c>
      <c r="R7" s="422" t="s">
        <v>818</v>
      </c>
      <c r="S7" s="288" t="str">
        <f t="shared" si="0"/>
        <v>Probabilidad</v>
      </c>
      <c r="T7" s="29" t="s">
        <v>104</v>
      </c>
      <c r="U7" s="29" t="s">
        <v>35</v>
      </c>
      <c r="V7" s="289" t="str">
        <f t="shared" si="1"/>
        <v>40%</v>
      </c>
      <c r="W7" s="29" t="s">
        <v>105</v>
      </c>
      <c r="X7" s="29" t="s">
        <v>141</v>
      </c>
      <c r="Y7" s="29" t="s">
        <v>107</v>
      </c>
      <c r="Z7" s="431">
        <f t="shared" ref="Z7:Z8" si="6">IFERROR(IF(AND(S6="Probabilidad",S7="Probabilidad"),(AB6-(+AB6*V7)),IF(AND(S6="Impacto",S7="Probabilidad"),(AB5-(+AB5*V7)),IF(S7="Impacto",AB6,""))),"")</f>
        <v>0.216</v>
      </c>
      <c r="AA7" s="291" t="str">
        <f t="shared" si="2"/>
        <v>Baja</v>
      </c>
      <c r="AB7" s="292">
        <f t="shared" si="3"/>
        <v>0.216</v>
      </c>
      <c r="AC7" s="291" t="str">
        <f t="shared" si="4"/>
        <v>Catastrófico</v>
      </c>
      <c r="AD7" s="34">
        <f>IFERROR(IF(AND(S6="Impacto",S7="Impacto"),(AD6-(+AD6*V7)),IF(AND(S6="Probabilidad",S7="Impacto"),(AD5-(+AD5*V7)),IF(S7="Probabilidad",AD6,""))),"")</f>
        <v>1</v>
      </c>
      <c r="AE7" s="293" t="str">
        <f t="shared" si="5"/>
        <v>Extremo</v>
      </c>
      <c r="AF7" s="329" t="s">
        <v>142</v>
      </c>
      <c r="AG7" s="422" t="s">
        <v>819</v>
      </c>
      <c r="AH7" s="330" t="s">
        <v>802</v>
      </c>
      <c r="AI7" s="428" t="s">
        <v>820</v>
      </c>
      <c r="AJ7" s="423" t="s">
        <v>814</v>
      </c>
      <c r="AK7" s="971"/>
      <c r="AL7" s="424" t="s">
        <v>821</v>
      </c>
      <c r="AM7" s="339" t="s">
        <v>109</v>
      </c>
      <c r="AN7" s="1900"/>
      <c r="AO7" s="1447"/>
      <c r="AP7" s="954"/>
      <c r="AQ7" s="1893"/>
      <c r="AR7" s="1896"/>
      <c r="AS7" s="432" t="s">
        <v>32</v>
      </c>
      <c r="AT7" s="432" t="s">
        <v>32</v>
      </c>
      <c r="AU7" s="432" t="s">
        <v>32</v>
      </c>
      <c r="AV7" s="432" t="s">
        <v>32</v>
      </c>
      <c r="AW7" s="432" t="s">
        <v>32</v>
      </c>
      <c r="AX7" s="432" t="s">
        <v>32</v>
      </c>
      <c r="AY7" s="426" t="s">
        <v>822</v>
      </c>
      <c r="AZ7" s="426" t="s">
        <v>584</v>
      </c>
      <c r="BA7" s="963"/>
      <c r="BB7" s="433" t="s">
        <v>116</v>
      </c>
      <c r="BC7" s="942"/>
      <c r="BD7" s="945"/>
      <c r="BE7" s="945"/>
      <c r="BF7" s="948"/>
      <c r="BG7" s="951"/>
      <c r="BH7" s="948"/>
    </row>
    <row r="8" spans="1:60" ht="409.5" x14ac:dyDescent="0.25">
      <c r="A8" s="890"/>
      <c r="B8" s="929"/>
      <c r="C8" s="1883"/>
      <c r="D8" s="1885"/>
      <c r="E8" s="421" t="s">
        <v>823</v>
      </c>
      <c r="F8" s="1887"/>
      <c r="G8" s="1887"/>
      <c r="H8" s="984"/>
      <c r="I8" s="986"/>
      <c r="J8" s="968"/>
      <c r="K8" s="927"/>
      <c r="L8" s="988"/>
      <c r="M8" s="927">
        <f ca="1">IF(NOT(ISERROR(MATCH(L8,_xlfn.ANCHORARRAY(#REF!),0))),#REF!&amp;"Por favor no seleccionar los criterios de impacto",L8)</f>
        <v>0</v>
      </c>
      <c r="N8" s="968"/>
      <c r="O8" s="927"/>
      <c r="P8" s="969"/>
      <c r="Q8" s="299">
        <v>4</v>
      </c>
      <c r="R8" s="422" t="s">
        <v>824</v>
      </c>
      <c r="S8" s="288" t="str">
        <f t="shared" si="0"/>
        <v>Probabilidad</v>
      </c>
      <c r="T8" s="29" t="s">
        <v>214</v>
      </c>
      <c r="U8" s="29" t="s">
        <v>35</v>
      </c>
      <c r="V8" s="289" t="str">
        <f t="shared" si="1"/>
        <v>30%</v>
      </c>
      <c r="W8" s="29" t="s">
        <v>172</v>
      </c>
      <c r="X8" s="29" t="s">
        <v>141</v>
      </c>
      <c r="Y8" s="29" t="s">
        <v>107</v>
      </c>
      <c r="Z8" s="431">
        <f t="shared" si="6"/>
        <v>0.1512</v>
      </c>
      <c r="AA8" s="291" t="str">
        <f t="shared" si="2"/>
        <v>Muy Baja</v>
      </c>
      <c r="AB8" s="34">
        <f t="shared" si="3"/>
        <v>0.1512</v>
      </c>
      <c r="AC8" s="291" t="str">
        <f t="shared" si="4"/>
        <v>Catastrófico</v>
      </c>
      <c r="AD8" s="34">
        <f>IFERROR(IF(AND(S6="Impacto",S8="Impacto"),(AD6-(+AD6*V8)),IF(AND(S6="Probabilidad",S8="Impacto"),(AD5-(+AD5*V8)),IF(S8="Probabilidad",AD6,""))),"")</f>
        <v>1</v>
      </c>
      <c r="AE8" s="293" t="str">
        <f t="shared" si="5"/>
        <v>Extremo</v>
      </c>
      <c r="AF8" s="337" t="s">
        <v>142</v>
      </c>
      <c r="AG8" s="422" t="s">
        <v>825</v>
      </c>
      <c r="AH8" s="421" t="s">
        <v>826</v>
      </c>
      <c r="AI8" s="434" t="s">
        <v>827</v>
      </c>
      <c r="AJ8" s="423" t="s">
        <v>814</v>
      </c>
      <c r="AK8" s="971"/>
      <c r="AL8" s="424" t="s">
        <v>828</v>
      </c>
      <c r="AM8" s="339" t="s">
        <v>109</v>
      </c>
      <c r="AN8" s="1900"/>
      <c r="AO8" s="1447"/>
      <c r="AP8" s="954"/>
      <c r="AQ8" s="1894"/>
      <c r="AR8" s="1897"/>
      <c r="AS8" s="432" t="s">
        <v>32</v>
      </c>
      <c r="AT8" s="432" t="s">
        <v>32</v>
      </c>
      <c r="AU8" s="432" t="s">
        <v>32</v>
      </c>
      <c r="AV8" s="432" t="s">
        <v>32</v>
      </c>
      <c r="AW8" s="432" t="s">
        <v>32</v>
      </c>
      <c r="AX8" s="432" t="s">
        <v>32</v>
      </c>
      <c r="AY8" s="435" t="s">
        <v>829</v>
      </c>
      <c r="AZ8" s="435" t="s">
        <v>584</v>
      </c>
      <c r="BA8" s="963"/>
      <c r="BB8" s="433" t="s">
        <v>116</v>
      </c>
      <c r="BC8" s="942"/>
      <c r="BD8" s="945"/>
      <c r="BE8" s="945"/>
      <c r="BF8" s="948"/>
      <c r="BG8" s="951"/>
      <c r="BH8" s="948"/>
    </row>
    <row r="9" spans="1:60" ht="16.5" x14ac:dyDescent="0.25">
      <c r="A9" s="889"/>
      <c r="B9" s="989"/>
      <c r="C9" s="930"/>
      <c r="D9" s="1889"/>
      <c r="E9" s="436"/>
      <c r="F9" s="932"/>
      <c r="G9" s="994"/>
      <c r="H9" s="983"/>
      <c r="I9" s="1916"/>
      <c r="J9" s="905"/>
      <c r="K9" s="907"/>
      <c r="L9" s="987"/>
      <c r="M9" s="907"/>
      <c r="N9" s="905"/>
      <c r="O9" s="907"/>
      <c r="P9" s="909"/>
      <c r="Q9" s="286"/>
      <c r="R9" s="300"/>
      <c r="S9" s="288"/>
      <c r="T9" s="29"/>
      <c r="U9" s="29"/>
      <c r="V9" s="289"/>
      <c r="W9" s="29"/>
      <c r="X9" s="29"/>
      <c r="Y9" s="29"/>
      <c r="Z9" s="32"/>
      <c r="AA9" s="291"/>
      <c r="AB9" s="292"/>
      <c r="AC9" s="291"/>
      <c r="AD9" s="34"/>
      <c r="AE9" s="293"/>
      <c r="AF9" s="329"/>
      <c r="AG9" s="341"/>
      <c r="AH9" s="330"/>
      <c r="AI9" s="331"/>
      <c r="AJ9" s="268"/>
      <c r="AK9" s="1913"/>
      <c r="AL9" s="437"/>
      <c r="AM9" s="356"/>
      <c r="AN9" s="1905"/>
      <c r="AO9" s="1915"/>
      <c r="AP9" s="1904"/>
      <c r="AQ9" s="1905"/>
      <c r="AR9" s="1906"/>
      <c r="AS9" s="438"/>
      <c r="AT9" s="438"/>
      <c r="AU9" s="438"/>
      <c r="AV9" s="438"/>
      <c r="AW9" s="438"/>
      <c r="AX9" s="438"/>
      <c r="AY9" s="439"/>
      <c r="AZ9" s="439"/>
      <c r="BA9" s="1907"/>
      <c r="BB9" s="440"/>
      <c r="BC9" s="1909"/>
      <c r="BD9" s="1911"/>
      <c r="BE9" s="1911"/>
      <c r="BF9" s="1901"/>
      <c r="BG9" s="1902"/>
      <c r="BH9" s="1901"/>
    </row>
    <row r="10" spans="1:60" ht="16.5" x14ac:dyDescent="0.25">
      <c r="A10" s="889"/>
      <c r="B10" s="989"/>
      <c r="C10" s="990"/>
      <c r="D10" s="1890"/>
      <c r="E10" s="436"/>
      <c r="F10" s="993"/>
      <c r="G10" s="994"/>
      <c r="H10" s="984"/>
      <c r="I10" s="1917"/>
      <c r="J10" s="968"/>
      <c r="K10" s="927"/>
      <c r="L10" s="988"/>
      <c r="M10" s="927"/>
      <c r="N10" s="968"/>
      <c r="O10" s="927"/>
      <c r="P10" s="969"/>
      <c r="Q10" s="299"/>
      <c r="R10" s="441"/>
      <c r="S10" s="288"/>
      <c r="T10" s="29"/>
      <c r="U10" s="29"/>
      <c r="V10" s="289"/>
      <c r="W10" s="29"/>
      <c r="X10" s="29"/>
      <c r="Y10" s="29"/>
      <c r="Z10" s="32"/>
      <c r="AA10" s="291"/>
      <c r="AB10" s="289"/>
      <c r="AC10" s="291"/>
      <c r="AD10" s="34"/>
      <c r="AE10" s="293"/>
      <c r="AF10" s="29"/>
      <c r="AG10" s="341"/>
      <c r="AH10" s="330"/>
      <c r="AI10" s="331"/>
      <c r="AJ10" s="268"/>
      <c r="AK10" s="1914"/>
      <c r="AL10" s="437"/>
      <c r="AM10" s="356"/>
      <c r="AN10" s="1905"/>
      <c r="AO10" s="1915"/>
      <c r="AP10" s="1904"/>
      <c r="AQ10" s="1905"/>
      <c r="AR10" s="1906"/>
      <c r="AS10" s="438"/>
      <c r="AT10" s="438"/>
      <c r="AU10" s="438"/>
      <c r="AV10" s="438"/>
      <c r="AW10" s="438"/>
      <c r="AX10" s="438"/>
      <c r="AY10" s="442"/>
      <c r="AZ10" s="442"/>
      <c r="BA10" s="1908"/>
      <c r="BB10" s="440"/>
      <c r="BC10" s="1910"/>
      <c r="BD10" s="1912"/>
      <c r="BE10" s="1912"/>
      <c r="BF10" s="1901"/>
      <c r="BG10" s="1903"/>
      <c r="BH10" s="1901"/>
    </row>
    <row r="11" spans="1:60" ht="16.5" x14ac:dyDescent="0.3">
      <c r="A11" s="890"/>
      <c r="B11" s="929"/>
      <c r="C11" s="931"/>
      <c r="D11" s="1891"/>
      <c r="E11" s="336"/>
      <c r="F11" s="993"/>
      <c r="G11" s="994"/>
      <c r="H11" s="984"/>
      <c r="I11" s="1917"/>
      <c r="J11" s="968"/>
      <c r="K11" s="927"/>
      <c r="L11" s="988"/>
      <c r="M11" s="927"/>
      <c r="N11" s="968"/>
      <c r="O11" s="927"/>
      <c r="P11" s="969"/>
      <c r="Q11" s="299"/>
      <c r="R11" s="300"/>
      <c r="S11" s="288"/>
      <c r="T11" s="29"/>
      <c r="U11" s="29"/>
      <c r="V11" s="289"/>
      <c r="W11" s="29"/>
      <c r="X11" s="29"/>
      <c r="Y11" s="29"/>
      <c r="Z11" s="32"/>
      <c r="AA11" s="291"/>
      <c r="AB11" s="292"/>
      <c r="AC11" s="291"/>
      <c r="AD11" s="34"/>
      <c r="AE11" s="293"/>
      <c r="AF11" s="329"/>
      <c r="AG11" s="330"/>
      <c r="AH11" s="330"/>
      <c r="AI11" s="331"/>
      <c r="AJ11" s="268"/>
      <c r="AK11" s="355"/>
      <c r="AL11" s="302"/>
      <c r="AM11" s="356"/>
      <c r="AN11" s="443"/>
      <c r="AO11" s="444"/>
      <c r="AP11" s="444"/>
      <c r="AQ11" s="444"/>
      <c r="AR11" s="444"/>
      <c r="AS11" s="438"/>
      <c r="AT11" s="438"/>
      <c r="AU11" s="438"/>
      <c r="AV11" s="438"/>
      <c r="AW11" s="438"/>
      <c r="AX11" s="438"/>
      <c r="AY11" s="445"/>
      <c r="AZ11" s="445"/>
      <c r="BA11" s="1908"/>
      <c r="BB11" s="440"/>
      <c r="BC11" s="1910"/>
      <c r="BD11" s="1912"/>
      <c r="BE11" s="1912"/>
      <c r="BF11" s="1901"/>
      <c r="BG11" s="1903"/>
      <c r="BH11" s="1901"/>
    </row>
    <row r="12" spans="1:60" ht="16.5" x14ac:dyDescent="0.3">
      <c r="A12" s="888">
        <v>3</v>
      </c>
      <c r="B12" s="873"/>
      <c r="C12" s="873"/>
      <c r="D12" s="873"/>
      <c r="E12" s="357"/>
      <c r="F12" s="891"/>
      <c r="G12" s="358"/>
      <c r="H12" s="873"/>
      <c r="I12" s="876"/>
      <c r="J12" s="861" t="str">
        <f t="shared" ref="J12" si="7">IF(I12&lt;=0,"",IF(I12&lt;=2,"Muy Baja",IF(I12&lt;=24,"Baja",IF(I12&lt;=500,"Media",IF(I12&lt;=5000,"Alta","Muy Alta")))))</f>
        <v/>
      </c>
      <c r="K12" s="864" t="str">
        <f t="shared" ref="K12" si="8">IF(J12="","",IF(J12="Muy Baja",0.2,IF(J12="Baja",0.4,IF(J12="Media",0.6,IF(J12="Alta",0.8,IF(J12="Muy Alta",1,))))))</f>
        <v/>
      </c>
      <c r="L12" s="879"/>
      <c r="M12" s="864">
        <f>IF(NOT(ISERROR(MATCH(L12,#REF!,0))),#REF!&amp;"Por favor no seleccionar los criterios de impacto(Afectación Económica o presupuestal y Pérdida Reputacional)",L12)</f>
        <v>0</v>
      </c>
      <c r="N12" s="861"/>
      <c r="O12" s="864"/>
      <c r="P12" s="867"/>
      <c r="Q12" s="299">
        <v>1</v>
      </c>
      <c r="R12" s="300"/>
      <c r="S12" s="301" t="str">
        <f>IF(OR(T12="Preventivo",T12="Detectivo"),"Probabilidad",IF(T12="Correctivo","Impacto",""))</f>
        <v/>
      </c>
      <c r="T12" s="30"/>
      <c r="U12" s="30"/>
      <c r="V12" s="31" t="str">
        <f>IF(AND(T12="Preventivo",U12="Automático"),"50%",IF(AND(T12="Preventivo",U12="Manual"),"40%",IF(AND(T12="Detectivo",U12="Automático"),"40%",IF(AND(T12="Detectivo",U12="Manual"),"30%",IF(AND(T12="Correctivo",U12="Automático"),"35%",IF(AND(T12="Correctivo",U12="Manual"),"25%",""))))))</f>
        <v/>
      </c>
      <c r="W12" s="30"/>
      <c r="X12" s="30"/>
      <c r="Y12" s="30"/>
      <c r="Z12" s="32" t="str">
        <f>IFERROR(IF(S12="Probabilidad",(K12-(+K12*V12)),IF(S12="Impacto",K12,"")),"")</f>
        <v/>
      </c>
      <c r="AA12" s="33" t="str">
        <f>IFERROR(IF(Z12="","",IF(Z12&lt;=0.2,"Muy Baja",IF(Z12&lt;=0.4,"Baja",IF(Z12&lt;=0.6,"Media",IF(Z12&lt;=0.8,"Alta","Muy Alta"))))),"")</f>
        <v/>
      </c>
      <c r="AB12" s="34" t="str">
        <f>+Z12</f>
        <v/>
      </c>
      <c r="AC12" s="33" t="str">
        <f>IFERROR(IF(AD12="","",IF(AD12&lt;=0.2,"Leve",IF(AD12&lt;=0.4,"Menor",IF(AD12&lt;=0.6,"Moderado",IF(AD12&lt;=0.8,"Mayor","Catastrófico"))))),"")</f>
        <v/>
      </c>
      <c r="AD12" s="34" t="str">
        <f>IFERROR(IF(S12="Impacto",(O12-(+O12*V12)),IF(S12="Probabilidad",O12,"")),"")</f>
        <v/>
      </c>
      <c r="AE12" s="36" t="str">
        <f>IFERROR(IF(OR(AND(AA12="Muy Baja",AC12="Leve"),AND(AA12="Muy Baja",AC12="Menor"),AND(AA12="Baja",AC12="Leve")),"Bajo",IF(OR(AND(AA12="Muy baja",AC12="Moderado"),AND(AA12="Baja",AC12="Menor"),AND(AA12="Baja",AC12="Moderado"),AND(AA12="Media",AC12="Leve"),AND(AA12="Media",AC12="Menor"),AND(AA12="Media",AC12="Moderado"),AND(AA12="Alta",AC12="Leve"),AND(AA12="Alta",AC12="Menor")),"Moderado",IF(OR(AND(AA12="Muy Baja",AC12="Mayor"),AND(AA12="Baja",AC12="Mayor"),AND(AA12="Media",AC12="Mayor"),AND(AA12="Alta",AC12="Moderado"),AND(AA12="Alta",AC12="Mayor"),AND(AA12="Muy Alta",AC12="Leve"),AND(AA12="Muy Alta",AC12="Menor"),AND(AA12="Muy Alta",AC12="Moderado"),AND(AA12="Muy Alta",AC12="Mayor")),"Alto",IF(OR(AND(AA12="Muy Baja",AC12="Catastrófico"),AND(AA12="Baja",AC12="Catastrófico"),AND(AA12="Media",AC12="Catastrófico"),AND(AA12="Alta",AC12="Catastrófico"),AND(AA12="Muy Alta",AC12="Catastrófico")),"Extremo","")))),"")</f>
        <v/>
      </c>
      <c r="AF12" s="337"/>
      <c r="AG12" s="270"/>
      <c r="AH12" s="283"/>
      <c r="AI12" s="284"/>
      <c r="AJ12" s="284"/>
      <c r="AK12" s="270"/>
      <c r="AL12" s="359"/>
      <c r="AM12" s="360"/>
      <c r="AN12" s="396"/>
      <c r="AO12" s="396"/>
      <c r="AP12" s="396"/>
      <c r="AQ12" s="396"/>
      <c r="AR12" s="396"/>
      <c r="AS12" s="396"/>
      <c r="AT12" s="396"/>
      <c r="AU12" s="396"/>
      <c r="AV12" s="396"/>
      <c r="AW12" s="396"/>
      <c r="AX12" s="396"/>
      <c r="AY12" s="396"/>
      <c r="AZ12" s="396"/>
      <c r="BA12" s="396"/>
      <c r="BB12" s="396"/>
      <c r="BC12" s="396"/>
      <c r="BD12" s="396"/>
      <c r="BE12" s="396"/>
      <c r="BF12" s="396"/>
      <c r="BG12" s="396"/>
      <c r="BH12" s="396"/>
    </row>
    <row r="13" spans="1:60" ht="16.5" x14ac:dyDescent="0.3">
      <c r="A13" s="889"/>
      <c r="B13" s="874"/>
      <c r="C13" s="874"/>
      <c r="D13" s="874"/>
      <c r="E13" s="361"/>
      <c r="F13" s="892"/>
      <c r="G13" s="362"/>
      <c r="H13" s="874"/>
      <c r="I13" s="877"/>
      <c r="J13" s="862"/>
      <c r="K13" s="865"/>
      <c r="L13" s="880"/>
      <c r="M13" s="865">
        <f ca="1">IF(NOT(ISERROR(MATCH(L13,_xlfn.ANCHORARRAY(F24),0))),K26&amp;"Por favor no seleccionar los criterios de impacto",L13)</f>
        <v>0</v>
      </c>
      <c r="N13" s="862"/>
      <c r="O13" s="865"/>
      <c r="P13" s="868"/>
      <c r="Q13" s="299">
        <v>2</v>
      </c>
      <c r="R13" s="300"/>
      <c r="S13" s="301" t="str">
        <f>IF(OR(T13="Preventivo",T13="Detectivo"),"Probabilidad",IF(T13="Correctivo","Impacto",""))</f>
        <v/>
      </c>
      <c r="T13" s="30"/>
      <c r="U13" s="30"/>
      <c r="V13" s="31" t="str">
        <f t="shared" ref="V13:V17" si="9">IF(AND(T13="Preventivo",U13="Automático"),"50%",IF(AND(T13="Preventivo",U13="Manual"),"40%",IF(AND(T13="Detectivo",U13="Automático"),"40%",IF(AND(T13="Detectivo",U13="Manual"),"30%",IF(AND(T13="Correctivo",U13="Automático"),"35%",IF(AND(T13="Correctivo",U13="Manual"),"25%",""))))))</f>
        <v/>
      </c>
      <c r="W13" s="30"/>
      <c r="X13" s="30"/>
      <c r="Y13" s="30"/>
      <c r="Z13" s="32" t="str">
        <f>IFERROR(IF(AND(S12="Probabilidad",S13="Probabilidad"),(AB12-(+AB12*V13)),IF(AND(S12="Impacto",S13="Probabilidad"),(K12-(+K12*V13)),IF(S13="Impacto",AB12,""))),"")</f>
        <v/>
      </c>
      <c r="AA13" s="33" t="str">
        <f t="shared" ref="AA13:AA17" si="10">IFERROR(IF(Z13="","",IF(Z13&lt;=0.2,"Muy Baja",IF(Z13&lt;=0.4,"Baja",IF(Z13&lt;=0.6,"Media",IF(Z13&lt;=0.8,"Alta","Muy Alta"))))),"")</f>
        <v/>
      </c>
      <c r="AB13" s="34" t="str">
        <f>+Z13</f>
        <v/>
      </c>
      <c r="AC13" s="33" t="str">
        <f t="shared" ref="AC13:AC17" si="11">IFERROR(IF(AD13="","",IF(AD13&lt;=0.2,"Leve",IF(AD13&lt;=0.4,"Menor",IF(AD13&lt;=0.6,"Moderado",IF(AD13&lt;=0.8,"Mayor","Catastrófico"))))),"")</f>
        <v/>
      </c>
      <c r="AD13" s="269" t="str">
        <f>IFERROR(IF(AND(S12="Impacto",S13="Impacto"),(AD12-(+AD12*V13)),IF(AND(S12="Probabilidad",S13="Impacto"),(O12-(+O12*V13)),IF(S13="Probabilidad",AD12,""))),"")</f>
        <v/>
      </c>
      <c r="AE13" s="36" t="str">
        <f t="shared" ref="AE13:AE17" si="12">IFERROR(IF(OR(AND(AA13="Muy Baja",AC13="Leve"),AND(AA13="Muy Baja",AC13="Menor"),AND(AA13="Baja",AC13="Leve")),"Bajo",IF(OR(AND(AA13="Muy baja",AC13="Moderado"),AND(AA13="Baja",AC13="Menor"),AND(AA13="Baja",AC13="Moderado"),AND(AA13="Media",AC13="Leve"),AND(AA13="Media",AC13="Menor"),AND(AA13="Media",AC13="Moderado"),AND(AA13="Alta",AC13="Leve"),AND(AA13="Alta",AC13="Menor")),"Moderado",IF(OR(AND(AA13="Muy Baja",AC13="Mayor"),AND(AA13="Baja",AC13="Mayor"),AND(AA13="Media",AC13="Mayor"),AND(AA13="Alta",AC13="Moderado"),AND(AA13="Alta",AC13="Mayor"),AND(AA13="Muy Alta",AC13="Leve"),AND(AA13="Muy Alta",AC13="Menor"),AND(AA13="Muy Alta",AC13="Moderado"),AND(AA13="Muy Alta",AC13="Mayor")),"Alto",IF(OR(AND(AA13="Muy Baja",AC13="Catastrófico"),AND(AA13="Baja",AC13="Catastrófico"),AND(AA13="Media",AC13="Catastrófico"),AND(AA13="Alta",AC13="Catastrófico"),AND(AA13="Muy Alta",AC13="Catastrófico")),"Extremo","")))),"")</f>
        <v/>
      </c>
      <c r="AF13" s="337"/>
      <c r="AG13" s="270"/>
      <c r="AH13" s="283"/>
      <c r="AI13" s="284"/>
      <c r="AJ13" s="284"/>
      <c r="AK13" s="270"/>
      <c r="AL13" s="270"/>
      <c r="AM13" s="283"/>
      <c r="AN13" s="65"/>
      <c r="AO13" s="65"/>
      <c r="AP13" s="65"/>
      <c r="AQ13" s="65"/>
      <c r="AR13" s="65"/>
      <c r="AS13" s="65"/>
      <c r="AT13" s="65"/>
      <c r="AU13" s="65"/>
      <c r="AV13" s="65"/>
      <c r="AW13" s="65"/>
      <c r="AX13" s="65"/>
      <c r="AY13" s="65"/>
      <c r="AZ13" s="65"/>
      <c r="BA13" s="65"/>
      <c r="BB13" s="65"/>
      <c r="BC13" s="65"/>
      <c r="BD13" s="65"/>
      <c r="BE13" s="65"/>
      <c r="BF13" s="65"/>
      <c r="BG13" s="65"/>
      <c r="BH13" s="65"/>
    </row>
    <row r="14" spans="1:60" ht="16.5" x14ac:dyDescent="0.3">
      <c r="A14" s="889"/>
      <c r="B14" s="874"/>
      <c r="C14" s="874"/>
      <c r="D14" s="874"/>
      <c r="E14" s="361"/>
      <c r="F14" s="892"/>
      <c r="G14" s="362"/>
      <c r="H14" s="874"/>
      <c r="I14" s="877"/>
      <c r="J14" s="862"/>
      <c r="K14" s="865"/>
      <c r="L14" s="880"/>
      <c r="M14" s="865">
        <f ca="1">IF(NOT(ISERROR(MATCH(L14,_xlfn.ANCHORARRAY(F25),0))),K27&amp;"Por favor no seleccionar los criterios de impacto",L14)</f>
        <v>0</v>
      </c>
      <c r="N14" s="862"/>
      <c r="O14" s="865"/>
      <c r="P14" s="868"/>
      <c r="Q14" s="299">
        <v>3</v>
      </c>
      <c r="R14" s="280"/>
      <c r="S14" s="301" t="str">
        <f t="shared" ref="S14:S17" si="13">IF(OR(T14="Preventivo",T14="Detectivo"),"Probabilidad",IF(T14="Correctivo","Impacto",""))</f>
        <v/>
      </c>
      <c r="T14" s="30"/>
      <c r="U14" s="30"/>
      <c r="V14" s="31" t="str">
        <f t="shared" si="9"/>
        <v/>
      </c>
      <c r="W14" s="30"/>
      <c r="X14" s="30"/>
      <c r="Y14" s="30"/>
      <c r="Z14" s="32" t="str">
        <f>IFERROR(IF(AND(S13="Probabilidad",S14="Probabilidad"),(AB13-(+AB13*V14)),IF(AND(S13="Impacto",S14="Probabilidad"),(AB12-(+AB12*V14)),IF(S14="Impacto",AB13,""))),"")</f>
        <v/>
      </c>
      <c r="AA14" s="33" t="str">
        <f t="shared" si="10"/>
        <v/>
      </c>
      <c r="AB14" s="34" t="str">
        <f t="shared" ref="AB14:AB17" si="14">+Z14</f>
        <v/>
      </c>
      <c r="AC14" s="33" t="str">
        <f t="shared" si="11"/>
        <v/>
      </c>
      <c r="AD14" s="269" t="str">
        <f t="shared" ref="AD14:AD17" si="15">IFERROR(IF(AND(S13="Impacto",S14="Impacto"),(AD13-(+AD13*V14)),IF(AND(S13="Probabilidad",S14="Impacto"),(AD12-(+AD12*V14)),IF(S14="Probabilidad",AD13,""))),"")</f>
        <v/>
      </c>
      <c r="AE14" s="36" t="str">
        <f t="shared" si="12"/>
        <v/>
      </c>
      <c r="AF14" s="337"/>
      <c r="AG14" s="270"/>
      <c r="AH14" s="283"/>
      <c r="AI14" s="284"/>
      <c r="AJ14" s="284"/>
      <c r="AK14" s="270"/>
      <c r="AL14" s="270"/>
      <c r="AM14" s="283"/>
      <c r="AN14" s="65"/>
      <c r="AO14" s="65"/>
      <c r="AP14" s="65"/>
      <c r="AQ14" s="65"/>
      <c r="AR14" s="65"/>
      <c r="AS14" s="65"/>
      <c r="AT14" s="65"/>
      <c r="AU14" s="65"/>
      <c r="AV14" s="65"/>
      <c r="AW14" s="65"/>
      <c r="AX14" s="65"/>
      <c r="AY14" s="65"/>
      <c r="AZ14" s="65"/>
      <c r="BA14" s="65"/>
      <c r="BB14" s="65"/>
      <c r="BC14" s="65"/>
      <c r="BD14" s="65"/>
      <c r="BE14" s="65"/>
      <c r="BF14" s="65"/>
      <c r="BG14" s="65"/>
      <c r="BH14" s="65"/>
    </row>
    <row r="15" spans="1:60" ht="16.5" x14ac:dyDescent="0.3">
      <c r="A15" s="889"/>
      <c r="B15" s="874"/>
      <c r="C15" s="874"/>
      <c r="D15" s="874"/>
      <c r="E15" s="361"/>
      <c r="F15" s="892"/>
      <c r="G15" s="362"/>
      <c r="H15" s="874"/>
      <c r="I15" s="877"/>
      <c r="J15" s="862"/>
      <c r="K15" s="865"/>
      <c r="L15" s="880"/>
      <c r="M15" s="865">
        <f ca="1">IF(NOT(ISERROR(MATCH(L15,_xlfn.ANCHORARRAY(F26),0))),K28&amp;"Por favor no seleccionar los criterios de impacto",L15)</f>
        <v>0</v>
      </c>
      <c r="N15" s="862"/>
      <c r="O15" s="865"/>
      <c r="P15" s="868"/>
      <c r="Q15" s="299">
        <v>4</v>
      </c>
      <c r="R15" s="300"/>
      <c r="S15" s="301" t="str">
        <f t="shared" si="13"/>
        <v/>
      </c>
      <c r="T15" s="30"/>
      <c r="U15" s="30"/>
      <c r="V15" s="31" t="str">
        <f t="shared" si="9"/>
        <v/>
      </c>
      <c r="W15" s="30"/>
      <c r="X15" s="30"/>
      <c r="Y15" s="30"/>
      <c r="Z15" s="32" t="str">
        <f t="shared" ref="Z15:Z17" si="16">IFERROR(IF(AND(S14="Probabilidad",S15="Probabilidad"),(AB14-(+AB14*V15)),IF(AND(S14="Impacto",S15="Probabilidad"),(AB13-(+AB13*V15)),IF(S15="Impacto",AB14,""))),"")</f>
        <v/>
      </c>
      <c r="AA15" s="33" t="str">
        <f t="shared" si="10"/>
        <v/>
      </c>
      <c r="AB15" s="34" t="str">
        <f t="shared" si="14"/>
        <v/>
      </c>
      <c r="AC15" s="33" t="str">
        <f t="shared" si="11"/>
        <v/>
      </c>
      <c r="AD15" s="269" t="str">
        <f t="shared" si="15"/>
        <v/>
      </c>
      <c r="AE15" s="36" t="str">
        <f t="shared" si="12"/>
        <v/>
      </c>
      <c r="AF15" s="337"/>
      <c r="AG15" s="270"/>
      <c r="AH15" s="283"/>
      <c r="AI15" s="284"/>
      <c r="AJ15" s="284"/>
      <c r="AK15" s="270"/>
      <c r="AL15" s="270"/>
      <c r="AM15" s="283"/>
      <c r="AN15" s="65"/>
      <c r="AO15" s="65"/>
      <c r="AP15" s="65"/>
      <c r="AQ15" s="65"/>
      <c r="AR15" s="65"/>
      <c r="AS15" s="65"/>
      <c r="AT15" s="65"/>
      <c r="AU15" s="65"/>
      <c r="AV15" s="65"/>
      <c r="AW15" s="65"/>
      <c r="AX15" s="65"/>
      <c r="AY15" s="65"/>
      <c r="AZ15" s="65"/>
      <c r="BA15" s="65"/>
      <c r="BB15" s="65"/>
      <c r="BC15" s="65"/>
      <c r="BD15" s="65"/>
      <c r="BE15" s="65"/>
      <c r="BF15" s="65"/>
      <c r="BG15" s="65"/>
      <c r="BH15" s="65"/>
    </row>
    <row r="16" spans="1:60" ht="16.5" x14ac:dyDescent="0.3">
      <c r="A16" s="889"/>
      <c r="B16" s="874"/>
      <c r="C16" s="874"/>
      <c r="D16" s="874"/>
      <c r="E16" s="361"/>
      <c r="F16" s="892"/>
      <c r="G16" s="362"/>
      <c r="H16" s="874"/>
      <c r="I16" s="877"/>
      <c r="J16" s="862"/>
      <c r="K16" s="865"/>
      <c r="L16" s="880"/>
      <c r="M16" s="865">
        <f ca="1">IF(NOT(ISERROR(MATCH(L16,_xlfn.ANCHORARRAY(F27),0))),K29&amp;"Por favor no seleccionar los criterios de impacto",L16)</f>
        <v>0</v>
      </c>
      <c r="N16" s="862"/>
      <c r="O16" s="865"/>
      <c r="P16" s="868"/>
      <c r="Q16" s="299">
        <v>5</v>
      </c>
      <c r="R16" s="300"/>
      <c r="S16" s="301" t="str">
        <f t="shared" si="13"/>
        <v/>
      </c>
      <c r="T16" s="30"/>
      <c r="U16" s="30"/>
      <c r="V16" s="31" t="str">
        <f t="shared" si="9"/>
        <v/>
      </c>
      <c r="W16" s="30"/>
      <c r="X16" s="30"/>
      <c r="Y16" s="30"/>
      <c r="Z16" s="32" t="str">
        <f t="shared" si="16"/>
        <v/>
      </c>
      <c r="AA16" s="33" t="str">
        <f t="shared" si="10"/>
        <v/>
      </c>
      <c r="AB16" s="34" t="str">
        <f t="shared" si="14"/>
        <v/>
      </c>
      <c r="AC16" s="33" t="str">
        <f t="shared" si="11"/>
        <v/>
      </c>
      <c r="AD16" s="269" t="str">
        <f t="shared" si="15"/>
        <v/>
      </c>
      <c r="AE16" s="36" t="str">
        <f t="shared" si="12"/>
        <v/>
      </c>
      <c r="AF16" s="337"/>
      <c r="AG16" s="270"/>
      <c r="AH16" s="283"/>
      <c r="AI16" s="284"/>
      <c r="AJ16" s="284"/>
      <c r="AK16" s="270"/>
      <c r="AL16" s="270"/>
      <c r="AM16" s="283"/>
      <c r="AN16" s="65"/>
      <c r="AO16" s="65"/>
      <c r="AP16" s="65"/>
      <c r="AQ16" s="65"/>
      <c r="AR16" s="65"/>
      <c r="AS16" s="65"/>
      <c r="AT16" s="65"/>
      <c r="AU16" s="65"/>
      <c r="AV16" s="65"/>
      <c r="AW16" s="65"/>
      <c r="AX16" s="65"/>
      <c r="AY16" s="65"/>
      <c r="AZ16" s="65"/>
      <c r="BA16" s="65"/>
      <c r="BB16" s="65"/>
      <c r="BC16" s="65"/>
      <c r="BD16" s="65"/>
      <c r="BE16" s="65"/>
      <c r="BF16" s="65"/>
      <c r="BG16" s="65"/>
      <c r="BH16" s="65"/>
    </row>
    <row r="17" spans="1:60" ht="16.5" x14ac:dyDescent="0.3">
      <c r="A17" s="890"/>
      <c r="B17" s="875"/>
      <c r="C17" s="875"/>
      <c r="D17" s="875"/>
      <c r="E17" s="359"/>
      <c r="F17" s="893"/>
      <c r="G17" s="363"/>
      <c r="H17" s="875"/>
      <c r="I17" s="878"/>
      <c r="J17" s="863"/>
      <c r="K17" s="866"/>
      <c r="L17" s="881"/>
      <c r="M17" s="866">
        <f ca="1">IF(NOT(ISERROR(MATCH(L17,_xlfn.ANCHORARRAY(F28),0))),K30&amp;"Por favor no seleccionar los criterios de impacto",L17)</f>
        <v>0</v>
      </c>
      <c r="N17" s="863"/>
      <c r="O17" s="866"/>
      <c r="P17" s="869"/>
      <c r="Q17" s="299">
        <v>6</v>
      </c>
      <c r="R17" s="300"/>
      <c r="S17" s="301" t="str">
        <f t="shared" si="13"/>
        <v/>
      </c>
      <c r="T17" s="30"/>
      <c r="U17" s="30"/>
      <c r="V17" s="31" t="str">
        <f t="shared" si="9"/>
        <v/>
      </c>
      <c r="W17" s="30"/>
      <c r="X17" s="30"/>
      <c r="Y17" s="30"/>
      <c r="Z17" s="32" t="str">
        <f t="shared" si="16"/>
        <v/>
      </c>
      <c r="AA17" s="33" t="str">
        <f t="shared" si="10"/>
        <v/>
      </c>
      <c r="AB17" s="34" t="str">
        <f t="shared" si="14"/>
        <v/>
      </c>
      <c r="AC17" s="33" t="str">
        <f t="shared" si="11"/>
        <v/>
      </c>
      <c r="AD17" s="269" t="str">
        <f t="shared" si="15"/>
        <v/>
      </c>
      <c r="AE17" s="36" t="str">
        <f t="shared" si="12"/>
        <v/>
      </c>
      <c r="AF17" s="337"/>
      <c r="AG17" s="270"/>
      <c r="AH17" s="283"/>
      <c r="AI17" s="284"/>
      <c r="AJ17" s="284"/>
      <c r="AK17" s="270"/>
      <c r="AL17" s="270"/>
      <c r="AM17" s="283"/>
      <c r="AN17" s="65"/>
      <c r="AO17" s="65"/>
      <c r="AP17" s="65"/>
      <c r="AQ17" s="65"/>
      <c r="AR17" s="65"/>
      <c r="AS17" s="65"/>
      <c r="AT17" s="65"/>
      <c r="AU17" s="65"/>
      <c r="AV17" s="65"/>
      <c r="AW17" s="65"/>
      <c r="AX17" s="65"/>
      <c r="AY17" s="65"/>
      <c r="AZ17" s="65"/>
      <c r="BA17" s="65"/>
      <c r="BB17" s="65"/>
      <c r="BC17" s="65"/>
      <c r="BD17" s="65"/>
      <c r="BE17" s="65"/>
      <c r="BF17" s="65"/>
      <c r="BG17" s="65"/>
      <c r="BH17" s="65"/>
    </row>
  </sheetData>
  <mergeCells count="134">
    <mergeCell ref="O12:O17"/>
    <mergeCell ref="P12:P17"/>
    <mergeCell ref="I12:I17"/>
    <mergeCell ref="J12:J17"/>
    <mergeCell ref="K12:K17"/>
    <mergeCell ref="L12:L17"/>
    <mergeCell ref="M12:M17"/>
    <mergeCell ref="N12:N17"/>
    <mergeCell ref="BE9:BE11"/>
    <mergeCell ref="K9:K11"/>
    <mergeCell ref="L9:L11"/>
    <mergeCell ref="M9:M11"/>
    <mergeCell ref="BF9:BF11"/>
    <mergeCell ref="BG9:BG11"/>
    <mergeCell ref="BH9:BH11"/>
    <mergeCell ref="A12:A17"/>
    <mergeCell ref="B12:B17"/>
    <mergeCell ref="C12:C17"/>
    <mergeCell ref="D12:D17"/>
    <mergeCell ref="F12:F17"/>
    <mergeCell ref="H12:H17"/>
    <mergeCell ref="AP9:AP10"/>
    <mergeCell ref="AQ9:AQ10"/>
    <mergeCell ref="AR9:AR10"/>
    <mergeCell ref="BA9:BA11"/>
    <mergeCell ref="BC9:BC11"/>
    <mergeCell ref="BD9:BD11"/>
    <mergeCell ref="N9:N11"/>
    <mergeCell ref="O9:O11"/>
    <mergeCell ref="P9:P11"/>
    <mergeCell ref="AK9:AK10"/>
    <mergeCell ref="AN9:AN10"/>
    <mergeCell ref="AO9:AO10"/>
    <mergeCell ref="H9:H11"/>
    <mergeCell ref="I9:I11"/>
    <mergeCell ref="J9:J11"/>
    <mergeCell ref="BE5:BE8"/>
    <mergeCell ref="BF5:BF8"/>
    <mergeCell ref="BG5:BG8"/>
    <mergeCell ref="BH5:BH8"/>
    <mergeCell ref="A9:A11"/>
    <mergeCell ref="B9:B11"/>
    <mergeCell ref="C9:C11"/>
    <mergeCell ref="D9:D11"/>
    <mergeCell ref="F9:F11"/>
    <mergeCell ref="G9:G11"/>
    <mergeCell ref="AP5:AP8"/>
    <mergeCell ref="AQ5:AQ8"/>
    <mergeCell ref="AR5:AR8"/>
    <mergeCell ref="BA5:BA8"/>
    <mergeCell ref="BC5:BC8"/>
    <mergeCell ref="BD5:BD8"/>
    <mergeCell ref="N5:N8"/>
    <mergeCell ref="O5:O8"/>
    <mergeCell ref="P5:P8"/>
    <mergeCell ref="AK5:AK8"/>
    <mergeCell ref="AN5:AN8"/>
    <mergeCell ref="AO5:AO8"/>
    <mergeCell ref="H5:H8"/>
    <mergeCell ref="I5:I8"/>
    <mergeCell ref="J5:J8"/>
    <mergeCell ref="K5:K8"/>
    <mergeCell ref="L5:L8"/>
    <mergeCell ref="M5:M8"/>
    <mergeCell ref="A5:A8"/>
    <mergeCell ref="B5:B8"/>
    <mergeCell ref="C5:C8"/>
    <mergeCell ref="D5:D8"/>
    <mergeCell ref="F5:F8"/>
    <mergeCell ref="G5:G8"/>
    <mergeCell ref="BC3:BC4"/>
    <mergeCell ref="BD3:BD4"/>
    <mergeCell ref="BE3:BE4"/>
    <mergeCell ref="BF3:BF4"/>
    <mergeCell ref="BG3:BG4"/>
    <mergeCell ref="BH3:BH4"/>
    <mergeCell ref="AW3:AW4"/>
    <mergeCell ref="AX3:AX4"/>
    <mergeCell ref="AY3:AY4"/>
    <mergeCell ref="AZ3:AZ4"/>
    <mergeCell ref="BA3:BA4"/>
    <mergeCell ref="BB3:BB4"/>
    <mergeCell ref="AS3:AS4"/>
    <mergeCell ref="AT3:AT4"/>
    <mergeCell ref="AU3:AU4"/>
    <mergeCell ref="AV3:AV4"/>
    <mergeCell ref="AK3:AK4"/>
    <mergeCell ref="AL3:AL4"/>
    <mergeCell ref="AM3:AM4"/>
    <mergeCell ref="AN3:AN4"/>
    <mergeCell ref="AO3:AO4"/>
    <mergeCell ref="AP3:AP4"/>
    <mergeCell ref="AJ3:AJ4"/>
    <mergeCell ref="T3:Y3"/>
    <mergeCell ref="Z3:Z4"/>
    <mergeCell ref="AA3:AA4"/>
    <mergeCell ref="AB3:AB4"/>
    <mergeCell ref="AC3:AC4"/>
    <mergeCell ref="AD3:AD4"/>
    <mergeCell ref="AQ3:AQ4"/>
    <mergeCell ref="AR3:AR4"/>
    <mergeCell ref="J3:J4"/>
    <mergeCell ref="K3:K4"/>
    <mergeCell ref="L3:L4"/>
    <mergeCell ref="M3:M4"/>
    <mergeCell ref="AE3:AE4"/>
    <mergeCell ref="AF3:AF4"/>
    <mergeCell ref="AG3:AG4"/>
    <mergeCell ref="AH3:AH4"/>
    <mergeCell ref="AI3:AI4"/>
    <mergeCell ref="AN1:AR2"/>
    <mergeCell ref="AS1:AZ2"/>
    <mergeCell ref="BA1:BH2"/>
    <mergeCell ref="A3:A4"/>
    <mergeCell ref="B3:B4"/>
    <mergeCell ref="C3:C4"/>
    <mergeCell ref="D3:D4"/>
    <mergeCell ref="E3:E4"/>
    <mergeCell ref="F3:F4"/>
    <mergeCell ref="G3:G4"/>
    <mergeCell ref="A1:I2"/>
    <mergeCell ref="J1:P2"/>
    <mergeCell ref="Q1:Y2"/>
    <mergeCell ref="Z1:AF2"/>
    <mergeCell ref="AG1:AJ2"/>
    <mergeCell ref="AK1:AM2"/>
    <mergeCell ref="N3:N4"/>
    <mergeCell ref="O3:O4"/>
    <mergeCell ref="P3:P4"/>
    <mergeCell ref="Q3:Q4"/>
    <mergeCell ref="R3:R4"/>
    <mergeCell ref="S3:S4"/>
    <mergeCell ref="H3:H4"/>
    <mergeCell ref="I3:I4"/>
  </mergeCells>
  <conditionalFormatting sqref="J12">
    <cfRule type="cellIs" dxfId="99" priority="96" operator="equal">
      <formula>"Muy Alta"</formula>
    </cfRule>
    <cfRule type="cellIs" dxfId="98" priority="97" operator="equal">
      <formula>"Alta"</formula>
    </cfRule>
    <cfRule type="cellIs" dxfId="97" priority="98" operator="equal">
      <formula>"Media"</formula>
    </cfRule>
    <cfRule type="cellIs" dxfId="96" priority="99" operator="equal">
      <formula>"Baja"</formula>
    </cfRule>
    <cfRule type="cellIs" dxfId="95" priority="100" operator="equal">
      <formula>"Muy Baja"</formula>
    </cfRule>
  </conditionalFormatting>
  <conditionalFormatting sqref="N12">
    <cfRule type="cellIs" dxfId="94" priority="91" operator="equal">
      <formula>"Catastrófico"</formula>
    </cfRule>
    <cfRule type="cellIs" dxfId="93" priority="92" operator="equal">
      <formula>"Mayor"</formula>
    </cfRule>
    <cfRule type="cellIs" dxfId="92" priority="93" operator="equal">
      <formula>"Moderado"</formula>
    </cfRule>
    <cfRule type="cellIs" dxfId="91" priority="94" operator="equal">
      <formula>"Menor"</formula>
    </cfRule>
    <cfRule type="cellIs" dxfId="90" priority="95" operator="equal">
      <formula>"Leve"</formula>
    </cfRule>
  </conditionalFormatting>
  <conditionalFormatting sqref="AA5:AA8">
    <cfRule type="cellIs" dxfId="89" priority="86" operator="equal">
      <formula>"Muy Alta"</formula>
    </cfRule>
    <cfRule type="cellIs" dxfId="88" priority="87" operator="equal">
      <formula>"Alta"</formula>
    </cfRule>
    <cfRule type="cellIs" dxfId="87" priority="88" operator="equal">
      <formula>"Media"</formula>
    </cfRule>
    <cfRule type="cellIs" dxfId="86" priority="89" operator="equal">
      <formula>"Baja"</formula>
    </cfRule>
    <cfRule type="cellIs" dxfId="85" priority="90" operator="equal">
      <formula>"Muy Baja"</formula>
    </cfRule>
  </conditionalFormatting>
  <conditionalFormatting sqref="AC5:AC8">
    <cfRule type="cellIs" dxfId="84" priority="81" operator="equal">
      <formula>"Catastrófico"</formula>
    </cfRule>
    <cfRule type="cellIs" dxfId="83" priority="82" operator="equal">
      <formula>"Mayor"</formula>
    </cfRule>
    <cfRule type="cellIs" dxfId="82" priority="83" operator="equal">
      <formula>"Moderado"</formula>
    </cfRule>
    <cfRule type="cellIs" dxfId="81" priority="84" operator="equal">
      <formula>"Menor"</formula>
    </cfRule>
    <cfRule type="cellIs" dxfId="80" priority="85" operator="equal">
      <formula>"Leve"</formula>
    </cfRule>
  </conditionalFormatting>
  <conditionalFormatting sqref="AE5:AE8">
    <cfRule type="cellIs" dxfId="79" priority="77" operator="equal">
      <formula>"Extremo"</formula>
    </cfRule>
    <cfRule type="cellIs" dxfId="78" priority="78" operator="equal">
      <formula>"Alto"</formula>
    </cfRule>
    <cfRule type="cellIs" dxfId="77" priority="79" operator="equal">
      <formula>"Moderado"</formula>
    </cfRule>
    <cfRule type="cellIs" dxfId="76" priority="80" operator="equal">
      <formula>"Bajo"</formula>
    </cfRule>
  </conditionalFormatting>
  <conditionalFormatting sqref="P12">
    <cfRule type="cellIs" dxfId="75" priority="73" operator="equal">
      <formula>"Extremo"</formula>
    </cfRule>
    <cfRule type="cellIs" dxfId="74" priority="74" operator="equal">
      <formula>"Alto"</formula>
    </cfRule>
    <cfRule type="cellIs" dxfId="73" priority="75" operator="equal">
      <formula>"Moderado"</formula>
    </cfRule>
    <cfRule type="cellIs" dxfId="72" priority="76" operator="equal">
      <formula>"Bajo"</formula>
    </cfRule>
  </conditionalFormatting>
  <conditionalFormatting sqref="M5:M8 M12:M17">
    <cfRule type="containsText" dxfId="71" priority="72" operator="containsText" text="❌">
      <formula>NOT(ISERROR(SEARCH("❌",M5)))</formula>
    </cfRule>
  </conditionalFormatting>
  <conditionalFormatting sqref="AA12">
    <cfRule type="cellIs" dxfId="70" priority="67" operator="equal">
      <formula>"Muy Alta"</formula>
    </cfRule>
    <cfRule type="cellIs" dxfId="69" priority="68" operator="equal">
      <formula>"Alta"</formula>
    </cfRule>
    <cfRule type="cellIs" dxfId="68" priority="69" operator="equal">
      <formula>"Media"</formula>
    </cfRule>
    <cfRule type="cellIs" dxfId="67" priority="70" operator="equal">
      <formula>"Baja"</formula>
    </cfRule>
    <cfRule type="cellIs" dxfId="66" priority="71" operator="equal">
      <formula>"Muy Baja"</formula>
    </cfRule>
  </conditionalFormatting>
  <conditionalFormatting sqref="AC12">
    <cfRule type="cellIs" dxfId="65" priority="62" operator="equal">
      <formula>"Catastrófico"</formula>
    </cfRule>
    <cfRule type="cellIs" dxfId="64" priority="63" operator="equal">
      <formula>"Mayor"</formula>
    </cfRule>
    <cfRule type="cellIs" dxfId="63" priority="64" operator="equal">
      <formula>"Moderado"</formula>
    </cfRule>
    <cfRule type="cellIs" dxfId="62" priority="65" operator="equal">
      <formula>"Menor"</formula>
    </cfRule>
    <cfRule type="cellIs" dxfId="61" priority="66" operator="equal">
      <formula>"Leve"</formula>
    </cfRule>
  </conditionalFormatting>
  <conditionalFormatting sqref="AE12">
    <cfRule type="cellIs" dxfId="60" priority="58" operator="equal">
      <formula>"Extremo"</formula>
    </cfRule>
    <cfRule type="cellIs" dxfId="59" priority="59" operator="equal">
      <formula>"Alto"</formula>
    </cfRule>
    <cfRule type="cellIs" dxfId="58" priority="60" operator="equal">
      <formula>"Moderado"</formula>
    </cfRule>
    <cfRule type="cellIs" dxfId="57" priority="61" operator="equal">
      <formula>"Bajo"</formula>
    </cfRule>
  </conditionalFormatting>
  <conditionalFormatting sqref="AA13:AA17">
    <cfRule type="cellIs" dxfId="56" priority="53" operator="equal">
      <formula>"Muy Alta"</formula>
    </cfRule>
    <cfRule type="cellIs" dxfId="55" priority="54" operator="equal">
      <formula>"Alta"</formula>
    </cfRule>
    <cfRule type="cellIs" dxfId="54" priority="55" operator="equal">
      <formula>"Media"</formula>
    </cfRule>
    <cfRule type="cellIs" dxfId="53" priority="56" operator="equal">
      <formula>"Baja"</formula>
    </cfRule>
    <cfRule type="cellIs" dxfId="52" priority="57" operator="equal">
      <formula>"Muy Baja"</formula>
    </cfRule>
  </conditionalFormatting>
  <conditionalFormatting sqref="AC13:AC17">
    <cfRule type="cellIs" dxfId="51" priority="48" operator="equal">
      <formula>"Catastrófico"</formula>
    </cfRule>
    <cfRule type="cellIs" dxfId="50" priority="49" operator="equal">
      <formula>"Mayor"</formula>
    </cfRule>
    <cfRule type="cellIs" dxfId="49" priority="50" operator="equal">
      <formula>"Moderado"</formula>
    </cfRule>
    <cfRule type="cellIs" dxfId="48" priority="51" operator="equal">
      <formula>"Menor"</formula>
    </cfRule>
    <cfRule type="cellIs" dxfId="47" priority="52" operator="equal">
      <formula>"Leve"</formula>
    </cfRule>
  </conditionalFormatting>
  <conditionalFormatting sqref="AE13:AE17">
    <cfRule type="cellIs" dxfId="46" priority="44" operator="equal">
      <formula>"Extremo"</formula>
    </cfRule>
    <cfRule type="cellIs" dxfId="45" priority="45" operator="equal">
      <formula>"Alto"</formula>
    </cfRule>
    <cfRule type="cellIs" dxfId="44" priority="46" operator="equal">
      <formula>"Moderado"</formula>
    </cfRule>
    <cfRule type="cellIs" dxfId="43" priority="47" operator="equal">
      <formula>"Bajo"</formula>
    </cfRule>
  </conditionalFormatting>
  <conditionalFormatting sqref="J5">
    <cfRule type="cellIs" dxfId="42" priority="39" operator="equal">
      <formula>"Muy Alta"</formula>
    </cfRule>
    <cfRule type="cellIs" dxfId="41" priority="40" operator="equal">
      <formula>"Alta"</formula>
    </cfRule>
    <cfRule type="cellIs" dxfId="40" priority="41" operator="equal">
      <formula>"Media"</formula>
    </cfRule>
    <cfRule type="cellIs" dxfId="39" priority="42" operator="equal">
      <formula>"Baja"</formula>
    </cfRule>
    <cfRule type="cellIs" dxfId="38" priority="43" operator="equal">
      <formula>"Muy Baja"</formula>
    </cfRule>
  </conditionalFormatting>
  <conditionalFormatting sqref="N5">
    <cfRule type="cellIs" dxfId="37" priority="34" operator="equal">
      <formula>"Catastrófico"</formula>
    </cfRule>
    <cfRule type="cellIs" dxfId="36" priority="35" operator="equal">
      <formula>"Mayor"</formula>
    </cfRule>
    <cfRule type="cellIs" dxfId="35" priority="36" operator="equal">
      <formula>"Moderado"</formula>
    </cfRule>
    <cfRule type="cellIs" dxfId="34" priority="37" operator="equal">
      <formula>"Menor"</formula>
    </cfRule>
    <cfRule type="cellIs" dxfId="33" priority="38" operator="equal">
      <formula>"Leve"</formula>
    </cfRule>
  </conditionalFormatting>
  <conditionalFormatting sqref="P5">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A9:AA11">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C9:AC11">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E9:AE11">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M9:M11">
    <cfRule type="containsText" dxfId="14" priority="15" operator="containsText" text="❌">
      <formula>NOT(ISERROR(SEARCH("❌",M9)))</formula>
    </cfRule>
  </conditionalFormatting>
  <conditionalFormatting sqref="J9">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N9">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P9">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dataValidations count="5">
    <dataValidation type="list" allowBlank="1" showInputMessage="1" showErrorMessage="1" sqref="AM5:AM11">
      <formula1>"Sin avance,En curso,Finalizado"</formula1>
    </dataValidation>
    <dataValidation type="list" allowBlank="1" showInputMessage="1" showErrorMessage="1" sqref="BB5:BB11">
      <formula1>"Si,No, No aplica porque el riesgo no se materializo"</formula1>
    </dataValidation>
    <dataValidation type="list" allowBlank="1" showInputMessage="1" showErrorMessage="1" sqref="H5:H11">
      <mc:AlternateContent xmlns:x12ac="http://schemas.microsoft.com/office/spreadsheetml/2011/1/ac" xmlns:mc="http://schemas.openxmlformats.org/markup-compatibility/2006">
        <mc:Choice Requires="x12ac">
          <x12ac:list>Ejecución y Administración de procesos,Fraude externo,Fraude interno,Fallas tecnológicas,Relaciones laborales,"Usuarios, productos y prácticas",Daños a activos fijos</x12ac:list>
        </mc:Choice>
        <mc:Fallback>
          <formula1>"Ejecución y Administración de procesos,Fraude externo,Fraude interno,Fallas tecnológicas,Relaciones laborales,Usuarios, productos y prácticas,Daños a activos fijos"</formula1>
        </mc:Fallback>
      </mc:AlternateContent>
    </dataValidation>
    <dataValidation type="list" allowBlank="1" showInputMessage="1" showErrorMessage="1" sqref="AS5:AX11 BA5:BA11">
      <formula1>"Si,No"</formula1>
    </dataValidation>
    <dataValidation type="list" allowBlank="1" showInputMessage="1" showErrorMessage="1" sqref="AF13 L12:L17 T12:U17 W12:Y17">
      <formula1>#REF!</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'[MATRIZ  DE  SEGUIMIENTO AL MAPA DE RIESGOS DEL SGSI_SEPT_2022.xlsx]Opciones Tratamiento'!#REF!</xm:f>
          </x14:formula1>
          <xm:sqref>B5:B17</xm:sqref>
        </x14:dataValidation>
        <x14:dataValidation type="custom" allowBlank="1" showInputMessage="1" showErrorMessage="1" error="Recuerde que las acciones se generan bajo la medida de mitigar el riesgo">
          <x14:formula1>
            <xm:f>IF(OR(AF12='[MATRIZ  DE  SEGUIMIENTO AL MAPA DE RIESGOS DEL SGSI_SEPT_2022.xlsx]Opciones Tratamiento'!#REF!,AF12='[MATRIZ  DE  SEGUIMIENTO AL MAPA DE RIESGOS DEL SGSI_SEPT_2022.xlsx]Opciones Tratamiento'!#REF!,AF12='[MATRIZ  DE  SEGUIMIENTO AL MAPA DE RIESGOS DEL SGSI_SEPT_2022.xlsx]Opciones Tratamiento'!#REF!),ISBLANK(AF12),ISTEXT(AF12))</xm:f>
          </x14:formula1>
          <xm:sqref>AJ12:AJ17</xm:sqref>
        </x14:dataValidation>
        <x14:dataValidation type="custom" allowBlank="1" showInputMessage="1" showErrorMessage="1" error="Recuerde que las acciones se generan bajo la medida de mitigar el riesgo">
          <x14:formula1>
            <xm:f>IF(OR(AF12='[MATRIZ  DE  SEGUIMIENTO AL MAPA DE RIESGOS DEL SGSI_SEPT_2022.xlsx]Opciones Tratamiento'!#REF!,AF12='[MATRIZ  DE  SEGUIMIENTO AL MAPA DE RIESGOS DEL SGSI_SEPT_2022.xlsx]Opciones Tratamiento'!#REF!,AF12='[MATRIZ  DE  SEGUIMIENTO AL MAPA DE RIESGOS DEL SGSI_SEPT_2022.xlsx]Opciones Tratamiento'!#REF!),ISBLANK(AF12),ISTEXT(AF12))</xm:f>
          </x14:formula1>
          <xm:sqref>AI12:AI17</xm:sqref>
        </x14:dataValidation>
        <x14:dataValidation type="custom" allowBlank="1" showInputMessage="1" showErrorMessage="1" error="Recuerde que las acciones se generan bajo la medida de mitigar el riesgo">
          <x14:formula1>
            <xm:f>IF(OR(AF12='[MATRIZ  DE  SEGUIMIENTO AL MAPA DE RIESGOS DEL SGSI_SEPT_2022.xlsx]Opciones Tratamiento'!#REF!,AF12='[MATRIZ  DE  SEGUIMIENTO AL MAPA DE RIESGOS DEL SGSI_SEPT_2022.xlsx]Opciones Tratamiento'!#REF!,AF12='[MATRIZ  DE  SEGUIMIENTO AL MAPA DE RIESGOS DEL SGSI_SEPT_2022.xlsx]Opciones Tratamiento'!#REF!),ISBLANK(AF12),ISTEXT(AF12))</xm:f>
          </x14:formula1>
          <xm:sqref>AH12:AH17</xm:sqref>
        </x14:dataValidation>
        <x14:dataValidation type="custom" allowBlank="1" showInputMessage="1" showErrorMessage="1" error="Recuerde que las acciones se generan bajo la medida de mitigar el riesgo">
          <x14:formula1>
            <xm:f>IF(OR(AF12='[MATRIZ  DE  SEGUIMIENTO AL MAPA DE RIESGOS DEL SGSI_SEPT_2022.xlsx]Opciones Tratamiento'!#REF!,AF12='[MATRIZ  DE  SEGUIMIENTO AL MAPA DE RIESGOS DEL SGSI_SEPT_2022.xlsx]Opciones Tratamiento'!#REF!,AF12='[MATRIZ  DE  SEGUIMIENTO AL MAPA DE RIESGOS DEL SGSI_SEPT_2022.xlsx]Opciones Tratamiento'!#REF!),ISBLANK(AF12),ISTEXT(AF12))</xm:f>
          </x14:formula1>
          <xm:sqref>AG12:AG17</xm:sqref>
        </x14:dataValidation>
        <x14:dataValidation type="list" allowBlank="1" showInputMessage="1" showErrorMessage="1">
          <x14:formula1>
            <xm:f>'[MATRIZ  DE  SEGUIMIENTO AL MAPA DE RIESGOS DEL SGSI_SEPT_2022.xlsx]Opciones Tratamiento'!#REF!</xm:f>
          </x14:formula1>
          <xm:sqref>H12:H17</xm:sqref>
        </x14:dataValidation>
        <x14:dataValidation type="list" allowBlank="1" showInputMessage="1" showErrorMessage="1">
          <x14:formula1>
            <xm:f>'[MATRIZ  DE  SEGUIMIENTO AL MAPA DE RIESGOS DEL SGSI_SEPT_2022.xlsx]Tabla Impacto'!#REF!</xm:f>
          </x14:formula1>
          <xm:sqref>L5:L11</xm:sqref>
        </x14:dataValidation>
        <x14:dataValidation type="list" allowBlank="1" showInputMessage="1" showErrorMessage="1">
          <x14:formula1>
            <xm:f>'[MATRIZ  DE  SEGUIMIENTO AL MAPA DE RIESGOS DEL SGSI_SEPT_2022.xlsx]Tabla Valoración controles'!#REF!</xm:f>
          </x14:formula1>
          <xm:sqref>Y5:Y11</xm:sqref>
        </x14:dataValidation>
        <x14:dataValidation type="list" allowBlank="1" showInputMessage="1" showErrorMessage="1">
          <x14:formula1>
            <xm:f>'[MATRIZ  DE  SEGUIMIENTO AL MAPA DE RIESGOS DEL SGSI_SEPT_2022.xlsx]Tabla Valoración controles'!#REF!</xm:f>
          </x14:formula1>
          <xm:sqref>X5:X11</xm:sqref>
        </x14:dataValidation>
        <x14:dataValidation type="list" allowBlank="1" showInputMessage="1" showErrorMessage="1">
          <x14:formula1>
            <xm:f>'[MATRIZ  DE  SEGUIMIENTO AL MAPA DE RIESGOS DEL SGSI_SEPT_2022.xlsx]Tabla Valoración controles'!#REF!</xm:f>
          </x14:formula1>
          <xm:sqref>W5:W11</xm:sqref>
        </x14:dataValidation>
        <x14:dataValidation type="list" allowBlank="1" showInputMessage="1" showErrorMessage="1">
          <x14:formula1>
            <xm:f>'[MATRIZ  DE  SEGUIMIENTO AL MAPA DE RIESGOS DEL SGSI_SEPT_2022.xlsx]Tabla Valoración controles'!#REF!</xm:f>
          </x14:formula1>
          <xm:sqref>U5:U11</xm:sqref>
        </x14:dataValidation>
        <x14:dataValidation type="list" allowBlank="1" showInputMessage="1" showErrorMessage="1">
          <x14:formula1>
            <xm:f>'[MATRIZ  DE  SEGUIMIENTO AL MAPA DE RIESGOS DEL SGSI_SEPT_2022.xlsx]Tabla Valoración controles'!#REF!</xm:f>
          </x14:formula1>
          <xm:sqref>T5:T11</xm:sqref>
        </x14:dataValidation>
        <x14:dataValidation type="custom" allowBlank="1" showInputMessage="1" showErrorMessage="1" error="Recuerde que las acciones se generan bajo la medida de mitigar el riesgo">
          <x14:formula1>
            <xm:f>IF(OR(AF5='[MATRIZ  DE  SEGUIMIENTO AL MAPA DE RIESGOS DEL SGSI_SEPT_2022.xlsx]Opciones Tratamiento'!#REF!,AF5='[MATRIZ  DE  SEGUIMIENTO AL MAPA DE RIESGOS DEL SGSI_SEPT_2022.xlsx]Opciones Tratamiento'!#REF!,AF5='[MATRIZ  DE  SEGUIMIENTO AL MAPA DE RIESGOS DEL SGSI_SEPT_2022.xlsx]Opciones Tratamiento'!#REF!),ISBLANK(AF5),ISTEXT(AF5))</xm:f>
          </x14:formula1>
          <xm:sqref>AK5 AK9 AK12:AL17</xm:sqref>
        </x14:dataValidation>
        <x14:dataValidation type="list" allowBlank="1" showInputMessage="1" showErrorMessage="1">
          <x14:formula1>
            <xm:f>'[MATRIZ  DE  SEGUIMIENTO AL MAPA DE RIESGOS DEL SGSI_SEPT_2022.xlsx]Opciones Tratamiento'!#REF!</xm:f>
          </x14:formula1>
          <xm:sqref>AF14:AF17 AF5:AF12</xm:sqref>
        </x14:dataValidation>
        <x14:dataValidation type="list" allowBlank="1" showInputMessage="1" showErrorMessage="1">
          <x14:formula1>
            <xm:f>'[MATRIZ  DE  SEGUIMIENTO AL MAPA DE RIESGOS DEL SGSI_SEPT_2022.xlsx]Opciones Tratamiento'!#REF!</xm:f>
          </x14:formula1>
          <xm:sqref>AM15:AM16 AM12:AM13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INDICE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vector>
  </TitlesOfParts>
  <Company>alcaldia de ibague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HACIENDA4</dc:creator>
  <cp:lastModifiedBy>CRISTINA</cp:lastModifiedBy>
  <dcterms:created xsi:type="dcterms:W3CDTF">2020-01-14T20:48:30Z</dcterms:created>
  <dcterms:modified xsi:type="dcterms:W3CDTF">2022-10-05T19:07:03Z</dcterms:modified>
</cp:coreProperties>
</file>