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A PUBLICAR A 30 DE MARZO\"/>
    </mc:Choice>
  </mc:AlternateContent>
  <bookViews>
    <workbookView xWindow="0" yWindow="0" windowWidth="21600" windowHeight="7830" firstSheet="6" activeTab="11"/>
  </bookViews>
  <sheets>
    <sheet name="Resumen de exportación" sheetId="1" r:id="rId1"/>
    <sheet name="Agua Potable" sheetId="2" r:id="rId2"/>
    <sheet name="Saneamiento Básico" sheetId="17" r:id="rId3"/>
    <sheet name="PGIR" sheetId="4" r:id="rId4"/>
    <sheet name="SIMAP" sheetId="5" r:id="rId5"/>
    <sheet name="SIGAM" sheetId="6" r:id="rId6"/>
    <sheet name="Educacion ambiental" sheetId="7" r:id="rId7"/>
    <sheet name="CambioClimatico" sheetId="8" r:id="rId8"/>
    <sheet name="Gestión del Riesgo" sheetId="9" r:id="rId9"/>
    <sheet name="Anexo 1" sheetId="18" r:id="rId10"/>
    <sheet name="Anexo 2" sheetId="13" r:id="rId11"/>
    <sheet name="Anexo 3" sheetId="20" r:id="rId12"/>
  </sheets>
  <externalReferences>
    <externalReference r:id="rId13"/>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9" l="1"/>
  <c r="N21" i="9"/>
  <c r="N23" i="9"/>
  <c r="N25" i="9"/>
  <c r="N27" i="9"/>
  <c r="N29" i="9"/>
  <c r="N19" i="9"/>
  <c r="M21" i="9"/>
  <c r="M23" i="9"/>
  <c r="M25" i="9"/>
  <c r="M27" i="9"/>
  <c r="M29" i="9"/>
  <c r="L21" i="9"/>
  <c r="L23" i="9"/>
  <c r="L25" i="9"/>
  <c r="L27" i="9"/>
  <c r="L29" i="9"/>
  <c r="F30" i="9"/>
  <c r="M28" i="8"/>
  <c r="F27" i="8"/>
  <c r="F25" i="8"/>
  <c r="F23" i="8"/>
  <c r="F21" i="8"/>
  <c r="F19" i="8"/>
  <c r="F28" i="8"/>
  <c r="F29" i="8"/>
  <c r="M22" i="7"/>
  <c r="M27" i="6"/>
  <c r="L27" i="6"/>
  <c r="N21" i="6"/>
  <c r="N23" i="6"/>
  <c r="N25" i="6"/>
  <c r="N19" i="6"/>
  <c r="M21" i="6"/>
  <c r="M23" i="6"/>
  <c r="M25" i="6"/>
  <c r="M19" i="6"/>
  <c r="L21" i="6"/>
  <c r="L23" i="6"/>
  <c r="N37" i="5"/>
  <c r="M39" i="5"/>
  <c r="M41" i="5"/>
  <c r="M21" i="5"/>
  <c r="M23" i="5"/>
  <c r="M25" i="5"/>
  <c r="M27" i="5"/>
  <c r="M29" i="5"/>
  <c r="M31" i="5"/>
  <c r="M33" i="5"/>
  <c r="N33" i="5" s="1"/>
  <c r="M37" i="5"/>
  <c r="M19" i="5"/>
  <c r="M17" i="5"/>
  <c r="L41" i="5"/>
  <c r="L21" i="5"/>
  <c r="N21" i="5" s="1"/>
  <c r="L23" i="5"/>
  <c r="N23" i="5" s="1"/>
  <c r="L25" i="5"/>
  <c r="N25" i="5" s="1"/>
  <c r="L27" i="5"/>
  <c r="L29" i="5"/>
  <c r="N29" i="5" s="1"/>
  <c r="L31" i="5"/>
  <c r="L33" i="5"/>
  <c r="L35" i="5"/>
  <c r="L37" i="5"/>
  <c r="L39" i="5"/>
  <c r="N39" i="5" s="1"/>
  <c r="L19" i="5"/>
  <c r="N19" i="5" s="1"/>
  <c r="M25" i="4"/>
  <c r="L25" i="4"/>
  <c r="L17" i="5"/>
  <c r="F42" i="5"/>
  <c r="F28" i="5"/>
  <c r="N19" i="4"/>
  <c r="F20" i="4"/>
  <c r="F26" i="4" s="1"/>
  <c r="F22" i="4"/>
  <c r="F23" i="4"/>
  <c r="F24" i="4"/>
  <c r="M25" i="17"/>
  <c r="L21" i="17"/>
  <c r="L27" i="17" s="1"/>
  <c r="L23" i="17"/>
  <c r="L25" i="17"/>
  <c r="L19" i="17"/>
  <c r="N31" i="5" l="1"/>
  <c r="L43" i="5"/>
  <c r="O21" i="2"/>
  <c r="O19" i="2"/>
  <c r="N21" i="2" l="1"/>
  <c r="N19" i="2"/>
  <c r="M19" i="2"/>
  <c r="F23" i="9" l="1"/>
  <c r="F25" i="9"/>
  <c r="F27" i="9"/>
  <c r="F28" i="9"/>
  <c r="F29" i="9"/>
  <c r="F21" i="9"/>
  <c r="E29" i="8"/>
  <c r="E28" i="8"/>
  <c r="F19" i="7"/>
  <c r="F20" i="7"/>
  <c r="F21" i="7"/>
  <c r="E23" i="7"/>
  <c r="E22" i="7"/>
  <c r="E27" i="6"/>
  <c r="E26" i="4"/>
  <c r="E43" i="5"/>
  <c r="F20" i="17"/>
  <c r="F28" i="17" s="1"/>
  <c r="G19" i="2"/>
  <c r="G21" i="2"/>
  <c r="F19" i="9" l="1"/>
  <c r="L19" i="9"/>
  <c r="M19" i="9"/>
  <c r="E19" i="8" l="1"/>
  <c r="F26" i="8" l="1"/>
  <c r="L26" i="8"/>
  <c r="M26" i="8"/>
  <c r="F24" i="6"/>
  <c r="F22" i="6"/>
  <c r="F20" i="6"/>
  <c r="F25" i="6"/>
  <c r="F23" i="6"/>
  <c r="F21" i="6"/>
  <c r="F19" i="6"/>
  <c r="F27" i="6" l="1"/>
  <c r="E22" i="9" l="1"/>
  <c r="E26" i="9"/>
  <c r="F26" i="9" s="1"/>
  <c r="E24" i="9"/>
  <c r="F24" i="9" s="1"/>
  <c r="F22" i="9" l="1"/>
  <c r="F32" i="9" s="1"/>
  <c r="E32" i="9"/>
  <c r="F22" i="8"/>
  <c r="E22" i="8" s="1"/>
  <c r="E26" i="6" l="1"/>
  <c r="F26" i="6" l="1"/>
  <c r="E28" i="6"/>
  <c r="E21" i="4"/>
  <c r="F21" i="4" l="1"/>
  <c r="E25" i="4"/>
  <c r="J26" i="2"/>
  <c r="I26" i="2"/>
  <c r="G26" i="2"/>
  <c r="F20" i="2"/>
  <c r="E20" i="2" s="1"/>
  <c r="E28" i="17"/>
  <c r="F19" i="2"/>
  <c r="E19" i="2" s="1"/>
  <c r="E21" i="2"/>
  <c r="I27" i="17"/>
  <c r="H27" i="17"/>
  <c r="E19" i="17"/>
  <c r="M19" i="17" s="1"/>
  <c r="N19" i="17" s="1"/>
  <c r="G23" i="17"/>
  <c r="E23" i="17" s="1"/>
  <c r="M23" i="17" s="1"/>
  <c r="G27" i="17" l="1"/>
  <c r="E26" i="2"/>
  <c r="E25" i="2"/>
  <c r="F26" i="2"/>
  <c r="F40" i="5"/>
  <c r="F38" i="5"/>
  <c r="F34" i="5"/>
  <c r="F32" i="5"/>
  <c r="F30" i="5"/>
  <c r="F26" i="5"/>
  <c r="F24" i="5"/>
  <c r="F22" i="5"/>
  <c r="F20" i="5"/>
  <c r="E36" i="5"/>
  <c r="M35" i="5" l="1"/>
  <c r="N35" i="5" s="1"/>
  <c r="E44" i="5"/>
  <c r="M43" i="5" s="1"/>
  <c r="N43" i="5" s="1"/>
  <c r="F36" i="5"/>
  <c r="F19" i="5"/>
  <c r="F17" i="5"/>
  <c r="F44" i="5" l="1"/>
  <c r="J25" i="2" l="1"/>
  <c r="I25" i="2"/>
  <c r="H25" i="2"/>
  <c r="G25" i="2"/>
  <c r="F25" i="2"/>
  <c r="F25" i="17" l="1"/>
  <c r="F27" i="17" s="1"/>
  <c r="E27" i="17" s="1"/>
  <c r="M27" i="17" s="1"/>
  <c r="P28" i="17" l="1"/>
  <c r="G28" i="17"/>
  <c r="F41" i="5"/>
  <c r="F39" i="5"/>
  <c r="F37" i="5"/>
  <c r="F35" i="5"/>
  <c r="F33" i="5"/>
  <c r="F31" i="5"/>
  <c r="F29" i="5"/>
  <c r="F27" i="5"/>
  <c r="F25" i="5"/>
  <c r="F23" i="5"/>
  <c r="F21" i="5"/>
  <c r="F43" i="5" l="1"/>
  <c r="F24" i="8"/>
  <c r="F20" i="8"/>
  <c r="F18" i="7"/>
  <c r="F18" i="8" l="1"/>
  <c r="AE22" i="5"/>
  <c r="M24" i="8" l="1"/>
  <c r="L24" i="8"/>
  <c r="N24" i="8" s="1"/>
  <c r="M22" i="8"/>
  <c r="L22" i="8"/>
  <c r="N22" i="8" s="1"/>
  <c r="M20" i="8"/>
  <c r="L20" i="8"/>
  <c r="N20" i="8" s="1"/>
  <c r="M18" i="8"/>
  <c r="L18" i="8"/>
  <c r="L20" i="7"/>
  <c r="M18" i="7"/>
  <c r="L18" i="7"/>
  <c r="N18" i="7" s="1"/>
  <c r="M20" i="7"/>
  <c r="L19" i="6"/>
  <c r="M19" i="4"/>
  <c r="M21" i="4"/>
  <c r="M23" i="4"/>
  <c r="M17" i="4"/>
  <c r="L19" i="4"/>
  <c r="L21" i="4"/>
  <c r="L23" i="4"/>
  <c r="L17" i="4"/>
  <c r="L28" i="8" l="1"/>
  <c r="N18" i="8"/>
  <c r="L22" i="7"/>
  <c r="N20" i="7"/>
  <c r="F23" i="7"/>
  <c r="F22" i="7"/>
  <c r="F28" i="6"/>
  <c r="I25" i="4"/>
  <c r="H25" i="4"/>
  <c r="G25" i="4"/>
  <c r="F19" i="4"/>
  <c r="F17" i="4"/>
  <c r="M23" i="2"/>
  <c r="M21" i="2"/>
  <c r="F25" i="4" l="1"/>
  <c r="M25" i="2"/>
  <c r="N25" i="2" l="1"/>
  <c r="E31" i="9"/>
  <c r="M31" i="9" s="1"/>
  <c r="E21" i="9"/>
  <c r="F31" i="9"/>
</calcChain>
</file>

<file path=xl/comments1.xml><?xml version="1.0" encoding="utf-8"?>
<comments xmlns="http://schemas.openxmlformats.org/spreadsheetml/2006/main">
  <authors>
    <author>usuario</author>
    <author>ROCIO</author>
  </authors>
  <commentList>
    <comment ref="F20" authorId="0" shapeId="0">
      <text>
        <r>
          <rPr>
            <b/>
            <sz val="9"/>
            <color rgb="FF000000"/>
            <rFont val="Tahoma"/>
            <family val="2"/>
          </rPr>
          <t>usuario:</t>
        </r>
        <r>
          <rPr>
            <sz val="9"/>
            <color rgb="FF000000"/>
            <rFont val="Tahoma"/>
            <family val="2"/>
          </rPr>
          <t xml:space="preserve">
</t>
        </r>
        <r>
          <rPr>
            <sz val="9"/>
            <color rgb="FF000000"/>
            <rFont val="Tahoma"/>
            <family val="2"/>
          </rPr>
          <t>4407 / 2022 - 493 ,tanque fiscalia 2952</t>
        </r>
      </text>
    </comment>
    <comment ref="G20" authorId="0" shapeId="0">
      <text>
        <r>
          <rPr>
            <b/>
            <sz val="9"/>
            <color indexed="81"/>
            <rFont val="Tahoma"/>
            <family val="2"/>
          </rPr>
          <t>usuario:</t>
        </r>
        <r>
          <rPr>
            <sz val="9"/>
            <color indexed="81"/>
            <rFont val="Tahoma"/>
            <family val="2"/>
          </rPr>
          <t xml:space="preserve">
tanque fiscalia 1584</t>
        </r>
      </text>
    </comment>
    <comment ref="I20" authorId="0" shapeId="0">
      <text>
        <r>
          <rPr>
            <b/>
            <sz val="9"/>
            <color rgb="FF000000"/>
            <rFont val="Tahoma"/>
            <family val="2"/>
          </rPr>
          <t>usuario:</t>
        </r>
        <r>
          <rPr>
            <sz val="9"/>
            <color rgb="FF000000"/>
            <rFont val="Tahoma"/>
            <family val="2"/>
          </rPr>
          <t xml:space="preserve">
</t>
        </r>
        <r>
          <rPr>
            <sz val="9"/>
            <color rgb="FF000000"/>
            <rFont val="Tahoma"/>
            <family val="2"/>
          </rPr>
          <t xml:space="preserve">450 tanque fiscalia 1411
</t>
        </r>
      </text>
    </comment>
    <comment ref="J20" authorId="0" shapeId="0">
      <text>
        <r>
          <rPr>
            <b/>
            <sz val="9"/>
            <color rgb="FF000000"/>
            <rFont val="Tahoma"/>
            <family val="2"/>
          </rPr>
          <t>usuario:</t>
        </r>
        <r>
          <rPr>
            <sz val="9"/>
            <color rgb="FF000000"/>
            <rFont val="Tahoma"/>
            <family val="2"/>
          </rPr>
          <t xml:space="preserve">
</t>
        </r>
        <r>
          <rPr>
            <sz val="9"/>
            <color rgb="FF000000"/>
            <rFont val="Tahoma"/>
            <family val="2"/>
          </rPr>
          <t xml:space="preserve">450 tanque 2001
</t>
        </r>
        <r>
          <rPr>
            <sz val="9"/>
            <color rgb="FF000000"/>
            <rFont val="Tahoma"/>
            <family val="2"/>
          </rPr>
          <t xml:space="preserve">
</t>
        </r>
      </text>
    </comment>
    <comment ref="H24" authorId="1" shapeId="0">
      <text>
        <r>
          <rPr>
            <sz val="11"/>
            <color indexed="8"/>
            <rFont val="Helvetica Neue"/>
            <family val="2"/>
          </rPr>
          <t>ROCIO:
1951</t>
        </r>
      </text>
    </comment>
  </commentList>
</comments>
</file>

<file path=xl/comments2.xml><?xml version="1.0" encoding="utf-8"?>
<comments xmlns="http://schemas.openxmlformats.org/spreadsheetml/2006/main">
  <authors>
    <author>usuario</author>
    <author>RICHI</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490</t>
        </r>
      </text>
    </comment>
    <comment ref="I23" authorId="0" shapeId="0">
      <text>
        <r>
          <rPr>
            <b/>
            <sz val="9"/>
            <color rgb="FF000000"/>
            <rFont val="Tahoma"/>
            <family val="2"/>
          </rPr>
          <t>usuario:</t>
        </r>
        <r>
          <rPr>
            <sz val="9"/>
            <color rgb="FF000000"/>
            <rFont val="Tahoma"/>
            <family val="2"/>
          </rPr>
          <t xml:space="preserve">
</t>
        </r>
        <r>
          <rPr>
            <sz val="9"/>
            <color rgb="FF000000"/>
            <rFont val="Tahoma"/>
            <family val="2"/>
          </rPr>
          <t xml:space="preserve">rentas cedidas del sector electrico
</t>
        </r>
        <r>
          <rPr>
            <sz val="9"/>
            <color rgb="FF000000"/>
            <rFont val="Tahoma"/>
            <family val="2"/>
          </rPr>
          <t xml:space="preserve"> </t>
        </r>
      </text>
    </comment>
    <comment ref="E26" authorId="1" shapeId="0">
      <text>
        <r>
          <rPr>
            <sz val="10"/>
            <color rgb="FF000000"/>
            <rFont val="Arial"/>
            <family val="2"/>
          </rPr>
          <t xml:space="preserve">pago tasa retributiva, pago seguimiento 
</t>
        </r>
      </text>
    </comment>
  </commentList>
</comments>
</file>

<file path=xl/comments3.xml><?xml version="1.0" encoding="utf-8"?>
<comments xmlns="http://schemas.openxmlformats.org/spreadsheetml/2006/main">
  <authors>
    <author>ROCIO</author>
  </authors>
  <commentList>
    <comment ref="E18" authorId="0" shapeId="0">
      <text>
        <r>
          <rPr>
            <b/>
            <sz val="9"/>
            <color rgb="FF000000"/>
            <rFont val="Tahoma"/>
            <family val="2"/>
          </rPr>
          <t>ROCIO:</t>
        </r>
        <r>
          <rPr>
            <sz val="9"/>
            <color rgb="FF000000"/>
            <rFont val="Tahoma"/>
            <family val="2"/>
          </rPr>
          <t xml:space="preserve">
</t>
        </r>
        <r>
          <rPr>
            <sz val="9"/>
            <color rgb="FF000000"/>
            <rFont val="Tahoma"/>
            <family val="2"/>
          </rPr>
          <t>343</t>
        </r>
      </text>
    </comment>
    <comment ref="E20" authorId="0" shapeId="0">
      <text>
        <r>
          <rPr>
            <b/>
            <sz val="9"/>
            <color rgb="FF000000"/>
            <rFont val="Tahoma"/>
            <family val="2"/>
          </rPr>
          <t>ROCIO:</t>
        </r>
        <r>
          <rPr>
            <sz val="9"/>
            <color rgb="FF000000"/>
            <rFont val="Tahoma"/>
            <family val="2"/>
          </rPr>
          <t xml:space="preserve">
</t>
        </r>
        <r>
          <rPr>
            <sz val="9"/>
            <color rgb="FF000000"/>
            <rFont val="Tahoma"/>
            <family val="2"/>
          </rPr>
          <t>538</t>
        </r>
      </text>
    </comment>
    <comment ref="E22" authorId="0" shapeId="0">
      <text>
        <r>
          <rPr>
            <b/>
            <sz val="9"/>
            <color rgb="FF000000"/>
            <rFont val="Tahoma"/>
            <family val="2"/>
          </rPr>
          <t>ROCIO:</t>
        </r>
        <r>
          <rPr>
            <sz val="9"/>
            <color rgb="FF000000"/>
            <rFont val="Tahoma"/>
            <family val="2"/>
          </rPr>
          <t xml:space="preserve">
</t>
        </r>
        <r>
          <rPr>
            <sz val="9"/>
            <color rgb="FF000000"/>
            <rFont val="Tahoma"/>
            <family val="2"/>
          </rPr>
          <t>711</t>
        </r>
      </text>
    </comment>
    <comment ref="E24" authorId="0" shapeId="0">
      <text>
        <r>
          <rPr>
            <b/>
            <sz val="9"/>
            <color indexed="81"/>
            <rFont val="Tahoma"/>
            <family val="2"/>
          </rPr>
          <t>ROCIO:</t>
        </r>
        <r>
          <rPr>
            <sz val="9"/>
            <color indexed="81"/>
            <rFont val="Tahoma"/>
            <family val="2"/>
          </rPr>
          <t xml:space="preserve">
550</t>
        </r>
      </text>
    </comment>
  </commentList>
</comments>
</file>

<file path=xl/comments4.xml><?xml version="1.0" encoding="utf-8"?>
<comments xmlns="http://schemas.openxmlformats.org/spreadsheetml/2006/main">
  <authors>
    <author>usuario</author>
    <author>ROCIO</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120-125-128-305-310-528-561-872</t>
        </r>
      </text>
    </comment>
    <comment ref="E22" authorId="1" shapeId="0">
      <text>
        <r>
          <rPr>
            <b/>
            <sz val="9"/>
            <color rgb="FF000000"/>
            <rFont val="Tahoma"/>
            <family val="2"/>
          </rPr>
          <t>ROCIO:728</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E24" authorId="1" shapeId="0">
      <text>
        <r>
          <rPr>
            <b/>
            <sz val="9"/>
            <color rgb="FF000000"/>
            <rFont val="Tahoma"/>
            <family val="2"/>
          </rPr>
          <t>ROCIO:</t>
        </r>
        <r>
          <rPr>
            <sz val="9"/>
            <color rgb="FF000000"/>
            <rFont val="Tahoma"/>
            <family val="2"/>
          </rPr>
          <t xml:space="preserve">
</t>
        </r>
        <r>
          <rPr>
            <sz val="9"/>
            <color rgb="FF000000"/>
            <rFont val="Tahoma"/>
            <family val="2"/>
          </rPr>
          <t xml:space="preserve">
</t>
        </r>
        <r>
          <rPr>
            <sz val="9"/>
            <color rgb="FF000000"/>
            <rFont val="Tahoma"/>
            <family val="2"/>
          </rPr>
          <t xml:space="preserve">513-515-873
</t>
        </r>
      </text>
    </comment>
    <comment ref="E26" authorId="1" shapeId="0">
      <text>
        <r>
          <rPr>
            <b/>
            <sz val="9"/>
            <color rgb="FF000000"/>
            <rFont val="Tahoma"/>
            <family val="2"/>
          </rPr>
          <t>ROCIO:</t>
        </r>
        <r>
          <rPr>
            <sz val="9"/>
            <color rgb="FF000000"/>
            <rFont val="Tahoma"/>
            <family val="2"/>
          </rPr>
          <t xml:space="preserve">
</t>
        </r>
        <r>
          <rPr>
            <sz val="9"/>
            <color rgb="FF000000"/>
            <rFont val="Tahoma"/>
            <family val="2"/>
          </rPr>
          <t>127</t>
        </r>
      </text>
    </comment>
    <comment ref="E28" authorId="1" shapeId="0">
      <text>
        <r>
          <rPr>
            <b/>
            <sz val="9"/>
            <color rgb="FF000000"/>
            <rFont val="Tahoma"/>
            <family val="2"/>
          </rPr>
          <t>ROCIO:</t>
        </r>
        <r>
          <rPr>
            <sz val="9"/>
            <color rgb="FF000000"/>
            <rFont val="Tahoma"/>
            <family val="2"/>
          </rPr>
          <t xml:space="preserve">
</t>
        </r>
        <r>
          <rPr>
            <sz val="9"/>
            <color rgb="FF000000"/>
            <rFont val="Tahoma"/>
            <family val="2"/>
          </rPr>
          <t>198</t>
        </r>
      </text>
    </comment>
    <comment ref="E30" authorId="1" shapeId="0">
      <text>
        <r>
          <rPr>
            <b/>
            <sz val="9"/>
            <color rgb="FF000000"/>
            <rFont val="Tahoma"/>
            <family val="2"/>
          </rPr>
          <t xml:space="preserve">ROCIO: 731
</t>
        </r>
        <r>
          <rPr>
            <sz val="9"/>
            <color rgb="FF000000"/>
            <rFont val="Tahoma"/>
            <family val="2"/>
          </rPr>
          <t xml:space="preserve">
</t>
        </r>
      </text>
    </comment>
    <comment ref="E32" authorId="1" shapeId="0">
      <text>
        <r>
          <rPr>
            <b/>
            <sz val="9"/>
            <color rgb="FF000000"/>
            <rFont val="Tahoma"/>
            <family val="2"/>
          </rPr>
          <t>ROCIO:</t>
        </r>
        <r>
          <rPr>
            <sz val="9"/>
            <color rgb="FF000000"/>
            <rFont val="Tahoma"/>
            <family val="2"/>
          </rPr>
          <t xml:space="preserve">
</t>
        </r>
        <r>
          <rPr>
            <sz val="9"/>
            <color rgb="FF000000"/>
            <rFont val="Tahoma"/>
            <family val="2"/>
          </rPr>
          <t>172</t>
        </r>
      </text>
    </comment>
    <comment ref="E34" authorId="1" shapeId="0">
      <text>
        <r>
          <rPr>
            <b/>
            <sz val="9"/>
            <color rgb="FF000000"/>
            <rFont val="Tahoma"/>
            <family val="2"/>
          </rPr>
          <t>ROCIO: 640</t>
        </r>
        <r>
          <rPr>
            <sz val="9"/>
            <color rgb="FF000000"/>
            <rFont val="Tahoma"/>
            <family val="2"/>
          </rPr>
          <t xml:space="preserve">
</t>
        </r>
        <r>
          <rPr>
            <sz val="9"/>
            <color rgb="FF000000"/>
            <rFont val="Tahoma"/>
            <family val="2"/>
          </rPr>
          <t xml:space="preserve">
</t>
        </r>
      </text>
    </comment>
    <comment ref="E36" authorId="1" shapeId="0">
      <text>
        <r>
          <rPr>
            <b/>
            <sz val="9"/>
            <color rgb="FF000000"/>
            <rFont val="Tahoma"/>
            <family val="2"/>
          </rPr>
          <t>ROCIO:</t>
        </r>
        <r>
          <rPr>
            <sz val="9"/>
            <color rgb="FF000000"/>
            <rFont val="Tahoma"/>
            <family val="2"/>
          </rPr>
          <t xml:space="preserve">
</t>
        </r>
        <r>
          <rPr>
            <sz val="9"/>
            <color rgb="FF000000"/>
            <rFont val="Tahoma"/>
            <family val="2"/>
          </rPr>
          <t xml:space="preserve">516 -730
</t>
        </r>
        <r>
          <rPr>
            <sz val="9"/>
            <color rgb="FF000000"/>
            <rFont val="Tahoma"/>
            <family val="2"/>
          </rPr>
          <t xml:space="preserve">
</t>
        </r>
      </text>
    </comment>
    <comment ref="E38" authorId="1" shapeId="0">
      <text>
        <r>
          <rPr>
            <b/>
            <sz val="9"/>
            <color rgb="FF000000"/>
            <rFont val="Tahoma"/>
            <family val="2"/>
          </rPr>
          <t>ROCIO:</t>
        </r>
        <r>
          <rPr>
            <sz val="9"/>
            <color rgb="FF000000"/>
            <rFont val="Tahoma"/>
            <family val="2"/>
          </rPr>
          <t xml:space="preserve">
</t>
        </r>
        <r>
          <rPr>
            <sz val="9"/>
            <color rgb="FF000000"/>
            <rFont val="Tahoma"/>
            <family val="2"/>
          </rPr>
          <t>785</t>
        </r>
      </text>
    </comment>
    <comment ref="E40" authorId="0" shapeId="0">
      <text>
        <r>
          <rPr>
            <b/>
            <sz val="9"/>
            <color rgb="FF000000"/>
            <rFont val="Tahoma"/>
            <family val="2"/>
          </rPr>
          <t>usuario:</t>
        </r>
        <r>
          <rPr>
            <sz val="9"/>
            <color rgb="FF000000"/>
            <rFont val="Tahoma"/>
            <family val="2"/>
          </rPr>
          <t xml:space="preserve">
</t>
        </r>
        <r>
          <rPr>
            <sz val="9"/>
            <color rgb="FF000000"/>
            <rFont val="Tahoma"/>
            <family val="2"/>
          </rPr>
          <t>111</t>
        </r>
      </text>
    </comment>
    <comment ref="E42" authorId="1" shapeId="0">
      <text>
        <r>
          <rPr>
            <b/>
            <sz val="9"/>
            <color rgb="FF000000"/>
            <rFont val="Tahoma"/>
            <family val="2"/>
          </rPr>
          <t>ROCIO:</t>
        </r>
        <r>
          <rPr>
            <sz val="9"/>
            <color rgb="FF000000"/>
            <rFont val="Tahoma"/>
            <family val="2"/>
          </rPr>
          <t xml:space="preserve">
</t>
        </r>
        <r>
          <rPr>
            <sz val="9"/>
            <color rgb="FF000000"/>
            <rFont val="Tahoma"/>
            <family val="2"/>
          </rPr>
          <t>210</t>
        </r>
      </text>
    </comment>
  </commentList>
</comments>
</file>

<file path=xl/comments5.xml><?xml version="1.0" encoding="utf-8"?>
<comments xmlns="http://schemas.openxmlformats.org/spreadsheetml/2006/main">
  <authors>
    <author>RICHI</author>
    <author>ROCIO</author>
    <author>usuario</author>
  </authors>
  <commentList>
    <comment ref="E20" authorId="0" shapeId="0">
      <text>
        <r>
          <rPr>
            <sz val="11"/>
            <color rgb="FF000000"/>
            <rFont val="Helvetica Neue"/>
            <family val="2"/>
          </rPr>
          <t>419</t>
        </r>
      </text>
    </comment>
    <comment ref="E22" authorId="1" shapeId="0">
      <text>
        <r>
          <rPr>
            <b/>
            <sz val="9"/>
            <color indexed="81"/>
            <rFont val="Tahoma"/>
            <family val="2"/>
          </rPr>
          <t>ROCIO:</t>
        </r>
        <r>
          <rPr>
            <sz val="9"/>
            <color indexed="81"/>
            <rFont val="Tahoma"/>
            <family val="2"/>
          </rPr>
          <t xml:space="preserve">
112</t>
        </r>
      </text>
    </comment>
    <comment ref="E24" authorId="2" shapeId="0">
      <text>
        <r>
          <rPr>
            <b/>
            <sz val="9"/>
            <color rgb="FF000000"/>
            <rFont val="Tahoma"/>
            <family val="2"/>
          </rPr>
          <t>usuario:</t>
        </r>
        <r>
          <rPr>
            <sz val="9"/>
            <color rgb="FF000000"/>
            <rFont val="Tahoma"/>
            <family val="2"/>
          </rPr>
          <t xml:space="preserve">
</t>
        </r>
        <r>
          <rPr>
            <sz val="9"/>
            <color rgb="FF000000"/>
            <rFont val="Tahoma"/>
            <family val="2"/>
          </rPr>
          <t>518</t>
        </r>
      </text>
    </comment>
    <comment ref="E26" authorId="2" shapeId="0">
      <text>
        <r>
          <rPr>
            <b/>
            <sz val="9"/>
            <color indexed="81"/>
            <rFont val="Tahoma"/>
            <family val="2"/>
          </rPr>
          <t>usuario:</t>
        </r>
        <r>
          <rPr>
            <sz val="9"/>
            <color indexed="81"/>
            <rFont val="Tahoma"/>
            <family val="2"/>
          </rPr>
          <t xml:space="preserve">
871
</t>
        </r>
      </text>
    </comment>
  </commentList>
</comments>
</file>

<file path=xl/comments6.xml><?xml version="1.0" encoding="utf-8"?>
<comments xmlns="http://schemas.openxmlformats.org/spreadsheetml/2006/main">
  <authors>
    <author>RICHI</author>
  </authors>
  <commentList>
    <comment ref="E19" authorId="0" shapeId="0">
      <text>
        <r>
          <rPr>
            <sz val="11"/>
            <color rgb="FF000000"/>
            <rFont val="Helvetica Neue"/>
            <family val="2"/>
          </rPr>
          <t xml:space="preserve">RICHI:
</t>
        </r>
        <r>
          <rPr>
            <sz val="11"/>
            <color rgb="FF000000"/>
            <rFont val="Helvetica Neue"/>
            <family val="2"/>
          </rPr>
          <t xml:space="preserve">642
</t>
        </r>
      </text>
    </comment>
    <comment ref="E21" authorId="0" shapeId="0">
      <text>
        <r>
          <rPr>
            <sz val="11"/>
            <color rgb="FF000000"/>
            <rFont val="Helvetica Neue"/>
            <family val="2"/>
          </rPr>
          <t xml:space="preserve">RICHI:
</t>
        </r>
        <r>
          <rPr>
            <sz val="11"/>
            <color rgb="FF000000"/>
            <rFont val="Helvetica Neue"/>
            <family val="2"/>
          </rPr>
          <t xml:space="preserve">514
</t>
        </r>
      </text>
    </comment>
  </commentList>
</comments>
</file>

<file path=xl/comments7.xml><?xml version="1.0" encoding="utf-8"?>
<comments xmlns="http://schemas.openxmlformats.org/spreadsheetml/2006/main">
  <authors>
    <author>acer</author>
    <author>usuario</author>
    <author>ROCIO</author>
  </authors>
  <commentList>
    <comment ref="E19" authorId="0" shapeId="0">
      <text>
        <r>
          <rPr>
            <sz val="11"/>
            <color rgb="FF000000"/>
            <rFont val="Helvetica Neue"/>
            <family val="2"/>
          </rPr>
          <t xml:space="preserve">acer:
</t>
        </r>
        <r>
          <rPr>
            <sz val="11"/>
            <color rgb="FF000000"/>
            <rFont val="Helvetica Neue"/>
            <family val="2"/>
          </rPr>
          <t>734</t>
        </r>
      </text>
    </comment>
    <comment ref="E21" authorId="0" shapeId="0">
      <text>
        <r>
          <rPr>
            <sz val="11"/>
            <color rgb="FF000000"/>
            <rFont val="Helvetica Neue"/>
            <family val="2"/>
          </rPr>
          <t>acer: 420</t>
        </r>
      </text>
    </comment>
    <comment ref="E23" authorId="1" shapeId="0">
      <text>
        <r>
          <rPr>
            <b/>
            <sz val="9"/>
            <color rgb="FF000000"/>
            <rFont val="Tahoma"/>
            <family val="2"/>
          </rPr>
          <t>usuario:</t>
        </r>
        <r>
          <rPr>
            <sz val="9"/>
            <color rgb="FF000000"/>
            <rFont val="Tahoma"/>
            <family val="2"/>
          </rPr>
          <t xml:space="preserve">
</t>
        </r>
        <r>
          <rPr>
            <sz val="9"/>
            <color rgb="FF000000"/>
            <rFont val="Tahoma"/>
            <family val="2"/>
          </rPr>
          <t>734</t>
        </r>
      </text>
    </comment>
    <comment ref="E25" authorId="2" shapeId="0">
      <text>
        <r>
          <rPr>
            <b/>
            <sz val="9"/>
            <color rgb="FF000000"/>
            <rFont val="Tahoma"/>
            <family val="2"/>
          </rPr>
          <t>ROCIO:</t>
        </r>
        <r>
          <rPr>
            <sz val="9"/>
            <color rgb="FF000000"/>
            <rFont val="Tahoma"/>
            <family val="2"/>
          </rPr>
          <t xml:space="preserve">
</t>
        </r>
        <r>
          <rPr>
            <sz val="9"/>
            <color rgb="FF000000"/>
            <rFont val="Tahoma"/>
            <family val="2"/>
          </rPr>
          <t>820</t>
        </r>
      </text>
    </comment>
    <comment ref="E27" authorId="1" shapeId="0">
      <text>
        <r>
          <rPr>
            <b/>
            <sz val="9"/>
            <color rgb="FF000000"/>
            <rFont val="Tahoma"/>
            <family val="2"/>
          </rPr>
          <t>usuario:</t>
        </r>
        <r>
          <rPr>
            <sz val="9"/>
            <color rgb="FF000000"/>
            <rFont val="Tahoma"/>
            <family val="2"/>
          </rPr>
          <t xml:space="preserve">
</t>
        </r>
        <r>
          <rPr>
            <sz val="9"/>
            <color rgb="FF000000"/>
            <rFont val="Tahoma"/>
            <family val="2"/>
          </rPr>
          <t>61</t>
        </r>
      </text>
    </comment>
  </commentList>
</comments>
</file>

<file path=xl/comments8.xml><?xml version="1.0" encoding="utf-8"?>
<comments xmlns="http://schemas.openxmlformats.org/spreadsheetml/2006/main">
  <authors>
    <author>usuario</author>
  </authors>
  <commentList>
    <comment ref="E22" authorId="0" shapeId="0">
      <text>
        <r>
          <rPr>
            <b/>
            <sz val="9"/>
            <color rgb="FF000000"/>
            <rFont val="Tahoma"/>
            <family val="2"/>
          </rPr>
          <t>usuario:</t>
        </r>
        <r>
          <rPr>
            <sz val="9"/>
            <color rgb="FF000000"/>
            <rFont val="Tahoma"/>
            <family val="2"/>
          </rPr>
          <t xml:space="preserve">
</t>
        </r>
        <r>
          <rPr>
            <sz val="9"/>
            <color rgb="FF000000"/>
            <rFont val="Tahoma"/>
            <family val="2"/>
          </rPr>
          <t xml:space="preserve">729-681-613-321 - 727-641-811-311-643-517
</t>
        </r>
        <r>
          <rPr>
            <sz val="9"/>
            <color rgb="FF000000"/>
            <rFont val="Tahoma"/>
            <family val="2"/>
          </rPr>
          <t xml:space="preserve">
</t>
        </r>
      </text>
    </comment>
    <comment ref="E24" authorId="0" shapeId="0">
      <text>
        <r>
          <rPr>
            <b/>
            <sz val="9"/>
            <color rgb="FF000000"/>
            <rFont val="Tahoma"/>
            <family val="2"/>
          </rPr>
          <t>usuario:</t>
        </r>
        <r>
          <rPr>
            <sz val="9"/>
            <color rgb="FF000000"/>
            <rFont val="Tahoma"/>
            <family val="2"/>
          </rPr>
          <t xml:space="preserve">
</t>
        </r>
        <r>
          <rPr>
            <sz val="9"/>
            <color rgb="FF000000"/>
            <rFont val="Tahoma"/>
            <family val="2"/>
          </rPr>
          <t>614-418-1852</t>
        </r>
      </text>
    </comment>
    <comment ref="E26" authorId="0" shapeId="0">
      <text>
        <r>
          <rPr>
            <b/>
            <sz val="9"/>
            <color rgb="FF000000"/>
            <rFont val="Tahoma"/>
            <family val="2"/>
          </rPr>
          <t>usuario:</t>
        </r>
        <r>
          <rPr>
            <sz val="9"/>
            <color rgb="FF000000"/>
            <rFont val="Tahoma"/>
            <family val="2"/>
          </rPr>
          <t xml:space="preserve">
</t>
        </r>
        <r>
          <rPr>
            <sz val="9"/>
            <color rgb="FF000000"/>
            <rFont val="Tahoma"/>
            <family val="2"/>
          </rPr>
          <t>309-325</t>
        </r>
      </text>
    </comment>
  </commentList>
</comments>
</file>

<file path=xl/sharedStrings.xml><?xml version="1.0" encoding="utf-8"?>
<sst xmlns="http://schemas.openxmlformats.org/spreadsheetml/2006/main" count="907" uniqueCount="376">
  <si>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</si>
  <si>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</si>
  <si>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</si>
  <si>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</si>
  <si>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</si>
  <si>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</si>
  <si>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PROCESO:</t>
    </r>
    <r>
      <rPr>
        <sz val="16"/>
        <color indexed="8"/>
        <rFont val="Arial"/>
        <family val="2"/>
      </rPr>
      <t xml:space="preserve"> PLANEACION ESTRATEGICA Y TERRITORIAL</t>
    </r>
  </si>
  <si>
    <r>
      <rPr>
        <b/>
        <sz val="16"/>
        <color indexed="8"/>
        <rFont val="Arial"/>
        <family val="2"/>
      </rPr>
      <t xml:space="preserve">Codigo: </t>
    </r>
    <r>
      <rPr>
        <sz val="16"/>
        <color indexed="8"/>
        <rFont val="Arial"/>
        <family val="2"/>
      </rPr>
      <t>FOR-08-PRO-PET-01</t>
    </r>
  </si>
  <si>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</si>
  <si>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</si>
  <si>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</si>
  <si>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</si>
  <si>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</si>
  <si>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</si>
  <si>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</si>
  <si>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</si>
  <si>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</si>
  <si>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</si>
  <si>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</si>
  <si>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</si>
  <si>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</si>
  <si>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</si>
  <si>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</si>
  <si>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</si>
  <si>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</si>
  <si>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</si>
  <si>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</si>
  <si>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</si>
  <si>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t>UNIDAD DE MEDIDA</t>
  </si>
  <si>
    <t>CANT.</t>
  </si>
  <si>
    <t>COSTO TOTAL ( MILES DE PESOS)</t>
  </si>
  <si>
    <t>FUENTES DE FINANCIACION ( EN MILES DE $)</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</si>
  <si>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</si>
  <si>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</si>
  <si>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</si>
  <si>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</si>
  <si>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</si>
  <si>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</si>
  <si>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</si>
  <si>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</si>
  <si>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</si>
  <si>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</si>
  <si>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</si>
  <si>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</si>
  <si>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</si>
  <si>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</si>
  <si>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</si>
  <si>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</si>
  <si>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</si>
  <si>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Construir plantas de tratamiento de agua potable en centros rurales nucleados.</t>
  </si>
  <si>
    <t>Nº de plantas de tratamiento de agua potable construidas</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</si>
  <si>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</si>
  <si>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</si>
  <si>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</si>
  <si>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</si>
  <si>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</si>
  <si>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</si>
  <si>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</si>
  <si>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</si>
  <si>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</si>
  <si>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</si>
  <si>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</si>
  <si>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</si>
  <si>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</si>
  <si>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Construir 2 plantas de tratamiento de agua potable en centros rurales nucleados</t>
  </si>
  <si>
    <t>Planta de tratamiento de agua potable domestica construida</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</si>
  <si>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</si>
  <si>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</si>
  <si>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</si>
  <si>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</si>
  <si>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</si>
  <si>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</si>
  <si>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</si>
  <si>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</si>
  <si>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</si>
  <si>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</si>
  <si>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</si>
  <si>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t>INDICADORES DE GESTIÓN</t>
  </si>
  <si>
    <t>Reponer 400 ml redes de alcantarillado de los acueductos comunitarios.</t>
  </si>
  <si>
    <t>p</t>
  </si>
  <si>
    <t xml:space="preserve">Construcción de una planta de aguas residuales en la zona rural del municipio de ibagué.
</t>
  </si>
  <si>
    <t>Nº de planta de aguas residuales construidas</t>
  </si>
  <si>
    <t>Nº de sistemas septicos instalados</t>
  </si>
  <si>
    <t>Pago de tasa retributiva y seguimientos ambientales.</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</si>
  <si>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</si>
  <si>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</si>
  <si>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</si>
  <si>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</si>
  <si>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</si>
  <si>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</si>
  <si>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</si>
  <si>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</si>
  <si>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</si>
  <si>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</si>
  <si>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</si>
  <si>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Construir 1 planta de tratamiento residual doméstica en la zona rural</t>
  </si>
  <si>
    <t>Planta de tratamiento de agua residual domestica construida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</si>
  <si>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</si>
  <si>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</si>
  <si>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</si>
  <si>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</si>
  <si>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</si>
  <si>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</si>
  <si>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</si>
  <si>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</si>
  <si>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</si>
  <si>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</si>
  <si>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</si>
  <si>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</si>
  <si>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</si>
  <si>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</si>
  <si>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</si>
  <si>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</si>
  <si>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</si>
  <si>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</si>
  <si>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</si>
  <si>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</si>
  <si>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</si>
  <si>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</si>
  <si>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</si>
  <si>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</si>
  <si>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</si>
  <si>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</si>
  <si>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</si>
  <si>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</si>
  <si>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</si>
  <si>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</si>
  <si>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</si>
  <si>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</si>
  <si>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</si>
  <si>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</si>
  <si>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</si>
  <si>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</si>
  <si>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Apoyar la implementación del plan de manejo ambiental de los cerros norte de
Ibagué.</t>
  </si>
  <si>
    <t>Plan de manejo apoyado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</si>
  <si>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</si>
  <si>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</si>
  <si>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</si>
  <si>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</si>
  <si>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</si>
  <si>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</si>
  <si>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</si>
  <si>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</si>
  <si>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</si>
  <si>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</si>
  <si>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Formular planes de manejo ambiental para predios adquiridos con fines de
conservación ambiental.</t>
  </si>
  <si>
    <t>Nº de Planes formulados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</si>
  <si>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</si>
  <si>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</si>
  <si>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</si>
  <si>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</si>
  <si>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</si>
  <si>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</si>
  <si>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Implementar acciones de recuperación y conservación para la provisión del recurso hídrico.  (Cód. KPT 3202037)</t>
  </si>
  <si>
    <t>Microcuencas intervenidas</t>
  </si>
  <si>
    <t>Controlar y vigilar 5836 hectáreas con fines de conservación ambiental</t>
  </si>
  <si>
    <t>Realizar talleres de concienciación alrededor del tema de conservación de especies silvestres</t>
  </si>
  <si>
    <t>Número de talleres realizados</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</si>
  <si>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</si>
  <si>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</si>
  <si>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</si>
  <si>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</si>
  <si>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Fortalecer el observatorio ambiental de desarrollo sostenible.</t>
  </si>
  <si>
    <t>Observatorio ambiental fortalecido</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</si>
  <si>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</si>
  <si>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</si>
  <si>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</si>
  <si>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</si>
  <si>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</si>
  <si>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</si>
  <si>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</si>
  <si>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</si>
  <si>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</si>
  <si>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</si>
  <si>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</si>
  <si>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</si>
  <si>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</si>
  <si>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</si>
  <si>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</si>
  <si>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</si>
  <si>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</si>
  <si>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RUBRO: 221310601409 - 221315801870 -221315701869</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</si>
  <si>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</si>
  <si>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</si>
  <si>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</si>
  <si>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</si>
  <si>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</si>
  <si>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</si>
  <si>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</si>
  <si>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</si>
  <si>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</si>
  <si>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</si>
  <si>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</si>
  <si>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</si>
  <si>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</si>
  <si>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 xml:space="preserve">Brindar asistencias técnicas para fortalecer las capacidades y transferencia de tecnología en
lo relacionado con la defensa del medio ambiente y el cambio climático.
</t>
  </si>
  <si>
    <t>Nº de asistencias tecnicas ambientales realizadas</t>
  </si>
  <si>
    <t>Realizar talleres teórico – prácticos con la comunidad y sectores industriales para mitigación y adaptación al cambio climático</t>
  </si>
  <si>
    <t xml:space="preserve">Nº de talleres realizados </t>
  </si>
  <si>
    <t>Nº de sistemas foretales implementados</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</si>
  <si>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</si>
  <si>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</si>
  <si>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</si>
  <si>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</si>
  <si>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</si>
  <si>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</si>
  <si>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</si>
  <si>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Sistemas agroforestales (SAF), hacia una agricultura climáticamente</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</si>
  <si>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</si>
  <si>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</si>
  <si>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</si>
  <si>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</si>
  <si>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</si>
  <si>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</si>
  <si>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</si>
  <si>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</si>
  <si>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</si>
  <si>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Realizar los estudios de detalle de amenaza, vulnerabilidad y riesgo para determinar la categorización del riego (mitigable y no mitigable).</t>
  </si>
  <si>
    <t>Fortalecer la gestión y atención del riesgo desde la dirección de gestion del riesgo y atención de desastres.</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</si>
  <si>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</si>
  <si>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</si>
  <si>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</si>
  <si>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</si>
  <si>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</si>
  <si>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</si>
  <si>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</si>
  <si>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</si>
  <si>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</si>
  <si>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</si>
  <si>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</si>
  <si>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</si>
  <si>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Implementar Sistemas agroforestales (SAF), hacia una agricultura climáticamente
Resiliente</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</si>
  <si>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</si>
  <si>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</si>
  <si>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</si>
  <si>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</si>
  <si>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</si>
  <si>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t>RUBRO -219320202009</t>
  </si>
  <si>
    <t xml:space="preserve">RUBRO: 219320202009 </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</si>
  <si>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</si>
  <si>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</si>
  <si>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</si>
  <si>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</si>
  <si>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</si>
  <si>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</si>
  <si>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t>PROG</t>
    </r>
    <r>
      <rPr>
        <b/>
        <sz val="12"/>
        <rFont val="Arial"/>
        <family val="2"/>
      </rPr>
      <t xml:space="preserve">  EJEC</t>
    </r>
  </si>
  <si>
    <t>Estudios realizados</t>
  </si>
  <si>
    <t>CODIGO BPPIM:2020730010009</t>
  </si>
  <si>
    <t>RUBRO:219320202009 -219330509054</t>
  </si>
  <si>
    <t>RUBRO:  219320202009 -219320201004</t>
  </si>
  <si>
    <t xml:space="preserve">RUBRO: </t>
  </si>
  <si>
    <t>Implementación sala de crisis</t>
  </si>
  <si>
    <t>ver anexo 2</t>
  </si>
  <si>
    <t>RUBRO:219330102004 ,2.19.3.2.02.01.003, 2.19.3.2.02.01.004,2.19.3.2.02.02.005</t>
  </si>
  <si>
    <t>Compra e instalación de sistemas sépticosy /o biodigestores</t>
  </si>
  <si>
    <t xml:space="preserve"> Acciones integrales de arbolado urbano en el municipio</t>
  </si>
  <si>
    <t xml:space="preserve">N° de acciones realizadas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</si>
  <si>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</si>
  <si>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</si>
  <si>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</si>
  <si>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</si>
  <si>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</si>
  <si>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</si>
  <si>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Andres Felipe Esqui</t>
  </si>
  <si>
    <t>528/2023</t>
  </si>
  <si>
    <t>Ejecutado  </t>
  </si>
  <si>
    <t>Agr01-prestacion De Servicios Profesionales Para</t>
  </si>
  <si>
    <t>Jeison Arbey Ruiz Mo</t>
  </si>
  <si>
    <t>513/2023</t>
  </si>
  <si>
    <t>Agr01-prestacion De Servicios De Apoyo A La Gestio</t>
  </si>
  <si>
    <t>Romulo Augusto Gutie</t>
  </si>
  <si>
    <t>515/2023</t>
  </si>
  <si>
    <t>Agr01-prestacion De Servicios Profesionales Para L</t>
  </si>
  <si>
    <t>Laura Esneda Bautist</t>
  </si>
  <si>
    <t>516/2023</t>
  </si>
  <si>
    <t>Gloria Ivet Hernande</t>
  </si>
  <si>
    <t>561/2023</t>
  </si>
  <si>
    <t>Andrea Ximena Buend�</t>
  </si>
  <si>
    <t>640/2023</t>
  </si>
  <si>
    <t>Jose Benedicto Casti</t>
  </si>
  <si>
    <t>731/2023</t>
  </si>
  <si>
    <t>Oscar Jose Giraldo G</t>
  </si>
  <si>
    <t>730/2023</t>
  </si>
  <si>
    <t>David Santiago Varon</t>
  </si>
  <si>
    <t>728/2023</t>
  </si>
  <si>
    <t>Fabian Camilo Gueva</t>
  </si>
  <si>
    <t>785/2023</t>
  </si>
  <si>
    <t>Sheyna Suarez Alvar</t>
  </si>
  <si>
    <t>873/2023</t>
  </si>
  <si>
    <t>Gerlyng Arnulfo Mach</t>
  </si>
  <si>
    <t>872/2023</t>
  </si>
  <si>
    <t>Agr01- Prestacion De Servicios Profesionales Para</t>
  </si>
  <si>
    <t>,,</t>
  </si>
  <si>
    <t>Apoyo a la gestion</t>
  </si>
  <si>
    <t>N° de mineros capacitados</t>
  </si>
  <si>
    <t>Observacion : se adicionaron 87196836</t>
  </si>
  <si>
    <t>Apoyo al desarrollo de prácticas sostenibles de ecourbanismo</t>
  </si>
  <si>
    <t>N° de iniciativas apoyadas</t>
  </si>
  <si>
    <t>N° de estrategias</t>
  </si>
  <si>
    <t>Gestionar la sala de crisis con capacidad técnica, tecnológica y operativa para la atención de emergencias.</t>
  </si>
  <si>
    <t>FECHA DE  SEGUIMIENTO: MARZO 2023</t>
  </si>
  <si>
    <t>FECHA DE  SEGUIMIENTO:  MARZO 2023</t>
  </si>
  <si>
    <t>COSTO TOTAL (MILES DE PESOS)</t>
  </si>
  <si>
    <r>
      <t>PROG</t>
    </r>
    <r>
      <rPr>
        <b/>
        <sz val="12"/>
        <color indexed="8"/>
        <rFont val="Arial"/>
        <family val="2"/>
      </rPr>
      <t xml:space="preserve">  EJEC</t>
    </r>
  </si>
  <si>
    <t>Nº de metros lineales de reposicion de acueductos</t>
  </si>
  <si>
    <t xml:space="preserve">Nº de pagos tasa retributiva realizados </t>
  </si>
  <si>
    <t>Observacion: adicion de 163433333</t>
  </si>
  <si>
    <t>Unidad de medida</t>
  </si>
  <si>
    <t>OBSERVACIONES: se realizo una adicion por valor de $1.752.461.528</t>
  </si>
  <si>
    <t xml:space="preserve">Numero de parcelas establecidas </t>
  </si>
  <si>
    <t>VIGENCIA  MARZO 2023</t>
  </si>
  <si>
    <t>No. ALCALDIA</t>
  </si>
  <si>
    <t xml:space="preserve">FECHA </t>
  </si>
  <si>
    <t xml:space="preserve">OBJETO </t>
  </si>
  <si>
    <t>VALOR DEL CONVENIO/CONTRATO</t>
  </si>
  <si>
    <t>GR-01COMPRAVENTA DE TUBERÍA Y MATERIALES PARA EL MEJORAMIENTO Y OPTIMIZACIÓN DE ALCANTARILLADO Y ACUEDUCTOS COMUNITARIOS DE LA ZONA RURAL Y URBANA DEL MUNICIPIO DE IBAGUÉ, EN DESARROLLO DEL PROYECTO INTEGRACION DE LA POBLACION A LOS SERICIOS DE AGUA POTABLE Y SANEAMIENTO BASICO IBAGUE - 490 /2023</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</si>
  <si>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2 - 493/2023</t>
  </si>
  <si>
    <t>AUNAR ESFUERZOS ADMINISTRATIVOS, TÉCNICOS Y FINANCIEROS ENTRE EL MUNICIPIO DE IBAGUÉ Y LA EMPRESA IBAGUEREÑA DE ACUEDUCTO Y ALCANTARILLADO DE IBAGUÉ IBAL S.A E.S.P. OFICIAL, PARA DESARROLLAR LAS OBRAS NECESARIAS QUE PERMITAN OPTIMIZAR LA PLANTA DE TRATAMIENTO DE AGUA POTABLE DENOMINADA “CHEMBE” UBICADA EN EL SECTOR DEL SALADO EN LA CIUDAD DE Ibagué”.</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</si>
  <si>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t>
  </si>
  <si>
    <t>($ 227.781.511</t>
  </si>
  <si>
    <t>Transferencia De Recursos Por Concepto De Subsidios De Los Servicios Públicos De Acueductos Y Alcantarillado Para La Zona Rural Y Urbana.</t>
  </si>
  <si>
    <t>Transferencia De Recursos EDAT</t>
  </si>
  <si>
    <t>N° DE CONTRATO</t>
  </si>
  <si>
    <t xml:space="preserve">OBJETO CONTRACTUAL </t>
  </si>
  <si>
    <t>111/2023</t>
  </si>
  <si>
    <t>Prestacion De Servicios Profesionales Para La ejecucion del proyecto denominado Conservación De La Biodiversidad y sus Servicios Ecosistematicos En El Municipio De Ibagué</t>
  </si>
  <si>
    <t>120/2023</t>
  </si>
  <si>
    <t>125/2023</t>
  </si>
  <si>
    <t>128/2023</t>
  </si>
  <si>
    <t>127/2023</t>
  </si>
  <si>
    <t>172/2023</t>
  </si>
  <si>
    <t>305/2023</t>
  </si>
  <si>
    <t>Prestacion De Servicios De Apoyo A La Gestion del proyecto  Conservación De La Biodiversidad y sus Servicios Ecosistematicos En El Municipio De Ibagué</t>
  </si>
  <si>
    <t>310/2023</t>
  </si>
  <si>
    <t>1089/2023</t>
  </si>
  <si>
    <t>1280/2023</t>
  </si>
  <si>
    <t>1282/2023</t>
  </si>
  <si>
    <t>1393/2023</t>
  </si>
  <si>
    <t>1704/2023</t>
  </si>
  <si>
    <t>1663/2023</t>
  </si>
  <si>
    <t>1703/2023</t>
  </si>
  <si>
    <t>1771/2023</t>
  </si>
  <si>
    <t>1756/2023</t>
  </si>
  <si>
    <t>Contrato N°</t>
  </si>
  <si>
    <t>Valor</t>
  </si>
  <si>
    <t xml:space="preserve">Objeto Contractual </t>
  </si>
  <si>
    <t>1852/2021</t>
  </si>
  <si>
    <t>Pago Vigencia Expirada Contrato No 1852 Del 16 De</t>
  </si>
  <si>
    <t>325/2023</t>
  </si>
  <si>
    <t>PrestaciÓn De Servicios De Un TecnÓlogo Para la implementacion del proyecto FORTALECIMIENTO DEL CONOCIMIENTO, REDUCCIÓN DEL RIESGO Y MANEJO DE DESASTRES DEL MUNICIPIO DE  IBAGUÉ</t>
  </si>
  <si>
    <t>321/2023</t>
  </si>
  <si>
    <t>PrestaciÓn De Servicios Profesionales Para FORTALECIMIENTO DEL CONOCIMIENTO, REDUCCIÓN DEL RIESGO Y MANEJO DE DESASTRES DEL MUNICIPIO DE  IBAGUÉ</t>
  </si>
  <si>
    <t>311/2023</t>
  </si>
  <si>
    <t>309/2023</t>
  </si>
  <si>
    <t xml:space="preserve">PrestaciÓn De Servicios De CarÁcter Asistencial FORTALECIMIENTO DEL CONOCIMIENTO, REDUCCIÓN DEL RIESGO Y MANEJO DE DESASTRES DEL MUNICIPIO DE  IBAGUÉ </t>
  </si>
  <si>
    <t>418/2023</t>
  </si>
  <si>
    <t>“ PrestaciÓn De Servicios Profesionales Para FORTALECIMIENTO DEL CONOCIMIENTO, REDUCCIÓN DEL RIESGO Y MANEJO DE DESASTRES DEL MUNICIPIO DE  IBAGUÉ</t>
  </si>
  <si>
    <t>517/2023</t>
  </si>
  <si>
    <t>614/2023</t>
  </si>
  <si>
    <t>Agr01 PrestaciÓn De Servicios De Un TecnÓlogo Para FORTALECIMIENTO DEL CONOCIMIENTO, REDUCCIÓN DEL RIESGO Y MANEJO DE DESASTRES DEL MUNICIPIO DE  IBAGUÉ</t>
  </si>
  <si>
    <t>613/2023</t>
  </si>
  <si>
    <t>641/2023</t>
  </si>
  <si>
    <t>643/2023</t>
  </si>
  <si>
    <t>681/2023</t>
  </si>
  <si>
    <t>“PrestaciÓn De Servicios De Un TecnÓlogo Para FORTALECIMIENTO DEL CONOCIMIENTO, REDUCCIÓN DEL RIESGO Y MANEJO DE DESASTRES DEL MUNICIPIO DE  IBAGUÉ</t>
  </si>
  <si>
    <t>729/2023</t>
  </si>
  <si>
    <t>“PrestaciÓn De Servicios Profesionales Para Para FORTALECIMIENTO DEL CONOCIMIENTO, REDUCCIÓN DEL RIESGO Y MANEJO DE DESASTRES DEL MUNICIPIO DE  IBAGUÉ</t>
  </si>
  <si>
    <t>727/2023</t>
  </si>
  <si>
    <t>811/2023</t>
  </si>
  <si>
    <t xml:space="preserve">OBSERVACION : </t>
  </si>
  <si>
    <r>
      <rPr>
        <b/>
        <sz val="12"/>
        <color indexed="8"/>
        <rFont val="Arial"/>
        <family val="2"/>
      </rPr>
      <t>PROCESO:</t>
    </r>
    <r>
      <rPr>
        <sz val="12"/>
        <color indexed="8"/>
        <rFont val="Arial"/>
        <family val="2"/>
      </rPr>
      <t xml:space="preserve"> PLANEACION ESTRATEGICA Y TERRITORIAL</t>
    </r>
  </si>
  <si>
    <r>
      <t xml:space="preserve">Codigo: </t>
    </r>
    <r>
      <rPr>
        <sz val="12"/>
        <color indexed="8"/>
        <rFont val="Arial"/>
        <family val="2"/>
      </rPr>
      <t>FOR-08-PRO-PET-01</t>
    </r>
  </si>
  <si>
    <r>
      <t>Version:</t>
    </r>
    <r>
      <rPr>
        <sz val="12"/>
        <color indexed="8"/>
        <rFont val="Arial"/>
        <family val="2"/>
      </rPr>
      <t xml:space="preserve"> 01</t>
    </r>
  </si>
  <si>
    <r>
      <rPr>
        <b/>
        <sz val="12"/>
        <color indexed="8"/>
        <rFont val="Arial"/>
        <family val="2"/>
      </rPr>
      <t>FORMATO:</t>
    </r>
    <r>
      <rPr>
        <sz val="12"/>
        <color indexed="8"/>
        <rFont val="Arial"/>
        <family val="2"/>
      </rPr>
      <t xml:space="preserve"> PLAN DE ACCION</t>
    </r>
  </si>
  <si>
    <r>
      <t xml:space="preserve">Fecha: </t>
    </r>
    <r>
      <rPr>
        <sz val="12"/>
        <color indexed="8"/>
        <rFont val="Arial"/>
        <family val="2"/>
      </rPr>
      <t>31/08/2017</t>
    </r>
  </si>
  <si>
    <r>
      <t xml:space="preserve">Pagina: </t>
    </r>
    <r>
      <rPr>
        <sz val="12"/>
        <color indexed="8"/>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</si>
</sst>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 #,##0;[Red]\-&quot;$&quot;\ #,##0"/>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 &quot;"/>
    <numFmt numFmtId="173" formatCode="&quot; &quot;* #,##0&quot; &quot;;&quot;-&quot;* #,##0&quot; &quot;;&quot; &quot;* &quot;-&quot;??&quot; &quot;"/>
    <numFmt numFmtId="174" formatCode="#,##0&quot; &quot;;\(#,##0\)"/>
    <numFmt numFmtId="175" formatCode="_-&quot;$&quot;\ * #,##0_-;\-&quot;$&quot;\ * #,##0_-;_-&quot;$&quot;\ * &quot;-&quot;??_-;_-@_-"/>
    <numFmt numFmtId="176" formatCode="_ &quot;$&quot;\ * #,##0_ ;_ &quot;$&quot;\ * \-#,##0_ ;_ &quot;$&quot;\ * &quot;-&quot;??_ ;_ @_ "/>
    <numFmt numFmtId="177" formatCode="[$$-240A]\ #,##0"/>
    <numFmt numFmtId="178" formatCode="#,##0.0_);\(#,##0.0\)"/>
    <numFmt numFmtId="179" formatCode="#,##0_);\(#,##0\)"/>
    <numFmt numFmtId="180" formatCode="_(&quot;$&quot;\ * #,##0.00_);_(&quot;$&quot;\ * \(#,##0.00\);_(&quot;$&quot;\ * &quot;-&quot;??_);_(@_)"/>
    <numFmt numFmtId="181" formatCode="0.0"/>
    <numFmt numFmtId="182" formatCode="_(&quot;$&quot;\ * #,##0_);_(&quot;$&quot;\ * \(#,##0\);_(&quot;$&quot;\ * &quot;-&quot;??_);_(@_)"/>
  </numFmts>
  <fonts count="47">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sz val="11"/>
      <color indexed="8"/>
      <name val="Helvetica Neue"/>
      <family val="2"/>
    </font>
    <font>
      <b/>
      <sz val="12"/>
      <color indexed="8"/>
      <name val="Arial"/>
      <family val="2"/>
    </font>
    <font>
      <b/>
      <u/>
      <sz val="12"/>
      <color indexed="8"/>
      <name val="Arial"/>
      <family val="2"/>
    </font>
    <font>
      <b/>
      <sz val="14"/>
      <color indexed="8"/>
      <name val="Arial"/>
      <family val="2"/>
    </font>
    <font>
      <b/>
      <sz val="18"/>
      <color indexed="8"/>
      <name val="Arial"/>
      <family val="2"/>
    </font>
    <font>
      <sz val="10"/>
      <color indexed="8"/>
      <name val="Arial"/>
      <family val="2"/>
    </font>
    <font>
      <sz val="7"/>
      <color rgb="FF222222"/>
      <name val="Verdana"/>
      <family val="2"/>
    </font>
    <font>
      <b/>
      <sz val="8"/>
      <color rgb="FF222222"/>
      <name val="Verdana"/>
      <family val="2"/>
    </font>
    <font>
      <sz val="9"/>
      <color indexed="81"/>
      <name val="Tahoma"/>
      <family val="2"/>
    </font>
    <font>
      <b/>
      <sz val="9"/>
      <color indexed="81"/>
      <name val="Tahoma"/>
      <family val="2"/>
    </font>
    <font>
      <sz val="16"/>
      <name val="Arial"/>
      <family val="2"/>
    </font>
    <font>
      <b/>
      <sz val="16"/>
      <name val="Arial"/>
      <family val="2"/>
    </font>
    <font>
      <b/>
      <sz val="14"/>
      <name val="Arial"/>
      <family val="2"/>
    </font>
    <font>
      <sz val="14"/>
      <name val="Arial"/>
      <family val="2"/>
    </font>
    <font>
      <b/>
      <sz val="12"/>
      <name val="Arial"/>
      <family val="2"/>
    </font>
    <font>
      <b/>
      <u/>
      <sz val="12"/>
      <name val="Arial"/>
      <family val="2"/>
    </font>
    <font>
      <sz val="12"/>
      <name val="Arial"/>
      <family val="2"/>
    </font>
    <font>
      <sz val="12"/>
      <color rgb="FF000000"/>
      <name val="Arial"/>
      <family val="2"/>
    </font>
    <font>
      <sz val="12"/>
      <color theme="1"/>
      <name val="Arial"/>
      <family val="2"/>
    </font>
    <font>
      <b/>
      <sz val="16"/>
      <name val="Arial MT"/>
    </font>
    <font>
      <sz val="8"/>
      <name val="Arial"/>
      <family val="2"/>
    </font>
    <font>
      <b/>
      <sz val="9"/>
      <color rgb="FF000000"/>
      <name val="Tahoma"/>
      <family val="2"/>
    </font>
    <font>
      <sz val="9"/>
      <color rgb="FF000000"/>
      <name val="Tahoma"/>
      <family val="2"/>
    </font>
    <font>
      <sz val="10"/>
      <color rgb="FF000000"/>
      <name val="Arial"/>
      <family val="2"/>
    </font>
    <font>
      <sz val="11"/>
      <color rgb="FF000000"/>
      <name val="Helvetica Neue"/>
      <family val="2"/>
    </font>
    <font>
      <sz val="12"/>
      <color rgb="FF222222"/>
      <name val="Arial"/>
      <family val="2"/>
    </font>
    <font>
      <b/>
      <sz val="12"/>
      <color indexed="14"/>
      <name val="Arial"/>
      <family val="2"/>
    </font>
    <font>
      <sz val="12"/>
      <color indexed="15"/>
      <name val="Arial"/>
      <family val="2"/>
    </font>
    <font>
      <b/>
      <sz val="12"/>
      <color rgb="FF222222"/>
      <name val="Arial"/>
      <family val="2"/>
    </font>
    <font>
      <b/>
      <sz val="12"/>
      <color rgb="FF000000"/>
      <name val="Arial"/>
      <family val="2"/>
    </font>
    <font>
      <b/>
      <sz val="8"/>
      <color theme="1"/>
      <name val="Arial"/>
      <family val="2"/>
    </font>
    <font>
      <sz val="8"/>
      <color theme="1"/>
      <name val="Arial"/>
      <family val="2"/>
    </font>
    <font>
      <sz val="8"/>
      <color rgb="FF000000"/>
      <name val="Arial"/>
      <family val="2"/>
    </font>
    <font>
      <sz val="11"/>
      <color rgb="FF222222"/>
      <name val="Arial"/>
      <family val="2"/>
    </font>
    <font>
      <sz val="11"/>
      <color indexed="8"/>
      <name val="Arial"/>
      <family val="2"/>
    </font>
    <font>
      <sz val="11"/>
      <color rgb="FF222222"/>
      <name val="Verdana"/>
      <family val="2"/>
    </font>
    <font>
      <sz val="12"/>
      <color rgb="FF222222"/>
      <name val="Verdana"/>
      <family val="2"/>
    </font>
    <font>
      <sz val="12"/>
      <color rgb="FFFF0000"/>
      <name val="Verdana"/>
      <family val="2"/>
    </font>
    <font>
      <sz val="12"/>
      <color rgb="FF000000"/>
      <name val="Verdana"/>
      <family val="2"/>
    </font>
    <font>
      <b/>
      <sz val="12"/>
      <color rgb="FF222222"/>
      <name val="Verdana"/>
      <family val="2"/>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272">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style="medium">
        <color indexed="8"/>
      </left>
      <right/>
      <top/>
      <bottom/>
      <diagonal/>
    </border>
    <border>
      <left/>
      <right/>
      <top/>
      <bottom/>
      <diagonal/>
    </border>
    <border>
      <left/>
      <right style="thin">
        <color indexed="13"/>
      </right>
      <top style="thin">
        <color indexed="13"/>
      </top>
      <bottom style="thin">
        <color indexed="13"/>
      </bottom>
      <diagonal/>
    </border>
    <border>
      <left style="medium">
        <color indexed="8"/>
      </left>
      <right style="thin">
        <color indexed="13"/>
      </right>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medium">
        <color indexed="8"/>
      </bottom>
      <diagonal/>
    </border>
    <border>
      <left style="thin">
        <color indexed="8"/>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right/>
      <top style="medium">
        <color indexed="8"/>
      </top>
      <bottom/>
      <diagonal/>
    </border>
    <border>
      <left/>
      <right/>
      <top/>
      <bottom style="thin">
        <color indexed="13"/>
      </bottom>
      <diagonal/>
    </border>
    <border>
      <left style="thin">
        <color indexed="13"/>
      </left>
      <right style="thin">
        <color indexed="13"/>
      </right>
      <top style="thin">
        <color indexed="8"/>
      </top>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style="thin">
        <color indexed="13"/>
      </left>
      <right/>
      <top style="thin">
        <color indexed="8"/>
      </top>
      <bottom/>
      <diagonal/>
    </border>
    <border>
      <left/>
      <right/>
      <top style="thin">
        <color indexed="8"/>
      </top>
      <bottom/>
      <diagonal/>
    </border>
    <border>
      <left style="thin">
        <color indexed="13"/>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13"/>
      </right>
      <top style="thin">
        <color indexed="13"/>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13"/>
      </right>
      <top/>
      <bottom/>
      <diagonal/>
    </border>
    <border>
      <left style="thin">
        <color indexed="13"/>
      </left>
      <right/>
      <top/>
      <bottom style="thin">
        <color indexed="13"/>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right/>
      <top style="thin">
        <color indexed="13"/>
      </top>
      <bottom style="thin">
        <color indexed="13"/>
      </bottom>
      <diagonal/>
    </border>
    <border>
      <left style="thin">
        <color indexed="8"/>
      </left>
      <right style="medium">
        <color indexed="8"/>
      </right>
      <top/>
      <bottom/>
      <diagonal/>
    </border>
    <border>
      <left/>
      <right/>
      <top/>
      <bottom style="thin">
        <color rgb="FF222222"/>
      </bottom>
      <diagonal/>
    </border>
    <border>
      <left style="thin">
        <color indexed="13"/>
      </left>
      <right/>
      <top style="thin">
        <color rgb="FF222222"/>
      </top>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8"/>
      </right>
      <top/>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ck">
        <color rgb="FF000000"/>
      </left>
      <right style="thick">
        <color rgb="FF000000"/>
      </right>
      <top style="thick">
        <color rgb="FF000000"/>
      </top>
      <bottom style="thick">
        <color rgb="FF000000"/>
      </bottom>
      <diagonal/>
    </border>
    <border>
      <left style="medium">
        <color indexed="8"/>
      </left>
      <right style="thin">
        <color indexed="8"/>
      </right>
      <top/>
      <bottom style="medium">
        <color indexed="8"/>
      </bottom>
      <diagonal/>
    </border>
    <border>
      <left style="medium">
        <color indexed="64"/>
      </left>
      <right style="thin">
        <color indexed="64"/>
      </right>
      <top style="medium">
        <color indexed="64"/>
      </top>
      <bottom/>
      <diagonal/>
    </border>
    <border>
      <left style="medium">
        <color indexed="8"/>
      </left>
      <right style="thin">
        <color indexed="13"/>
      </right>
      <top style="thin">
        <color indexed="8"/>
      </top>
      <bottom/>
      <diagonal/>
    </border>
    <border>
      <left style="thin">
        <color indexed="13"/>
      </left>
      <right style="thin">
        <color indexed="8"/>
      </right>
      <top style="thin">
        <color indexed="8"/>
      </top>
      <bottom/>
      <diagonal/>
    </border>
    <border>
      <left style="thin">
        <color indexed="8"/>
      </left>
      <right style="thin">
        <color indexed="8"/>
      </right>
      <top/>
      <bottom style="thin">
        <color indexed="13"/>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diagonal/>
    </border>
    <border>
      <left style="thin">
        <color indexed="8"/>
      </left>
      <right style="thin">
        <color indexed="8"/>
      </right>
      <top style="thin">
        <color indexed="13"/>
      </top>
      <bottom/>
      <diagonal/>
    </border>
    <border>
      <left style="thin">
        <color indexed="8"/>
      </left>
      <right style="thin">
        <color indexed="13"/>
      </right>
      <top/>
      <bottom style="medium">
        <color indexed="8"/>
      </bottom>
      <diagonal/>
    </border>
    <border>
      <left style="thin">
        <color indexed="13"/>
      </left>
      <right style="thin">
        <color indexed="13"/>
      </right>
      <top/>
      <bottom style="medium">
        <color indexed="8"/>
      </bottom>
      <diagonal/>
    </border>
    <border>
      <left style="thin">
        <color indexed="13"/>
      </left>
      <right style="thin">
        <color indexed="8"/>
      </right>
      <top/>
      <bottom style="medium">
        <color indexed="8"/>
      </bottom>
      <diagonal/>
    </border>
    <border>
      <left style="thin">
        <color indexed="13"/>
      </left>
      <right style="medium">
        <color indexed="8"/>
      </right>
      <top/>
      <bottom style="medium">
        <color indexed="8"/>
      </bottom>
      <diagonal/>
    </border>
    <border>
      <left style="thin">
        <color indexed="8"/>
      </left>
      <right style="medium">
        <color indexed="64"/>
      </right>
      <top style="thin">
        <color indexed="13"/>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13"/>
      </bottom>
      <diagonal/>
    </border>
    <border>
      <left style="thin">
        <color indexed="8"/>
      </left>
      <right style="thin">
        <color indexed="8"/>
      </right>
      <top style="medium">
        <color indexed="64"/>
      </top>
      <bottom/>
      <diagonal/>
    </border>
    <border>
      <left style="thin">
        <color indexed="8"/>
      </left>
      <right style="thin">
        <color indexed="13"/>
      </right>
      <top style="thin">
        <color indexed="13"/>
      </top>
      <bottom/>
      <diagonal/>
    </border>
    <border>
      <left/>
      <right style="thin">
        <color indexed="13"/>
      </right>
      <top style="thin">
        <color indexed="8"/>
      </top>
      <bottom style="thin">
        <color indexed="13"/>
      </bottom>
      <diagonal/>
    </border>
    <border>
      <left style="medium">
        <color indexed="8"/>
      </left>
      <right style="thin">
        <color indexed="13"/>
      </right>
      <top style="medium">
        <color indexed="8"/>
      </top>
      <bottom/>
      <diagonal/>
    </border>
    <border>
      <left style="thin">
        <color indexed="13"/>
      </left>
      <right style="thin">
        <color indexed="13"/>
      </right>
      <top style="medium">
        <color indexed="8"/>
      </top>
      <bottom/>
      <diagonal/>
    </border>
    <border>
      <left style="thin">
        <color indexed="13"/>
      </left>
      <right style="thin">
        <color indexed="8"/>
      </right>
      <top style="medium">
        <color indexed="8"/>
      </top>
      <bottom/>
      <diagonal/>
    </border>
    <border>
      <left style="thin">
        <color indexed="8"/>
      </left>
      <right style="thin">
        <color indexed="13"/>
      </right>
      <top style="medium">
        <color indexed="8"/>
      </top>
      <bottom/>
      <diagonal/>
    </border>
    <border>
      <left style="medium">
        <color indexed="64"/>
      </left>
      <right style="thin">
        <color indexed="13"/>
      </right>
      <top style="thin">
        <color indexed="8"/>
      </top>
      <bottom style="thin">
        <color indexed="8"/>
      </bottom>
      <diagonal/>
    </border>
    <border>
      <left style="thin">
        <color indexed="13"/>
      </left>
      <right style="medium">
        <color indexed="64"/>
      </right>
      <top style="thin">
        <color indexed="8"/>
      </top>
      <bottom style="thin">
        <color indexed="8"/>
      </bottom>
      <diagonal/>
    </border>
    <border>
      <left style="medium">
        <color indexed="64"/>
      </left>
      <right style="thin">
        <color indexed="13"/>
      </right>
      <top style="medium">
        <color indexed="64"/>
      </top>
      <bottom style="thin">
        <color indexed="13"/>
      </bottom>
      <diagonal/>
    </border>
    <border>
      <left style="thin">
        <color indexed="13"/>
      </left>
      <right style="thin">
        <color indexed="13"/>
      </right>
      <top style="medium">
        <color indexed="64"/>
      </top>
      <bottom style="thin">
        <color indexed="13"/>
      </bottom>
      <diagonal/>
    </border>
    <border>
      <left style="thin">
        <color indexed="13"/>
      </left>
      <right style="medium">
        <color indexed="64"/>
      </right>
      <top style="medium">
        <color indexed="64"/>
      </top>
      <bottom style="thin">
        <color indexed="13"/>
      </bottom>
      <diagonal/>
    </border>
    <border>
      <left style="medium">
        <color indexed="64"/>
      </left>
      <right style="thin">
        <color indexed="13"/>
      </right>
      <top style="thin">
        <color indexed="13"/>
      </top>
      <bottom style="thin">
        <color indexed="13"/>
      </bottom>
      <diagonal/>
    </border>
    <border>
      <left style="thin">
        <color indexed="13"/>
      </left>
      <right style="medium">
        <color indexed="64"/>
      </right>
      <top style="thin">
        <color indexed="13"/>
      </top>
      <bottom style="thin">
        <color indexed="13"/>
      </bottom>
      <diagonal/>
    </border>
    <border>
      <left style="medium">
        <color indexed="64"/>
      </left>
      <right style="thin">
        <color indexed="13"/>
      </right>
      <top style="thin">
        <color indexed="13"/>
      </top>
      <bottom style="medium">
        <color indexed="64"/>
      </bottom>
      <diagonal/>
    </border>
    <border>
      <left style="thin">
        <color indexed="13"/>
      </left>
      <right style="thin">
        <color indexed="13"/>
      </right>
      <top style="thin">
        <color indexed="13"/>
      </top>
      <bottom style="medium">
        <color indexed="64"/>
      </bottom>
      <diagonal/>
    </border>
    <border>
      <left style="thin">
        <color indexed="13"/>
      </left>
      <right style="medium">
        <color indexed="64"/>
      </right>
      <top style="thin">
        <color indexed="13"/>
      </top>
      <bottom style="medium">
        <color indexed="64"/>
      </bottom>
      <diagonal/>
    </border>
    <border>
      <left/>
      <right style="thin">
        <color indexed="13"/>
      </right>
      <top style="thin">
        <color indexed="13"/>
      </top>
      <bottom style="thin">
        <color indexed="8"/>
      </bottom>
      <diagonal/>
    </border>
    <border>
      <left/>
      <right style="thin">
        <color indexed="13"/>
      </right>
      <top/>
      <bottom style="thin">
        <color indexed="13"/>
      </bottom>
      <diagonal/>
    </border>
    <border>
      <left/>
      <right style="medium">
        <color indexed="64"/>
      </right>
      <top style="thin">
        <color indexed="8"/>
      </top>
      <bottom style="thin">
        <color indexed="8"/>
      </bottom>
      <diagonal/>
    </border>
    <border>
      <left style="medium">
        <color indexed="64"/>
      </left>
      <right style="thin">
        <color indexed="8"/>
      </right>
      <top style="thin">
        <color indexed="13"/>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medium">
        <color indexed="8"/>
      </right>
      <top style="thin">
        <color indexed="13"/>
      </top>
      <bottom/>
      <diagonal/>
    </border>
    <border>
      <left style="medium">
        <color indexed="64"/>
      </left>
      <right style="thin">
        <color indexed="8"/>
      </right>
      <top/>
      <bottom style="thin">
        <color indexed="13"/>
      </bottom>
      <diagonal/>
    </border>
    <border>
      <left style="thin">
        <color indexed="8"/>
      </left>
      <right style="thin">
        <color indexed="13"/>
      </right>
      <top/>
      <bottom style="thin">
        <color indexed="13"/>
      </bottom>
      <diagonal/>
    </border>
    <border>
      <left style="thin">
        <color indexed="13"/>
      </left>
      <right style="thin">
        <color indexed="8"/>
      </right>
      <top/>
      <bottom style="thin">
        <color indexed="13"/>
      </bottom>
      <diagonal/>
    </border>
    <border>
      <left/>
      <right style="medium">
        <color indexed="64"/>
      </right>
      <top/>
      <bottom style="thin">
        <color indexed="8"/>
      </bottom>
      <diagonal/>
    </border>
    <border>
      <left style="thin">
        <color indexed="13"/>
      </left>
      <right style="medium">
        <color indexed="8"/>
      </right>
      <top/>
      <bottom style="thin">
        <color indexed="13"/>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13"/>
      </right>
      <top style="medium">
        <color indexed="64"/>
      </top>
      <bottom style="medium">
        <color indexed="64"/>
      </bottom>
      <diagonal/>
    </border>
    <border>
      <left style="thin">
        <color indexed="13"/>
      </left>
      <right style="thin">
        <color indexed="13"/>
      </right>
      <top style="medium">
        <color indexed="64"/>
      </top>
      <bottom style="medium">
        <color indexed="64"/>
      </bottom>
      <diagonal/>
    </border>
    <border>
      <left style="thin">
        <color indexed="13"/>
      </left>
      <right style="medium">
        <color indexed="64"/>
      </right>
      <top style="medium">
        <color indexed="64"/>
      </top>
      <bottom style="medium">
        <color indexed="64"/>
      </bottom>
      <diagonal/>
    </border>
    <border>
      <left style="thin">
        <color indexed="8"/>
      </left>
      <right/>
      <top style="thin">
        <color indexed="13"/>
      </top>
      <bottom style="thin">
        <color indexed="8"/>
      </bottom>
      <diagonal/>
    </border>
    <border>
      <left style="thin">
        <color indexed="64"/>
      </left>
      <right style="medium">
        <color indexed="8"/>
      </right>
      <top style="thin">
        <color indexed="8"/>
      </top>
      <bottom/>
      <diagonal/>
    </border>
    <border>
      <left style="thin">
        <color indexed="64"/>
      </left>
      <right style="medium">
        <color indexed="8"/>
      </right>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style="thin">
        <color indexed="8"/>
      </top>
      <bottom style="thin">
        <color indexed="13"/>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medium">
        <color indexed="8"/>
      </right>
      <top/>
      <bottom style="medium">
        <color indexed="8"/>
      </bottom>
      <diagonal/>
    </border>
    <border>
      <left style="thin">
        <color indexed="13"/>
      </left>
      <right style="thin">
        <color indexed="8"/>
      </right>
      <top style="thin">
        <color indexed="13"/>
      </top>
      <bottom/>
      <diagonal/>
    </border>
    <border>
      <left style="thin">
        <color indexed="13"/>
      </left>
      <right style="thin">
        <color indexed="8"/>
      </right>
      <top style="medium">
        <color indexed="64"/>
      </top>
      <bottom style="thin">
        <color indexed="13"/>
      </bottom>
      <diagonal/>
    </border>
    <border>
      <left style="medium">
        <color indexed="8"/>
      </left>
      <right style="thin">
        <color indexed="13"/>
      </right>
      <top/>
      <bottom style="medium">
        <color indexed="8"/>
      </bottom>
      <diagonal/>
    </border>
    <border>
      <left/>
      <right style="thin">
        <color indexed="13"/>
      </right>
      <top/>
      <bottom style="medium">
        <color indexed="8"/>
      </bottom>
      <diagonal/>
    </border>
    <border>
      <left style="thin">
        <color indexed="8"/>
      </left>
      <right style="thin">
        <color indexed="13"/>
      </right>
      <top style="thin">
        <color indexed="8"/>
      </top>
      <bottom/>
      <diagonal/>
    </border>
    <border>
      <left style="thin">
        <color indexed="8"/>
      </left>
      <right style="thin">
        <color indexed="13"/>
      </right>
      <top style="medium">
        <color indexed="64"/>
      </top>
      <bottom style="thin">
        <color indexed="13"/>
      </bottom>
      <diagonal/>
    </border>
    <border>
      <left style="medium">
        <color indexed="8"/>
      </left>
      <right style="thin">
        <color indexed="8"/>
      </right>
      <top style="medium">
        <color indexed="8"/>
      </top>
      <bottom/>
      <diagonal/>
    </border>
    <border>
      <left style="thin">
        <color indexed="13"/>
      </left>
      <right style="medium">
        <color indexed="8"/>
      </right>
      <top style="medium">
        <color indexed="8"/>
      </top>
      <bottom/>
      <diagonal/>
    </border>
    <border>
      <left style="thin">
        <color indexed="13"/>
      </left>
      <right style="medium">
        <color indexed="64"/>
      </right>
      <top style="thin">
        <color indexed="8"/>
      </top>
      <bottom style="thin">
        <color indexed="13"/>
      </bottom>
      <diagonal/>
    </border>
    <border>
      <left style="thin">
        <color indexed="13"/>
      </left>
      <right style="medium">
        <color indexed="64"/>
      </right>
      <top style="thin">
        <color indexed="13"/>
      </top>
      <bottom style="thin">
        <color indexed="8"/>
      </bottom>
      <diagonal/>
    </border>
    <border>
      <left style="thin">
        <color indexed="8"/>
      </left>
      <right style="thin">
        <color indexed="13"/>
      </right>
      <top style="thin">
        <color indexed="13"/>
      </top>
      <bottom style="medium">
        <color indexed="64"/>
      </bottom>
      <diagonal/>
    </border>
    <border>
      <left style="thin">
        <color indexed="13"/>
      </left>
      <right style="thin">
        <color indexed="8"/>
      </right>
      <top style="thin">
        <color indexed="13"/>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s>
  <cellStyleXfs count="5">
    <xf numFmtId="0" fontId="0" fillId="0" borderId="0" applyNumberFormat="0" applyFill="0" applyBorder="0" applyProtection="0"/>
    <xf numFmtId="44" fontId="12"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0" fontId="1" fillId="0" borderId="39"/>
  </cellStyleXfs>
  <cellXfs count="1583">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6" fillId="4" borderId="9" xfId="0" applyFont="1" applyFill="1" applyBorder="1"/>
    <xf numFmtId="0" fontId="0" fillId="4" borderId="10" xfId="0" applyFill="1" applyBorder="1"/>
    <xf numFmtId="0" fontId="0" fillId="4" borderId="9" xfId="0" applyFill="1" applyBorder="1"/>
    <xf numFmtId="0" fontId="0" fillId="4" borderId="42" xfId="0" applyFill="1" applyBorder="1"/>
    <xf numFmtId="0" fontId="0" fillId="0" borderId="10" xfId="0" applyBorder="1"/>
    <xf numFmtId="0" fontId="2" fillId="4" borderId="34" xfId="0" applyFont="1" applyFill="1" applyBorder="1" applyAlignment="1">
      <alignment horizontal="center" vertical="center" wrapText="1"/>
    </xf>
    <xf numFmtId="1" fontId="2" fillId="4" borderId="34" xfId="0" applyNumberFormat="1" applyFont="1" applyFill="1" applyBorder="1" applyAlignment="1">
      <alignment horizontal="center" vertical="center" wrapText="1"/>
    </xf>
    <xf numFmtId="14" fontId="2" fillId="4" borderId="34" xfId="0" applyNumberFormat="1" applyFont="1" applyFill="1" applyBorder="1" applyAlignment="1">
      <alignment horizontal="center" vertical="center"/>
    </xf>
    <xf numFmtId="1" fontId="2" fillId="4" borderId="45" xfId="0" applyNumberFormat="1" applyFont="1" applyFill="1" applyBorder="1" applyAlignment="1">
      <alignment horizontal="center" vertical="center" wrapText="1"/>
    </xf>
    <xf numFmtId="165" fontId="8" fillId="4" borderId="48" xfId="0" applyNumberFormat="1" applyFont="1" applyFill="1" applyBorder="1" applyAlignment="1">
      <alignment vertical="center"/>
    </xf>
    <xf numFmtId="2" fontId="8" fillId="4" borderId="48" xfId="0" applyNumberFormat="1" applyFont="1" applyFill="1" applyBorder="1" applyAlignment="1">
      <alignment vertical="center"/>
    </xf>
    <xf numFmtId="49" fontId="2" fillId="4" borderId="45" xfId="0" applyNumberFormat="1" applyFont="1" applyFill="1" applyBorder="1" applyAlignment="1">
      <alignment horizontal="left" vertical="center"/>
    </xf>
    <xf numFmtId="0" fontId="0" fillId="0" borderId="42" xfId="0" applyBorder="1"/>
    <xf numFmtId="49" fontId="6" fillId="0" borderId="69" xfId="0" applyNumberFormat="1" applyFont="1" applyBorder="1"/>
    <xf numFmtId="0" fontId="8" fillId="0" borderId="9" xfId="0" applyFont="1" applyBorder="1"/>
    <xf numFmtId="173" fontId="2" fillId="4" borderId="34" xfId="0" applyNumberFormat="1" applyFont="1" applyFill="1" applyBorder="1" applyAlignment="1">
      <alignment vertical="center"/>
    </xf>
    <xf numFmtId="1" fontId="2" fillId="4" borderId="34" xfId="0" applyNumberFormat="1" applyFont="1" applyFill="1" applyBorder="1" applyAlignment="1">
      <alignment vertical="center"/>
    </xf>
    <xf numFmtId="0" fontId="11" fillId="4" borderId="18" xfId="0" applyFont="1" applyFill="1" applyBorder="1"/>
    <xf numFmtId="0" fontId="6" fillId="0" borderId="29" xfId="0" applyFont="1" applyBorder="1" applyAlignment="1">
      <alignment horizontal="center"/>
    </xf>
    <xf numFmtId="0" fontId="6" fillId="4" borderId="10" xfId="0" applyFont="1" applyFill="1" applyBorder="1"/>
    <xf numFmtId="0" fontId="0" fillId="4" borderId="65" xfId="0" applyFill="1" applyBorder="1"/>
    <xf numFmtId="0" fontId="0" fillId="0" borderId="65" xfId="0" applyBorder="1"/>
    <xf numFmtId="0" fontId="0" fillId="0" borderId="66" xfId="0" applyBorder="1"/>
    <xf numFmtId="0" fontId="10" fillId="4" borderId="9" xfId="0" applyFont="1" applyFill="1" applyBorder="1"/>
    <xf numFmtId="165" fontId="2" fillId="0" borderId="45" xfId="0" applyNumberFormat="1" applyFont="1" applyBorder="1"/>
    <xf numFmtId="0" fontId="0" fillId="6" borderId="0" xfId="0" applyFill="1"/>
    <xf numFmtId="0" fontId="13" fillId="6" borderId="0" xfId="0" applyFont="1" applyFill="1" applyAlignment="1">
      <alignment horizontal="center" vertical="center" wrapText="1"/>
    </xf>
    <xf numFmtId="0" fontId="13" fillId="6" borderId="0" xfId="0" applyFont="1" applyFill="1" applyAlignment="1">
      <alignment horizontal="left" vertical="center" wrapText="1"/>
    </xf>
    <xf numFmtId="3" fontId="13" fillId="6" borderId="0" xfId="0" applyNumberFormat="1" applyFont="1" applyFill="1" applyAlignment="1">
      <alignment horizontal="right" vertical="center" wrapText="1"/>
    </xf>
    <xf numFmtId="0" fontId="14" fillId="6" borderId="0" xfId="0" applyFont="1" applyFill="1" applyAlignment="1">
      <alignment horizontal="right" vertical="center" wrapText="1"/>
    </xf>
    <xf numFmtId="3" fontId="14" fillId="6" borderId="0" xfId="0" applyNumberFormat="1" applyFont="1" applyFill="1" applyAlignment="1">
      <alignment horizontal="right" vertical="center" wrapText="1"/>
    </xf>
    <xf numFmtId="0" fontId="18" fillId="0" borderId="151" xfId="4" applyFont="1" applyBorder="1" applyAlignment="1">
      <alignment vertical="center"/>
    </xf>
    <xf numFmtId="0" fontId="21" fillId="0" borderId="163" xfId="0" applyFont="1" applyBorder="1" applyAlignment="1">
      <alignment horizontal="center" vertical="center"/>
    </xf>
    <xf numFmtId="10" fontId="21" fillId="0" borderId="163" xfId="3" applyNumberFormat="1" applyFont="1" applyBorder="1" applyAlignment="1">
      <alignment horizontal="center" vertical="center"/>
    </xf>
    <xf numFmtId="0" fontId="21" fillId="0" borderId="164" xfId="0" applyFont="1" applyBorder="1" applyAlignment="1">
      <alignment horizontal="center" vertical="center"/>
    </xf>
    <xf numFmtId="0" fontId="23" fillId="0" borderId="147" xfId="0" applyFont="1" applyBorder="1" applyAlignment="1">
      <alignment horizontal="left" vertical="center"/>
    </xf>
    <xf numFmtId="41" fontId="23" fillId="0" borderId="147" xfId="2" applyFont="1" applyFill="1" applyBorder="1" applyAlignment="1">
      <alignment vertical="center"/>
    </xf>
    <xf numFmtId="41" fontId="23" fillId="0" borderId="147" xfId="2" applyFont="1" applyBorder="1" applyAlignment="1">
      <alignment vertical="center"/>
    </xf>
    <xf numFmtId="0" fontId="23" fillId="0" borderId="131" xfId="0" applyFont="1" applyBorder="1" applyAlignment="1">
      <alignment horizontal="left" vertical="center"/>
    </xf>
    <xf numFmtId="41" fontId="23" fillId="0" borderId="131" xfId="2" applyFont="1" applyBorder="1" applyAlignment="1" applyProtection="1">
      <alignment vertical="center"/>
    </xf>
    <xf numFmtId="41" fontId="23" fillId="0" borderId="131" xfId="2" applyFont="1" applyBorder="1" applyAlignment="1">
      <alignment vertical="center"/>
    </xf>
    <xf numFmtId="41" fontId="23" fillId="0" borderId="131" xfId="2" applyFont="1" applyFill="1" applyBorder="1" applyAlignment="1">
      <alignment vertical="center"/>
    </xf>
    <xf numFmtId="0" fontId="23" fillId="0" borderId="159" xfId="0" applyFont="1" applyBorder="1" applyAlignment="1">
      <alignment horizontal="left" vertical="center"/>
    </xf>
    <xf numFmtId="0" fontId="23" fillId="0" borderId="160" xfId="0" applyFont="1" applyBorder="1" applyAlignment="1">
      <alignment vertical="center" wrapText="1"/>
    </xf>
    <xf numFmtId="41" fontId="21" fillId="0" borderId="160" xfId="2" applyFont="1" applyBorder="1" applyAlignment="1" applyProtection="1">
      <alignment vertical="center"/>
    </xf>
    <xf numFmtId="41" fontId="23" fillId="0" borderId="160" xfId="2" applyFont="1" applyBorder="1" applyAlignment="1">
      <alignment vertical="center"/>
    </xf>
    <xf numFmtId="0" fontId="23" fillId="0" borderId="162" xfId="0" applyFont="1" applyBorder="1" applyAlignment="1">
      <alignment horizontal="left" vertical="center"/>
    </xf>
    <xf numFmtId="0" fontId="23" fillId="0" borderId="163" xfId="0" applyFont="1" applyBorder="1" applyAlignment="1">
      <alignment vertical="center" wrapText="1"/>
    </xf>
    <xf numFmtId="41" fontId="21" fillId="0" borderId="163" xfId="2" applyFont="1" applyBorder="1" applyAlignment="1" applyProtection="1">
      <alignment vertical="center"/>
    </xf>
    <xf numFmtId="41" fontId="23" fillId="0" borderId="163" xfId="2" applyFont="1" applyBorder="1" applyAlignment="1">
      <alignment vertical="center"/>
    </xf>
    <xf numFmtId="0" fontId="21" fillId="0" borderId="163" xfId="0" applyFont="1" applyBorder="1" applyAlignment="1">
      <alignment horizontal="center" vertical="center" wrapText="1"/>
    </xf>
    <xf numFmtId="165" fontId="8" fillId="4" borderId="48" xfId="0" applyNumberFormat="1" applyFont="1" applyFill="1" applyBorder="1" applyAlignment="1">
      <alignment vertical="center" wrapText="1"/>
    </xf>
    <xf numFmtId="0" fontId="26" fillId="0" borderId="39" xfId="4" applyFont="1"/>
    <xf numFmtId="0" fontId="17" fillId="0" borderId="39" xfId="4" applyFont="1"/>
    <xf numFmtId="0" fontId="26" fillId="0" borderId="39" xfId="4" applyFont="1" applyAlignment="1">
      <alignment vertical="center"/>
    </xf>
    <xf numFmtId="0" fontId="17" fillId="0" borderId="39" xfId="4" applyFont="1" applyAlignment="1">
      <alignment vertical="center"/>
    </xf>
    <xf numFmtId="0" fontId="20" fillId="0" borderId="0" xfId="0" applyFont="1" applyAlignment="1">
      <alignment vertical="center"/>
    </xf>
    <xf numFmtId="176" fontId="23" fillId="0" borderId="0" xfId="0" applyNumberFormat="1" applyFont="1"/>
    <xf numFmtId="0" fontId="23" fillId="0" borderId="0" xfId="0" applyFont="1"/>
    <xf numFmtId="0" fontId="23" fillId="0" borderId="147" xfId="0" applyFont="1" applyBorder="1" applyAlignment="1">
      <alignment horizontal="center" vertical="center" wrapText="1"/>
    </xf>
    <xf numFmtId="177" fontId="23" fillId="0" borderId="131" xfId="0" applyNumberFormat="1" applyFont="1" applyBorder="1" applyAlignment="1">
      <alignment vertical="center"/>
    </xf>
    <xf numFmtId="177" fontId="23" fillId="0" borderId="147" xfId="0" applyNumberFormat="1" applyFont="1" applyBorder="1" applyAlignment="1">
      <alignment vertical="center"/>
    </xf>
    <xf numFmtId="14" fontId="23" fillId="0" borderId="131" xfId="0" applyNumberFormat="1" applyFont="1" applyBorder="1" applyAlignment="1">
      <alignment horizontal="center" vertical="center"/>
    </xf>
    <xf numFmtId="0" fontId="23" fillId="0" borderId="131" xfId="0" applyFont="1" applyBorder="1" applyAlignment="1">
      <alignment horizontal="center" vertical="center" wrapText="1"/>
    </xf>
    <xf numFmtId="3" fontId="23" fillId="0" borderId="0" xfId="0" applyNumberFormat="1" applyFont="1"/>
    <xf numFmtId="0" fontId="23" fillId="0" borderId="0" xfId="0" applyFont="1" applyAlignment="1">
      <alignment wrapText="1"/>
    </xf>
    <xf numFmtId="177" fontId="23" fillId="0" borderId="0" xfId="0" applyNumberFormat="1" applyFont="1" applyAlignment="1">
      <alignment wrapText="1"/>
    </xf>
    <xf numFmtId="0" fontId="23" fillId="0" borderId="160" xfId="0" applyFont="1" applyBorder="1" applyAlignment="1">
      <alignment horizontal="center" vertical="center" wrapText="1"/>
    </xf>
    <xf numFmtId="177" fontId="23" fillId="0" borderId="160" xfId="0" applyNumberFormat="1" applyFont="1" applyBorder="1" applyAlignment="1">
      <alignment vertical="center"/>
    </xf>
    <xf numFmtId="14" fontId="23" fillId="0" borderId="160" xfId="0" applyNumberFormat="1" applyFont="1" applyBorder="1" applyAlignment="1">
      <alignment horizontal="center" vertical="center"/>
    </xf>
    <xf numFmtId="0" fontId="23" fillId="0" borderId="163" xfId="0" applyFont="1" applyBorder="1" applyAlignment="1">
      <alignment horizontal="center" vertical="center" wrapText="1"/>
    </xf>
    <xf numFmtId="177" fontId="23" fillId="0" borderId="163" xfId="0" applyNumberFormat="1" applyFont="1" applyBorder="1" applyAlignment="1">
      <alignment vertical="center"/>
    </xf>
    <xf numFmtId="14" fontId="23" fillId="0" borderId="163" xfId="0" applyNumberFormat="1" applyFont="1" applyBorder="1" applyAlignment="1">
      <alignment horizontal="center" vertical="center"/>
    </xf>
    <xf numFmtId="178" fontId="23" fillId="0" borderId="174" xfId="0" applyNumberFormat="1" applyFont="1" applyBorder="1" applyAlignment="1">
      <alignment vertical="top"/>
    </xf>
    <xf numFmtId="39" fontId="23" fillId="0" borderId="0" xfId="0" applyNumberFormat="1" applyFont="1"/>
    <xf numFmtId="0" fontId="23" fillId="0" borderId="137" xfId="0" applyFont="1" applyBorder="1" applyAlignment="1">
      <alignment horizontal="left" vertical="center"/>
    </xf>
    <xf numFmtId="0" fontId="23" fillId="0" borderId="144" xfId="0" applyFont="1" applyBorder="1" applyAlignment="1">
      <alignment horizontal="left" vertical="center"/>
    </xf>
    <xf numFmtId="41" fontId="23" fillId="0" borderId="147" xfId="2" applyFont="1" applyBorder="1" applyAlignment="1" applyProtection="1">
      <alignment vertical="center"/>
    </xf>
    <xf numFmtId="14" fontId="23" fillId="0" borderId="147" xfId="0" applyNumberFormat="1" applyFont="1" applyBorder="1" applyAlignment="1">
      <alignment horizontal="center" vertical="center"/>
    </xf>
    <xf numFmtId="0" fontId="12" fillId="0" borderId="0" xfId="0" applyNumberFormat="1" applyFont="1"/>
    <xf numFmtId="0" fontId="2" fillId="0" borderId="0" xfId="0" applyNumberFormat="1" applyFont="1"/>
    <xf numFmtId="175" fontId="2" fillId="0" borderId="0" xfId="1" applyNumberFormat="1" applyFont="1"/>
    <xf numFmtId="175" fontId="0" fillId="0" borderId="0" xfId="0" applyNumberFormat="1"/>
    <xf numFmtId="177" fontId="21" fillId="0" borderId="163" xfId="2" applyNumberFormat="1" applyFont="1" applyFill="1" applyBorder="1" applyAlignment="1">
      <alignment vertical="center"/>
    </xf>
    <xf numFmtId="0" fontId="8" fillId="4" borderId="45" xfId="0" applyFont="1" applyFill="1" applyBorder="1" applyAlignment="1">
      <alignment horizontal="center" vertical="center" wrapText="1"/>
    </xf>
    <xf numFmtId="0" fontId="8" fillId="4" borderId="48" xfId="0" applyFont="1" applyFill="1" applyBorder="1" applyAlignment="1">
      <alignment horizontal="center" vertical="center" wrapText="1"/>
    </xf>
    <xf numFmtId="49" fontId="8" fillId="0" borderId="35" xfId="0" applyNumberFormat="1" applyFont="1" applyBorder="1" applyAlignment="1">
      <alignment horizontal="center" vertical="center"/>
    </xf>
    <xf numFmtId="0" fontId="8" fillId="0" borderId="68"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49" fontId="8" fillId="0" borderId="69" xfId="0" applyNumberFormat="1" applyFont="1" applyBorder="1" applyAlignment="1">
      <alignment vertical="center"/>
    </xf>
    <xf numFmtId="0" fontId="2" fillId="4" borderId="65" xfId="0" applyFont="1" applyFill="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166" fontId="2" fillId="0" borderId="132" xfId="0" applyNumberFormat="1" applyFont="1" applyBorder="1" applyAlignment="1">
      <alignment horizontal="right" vertical="center"/>
    </xf>
    <xf numFmtId="0" fontId="8" fillId="0" borderId="16" xfId="0" applyFont="1" applyFill="1" applyBorder="1" applyAlignment="1">
      <alignment horizontal="left" vertical="center"/>
    </xf>
    <xf numFmtId="166" fontId="2" fillId="0" borderId="132" xfId="0" applyNumberFormat="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NumberFormat="1" applyFont="1" applyAlignment="1">
      <alignment vertical="center"/>
    </xf>
    <xf numFmtId="166" fontId="2" fillId="0" borderId="10" xfId="0" applyNumberFormat="1" applyFont="1" applyBorder="1" applyAlignment="1">
      <alignment vertical="center"/>
    </xf>
    <xf numFmtId="175" fontId="2" fillId="0" borderId="132" xfId="1" applyNumberFormat="1" applyFont="1" applyBorder="1" applyAlignment="1">
      <alignment vertical="center"/>
    </xf>
    <xf numFmtId="0" fontId="2" fillId="0" borderId="132" xfId="0" applyFont="1" applyBorder="1" applyAlignment="1">
      <alignment vertical="center"/>
    </xf>
    <xf numFmtId="49" fontId="2" fillId="4" borderId="48" xfId="0" applyNumberFormat="1" applyFont="1" applyFill="1" applyBorder="1" applyAlignment="1">
      <alignment vertical="center"/>
    </xf>
    <xf numFmtId="165" fontId="2" fillId="4" borderId="48" xfId="0" applyNumberFormat="1" applyFont="1" applyFill="1" applyBorder="1" applyAlignment="1">
      <alignment vertical="center"/>
    </xf>
    <xf numFmtId="169" fontId="2" fillId="4" borderId="48" xfId="0" applyNumberFormat="1" applyFont="1" applyFill="1" applyBorder="1" applyAlignment="1">
      <alignment vertical="center"/>
    </xf>
    <xf numFmtId="167" fontId="2" fillId="0" borderId="9" xfId="0" applyNumberFormat="1" applyFont="1" applyBorder="1" applyAlignment="1">
      <alignment vertical="center"/>
    </xf>
    <xf numFmtId="173" fontId="2" fillId="0" borderId="10" xfId="0" applyNumberFormat="1" applyFont="1" applyBorder="1" applyAlignment="1">
      <alignment vertical="center"/>
    </xf>
    <xf numFmtId="3" fontId="32" fillId="6" borderId="0" xfId="0" applyNumberFormat="1" applyFont="1" applyFill="1" applyAlignment="1">
      <alignment horizontal="right" vertical="center" wrapText="1"/>
    </xf>
    <xf numFmtId="14" fontId="2" fillId="4" borderId="34" xfId="0" applyNumberFormat="1" applyFont="1" applyFill="1" applyBorder="1" applyAlignment="1">
      <alignment vertical="center"/>
    </xf>
    <xf numFmtId="3" fontId="24" fillId="0" borderId="0" xfId="0" applyNumberFormat="1" applyFont="1" applyAlignment="1">
      <alignment vertical="center"/>
    </xf>
    <xf numFmtId="49" fontId="2" fillId="4" borderId="45" xfId="0" applyNumberFormat="1" applyFont="1" applyFill="1" applyBorder="1" applyAlignment="1">
      <alignment vertical="center"/>
    </xf>
    <xf numFmtId="14" fontId="2" fillId="4" borderId="45" xfId="0" applyNumberFormat="1" applyFont="1" applyFill="1" applyBorder="1" applyAlignment="1">
      <alignment vertical="center"/>
    </xf>
    <xf numFmtId="169" fontId="2" fillId="4" borderId="45" xfId="0" applyNumberFormat="1" applyFont="1" applyFill="1" applyBorder="1" applyAlignment="1">
      <alignment vertical="center"/>
    </xf>
    <xf numFmtId="173" fontId="2" fillId="4" borderId="48" xfId="0" applyNumberFormat="1" applyFont="1" applyFill="1" applyBorder="1" applyAlignment="1">
      <alignment vertical="center"/>
    </xf>
    <xf numFmtId="165" fontId="2" fillId="0" borderId="10" xfId="0" applyNumberFormat="1" applyFont="1" applyBorder="1" applyAlignment="1">
      <alignment vertical="center"/>
    </xf>
    <xf numFmtId="0" fontId="2" fillId="4" borderId="9" xfId="0" applyFont="1" applyFill="1" applyBorder="1"/>
    <xf numFmtId="0" fontId="2" fillId="4" borderId="10" xfId="0" applyFont="1" applyFill="1" applyBorder="1"/>
    <xf numFmtId="0" fontId="33" fillId="4" borderId="10" xfId="0" applyFont="1" applyFill="1" applyBorder="1" applyAlignment="1">
      <alignment horizontal="center" vertical="center" wrapText="1"/>
    </xf>
    <xf numFmtId="49" fontId="8" fillId="4" borderId="34" xfId="0" applyNumberFormat="1" applyFont="1" applyFill="1" applyBorder="1" applyAlignment="1">
      <alignment horizontal="center" vertical="center"/>
    </xf>
    <xf numFmtId="49" fontId="8" fillId="4" borderId="35" xfId="0" applyNumberFormat="1" applyFont="1" applyFill="1" applyBorder="1" applyAlignment="1">
      <alignment horizontal="center" vertical="center"/>
    </xf>
    <xf numFmtId="0" fontId="2" fillId="4" borderId="10" xfId="0" applyFont="1" applyFill="1" applyBorder="1" applyAlignment="1">
      <alignment horizontal="justify" vertical="center"/>
    </xf>
    <xf numFmtId="0" fontId="2" fillId="4" borderId="10" xfId="0" applyFont="1" applyFill="1" applyBorder="1" applyAlignment="1">
      <alignment horizontal="right"/>
    </xf>
    <xf numFmtId="0" fontId="2" fillId="4" borderId="34" xfId="0" applyFont="1" applyFill="1" applyBorder="1" applyAlignment="1">
      <alignment horizontal="right" vertical="center"/>
    </xf>
    <xf numFmtId="165" fontId="2" fillId="4" borderId="35" xfId="0" applyNumberFormat="1" applyFont="1" applyFill="1" applyBorder="1" applyAlignment="1">
      <alignment vertical="center"/>
    </xf>
    <xf numFmtId="0" fontId="8" fillId="4" borderId="36" xfId="0" applyFont="1" applyFill="1" applyBorder="1" applyAlignment="1">
      <alignment horizontal="center"/>
    </xf>
    <xf numFmtId="0" fontId="8" fillId="4" borderId="37" xfId="0" applyFont="1" applyFill="1" applyBorder="1" applyAlignment="1">
      <alignment horizontal="center"/>
    </xf>
    <xf numFmtId="0" fontId="2" fillId="4" borderId="37" xfId="0" applyFont="1" applyFill="1" applyBorder="1" applyAlignment="1">
      <alignment horizontal="justify" vertical="center"/>
    </xf>
    <xf numFmtId="0" fontId="2" fillId="4" borderId="37" xfId="0" applyFont="1" applyFill="1" applyBorder="1" applyAlignment="1">
      <alignment horizontal="right"/>
    </xf>
    <xf numFmtId="0" fontId="2" fillId="4" borderId="37" xfId="0" applyFont="1" applyFill="1" applyBorder="1"/>
    <xf numFmtId="0" fontId="2" fillId="4" borderId="38" xfId="0" applyFont="1" applyFill="1" applyBorder="1"/>
    <xf numFmtId="0" fontId="2" fillId="4" borderId="39" xfId="0" applyFont="1" applyFill="1" applyBorder="1"/>
    <xf numFmtId="0" fontId="2" fillId="4" borderId="40" xfId="0" applyFont="1" applyFill="1" applyBorder="1"/>
    <xf numFmtId="165" fontId="34" fillId="4" borderId="35" xfId="0" applyNumberFormat="1" applyFont="1" applyFill="1" applyBorder="1" applyAlignment="1">
      <alignment vertical="center"/>
    </xf>
    <xf numFmtId="0" fontId="34" fillId="4" borderId="38" xfId="0" applyFont="1" applyFill="1" applyBorder="1" applyAlignment="1">
      <alignment horizontal="left" vertical="center" wrapText="1"/>
    </xf>
    <xf numFmtId="0" fontId="34" fillId="4" borderId="39" xfId="0" applyFont="1" applyFill="1" applyBorder="1" applyAlignment="1">
      <alignment horizontal="center" vertical="center" wrapText="1"/>
    </xf>
    <xf numFmtId="3" fontId="34" fillId="4" borderId="39" xfId="0" applyNumberFormat="1" applyFont="1" applyFill="1" applyBorder="1" applyAlignment="1">
      <alignment horizontal="right" vertical="center" wrapText="1"/>
    </xf>
    <xf numFmtId="0" fontId="34" fillId="4" borderId="39" xfId="0" applyFont="1" applyFill="1" applyBorder="1" applyAlignment="1">
      <alignment horizontal="right" vertical="center" wrapText="1"/>
    </xf>
    <xf numFmtId="0" fontId="34" fillId="4" borderId="39" xfId="0" applyFont="1" applyFill="1" applyBorder="1" applyAlignment="1">
      <alignment horizontal="left" vertical="center" wrapText="1"/>
    </xf>
    <xf numFmtId="166" fontId="2" fillId="4" borderId="35" xfId="0" applyNumberFormat="1" applyFont="1" applyFill="1" applyBorder="1" applyAlignment="1">
      <alignment vertical="center"/>
    </xf>
    <xf numFmtId="0" fontId="34" fillId="4" borderId="38" xfId="0" applyFont="1" applyFill="1" applyBorder="1" applyAlignment="1">
      <alignment horizontal="center" vertical="center" wrapText="1"/>
    </xf>
    <xf numFmtId="14" fontId="34" fillId="4" borderId="39" xfId="0" applyNumberFormat="1" applyFont="1" applyFill="1" applyBorder="1" applyAlignment="1">
      <alignment horizontal="center" vertical="center" wrapText="1"/>
    </xf>
    <xf numFmtId="0" fontId="2" fillId="4" borderId="111" xfId="0" applyFont="1" applyFill="1" applyBorder="1"/>
    <xf numFmtId="168" fontId="2" fillId="4" borderId="112" xfId="0" applyNumberFormat="1" applyFont="1" applyFill="1" applyBorder="1" applyAlignment="1">
      <alignment horizontal="right"/>
    </xf>
    <xf numFmtId="49" fontId="8" fillId="4" borderId="183" xfId="0" applyNumberFormat="1" applyFont="1" applyFill="1" applyBorder="1" applyAlignment="1">
      <alignment horizontal="center" vertical="center"/>
    </xf>
    <xf numFmtId="49" fontId="8" fillId="4" borderId="111" xfId="0" applyNumberFormat="1" applyFont="1" applyFill="1" applyBorder="1" applyAlignment="1">
      <alignment horizontal="center" vertical="center" wrapText="1"/>
    </xf>
    <xf numFmtId="49" fontId="8" fillId="4" borderId="200" xfId="0" applyNumberFormat="1" applyFont="1" applyFill="1" applyBorder="1" applyAlignment="1">
      <alignment horizontal="center" vertical="center"/>
    </xf>
    <xf numFmtId="49" fontId="2" fillId="4" borderId="160" xfId="0" applyNumberFormat="1" applyFont="1" applyFill="1" applyBorder="1" applyAlignment="1">
      <alignment horizontal="left" vertical="center"/>
    </xf>
    <xf numFmtId="0" fontId="2" fillId="4" borderId="160" xfId="0" applyNumberFormat="1" applyFont="1" applyFill="1" applyBorder="1" applyAlignment="1">
      <alignment horizontal="center" vertical="center" wrapText="1"/>
    </xf>
    <xf numFmtId="3" fontId="2" fillId="0" borderId="160" xfId="0" applyNumberFormat="1" applyFont="1" applyBorder="1" applyAlignment="1">
      <alignment horizontal="right" vertical="center"/>
    </xf>
    <xf numFmtId="3" fontId="24" fillId="0" borderId="160" xfId="0" applyNumberFormat="1" applyFont="1" applyBorder="1" applyAlignment="1">
      <alignment horizontal="right" vertical="center"/>
    </xf>
    <xf numFmtId="3" fontId="2" fillId="4" borderId="160" xfId="0" applyNumberFormat="1" applyFont="1" applyFill="1" applyBorder="1" applyAlignment="1">
      <alignment horizontal="right" vertical="center"/>
    </xf>
    <xf numFmtId="3" fontId="2" fillId="0" borderId="160" xfId="1" applyNumberFormat="1" applyFont="1" applyBorder="1" applyAlignment="1">
      <alignment horizontal="right" vertical="center"/>
    </xf>
    <xf numFmtId="14" fontId="2" fillId="4" borderId="160" xfId="0" applyNumberFormat="1" applyFont="1" applyFill="1" applyBorder="1" applyAlignment="1">
      <alignment horizontal="center" vertical="center"/>
    </xf>
    <xf numFmtId="49" fontId="2" fillId="4" borderId="131" xfId="0" applyNumberFormat="1" applyFont="1" applyFill="1" applyBorder="1" applyAlignment="1">
      <alignment horizontal="left" vertical="center"/>
    </xf>
    <xf numFmtId="0" fontId="2" fillId="4" borderId="131" xfId="0" applyFont="1" applyFill="1" applyBorder="1" applyAlignment="1">
      <alignment horizontal="center" vertical="center" wrapText="1"/>
    </xf>
    <xf numFmtId="3" fontId="2" fillId="4" borderId="131" xfId="0" applyNumberFormat="1" applyFont="1" applyFill="1" applyBorder="1" applyAlignment="1">
      <alignment horizontal="right" vertical="center"/>
    </xf>
    <xf numFmtId="3" fontId="32" fillId="6" borderId="131" xfId="0" applyNumberFormat="1" applyFont="1" applyFill="1" applyBorder="1" applyAlignment="1">
      <alignment horizontal="right" vertical="center" wrapText="1"/>
    </xf>
    <xf numFmtId="3" fontId="32" fillId="0" borderId="131" xfId="0" applyNumberFormat="1" applyFont="1" applyBorder="1" applyAlignment="1">
      <alignment horizontal="right" vertical="center"/>
    </xf>
    <xf numFmtId="14" fontId="2" fillId="4" borderId="131" xfId="0" applyNumberFormat="1" applyFont="1" applyFill="1" applyBorder="1" applyAlignment="1">
      <alignment horizontal="center" vertical="center"/>
    </xf>
    <xf numFmtId="0" fontId="2" fillId="4" borderId="131" xfId="0" applyNumberFormat="1" applyFont="1" applyFill="1" applyBorder="1" applyAlignment="1">
      <alignment horizontal="center" vertical="center" wrapText="1"/>
    </xf>
    <xf numFmtId="3" fontId="23" fillId="0" borderId="131" xfId="0" applyNumberFormat="1" applyFont="1" applyFill="1" applyBorder="1" applyAlignment="1">
      <alignment horizontal="right" vertical="center" wrapText="1"/>
    </xf>
    <xf numFmtId="3" fontId="35" fillId="6" borderId="131" xfId="0" applyNumberFormat="1" applyFont="1" applyFill="1" applyBorder="1" applyAlignment="1">
      <alignment horizontal="right" vertical="center" wrapText="1"/>
    </xf>
    <xf numFmtId="49" fontId="2" fillId="4" borderId="163" xfId="0" applyNumberFormat="1" applyFont="1" applyFill="1" applyBorder="1" applyAlignment="1">
      <alignment horizontal="left" vertical="center"/>
    </xf>
    <xf numFmtId="0" fontId="2" fillId="4" borderId="163" xfId="0" applyFont="1" applyFill="1" applyBorder="1" applyAlignment="1">
      <alignment horizontal="center" vertical="center" wrapText="1"/>
    </xf>
    <xf numFmtId="3" fontId="2" fillId="4" borderId="163" xfId="0" applyNumberFormat="1" applyFont="1" applyFill="1" applyBorder="1" applyAlignment="1">
      <alignment horizontal="right" vertical="center"/>
    </xf>
    <xf numFmtId="14" fontId="2" fillId="4" borderId="163" xfId="0" applyNumberFormat="1" applyFont="1" applyFill="1" applyBorder="1" applyAlignment="1">
      <alignment horizontal="center" vertical="center"/>
    </xf>
    <xf numFmtId="49" fontId="2" fillId="4" borderId="109" xfId="0" applyNumberFormat="1" applyFont="1" applyFill="1" applyBorder="1" applyAlignment="1">
      <alignment horizontal="left" vertical="center"/>
    </xf>
    <xf numFmtId="165" fontId="8" fillId="4" borderId="109" xfId="0" applyNumberFormat="1" applyFont="1" applyFill="1" applyBorder="1" applyAlignment="1">
      <alignment horizontal="center" vertical="center"/>
    </xf>
    <xf numFmtId="165" fontId="2" fillId="4" borderId="109" xfId="0" applyNumberFormat="1" applyFont="1" applyFill="1" applyBorder="1" applyAlignment="1">
      <alignment vertical="center"/>
    </xf>
    <xf numFmtId="167" fontId="2" fillId="4" borderId="109" xfId="0" applyNumberFormat="1" applyFont="1" applyFill="1" applyBorder="1" applyAlignment="1">
      <alignment vertical="center"/>
    </xf>
    <xf numFmtId="165" fontId="2" fillId="4" borderId="109" xfId="0" applyNumberFormat="1" applyFont="1" applyFill="1" applyBorder="1" applyAlignment="1">
      <alignment horizontal="center" vertical="center"/>
    </xf>
    <xf numFmtId="49" fontId="2" fillId="4" borderId="197" xfId="0" applyNumberFormat="1" applyFont="1" applyFill="1" applyBorder="1" applyAlignment="1">
      <alignment horizontal="left" vertical="center"/>
    </xf>
    <xf numFmtId="0" fontId="2" fillId="4" borderId="197" xfId="0" applyFont="1" applyFill="1" applyBorder="1" applyAlignment="1">
      <alignment horizontal="center" vertical="center" wrapText="1"/>
    </xf>
    <xf numFmtId="165" fontId="2" fillId="4" borderId="197" xfId="0" applyNumberFormat="1" applyFont="1" applyFill="1" applyBorder="1" applyAlignment="1">
      <alignment horizontal="center" vertical="center" wrapText="1"/>
    </xf>
    <xf numFmtId="165" fontId="8" fillId="4" borderId="197" xfId="0" applyNumberFormat="1" applyFont="1" applyFill="1" applyBorder="1" applyAlignment="1">
      <alignment horizontal="center" vertical="center"/>
    </xf>
    <xf numFmtId="165" fontId="2" fillId="4" borderId="197" xfId="0" applyNumberFormat="1" applyFont="1" applyFill="1" applyBorder="1" applyAlignment="1">
      <alignment vertical="center"/>
    </xf>
    <xf numFmtId="167" fontId="2" fillId="4" borderId="197" xfId="0" applyNumberFormat="1" applyFont="1" applyFill="1" applyBorder="1" applyAlignment="1">
      <alignment vertical="center"/>
    </xf>
    <xf numFmtId="167" fontId="2" fillId="4" borderId="197" xfId="0" applyNumberFormat="1" applyFont="1" applyFill="1" applyBorder="1" applyAlignment="1">
      <alignment horizontal="center" vertical="center"/>
    </xf>
    <xf numFmtId="14" fontId="2" fillId="4" borderId="197" xfId="0" applyNumberFormat="1" applyFont="1" applyFill="1" applyBorder="1" applyAlignment="1">
      <alignment horizontal="center" vertical="center"/>
    </xf>
    <xf numFmtId="49" fontId="8" fillId="4" borderId="186" xfId="0" applyNumberFormat="1" applyFont="1" applyFill="1" applyBorder="1" applyAlignment="1">
      <alignment vertical="center"/>
    </xf>
    <xf numFmtId="49" fontId="2" fillId="4" borderId="48" xfId="0" applyNumberFormat="1" applyFont="1" applyFill="1" applyBorder="1" applyAlignment="1">
      <alignment horizontal="left" vertical="center"/>
    </xf>
    <xf numFmtId="174" fontId="2" fillId="4" borderId="48" xfId="0" applyNumberFormat="1" applyFont="1" applyFill="1" applyBorder="1" applyAlignment="1">
      <alignment vertical="center"/>
    </xf>
    <xf numFmtId="167" fontId="2" fillId="4" borderId="9" xfId="0" applyNumberFormat="1" applyFont="1" applyFill="1" applyBorder="1"/>
    <xf numFmtId="174" fontId="2" fillId="4" borderId="34" xfId="0" applyNumberFormat="1" applyFont="1" applyFill="1" applyBorder="1" applyAlignment="1">
      <alignment vertical="center"/>
    </xf>
    <xf numFmtId="170" fontId="2" fillId="4" borderId="34" xfId="0" applyNumberFormat="1" applyFont="1" applyFill="1" applyBorder="1" applyAlignment="1">
      <alignment vertical="center"/>
    </xf>
    <xf numFmtId="0" fontId="2" fillId="4" borderId="45" xfId="0" applyFont="1" applyFill="1" applyBorder="1" applyAlignment="1">
      <alignment horizontal="right" vertical="center"/>
    </xf>
    <xf numFmtId="172" fontId="8" fillId="4" borderId="10" xfId="0" applyNumberFormat="1" applyFont="1" applyFill="1" applyBorder="1" applyAlignment="1">
      <alignment horizontal="center" vertical="center"/>
    </xf>
    <xf numFmtId="0" fontId="2" fillId="0" borderId="40" xfId="0" applyFont="1" applyBorder="1" applyAlignment="1">
      <alignment vertical="center"/>
    </xf>
    <xf numFmtId="168" fontId="2" fillId="0" borderId="119" xfId="0" applyNumberFormat="1" applyFont="1" applyBorder="1" applyAlignment="1">
      <alignment horizontal="right" vertical="center"/>
    </xf>
    <xf numFmtId="49" fontId="2" fillId="4" borderId="109" xfId="0" applyNumberFormat="1" applyFont="1" applyFill="1" applyBorder="1" applyAlignment="1">
      <alignment vertical="center"/>
    </xf>
    <xf numFmtId="0" fontId="2" fillId="4" borderId="109" xfId="0" applyNumberFormat="1" applyFont="1" applyFill="1" applyBorder="1" applyAlignment="1">
      <alignment horizontal="center" vertical="center" wrapText="1"/>
    </xf>
    <xf numFmtId="173" fontId="2" fillId="4" borderId="109" xfId="0" applyNumberFormat="1" applyFont="1" applyFill="1" applyBorder="1" applyAlignment="1">
      <alignment vertical="center"/>
    </xf>
    <xf numFmtId="14" fontId="2" fillId="4" borderId="109" xfId="0" applyNumberFormat="1" applyFont="1" applyFill="1" applyBorder="1" applyAlignment="1">
      <alignment horizontal="center" vertical="center"/>
    </xf>
    <xf numFmtId="169" fontId="2" fillId="4" borderId="109" xfId="0" applyNumberFormat="1" applyFont="1" applyFill="1" applyBorder="1" applyAlignment="1">
      <alignment vertical="center"/>
    </xf>
    <xf numFmtId="166" fontId="2" fillId="0" borderId="193" xfId="0" applyNumberFormat="1" applyFont="1" applyBorder="1" applyAlignment="1">
      <alignment vertical="center"/>
    </xf>
    <xf numFmtId="49" fontId="8" fillId="0" borderId="197" xfId="0" applyNumberFormat="1" applyFont="1" applyBorder="1" applyAlignment="1">
      <alignment horizontal="center" vertical="center"/>
    </xf>
    <xf numFmtId="49" fontId="8" fillId="4" borderId="197" xfId="0" applyNumberFormat="1" applyFont="1" applyFill="1" applyBorder="1" applyAlignment="1">
      <alignment horizontal="center" vertical="center"/>
    </xf>
    <xf numFmtId="49" fontId="8" fillId="4" borderId="197" xfId="0" applyNumberFormat="1" applyFont="1" applyFill="1" applyBorder="1" applyAlignment="1">
      <alignment horizontal="center" vertical="center" wrapText="1"/>
    </xf>
    <xf numFmtId="49" fontId="8" fillId="0" borderId="199" xfId="0" applyNumberFormat="1" applyFont="1" applyBorder="1" applyAlignment="1">
      <alignment horizontal="center" vertical="center"/>
    </xf>
    <xf numFmtId="49" fontId="8" fillId="0" borderId="196" xfId="0" applyNumberFormat="1" applyFont="1" applyBorder="1" applyAlignment="1">
      <alignment vertical="center"/>
    </xf>
    <xf numFmtId="0" fontId="8" fillId="0" borderId="197" xfId="0" applyFont="1" applyBorder="1" applyAlignment="1">
      <alignment horizontal="left" vertical="center"/>
    </xf>
    <xf numFmtId="0" fontId="8" fillId="0" borderId="197" xfId="0" applyFont="1" applyFill="1" applyBorder="1" applyAlignment="1">
      <alignment horizontal="left" vertical="center"/>
    </xf>
    <xf numFmtId="0" fontId="8" fillId="0" borderId="199" xfId="0" applyFont="1" applyBorder="1" applyAlignment="1">
      <alignment horizontal="left" vertical="center"/>
    </xf>
    <xf numFmtId="49" fontId="8" fillId="4" borderId="84" xfId="0" applyNumberFormat="1" applyFont="1" applyFill="1" applyBorder="1" applyAlignment="1">
      <alignment horizontal="center" vertical="center"/>
    </xf>
    <xf numFmtId="0" fontId="2" fillId="4" borderId="83" xfId="0" applyFont="1" applyFill="1" applyBorder="1" applyAlignment="1">
      <alignment horizontal="right" vertical="center"/>
    </xf>
    <xf numFmtId="10" fontId="2" fillId="4" borderId="83" xfId="0" applyNumberFormat="1" applyFont="1" applyFill="1" applyBorder="1" applyAlignment="1">
      <alignment vertical="center"/>
    </xf>
    <xf numFmtId="0" fontId="2" fillId="4" borderId="93" xfId="0" applyFont="1" applyFill="1" applyBorder="1" applyAlignment="1">
      <alignment horizontal="left" vertical="center"/>
    </xf>
    <xf numFmtId="3" fontId="2" fillId="4" borderId="109" xfId="0" applyNumberFormat="1" applyFont="1" applyFill="1" applyBorder="1" applyAlignment="1">
      <alignment vertical="center"/>
    </xf>
    <xf numFmtId="3" fontId="2" fillId="4" borderId="109" xfId="0" applyNumberFormat="1" applyFont="1" applyFill="1" applyBorder="1" applyAlignment="1">
      <alignment vertical="center" wrapText="1"/>
    </xf>
    <xf numFmtId="3" fontId="2" fillId="4" borderId="34" xfId="0" applyNumberFormat="1" applyFont="1" applyFill="1" applyBorder="1" applyAlignment="1">
      <alignment vertical="center"/>
    </xf>
    <xf numFmtId="3" fontId="2" fillId="4" borderId="45" xfId="0" applyNumberFormat="1" applyFont="1" applyFill="1" applyBorder="1" applyAlignment="1">
      <alignment vertical="center"/>
    </xf>
    <xf numFmtId="49" fontId="2" fillId="4" borderId="82" xfId="0" applyNumberFormat="1" applyFont="1" applyFill="1" applyBorder="1" applyAlignment="1">
      <alignment horizontal="left" vertical="center"/>
    </xf>
    <xf numFmtId="49" fontId="2" fillId="4" borderId="82" xfId="0" applyNumberFormat="1" applyFont="1" applyFill="1" applyBorder="1" applyAlignment="1">
      <alignment horizontal="left" vertical="center" wrapText="1"/>
    </xf>
    <xf numFmtId="0" fontId="2" fillId="0" borderId="131" xfId="0" applyNumberFormat="1" applyFont="1" applyBorder="1" applyAlignment="1">
      <alignment vertical="center"/>
    </xf>
    <xf numFmtId="49" fontId="2" fillId="4" borderId="111" xfId="0" applyNumberFormat="1" applyFont="1" applyFill="1" applyBorder="1" applyAlignment="1">
      <alignment vertical="center"/>
    </xf>
    <xf numFmtId="0" fontId="8" fillId="4" borderId="111" xfId="0" applyFont="1" applyFill="1" applyBorder="1" applyAlignment="1">
      <alignment vertical="center" wrapText="1"/>
    </xf>
    <xf numFmtId="165" fontId="8" fillId="4" borderId="111" xfId="0" applyNumberFormat="1" applyFont="1" applyFill="1" applyBorder="1" applyAlignment="1">
      <alignment vertical="center"/>
    </xf>
    <xf numFmtId="165" fontId="2" fillId="4" borderId="111" xfId="0" applyNumberFormat="1" applyFont="1" applyFill="1" applyBorder="1" applyAlignment="1">
      <alignment vertical="center"/>
    </xf>
    <xf numFmtId="0" fontId="2" fillId="4" borderId="229" xfId="0" applyNumberFormat="1" applyFont="1" applyFill="1" applyBorder="1" applyAlignment="1">
      <alignment horizontal="right" vertical="center"/>
    </xf>
    <xf numFmtId="0" fontId="2" fillId="4" borderId="229" xfId="0" applyFont="1" applyFill="1" applyBorder="1" applyAlignment="1">
      <alignment horizontal="right" vertical="center"/>
    </xf>
    <xf numFmtId="49" fontId="2" fillId="4" borderId="231" xfId="0" applyNumberFormat="1" applyFont="1" applyFill="1" applyBorder="1" applyAlignment="1">
      <alignment horizontal="left" vertical="center"/>
    </xf>
    <xf numFmtId="0" fontId="2" fillId="0" borderId="163" xfId="0" applyNumberFormat="1" applyFont="1" applyBorder="1" applyAlignment="1">
      <alignment vertical="center"/>
    </xf>
    <xf numFmtId="0" fontId="2" fillId="4" borderId="232" xfId="0" applyFont="1" applyFill="1" applyBorder="1" applyAlignment="1">
      <alignment horizontal="right" vertical="center"/>
    </xf>
    <xf numFmtId="169" fontId="2" fillId="4" borderId="111" xfId="0" applyNumberFormat="1" applyFont="1" applyFill="1" applyBorder="1" applyAlignment="1">
      <alignment vertical="center"/>
    </xf>
    <xf numFmtId="49" fontId="2" fillId="4" borderId="103" xfId="0" applyNumberFormat="1" applyFont="1" applyFill="1" applyBorder="1" applyAlignment="1">
      <alignment horizontal="left" vertical="center"/>
    </xf>
    <xf numFmtId="0" fontId="2" fillId="0" borderId="147" xfId="0" applyNumberFormat="1" applyFont="1" applyBorder="1" applyAlignment="1">
      <alignment vertical="center"/>
    </xf>
    <xf numFmtId="0" fontId="2" fillId="4" borderId="237" xfId="0" applyNumberFormat="1" applyFont="1" applyFill="1" applyBorder="1" applyAlignment="1">
      <alignment horizontal="right" vertical="center"/>
    </xf>
    <xf numFmtId="49" fontId="8" fillId="4" borderId="239" xfId="0" applyNumberFormat="1" applyFont="1" applyFill="1" applyBorder="1" applyAlignment="1">
      <alignment vertical="center"/>
    </xf>
    <xf numFmtId="14" fontId="2" fillId="4" borderId="103" xfId="0" applyNumberFormat="1" applyFont="1" applyFill="1" applyBorder="1" applyAlignment="1">
      <alignment horizontal="center" vertical="center"/>
    </xf>
    <xf numFmtId="14" fontId="2" fillId="4" borderId="247" xfId="0" applyNumberFormat="1" applyFont="1" applyFill="1" applyBorder="1" applyAlignment="1">
      <alignment horizontal="center" vertical="center"/>
    </xf>
    <xf numFmtId="0" fontId="2" fillId="0" borderId="9" xfId="0" applyFont="1" applyBorder="1"/>
    <xf numFmtId="0" fontId="2" fillId="0" borderId="10" xfId="0" applyFont="1" applyBorder="1"/>
    <xf numFmtId="0" fontId="2" fillId="4" borderId="34" xfId="0" applyFont="1" applyFill="1" applyBorder="1" applyAlignment="1">
      <alignment horizontal="right"/>
    </xf>
    <xf numFmtId="175" fontId="2" fillId="0" borderId="35" xfId="1" applyNumberFormat="1" applyFont="1" applyBorder="1" applyAlignment="1">
      <alignment horizontal="right"/>
    </xf>
    <xf numFmtId="165" fontId="2" fillId="0" borderId="35" xfId="0" applyNumberFormat="1" applyFont="1" applyBorder="1" applyAlignment="1">
      <alignment horizontal="right"/>
    </xf>
    <xf numFmtId="166" fontId="2" fillId="4" borderId="35" xfId="0" applyNumberFormat="1" applyFont="1" applyFill="1" applyBorder="1" applyAlignment="1">
      <alignment horizontal="right" vertical="center"/>
    </xf>
    <xf numFmtId="168" fontId="2" fillId="4" borderId="45" xfId="0" applyNumberFormat="1" applyFont="1" applyFill="1" applyBorder="1" applyAlignment="1">
      <alignment horizontal="right" vertical="center"/>
    </xf>
    <xf numFmtId="166" fontId="2" fillId="4" borderId="46" xfId="0" applyNumberFormat="1" applyFont="1" applyFill="1" applyBorder="1" applyAlignment="1">
      <alignment horizontal="right" vertical="center"/>
    </xf>
    <xf numFmtId="168" fontId="2" fillId="0" borderId="9" xfId="0" applyNumberFormat="1" applyFont="1" applyBorder="1"/>
    <xf numFmtId="2" fontId="2" fillId="4" borderId="48" xfId="0" applyNumberFormat="1" applyFont="1" applyFill="1" applyBorder="1" applyAlignment="1">
      <alignment vertical="center"/>
    </xf>
    <xf numFmtId="2" fontId="2" fillId="4" borderId="34" xfId="0" applyNumberFormat="1" applyFont="1" applyFill="1" applyBorder="1" applyAlignment="1">
      <alignment vertical="center"/>
    </xf>
    <xf numFmtId="173" fontId="2" fillId="4" borderId="45" xfId="0" applyNumberFormat="1" applyFont="1" applyFill="1" applyBorder="1" applyAlignment="1">
      <alignment vertical="center"/>
    </xf>
    <xf numFmtId="2" fontId="2" fillId="4" borderId="45" xfId="0" applyNumberFormat="1" applyFont="1" applyFill="1" applyBorder="1" applyAlignment="1">
      <alignment vertical="center"/>
    </xf>
    <xf numFmtId="2" fontId="8" fillId="4" borderId="45" xfId="0" applyNumberFormat="1" applyFont="1" applyFill="1" applyBorder="1" applyAlignment="1">
      <alignment vertical="center"/>
    </xf>
    <xf numFmtId="173" fontId="8" fillId="4" borderId="48" xfId="0" applyNumberFormat="1" applyFont="1" applyFill="1" applyBorder="1" applyAlignment="1">
      <alignment vertical="center"/>
    </xf>
    <xf numFmtId="173" fontId="8" fillId="4" borderId="45" xfId="0" applyNumberFormat="1" applyFont="1" applyFill="1" applyBorder="1" applyAlignment="1">
      <alignment vertical="center"/>
    </xf>
    <xf numFmtId="10" fontId="2" fillId="4" borderId="45" xfId="0" applyNumberFormat="1" applyFont="1" applyFill="1" applyBorder="1" applyAlignment="1">
      <alignment vertical="center"/>
    </xf>
    <xf numFmtId="0" fontId="2" fillId="0" borderId="88" xfId="0" applyFont="1" applyBorder="1"/>
    <xf numFmtId="0" fontId="2" fillId="0" borderId="57" xfId="0" applyFont="1" applyBorder="1"/>
    <xf numFmtId="0" fontId="2" fillId="0" borderId="89" xfId="0" applyFont="1" applyBorder="1"/>
    <xf numFmtId="0" fontId="2" fillId="4" borderId="90" xfId="0" applyFont="1" applyFill="1" applyBorder="1"/>
    <xf numFmtId="0" fontId="2" fillId="4" borderId="91" xfId="0" applyFont="1" applyFill="1" applyBorder="1" applyAlignment="1">
      <alignment horizontal="left" vertical="center"/>
    </xf>
    <xf numFmtId="170" fontId="2" fillId="0" borderId="57" xfId="0" applyNumberFormat="1" applyFont="1" applyBorder="1"/>
    <xf numFmtId="2" fontId="8" fillId="4" borderId="57" xfId="0" applyNumberFormat="1" applyFont="1" applyFill="1" applyBorder="1"/>
    <xf numFmtId="2" fontId="8" fillId="0" borderId="57" xfId="0" applyNumberFormat="1" applyFont="1" applyBorder="1"/>
    <xf numFmtId="2" fontId="8" fillId="0" borderId="89" xfId="0" applyNumberFormat="1" applyFont="1" applyBorder="1"/>
    <xf numFmtId="10" fontId="2" fillId="4" borderId="90" xfId="0" applyNumberFormat="1" applyFont="1" applyFill="1" applyBorder="1"/>
    <xf numFmtId="170" fontId="2" fillId="0" borderId="91" xfId="0" applyNumberFormat="1" applyFont="1" applyBorder="1"/>
    <xf numFmtId="169" fontId="2" fillId="0" borderId="57" xfId="0" applyNumberFormat="1" applyFont="1" applyBorder="1"/>
    <xf numFmtId="169" fontId="2" fillId="0" borderId="59" xfId="0" applyNumberFormat="1" applyFont="1" applyBorder="1"/>
    <xf numFmtId="173" fontId="2" fillId="0" borderId="10" xfId="0" applyNumberFormat="1" applyFont="1" applyBorder="1"/>
    <xf numFmtId="49" fontId="8" fillId="4" borderId="55" xfId="0" applyNumberFormat="1" applyFont="1" applyFill="1" applyBorder="1" applyAlignment="1">
      <alignment vertical="center"/>
    </xf>
    <xf numFmtId="170" fontId="2" fillId="4" borderId="59" xfId="0" applyNumberFormat="1" applyFont="1" applyFill="1" applyBorder="1" applyAlignment="1">
      <alignment vertical="top"/>
    </xf>
    <xf numFmtId="9" fontId="2" fillId="0" borderId="35" xfId="0" applyNumberFormat="1" applyFont="1" applyBorder="1"/>
    <xf numFmtId="0" fontId="2" fillId="0" borderId="35" xfId="0" applyNumberFormat="1" applyFont="1" applyBorder="1"/>
    <xf numFmtId="0" fontId="2" fillId="0" borderId="35" xfId="0" applyFont="1" applyBorder="1"/>
    <xf numFmtId="9" fontId="2" fillId="0" borderId="46" xfId="0" applyNumberFormat="1" applyFont="1" applyBorder="1"/>
    <xf numFmtId="3" fontId="8" fillId="4" borderId="45" xfId="0" applyNumberFormat="1" applyFont="1" applyFill="1" applyBorder="1" applyAlignment="1">
      <alignment vertical="center"/>
    </xf>
    <xf numFmtId="0" fontId="2" fillId="4" borderId="45" xfId="0" applyFont="1" applyFill="1" applyBorder="1" applyAlignment="1">
      <alignment horizontal="center" vertical="center" wrapText="1"/>
    </xf>
    <xf numFmtId="174" fontId="2" fillId="4" borderId="49" xfId="0" applyNumberFormat="1" applyFont="1" applyFill="1" applyBorder="1" applyAlignment="1">
      <alignment vertical="center"/>
    </xf>
    <xf numFmtId="174" fontId="2" fillId="4" borderId="35" xfId="0" applyNumberFormat="1" applyFont="1" applyFill="1" applyBorder="1" applyAlignment="1">
      <alignment vertical="center"/>
    </xf>
    <xf numFmtId="0" fontId="2" fillId="0" borderId="40" xfId="0" applyFont="1" applyBorder="1"/>
    <xf numFmtId="0" fontId="8" fillId="4" borderId="109" xfId="0" applyFont="1" applyFill="1" applyBorder="1" applyAlignment="1">
      <alignment horizontal="center" vertical="center" wrapText="1"/>
    </xf>
    <xf numFmtId="3" fontId="8" fillId="4" borderId="109" xfId="0" applyNumberFormat="1" applyFont="1" applyFill="1" applyBorder="1" applyAlignment="1">
      <alignment vertical="center"/>
    </xf>
    <xf numFmtId="2" fontId="2" fillId="4" borderId="109" xfId="0" applyNumberFormat="1" applyFont="1" applyFill="1" applyBorder="1" applyAlignment="1">
      <alignment vertical="center"/>
    </xf>
    <xf numFmtId="9" fontId="2" fillId="4" borderId="131" xfId="0" applyNumberFormat="1" applyFont="1" applyFill="1" applyBorder="1" applyAlignment="1">
      <alignment horizontal="center" vertical="center" wrapText="1"/>
    </xf>
    <xf numFmtId="3" fontId="2" fillId="4" borderId="131" xfId="0" applyNumberFormat="1" applyFont="1" applyFill="1" applyBorder="1" applyAlignment="1">
      <alignment vertical="center"/>
    </xf>
    <xf numFmtId="2" fontId="2" fillId="4" borderId="131" xfId="0" applyNumberFormat="1" applyFont="1" applyFill="1" applyBorder="1" applyAlignment="1">
      <alignment vertical="center"/>
    </xf>
    <xf numFmtId="9" fontId="2" fillId="4" borderId="131" xfId="3" applyFont="1" applyFill="1" applyBorder="1" applyAlignment="1">
      <alignment horizontal="center" vertical="center" wrapText="1"/>
    </xf>
    <xf numFmtId="1" fontId="2" fillId="4" borderId="131" xfId="0" applyNumberFormat="1" applyFont="1" applyFill="1" applyBorder="1" applyAlignment="1">
      <alignment horizontal="center" vertical="center" wrapText="1"/>
    </xf>
    <xf numFmtId="2" fontId="2" fillId="4" borderId="131" xfId="0" applyNumberFormat="1" applyFont="1" applyFill="1" applyBorder="1" applyAlignment="1">
      <alignment horizontal="center" vertical="center" wrapText="1"/>
    </xf>
    <xf numFmtId="10" fontId="2" fillId="4" borderId="131" xfId="0" applyNumberFormat="1" applyFont="1" applyFill="1" applyBorder="1" applyAlignment="1">
      <alignment vertical="center"/>
    </xf>
    <xf numFmtId="2" fontId="8" fillId="4" borderId="131" xfId="0" applyNumberFormat="1" applyFont="1" applyFill="1" applyBorder="1" applyAlignment="1">
      <alignment vertical="center"/>
    </xf>
    <xf numFmtId="9" fontId="2" fillId="4" borderId="160" xfId="0" applyNumberFormat="1" applyFont="1" applyFill="1" applyBorder="1" applyAlignment="1">
      <alignment horizontal="center" vertical="center" wrapText="1"/>
    </xf>
    <xf numFmtId="3" fontId="2" fillId="4" borderId="160" xfId="0" applyNumberFormat="1" applyFont="1" applyFill="1" applyBorder="1" applyAlignment="1">
      <alignment vertical="center"/>
    </xf>
    <xf numFmtId="2" fontId="2" fillId="4" borderId="160" xfId="0" applyNumberFormat="1" applyFont="1" applyFill="1" applyBorder="1" applyAlignment="1">
      <alignment vertical="center"/>
    </xf>
    <xf numFmtId="9" fontId="2" fillId="4" borderId="163" xfId="0" applyNumberFormat="1" applyFont="1" applyFill="1" applyBorder="1" applyAlignment="1">
      <alignment horizontal="center" vertical="center" wrapText="1"/>
    </xf>
    <xf numFmtId="3" fontId="2" fillId="4" borderId="163" xfId="0" applyNumberFormat="1" applyFont="1" applyFill="1" applyBorder="1" applyAlignment="1">
      <alignment vertical="center"/>
    </xf>
    <xf numFmtId="2" fontId="8" fillId="4" borderId="163" xfId="0" applyNumberFormat="1" applyFont="1" applyFill="1" applyBorder="1" applyAlignment="1">
      <alignment vertical="center"/>
    </xf>
    <xf numFmtId="2" fontId="2" fillId="4" borderId="163" xfId="0" applyNumberFormat="1" applyFont="1" applyFill="1" applyBorder="1" applyAlignment="1">
      <alignment vertical="center"/>
    </xf>
    <xf numFmtId="0" fontId="32" fillId="6" borderId="0" xfId="0" applyFont="1" applyFill="1" applyAlignment="1">
      <alignment horizontal="center" vertical="center" wrapText="1"/>
    </xf>
    <xf numFmtId="14" fontId="32" fillId="6" borderId="0" xfId="0" applyNumberFormat="1" applyFont="1" applyFill="1" applyAlignment="1">
      <alignment horizontal="center" vertical="center" wrapText="1"/>
    </xf>
    <xf numFmtId="0" fontId="32" fillId="6" borderId="0" xfId="0" applyFont="1" applyFill="1" applyAlignment="1">
      <alignment horizontal="left" vertical="center" wrapText="1"/>
    </xf>
    <xf numFmtId="0" fontId="32" fillId="6" borderId="0" xfId="0" applyFont="1" applyFill="1" applyAlignment="1">
      <alignment horizontal="right" vertical="center" wrapText="1"/>
    </xf>
    <xf numFmtId="49" fontId="2" fillId="4" borderId="35" xfId="0" applyNumberFormat="1" applyFont="1" applyFill="1" applyBorder="1" applyAlignment="1">
      <alignment vertical="center"/>
    </xf>
    <xf numFmtId="0" fontId="2" fillId="0" borderId="36" xfId="0" applyFont="1" applyBorder="1"/>
    <xf numFmtId="0" fontId="2" fillId="0" borderId="37" xfId="0" applyFont="1" applyBorder="1"/>
    <xf numFmtId="165" fontId="34" fillId="4" borderId="35" xfId="0" applyNumberFormat="1" applyFont="1" applyFill="1" applyBorder="1" applyAlignment="1">
      <alignment horizontal="right" vertical="center" wrapText="1"/>
    </xf>
    <xf numFmtId="165" fontId="2" fillId="0" borderId="35" xfId="0" applyNumberFormat="1" applyFont="1" applyBorder="1"/>
    <xf numFmtId="49" fontId="8" fillId="8" borderId="34" xfId="0" applyNumberFormat="1" applyFont="1" applyFill="1" applyBorder="1" applyAlignment="1">
      <alignment horizontal="left" vertical="center" wrapText="1"/>
    </xf>
    <xf numFmtId="0" fontId="8" fillId="8" borderId="34" xfId="0" applyFont="1" applyFill="1" applyBorder="1" applyAlignment="1">
      <alignment horizontal="center" vertical="center"/>
    </xf>
    <xf numFmtId="10" fontId="8" fillId="8" borderId="34" xfId="0" applyNumberFormat="1" applyFont="1" applyFill="1" applyBorder="1" applyAlignment="1">
      <alignment horizontal="center" vertical="center"/>
    </xf>
    <xf numFmtId="0" fontId="35" fillId="6" borderId="0" xfId="0" applyFont="1" applyFill="1" applyAlignment="1">
      <alignment horizontal="center" vertical="center" wrapText="1"/>
    </xf>
    <xf numFmtId="14" fontId="35" fillId="6" borderId="0" xfId="0" applyNumberFormat="1" applyFont="1" applyFill="1" applyAlignment="1">
      <alignment horizontal="center" vertical="center" wrapText="1"/>
    </xf>
    <xf numFmtId="0" fontId="2" fillId="6" borderId="0" xfId="0" applyFont="1" applyFill="1"/>
    <xf numFmtId="3" fontId="2" fillId="7" borderId="0" xfId="0" applyNumberFormat="1" applyFont="1" applyFill="1"/>
    <xf numFmtId="3" fontId="2" fillId="6" borderId="0" xfId="0" applyNumberFormat="1" applyFont="1" applyFill="1"/>
    <xf numFmtId="0" fontId="2" fillId="0" borderId="106" xfId="0" applyFont="1" applyBorder="1"/>
    <xf numFmtId="49" fontId="2" fillId="8" borderId="34" xfId="0" applyNumberFormat="1" applyFont="1" applyFill="1" applyBorder="1" applyAlignment="1">
      <alignment horizontal="left" vertical="center"/>
    </xf>
    <xf numFmtId="2" fontId="2" fillId="8" borderId="34" xfId="0" applyNumberFormat="1" applyFont="1" applyFill="1" applyBorder="1" applyAlignment="1">
      <alignment vertical="center"/>
    </xf>
    <xf numFmtId="0" fontId="2" fillId="0" borderId="38" xfId="0" applyFont="1" applyBorder="1"/>
    <xf numFmtId="3" fontId="32" fillId="7" borderId="0" xfId="0" applyNumberFormat="1" applyFont="1" applyFill="1" applyAlignment="1">
      <alignment horizontal="right" vertical="center" wrapText="1"/>
    </xf>
    <xf numFmtId="0" fontId="2" fillId="0" borderId="113" xfId="0" applyFont="1" applyBorder="1"/>
    <xf numFmtId="3" fontId="2" fillId="0" borderId="0" xfId="0" applyNumberFormat="1" applyFont="1"/>
    <xf numFmtId="2" fontId="8" fillId="8" borderId="34" xfId="0" applyNumberFormat="1" applyFont="1" applyFill="1" applyBorder="1" applyAlignment="1">
      <alignment vertical="center"/>
    </xf>
    <xf numFmtId="0" fontId="34" fillId="4" borderId="113" xfId="0" applyFont="1" applyFill="1" applyBorder="1" applyAlignment="1">
      <alignment horizontal="left" vertical="center" wrapText="1"/>
    </xf>
    <xf numFmtId="0" fontId="2" fillId="0" borderId="41" xfId="0" applyFont="1" applyBorder="1"/>
    <xf numFmtId="0" fontId="2" fillId="0" borderId="18" xfId="0" applyFont="1" applyBorder="1"/>
    <xf numFmtId="3" fontId="32" fillId="6" borderId="0" xfId="0" applyNumberFormat="1" applyFont="1" applyFill="1" applyAlignment="1">
      <alignment horizontal="center" vertical="center" wrapText="1"/>
    </xf>
    <xf numFmtId="0" fontId="2" fillId="8" borderId="182" xfId="0" applyFont="1" applyFill="1" applyBorder="1" applyAlignment="1">
      <alignment vertical="center" wrapText="1"/>
    </xf>
    <xf numFmtId="49" fontId="2" fillId="8" borderId="48" xfId="0" applyNumberFormat="1" applyFont="1" applyFill="1" applyBorder="1" applyAlignment="1">
      <alignment horizontal="left" vertical="center"/>
    </xf>
    <xf numFmtId="0" fontId="2" fillId="0" borderId="42" xfId="0" applyFont="1" applyBorder="1"/>
    <xf numFmtId="49" fontId="34" fillId="4" borderId="113" xfId="0" applyNumberFormat="1" applyFont="1" applyFill="1" applyBorder="1" applyAlignment="1">
      <alignment horizontal="left" vertical="center" wrapText="1"/>
    </xf>
    <xf numFmtId="49" fontId="8" fillId="8" borderId="55" xfId="0" applyNumberFormat="1" applyFont="1" applyFill="1" applyBorder="1" applyAlignment="1">
      <alignment vertical="center"/>
    </xf>
    <xf numFmtId="170" fontId="2" fillId="8" borderId="99" xfId="0" applyNumberFormat="1" applyFont="1" applyFill="1" applyBorder="1" applyAlignment="1">
      <alignment vertical="top"/>
    </xf>
    <xf numFmtId="0" fontId="2" fillId="6" borderId="128" xfId="0" applyFont="1" applyFill="1" applyBorder="1"/>
    <xf numFmtId="0" fontId="2" fillId="0" borderId="67" xfId="0" applyFont="1" applyBorder="1"/>
    <xf numFmtId="49" fontId="34" fillId="4" borderId="39" xfId="0" applyNumberFormat="1" applyFont="1" applyFill="1" applyBorder="1" applyAlignment="1">
      <alignment horizontal="right" vertical="center" wrapText="1"/>
    </xf>
    <xf numFmtId="1" fontId="8" fillId="4" borderId="111" xfId="0" applyNumberFormat="1" applyFont="1" applyFill="1" applyBorder="1" applyAlignment="1">
      <alignment vertical="center"/>
    </xf>
    <xf numFmtId="168" fontId="8" fillId="0" borderId="112" xfId="0" applyNumberFormat="1" applyFont="1" applyBorder="1"/>
    <xf numFmtId="49" fontId="8" fillId="8" borderId="109" xfId="0" applyNumberFormat="1" applyFont="1" applyFill="1" applyBorder="1" applyAlignment="1">
      <alignment horizontal="left" vertical="center" wrapText="1"/>
    </xf>
    <xf numFmtId="0" fontId="8" fillId="8" borderId="109" xfId="0" applyFont="1" applyFill="1" applyBorder="1" applyAlignment="1">
      <alignment horizontal="center" vertical="center"/>
    </xf>
    <xf numFmtId="10" fontId="8" fillId="8" borderId="109" xfId="0" applyNumberFormat="1" applyFont="1" applyFill="1" applyBorder="1" applyAlignment="1">
      <alignment horizontal="center" vertical="center"/>
    </xf>
    <xf numFmtId="14" fontId="2" fillId="4" borderId="109" xfId="0" applyNumberFormat="1" applyFont="1" applyFill="1" applyBorder="1" applyAlignment="1">
      <alignment vertical="center"/>
    </xf>
    <xf numFmtId="49" fontId="8" fillId="8" borderId="197" xfId="0" applyNumberFormat="1" applyFont="1" applyFill="1" applyBorder="1" applyAlignment="1">
      <alignment horizontal="center" vertical="center"/>
    </xf>
    <xf numFmtId="49" fontId="2" fillId="8" borderId="111" xfId="0" applyNumberFormat="1" applyFont="1" applyFill="1" applyBorder="1" applyAlignment="1">
      <alignment horizontal="left" vertical="center"/>
    </xf>
    <xf numFmtId="2" fontId="8" fillId="8" borderId="111" xfId="0" applyNumberFormat="1" applyFont="1" applyFill="1" applyBorder="1" applyAlignment="1">
      <alignment vertical="center"/>
    </xf>
    <xf numFmtId="2" fontId="2" fillId="8" borderId="111" xfId="0" applyNumberFormat="1" applyFont="1" applyFill="1" applyBorder="1" applyAlignment="1">
      <alignment vertical="center"/>
    </xf>
    <xf numFmtId="14" fontId="2" fillId="4" borderId="111" xfId="0" applyNumberFormat="1" applyFont="1" applyFill="1" applyBorder="1" applyAlignment="1">
      <alignment vertical="center"/>
    </xf>
    <xf numFmtId="0" fontId="2" fillId="8" borderId="124" xfId="0" applyFont="1" applyFill="1" applyBorder="1"/>
    <xf numFmtId="0" fontId="2" fillId="8" borderId="80" xfId="0" applyFont="1" applyFill="1" applyBorder="1"/>
    <xf numFmtId="0" fontId="2" fillId="8" borderId="80" xfId="0" applyFont="1" applyFill="1" applyBorder="1" applyAlignment="1">
      <alignment horizontal="left" vertical="center"/>
    </xf>
    <xf numFmtId="170" fontId="2" fillId="8" borderId="80" xfId="0" applyNumberFormat="1" applyFont="1" applyFill="1" applyBorder="1"/>
    <xf numFmtId="2" fontId="8" fillId="8" borderId="80" xfId="0" applyNumberFormat="1" applyFont="1" applyFill="1" applyBorder="1"/>
    <xf numFmtId="10" fontId="2" fillId="4" borderId="80" xfId="0" applyNumberFormat="1" applyFont="1" applyFill="1" applyBorder="1"/>
    <xf numFmtId="170" fontId="2" fillId="0" borderId="80" xfId="0" applyNumberFormat="1" applyFont="1" applyBorder="1"/>
    <xf numFmtId="169" fontId="2" fillId="0" borderId="80" xfId="0" applyNumberFormat="1" applyFont="1" applyBorder="1"/>
    <xf numFmtId="169" fontId="2" fillId="0" borderId="255" xfId="0" applyNumberFormat="1" applyFont="1" applyBorder="1"/>
    <xf numFmtId="14" fontId="2" fillId="4" borderId="131" xfId="0" applyNumberFormat="1" applyFont="1" applyFill="1" applyBorder="1" applyAlignment="1">
      <alignment vertical="center"/>
    </xf>
    <xf numFmtId="49" fontId="2" fillId="8" borderId="160" xfId="0" applyNumberFormat="1" applyFont="1" applyFill="1" applyBorder="1" applyAlignment="1">
      <alignment horizontal="left" vertical="center"/>
    </xf>
    <xf numFmtId="0" fontId="2" fillId="8" borderId="160" xfId="0" applyFont="1" applyFill="1" applyBorder="1"/>
    <xf numFmtId="165" fontId="2" fillId="8" borderId="160" xfId="0" applyNumberFormat="1" applyFont="1" applyFill="1" applyBorder="1" applyAlignment="1">
      <alignment horizontal="center" vertical="center" wrapText="1"/>
    </xf>
    <xf numFmtId="165" fontId="8" fillId="8" borderId="160" xfId="0" applyNumberFormat="1" applyFont="1" applyFill="1" applyBorder="1" applyAlignment="1">
      <alignment horizontal="center" vertical="center" wrapText="1"/>
    </xf>
    <xf numFmtId="2" fontId="2" fillId="8" borderId="160" xfId="0" applyNumberFormat="1" applyFont="1" applyFill="1" applyBorder="1" applyAlignment="1">
      <alignment vertical="center"/>
    </xf>
    <xf numFmtId="14" fontId="2" fillId="4" borderId="160" xfId="0" applyNumberFormat="1" applyFont="1" applyFill="1" applyBorder="1" applyAlignment="1">
      <alignment vertical="center"/>
    </xf>
    <xf numFmtId="49" fontId="2" fillId="8" borderId="163" xfId="0" applyNumberFormat="1" applyFont="1" applyFill="1" applyBorder="1" applyAlignment="1">
      <alignment horizontal="left" vertical="center"/>
    </xf>
    <xf numFmtId="0" fontId="2" fillId="8" borderId="163" xfId="0" applyFont="1" applyFill="1" applyBorder="1"/>
    <xf numFmtId="165" fontId="2" fillId="8" borderId="163" xfId="0" applyNumberFormat="1" applyFont="1" applyFill="1" applyBorder="1" applyAlignment="1">
      <alignment horizontal="center" vertical="center" wrapText="1"/>
    </xf>
    <xf numFmtId="165" fontId="2" fillId="8" borderId="163" xfId="0" applyNumberFormat="1" applyFont="1" applyFill="1" applyBorder="1" applyAlignment="1">
      <alignment vertical="center"/>
    </xf>
    <xf numFmtId="2" fontId="8" fillId="8" borderId="163" xfId="0" applyNumberFormat="1" applyFont="1" applyFill="1" applyBorder="1" applyAlignment="1">
      <alignment vertical="center"/>
    </xf>
    <xf numFmtId="10" fontId="2" fillId="8" borderId="163" xfId="0" applyNumberFormat="1" applyFont="1" applyFill="1" applyBorder="1" applyAlignment="1">
      <alignment vertical="center"/>
    </xf>
    <xf numFmtId="169" fontId="2" fillId="4" borderId="163" xfId="0" applyNumberFormat="1" applyFont="1" applyFill="1" applyBorder="1" applyAlignment="1">
      <alignment vertical="center"/>
    </xf>
    <xf numFmtId="165" fontId="8" fillId="8" borderId="163" xfId="0" applyNumberFormat="1" applyFont="1" applyFill="1" applyBorder="1" applyAlignment="1">
      <alignment vertical="center"/>
    </xf>
    <xf numFmtId="1" fontId="2" fillId="8" borderId="48" xfId="0" applyNumberFormat="1" applyFont="1" applyFill="1" applyBorder="1" applyAlignment="1">
      <alignment vertical="top"/>
    </xf>
    <xf numFmtId="1" fontId="2" fillId="8" borderId="34" xfId="0" applyNumberFormat="1" applyFont="1" applyFill="1" applyBorder="1" applyAlignment="1">
      <alignment vertical="top"/>
    </xf>
    <xf numFmtId="1" fontId="2" fillId="4" borderId="34" xfId="0" applyNumberFormat="1" applyFont="1" applyFill="1" applyBorder="1" applyAlignment="1">
      <alignment vertical="top"/>
    </xf>
    <xf numFmtId="3" fontId="2" fillId="8" borderId="109" xfId="0" applyNumberFormat="1" applyFont="1" applyFill="1" applyBorder="1" applyAlignment="1">
      <alignment vertical="center"/>
    </xf>
    <xf numFmtId="3" fontId="2" fillId="8" borderId="34" xfId="0" applyNumberFormat="1" applyFont="1" applyFill="1" applyBorder="1" applyAlignment="1">
      <alignment vertical="center"/>
    </xf>
    <xf numFmtId="3" fontId="2" fillId="8" borderId="84" xfId="0" applyNumberFormat="1" applyFont="1" applyFill="1" applyBorder="1" applyAlignment="1">
      <alignment vertical="center"/>
    </xf>
    <xf numFmtId="3" fontId="2" fillId="8" borderId="111" xfId="1" applyNumberFormat="1" applyFont="1" applyFill="1" applyBorder="1" applyAlignment="1">
      <alignment vertical="center"/>
    </xf>
    <xf numFmtId="3" fontId="2" fillId="8" borderId="111" xfId="0" applyNumberFormat="1" applyFont="1" applyFill="1" applyBorder="1" applyAlignment="1">
      <alignment vertical="center"/>
    </xf>
    <xf numFmtId="1" fontId="2" fillId="8" borderId="109" xfId="0" applyNumberFormat="1" applyFont="1" applyFill="1" applyBorder="1" applyAlignment="1">
      <alignment horizontal="center" vertical="center" wrapText="1"/>
    </xf>
    <xf numFmtId="1" fontId="2" fillId="8" borderId="34" xfId="0" applyNumberFormat="1" applyFont="1" applyFill="1" applyBorder="1" applyAlignment="1">
      <alignment horizontal="center" vertical="center" wrapText="1"/>
    </xf>
    <xf numFmtId="1" fontId="2" fillId="8" borderId="111" xfId="0" applyNumberFormat="1" applyFont="1" applyFill="1" applyBorder="1" applyAlignment="1">
      <alignment horizontal="center" vertical="center" wrapText="1"/>
    </xf>
    <xf numFmtId="1" fontId="2" fillId="8" borderId="131" xfId="0" applyNumberFormat="1" applyFont="1" applyFill="1" applyBorder="1" applyAlignment="1">
      <alignment horizontal="center" vertical="center" wrapText="1"/>
    </xf>
    <xf numFmtId="1" fontId="24" fillId="0" borderId="131" xfId="0" applyNumberFormat="1" applyFont="1" applyBorder="1" applyAlignment="1">
      <alignment horizontal="center" vertical="center"/>
    </xf>
    <xf numFmtId="0" fontId="34" fillId="4" borderId="34" xfId="0" applyFont="1" applyFill="1" applyBorder="1" applyAlignment="1">
      <alignment horizontal="center" vertical="center" wrapText="1"/>
    </xf>
    <xf numFmtId="0" fontId="2" fillId="4" borderId="34" xfId="0" applyFont="1" applyFill="1" applyBorder="1"/>
    <xf numFmtId="168" fontId="2" fillId="0" borderId="39" xfId="0" applyNumberFormat="1" applyFont="1" applyBorder="1"/>
    <xf numFmtId="0" fontId="2" fillId="4" borderId="34" xfId="0" applyNumberFormat="1" applyFont="1" applyFill="1" applyBorder="1" applyAlignment="1">
      <alignment horizontal="center" vertical="center" wrapText="1"/>
    </xf>
    <xf numFmtId="10" fontId="2" fillId="4" borderId="57" xfId="0" applyNumberFormat="1" applyFont="1" applyFill="1" applyBorder="1"/>
    <xf numFmtId="169" fontId="2" fillId="0" borderId="9" xfId="0" applyNumberFormat="1" applyFont="1" applyBorder="1"/>
    <xf numFmtId="170" fontId="2" fillId="4" borderId="32" xfId="0" applyNumberFormat="1" applyFont="1" applyFill="1" applyBorder="1" applyAlignment="1">
      <alignment vertical="top"/>
    </xf>
    <xf numFmtId="1" fontId="2" fillId="4" borderId="35" xfId="0" applyNumberFormat="1" applyFont="1" applyFill="1" applyBorder="1" applyAlignment="1">
      <alignment vertical="center"/>
    </xf>
    <xf numFmtId="49" fontId="2" fillId="0" borderId="45" xfId="0" applyNumberFormat="1" applyFont="1" applyBorder="1"/>
    <xf numFmtId="1" fontId="2" fillId="4" borderId="46" xfId="0" applyNumberFormat="1" applyFont="1" applyFill="1" applyBorder="1" applyAlignment="1">
      <alignment vertical="center"/>
    </xf>
    <xf numFmtId="0" fontId="2" fillId="0" borderId="39" xfId="0" applyFont="1" applyBorder="1"/>
    <xf numFmtId="2" fontId="8" fillId="0" borderId="36" xfId="0" applyNumberFormat="1" applyFont="1" applyBorder="1" applyAlignment="1">
      <alignment vertical="center"/>
    </xf>
    <xf numFmtId="0" fontId="2" fillId="0" borderId="10" xfId="0" applyFont="1" applyBorder="1" applyAlignment="1">
      <alignment horizontal="right" vertical="center"/>
    </xf>
    <xf numFmtId="0" fontId="2" fillId="0" borderId="38" xfId="0" applyFont="1" applyBorder="1" applyAlignment="1">
      <alignment vertical="center"/>
    </xf>
    <xf numFmtId="165" fontId="2" fillId="0" borderId="35" xfId="0" applyNumberFormat="1" applyFont="1" applyBorder="1" applyAlignment="1">
      <alignment horizontal="center" vertical="center"/>
    </xf>
    <xf numFmtId="165" fontId="2" fillId="0" borderId="35" xfId="0" applyNumberFormat="1" applyFont="1" applyBorder="1" applyAlignment="1">
      <alignment horizontal="right" vertical="center"/>
    </xf>
    <xf numFmtId="0" fontId="2" fillId="0" borderId="37" xfId="0" applyFont="1" applyBorder="1" applyAlignment="1">
      <alignment vertical="center"/>
    </xf>
    <xf numFmtId="168" fontId="2" fillId="0" borderId="35" xfId="0" applyNumberFormat="1" applyFont="1" applyBorder="1" applyAlignment="1">
      <alignment horizontal="right" vertical="center"/>
    </xf>
    <xf numFmtId="0" fontId="2" fillId="0" borderId="126" xfId="0" applyFont="1" applyBorder="1" applyAlignment="1">
      <alignment vertical="center"/>
    </xf>
    <xf numFmtId="168" fontId="2" fillId="0" borderId="39" xfId="0" applyNumberFormat="1" applyFont="1" applyBorder="1" applyAlignment="1">
      <alignment vertical="center"/>
    </xf>
    <xf numFmtId="0" fontId="8" fillId="0" borderId="25" xfId="0" applyFont="1" applyBorder="1" applyAlignment="1">
      <alignment horizontal="left" vertical="center"/>
    </xf>
    <xf numFmtId="2" fontId="8" fillId="0" borderId="41" xfId="0" applyNumberFormat="1" applyFont="1" applyBorder="1" applyAlignment="1">
      <alignment vertical="center"/>
    </xf>
    <xf numFmtId="0" fontId="2" fillId="0" borderId="67" xfId="0" applyFont="1" applyBorder="1" applyAlignment="1">
      <alignment vertical="center"/>
    </xf>
    <xf numFmtId="166" fontId="2" fillId="0" borderId="40" xfId="0" applyNumberFormat="1" applyFont="1" applyBorder="1"/>
    <xf numFmtId="0" fontId="2" fillId="4" borderId="111" xfId="0" applyFont="1" applyFill="1" applyBorder="1" applyAlignment="1">
      <alignment vertical="center"/>
    </xf>
    <xf numFmtId="168" fontId="2" fillId="0" borderId="112" xfId="0" applyNumberFormat="1" applyFont="1" applyBorder="1" applyAlignment="1">
      <alignment horizontal="right" vertical="center"/>
    </xf>
    <xf numFmtId="49" fontId="8" fillId="4" borderId="163" xfId="0" applyNumberFormat="1" applyFont="1" applyFill="1" applyBorder="1" applyAlignment="1">
      <alignment horizontal="center" vertical="center"/>
    </xf>
    <xf numFmtId="49" fontId="8" fillId="4" borderId="163" xfId="0" applyNumberFormat="1" applyFont="1" applyFill="1" applyBorder="1" applyAlignment="1">
      <alignment horizontal="center" vertical="center" wrapText="1"/>
    </xf>
    <xf numFmtId="181" fontId="2" fillId="8" borderId="34" xfId="0" applyNumberFormat="1" applyFont="1" applyFill="1" applyBorder="1" applyAlignment="1">
      <alignment horizontal="center" vertical="center" wrapText="1"/>
    </xf>
    <xf numFmtId="181" fontId="2" fillId="8" borderId="34" xfId="0" applyNumberFormat="1" applyFont="1" applyFill="1" applyBorder="1" applyAlignment="1">
      <alignment vertical="top"/>
    </xf>
    <xf numFmtId="1" fontId="2" fillId="4" borderId="34" xfId="0" applyNumberFormat="1" applyFont="1" applyFill="1" applyBorder="1" applyAlignment="1">
      <alignment horizontal="right" vertical="center" wrapText="1"/>
    </xf>
    <xf numFmtId="49" fontId="8" fillId="4" borderId="137" xfId="0" applyNumberFormat="1" applyFont="1" applyFill="1" applyBorder="1" applyAlignment="1">
      <alignment horizontal="center" vertical="center"/>
    </xf>
    <xf numFmtId="49" fontId="8" fillId="4" borderId="137" xfId="0" applyNumberFormat="1" applyFont="1" applyFill="1" applyBorder="1" applyAlignment="1">
      <alignment horizontal="center" vertical="center" wrapText="1"/>
    </xf>
    <xf numFmtId="0" fontId="2" fillId="0" borderId="258" xfId="0" applyFont="1" applyBorder="1"/>
    <xf numFmtId="0" fontId="2" fillId="0" borderId="203" xfId="0" applyFont="1" applyBorder="1"/>
    <xf numFmtId="0" fontId="2" fillId="0" borderId="94" xfId="0" applyFont="1" applyBorder="1"/>
    <xf numFmtId="0" fontId="2" fillId="4" borderId="80" xfId="0" applyFont="1" applyFill="1" applyBorder="1"/>
    <xf numFmtId="0" fontId="2" fillId="4" borderId="259" xfId="0" applyFont="1" applyFill="1" applyBorder="1" applyAlignment="1">
      <alignment horizontal="left" vertical="center"/>
    </xf>
    <xf numFmtId="170" fontId="2" fillId="0" borderId="203" xfId="0" applyNumberFormat="1" applyFont="1" applyBorder="1"/>
    <xf numFmtId="2" fontId="8" fillId="4" borderId="203" xfId="0" applyNumberFormat="1" applyFont="1" applyFill="1" applyBorder="1"/>
    <xf numFmtId="2" fontId="8" fillId="0" borderId="203" xfId="0" applyNumberFormat="1" applyFont="1" applyBorder="1"/>
    <xf numFmtId="10" fontId="2" fillId="4" borderId="203" xfId="0" applyNumberFormat="1" applyFont="1" applyFill="1" applyBorder="1"/>
    <xf numFmtId="169" fontId="2" fillId="0" borderId="203" xfId="0" applyNumberFormat="1" applyFont="1" applyBorder="1"/>
    <xf numFmtId="169" fontId="2" fillId="0" borderId="205" xfId="0" applyNumberFormat="1" applyFont="1" applyBorder="1"/>
    <xf numFmtId="173" fontId="2" fillId="4" borderId="131" xfId="0" applyNumberFormat="1" applyFont="1" applyFill="1" applyBorder="1" applyAlignment="1">
      <alignment vertical="center"/>
    </xf>
    <xf numFmtId="1" fontId="2" fillId="4" borderId="160" xfId="0" applyNumberFormat="1" applyFont="1" applyFill="1" applyBorder="1" applyAlignment="1">
      <alignment horizontal="center" vertical="center" wrapText="1"/>
    </xf>
    <xf numFmtId="173" fontId="2" fillId="4" borderId="160" xfId="0" applyNumberFormat="1" applyFont="1" applyFill="1" applyBorder="1" applyAlignment="1">
      <alignment vertical="center"/>
    </xf>
    <xf numFmtId="2" fontId="8" fillId="4" borderId="160" xfId="0" applyNumberFormat="1" applyFont="1" applyFill="1" applyBorder="1" applyAlignment="1">
      <alignment vertical="center"/>
    </xf>
    <xf numFmtId="173" fontId="8" fillId="4" borderId="163" xfId="0" applyNumberFormat="1" applyFont="1" applyFill="1" applyBorder="1" applyAlignment="1">
      <alignment vertical="center"/>
    </xf>
    <xf numFmtId="10" fontId="2" fillId="4" borderId="163" xfId="0" applyNumberFormat="1" applyFont="1" applyFill="1" applyBorder="1" applyAlignment="1">
      <alignment vertical="center"/>
    </xf>
    <xf numFmtId="173" fontId="2" fillId="4" borderId="163" xfId="0" applyNumberFormat="1" applyFont="1" applyFill="1" applyBorder="1" applyAlignment="1">
      <alignment vertical="center"/>
    </xf>
    <xf numFmtId="49" fontId="2" fillId="4" borderId="137" xfId="0" applyNumberFormat="1" applyFont="1" applyFill="1" applyBorder="1" applyAlignment="1">
      <alignment horizontal="left" vertical="center"/>
    </xf>
    <xf numFmtId="1" fontId="2" fillId="4" borderId="137" xfId="0" applyNumberFormat="1" applyFont="1" applyFill="1" applyBorder="1" applyAlignment="1">
      <alignment horizontal="center" vertical="center" wrapText="1"/>
    </xf>
    <xf numFmtId="173" fontId="2" fillId="4" borderId="137" xfId="0" applyNumberFormat="1" applyFont="1" applyFill="1" applyBorder="1" applyAlignment="1">
      <alignment vertical="center"/>
    </xf>
    <xf numFmtId="2" fontId="8" fillId="4" borderId="137" xfId="0" applyNumberFormat="1" applyFont="1" applyFill="1" applyBorder="1" applyAlignment="1">
      <alignment vertical="center"/>
    </xf>
    <xf numFmtId="2" fontId="2" fillId="4" borderId="137" xfId="0" applyNumberFormat="1" applyFont="1" applyFill="1" applyBorder="1" applyAlignment="1">
      <alignment vertical="center"/>
    </xf>
    <xf numFmtId="14" fontId="2" fillId="4" borderId="137" xfId="0" applyNumberFormat="1" applyFont="1" applyFill="1" applyBorder="1" applyAlignment="1">
      <alignment vertical="center"/>
    </xf>
    <xf numFmtId="173" fontId="8" fillId="4" borderId="160" xfId="0" applyNumberFormat="1" applyFont="1" applyFill="1" applyBorder="1" applyAlignment="1">
      <alignment vertical="center"/>
    </xf>
    <xf numFmtId="169" fontId="2" fillId="4" borderId="160" xfId="0" applyNumberFormat="1" applyFont="1" applyFill="1" applyBorder="1" applyAlignment="1">
      <alignment vertical="center"/>
    </xf>
    <xf numFmtId="2" fontId="8" fillId="4" borderId="9" xfId="0" applyNumberFormat="1" applyFont="1" applyFill="1" applyBorder="1" applyAlignment="1">
      <alignment vertical="center"/>
    </xf>
    <xf numFmtId="175" fontId="34" fillId="4" borderId="35" xfId="1" applyNumberFormat="1" applyFont="1" applyFill="1" applyBorder="1" applyAlignment="1">
      <alignment horizontal="right" vertical="center" wrapText="1"/>
    </xf>
    <xf numFmtId="1" fontId="8" fillId="4" borderId="9" xfId="0" applyNumberFormat="1" applyFont="1" applyFill="1" applyBorder="1" applyAlignment="1">
      <alignment vertical="center"/>
    </xf>
    <xf numFmtId="174" fontId="2" fillId="4" borderId="48" xfId="0" applyNumberFormat="1" applyFont="1" applyFill="1" applyBorder="1" applyAlignment="1">
      <alignment vertical="top"/>
    </xf>
    <xf numFmtId="174" fontId="2" fillId="4" borderId="34" xfId="0" applyNumberFormat="1" applyFont="1" applyFill="1" applyBorder="1" applyAlignment="1">
      <alignment vertical="top"/>
    </xf>
    <xf numFmtId="170" fontId="2" fillId="4" borderId="34" xfId="0" applyNumberFormat="1" applyFont="1" applyFill="1" applyBorder="1" applyAlignment="1">
      <alignment vertical="top"/>
    </xf>
    <xf numFmtId="170" fontId="2" fillId="4" borderId="45" xfId="0" applyNumberFormat="1" applyFont="1" applyFill="1" applyBorder="1" applyAlignment="1">
      <alignment vertical="top"/>
    </xf>
    <xf numFmtId="168" fontId="2" fillId="0" borderId="112" xfId="0" applyNumberFormat="1" applyFont="1" applyBorder="1"/>
    <xf numFmtId="49" fontId="2" fillId="4" borderId="109" xfId="0" applyNumberFormat="1" applyFont="1" applyFill="1" applyBorder="1" applyAlignment="1">
      <alignment vertical="center" wrapText="1"/>
    </xf>
    <xf numFmtId="2" fontId="8" fillId="4" borderId="36" xfId="0" applyNumberFormat="1" applyFont="1" applyFill="1" applyBorder="1" applyAlignment="1">
      <alignment vertical="center"/>
    </xf>
    <xf numFmtId="0" fontId="2" fillId="4" borderId="34" xfId="0" applyFont="1" applyFill="1" applyBorder="1" applyAlignment="1">
      <alignment horizontal="left"/>
    </xf>
    <xf numFmtId="0" fontId="2" fillId="4" borderId="106" xfId="0" applyFont="1" applyFill="1" applyBorder="1"/>
    <xf numFmtId="0" fontId="34" fillId="4" borderId="38" xfId="0" applyFont="1" applyFill="1" applyBorder="1" applyAlignment="1">
      <alignment horizontal="right" vertical="center" wrapText="1"/>
    </xf>
    <xf numFmtId="168" fontId="2" fillId="4" borderId="39" xfId="0" applyNumberFormat="1" applyFont="1" applyFill="1" applyBorder="1"/>
    <xf numFmtId="175" fontId="2" fillId="4" borderId="35" xfId="1" applyNumberFormat="1" applyFont="1" applyFill="1" applyBorder="1" applyAlignment="1">
      <alignment horizontal="center" vertical="center"/>
    </xf>
    <xf numFmtId="3" fontId="32" fillId="0" borderId="0" xfId="0" applyNumberFormat="1" applyFont="1"/>
    <xf numFmtId="2" fontId="8" fillId="4" borderId="41" xfId="0" applyNumberFormat="1" applyFont="1" applyFill="1" applyBorder="1" applyAlignment="1">
      <alignment vertical="center"/>
    </xf>
    <xf numFmtId="0" fontId="2" fillId="4" borderId="114" xfId="0" applyFont="1" applyFill="1" applyBorder="1"/>
    <xf numFmtId="0" fontId="2" fillId="4" borderId="67" xfId="0" applyFont="1" applyFill="1" applyBorder="1"/>
    <xf numFmtId="49" fontId="2" fillId="0" borderId="34" xfId="0" applyNumberFormat="1" applyFont="1" applyBorder="1" applyAlignment="1">
      <alignment horizontal="left"/>
    </xf>
    <xf numFmtId="2" fontId="8" fillId="4" borderId="34" xfId="0" applyNumberFormat="1" applyFont="1" applyFill="1" applyBorder="1"/>
    <xf numFmtId="2" fontId="2" fillId="0" borderId="34" xfId="0" applyNumberFormat="1" applyFont="1" applyBorder="1"/>
    <xf numFmtId="14" fontId="2" fillId="4" borderId="34" xfId="0" applyNumberFormat="1" applyFont="1" applyFill="1" applyBorder="1"/>
    <xf numFmtId="0" fontId="2" fillId="4" borderId="42" xfId="0" applyFont="1" applyFill="1" applyBorder="1"/>
    <xf numFmtId="10" fontId="2" fillId="4" borderId="34" xfId="0" applyNumberFormat="1" applyFont="1" applyFill="1" applyBorder="1"/>
    <xf numFmtId="0" fontId="2" fillId="4" borderId="36" xfId="0" applyFont="1" applyFill="1" applyBorder="1"/>
    <xf numFmtId="2" fontId="2" fillId="0" borderId="50" xfId="0" applyNumberFormat="1" applyFont="1" applyBorder="1"/>
    <xf numFmtId="2" fontId="2" fillId="0" borderId="73" xfId="0" applyNumberFormat="1" applyFont="1" applyBorder="1"/>
    <xf numFmtId="2" fontId="2" fillId="4" borderId="34" xfId="0" applyNumberFormat="1" applyFont="1" applyFill="1" applyBorder="1"/>
    <xf numFmtId="0" fontId="2" fillId="0" borderId="72" xfId="0" applyFont="1" applyBorder="1"/>
    <xf numFmtId="49" fontId="2" fillId="0" borderId="45" xfId="0" applyNumberFormat="1" applyFont="1" applyBorder="1" applyAlignment="1">
      <alignment horizontal="left"/>
    </xf>
    <xf numFmtId="2" fontId="8" fillId="4" borderId="45" xfId="0" applyNumberFormat="1" applyFont="1" applyFill="1" applyBorder="1"/>
    <xf numFmtId="2" fontId="2" fillId="0" borderId="45" xfId="0" applyNumberFormat="1" applyFont="1" applyBorder="1"/>
    <xf numFmtId="2" fontId="8" fillId="0" borderId="45" xfId="0" applyNumberFormat="1" applyFont="1" applyBorder="1"/>
    <xf numFmtId="14" fontId="2" fillId="4" borderId="45" xfId="0" applyNumberFormat="1" applyFont="1" applyFill="1" applyBorder="1"/>
    <xf numFmtId="49" fontId="2" fillId="0" borderId="48" xfId="0" applyNumberFormat="1" applyFont="1" applyBorder="1" applyAlignment="1">
      <alignment horizontal="left"/>
    </xf>
    <xf numFmtId="165" fontId="8" fillId="0" borderId="48" xfId="0" applyNumberFormat="1" applyFont="1" applyBorder="1"/>
    <xf numFmtId="2" fontId="2" fillId="4" borderId="48" xfId="0" applyNumberFormat="1" applyFont="1" applyFill="1" applyBorder="1"/>
    <xf numFmtId="2" fontId="2" fillId="0" borderId="48" xfId="0" applyNumberFormat="1" applyFont="1" applyBorder="1"/>
    <xf numFmtId="169" fontId="2" fillId="4" borderId="48" xfId="0" applyNumberFormat="1" applyFont="1" applyFill="1" applyBorder="1"/>
    <xf numFmtId="165" fontId="8" fillId="0" borderId="45" xfId="0" applyNumberFormat="1" applyFont="1" applyBorder="1"/>
    <xf numFmtId="10" fontId="2" fillId="0" borderId="45" xfId="0" applyNumberFormat="1" applyFont="1" applyBorder="1"/>
    <xf numFmtId="169" fontId="2" fillId="4" borderId="45" xfId="0" applyNumberFormat="1" applyFont="1" applyFill="1" applyBorder="1"/>
    <xf numFmtId="0" fontId="2" fillId="0" borderId="91" xfId="0" applyFont="1" applyBorder="1" applyAlignment="1">
      <alignment horizontal="left"/>
    </xf>
    <xf numFmtId="169" fontId="2" fillId="4" borderId="9" xfId="0" applyNumberFormat="1" applyFont="1" applyFill="1" applyBorder="1"/>
    <xf numFmtId="3" fontId="2" fillId="0" borderId="34" xfId="0" applyNumberFormat="1" applyFont="1" applyBorder="1"/>
    <xf numFmtId="3" fontId="2" fillId="0" borderId="45" xfId="0" applyNumberFormat="1" applyFont="1" applyBorder="1"/>
    <xf numFmtId="165" fontId="2" fillId="0" borderId="48" xfId="0" applyNumberFormat="1" applyFont="1" applyBorder="1"/>
    <xf numFmtId="3" fontId="2" fillId="4" borderId="40" xfId="0" applyNumberFormat="1" applyFont="1" applyFill="1" applyBorder="1"/>
    <xf numFmtId="1" fontId="2" fillId="4" borderId="111" xfId="0" applyNumberFormat="1" applyFont="1" applyFill="1" applyBorder="1" applyAlignment="1">
      <alignment horizontal="center" vertical="center"/>
    </xf>
    <xf numFmtId="3" fontId="32" fillId="0" borderId="39" xfId="0" applyNumberFormat="1" applyFont="1" applyBorder="1"/>
    <xf numFmtId="49" fontId="2" fillId="0" borderId="109" xfId="0" applyNumberFormat="1" applyFont="1" applyBorder="1" applyAlignment="1">
      <alignment horizontal="left"/>
    </xf>
    <xf numFmtId="3" fontId="2" fillId="0" borderId="109" xfId="0" applyNumberFormat="1" applyFont="1" applyBorder="1"/>
    <xf numFmtId="2" fontId="8" fillId="4" borderId="109" xfId="0" applyNumberFormat="1" applyFont="1" applyFill="1" applyBorder="1"/>
    <xf numFmtId="2" fontId="2" fillId="0" borderId="109" xfId="0" applyNumberFormat="1" applyFont="1" applyBorder="1"/>
    <xf numFmtId="14" fontId="2" fillId="4" borderId="109" xfId="0" applyNumberFormat="1" applyFont="1" applyFill="1" applyBorder="1"/>
    <xf numFmtId="49" fontId="8" fillId="0" borderId="262" xfId="0" applyNumberFormat="1" applyFont="1" applyBorder="1"/>
    <xf numFmtId="170" fontId="2" fillId="0" borderId="263" xfId="0" applyNumberFormat="1" applyFont="1" applyBorder="1"/>
    <xf numFmtId="49" fontId="2" fillId="0" borderId="192" xfId="0" applyNumberFormat="1" applyFont="1" applyBorder="1" applyAlignment="1">
      <alignment horizontal="left"/>
    </xf>
    <xf numFmtId="0" fontId="2" fillId="4" borderId="192" xfId="0" applyNumberFormat="1" applyFont="1" applyFill="1" applyBorder="1" applyAlignment="1">
      <alignment horizontal="center" vertical="center" wrapText="1"/>
    </xf>
    <xf numFmtId="49" fontId="2" fillId="0" borderId="197" xfId="0" applyNumberFormat="1" applyFont="1" applyBorder="1" applyAlignment="1">
      <alignment horizontal="left"/>
    </xf>
    <xf numFmtId="10" fontId="0" fillId="0" borderId="42" xfId="0" applyNumberFormat="1" applyBorder="1"/>
    <xf numFmtId="2" fontId="21" fillId="0" borderId="131" xfId="0" applyNumberFormat="1" applyFont="1" applyBorder="1" applyAlignment="1">
      <alignment horizontal="center" vertical="center" wrapText="1"/>
    </xf>
    <xf numFmtId="0" fontId="23" fillId="0" borderId="0" xfId="0" applyFont="1" applyAlignment="1">
      <alignment vertical="center"/>
    </xf>
    <xf numFmtId="2" fontId="21" fillId="0" borderId="131" xfId="0" applyNumberFormat="1" applyFont="1" applyBorder="1" applyAlignment="1">
      <alignment horizontal="center" vertical="center"/>
    </xf>
    <xf numFmtId="2" fontId="21" fillId="0" borderId="155" xfId="0" applyNumberFormat="1" applyFont="1" applyBorder="1" applyAlignment="1">
      <alignment horizontal="center" vertical="center"/>
    </xf>
    <xf numFmtId="0" fontId="36" fillId="0" borderId="0" xfId="0" applyFont="1" applyAlignment="1">
      <alignment horizontal="center" vertical="center"/>
    </xf>
    <xf numFmtId="44" fontId="21" fillId="0" borderId="155" xfId="1" applyFont="1" applyBorder="1" applyAlignment="1" applyProtection="1">
      <alignment horizontal="center" vertical="center"/>
    </xf>
    <xf numFmtId="0" fontId="23" fillId="8" borderId="131" xfId="4" applyFont="1" applyFill="1" applyBorder="1" applyAlignment="1" applyProtection="1">
      <alignment horizontal="right" vertical="center"/>
      <protection locked="0"/>
    </xf>
    <xf numFmtId="3" fontId="23" fillId="0" borderId="155" xfId="0" applyNumberFormat="1" applyFont="1" applyBorder="1" applyAlignment="1">
      <alignment vertical="center"/>
    </xf>
    <xf numFmtId="176" fontId="23" fillId="0" borderId="0" xfId="0" applyNumberFormat="1" applyFont="1" applyAlignment="1">
      <alignment vertical="center"/>
    </xf>
    <xf numFmtId="176" fontId="25" fillId="8" borderId="155" xfId="1" applyNumberFormat="1" applyFont="1" applyFill="1" applyBorder="1" applyAlignment="1" applyProtection="1">
      <alignment vertical="center"/>
      <protection locked="0"/>
    </xf>
    <xf numFmtId="0" fontId="23" fillId="8" borderId="131" xfId="0" applyFont="1" applyFill="1" applyBorder="1" applyAlignment="1">
      <alignment horizontal="right" vertical="center"/>
    </xf>
    <xf numFmtId="176" fontId="23" fillId="8" borderId="155" xfId="1" applyNumberFormat="1" applyFont="1" applyFill="1" applyBorder="1" applyAlignment="1" applyProtection="1">
      <alignment vertical="center"/>
    </xf>
    <xf numFmtId="180" fontId="23" fillId="0" borderId="0" xfId="0" applyNumberFormat="1" applyFont="1" applyAlignment="1">
      <alignment vertical="center"/>
    </xf>
    <xf numFmtId="0" fontId="23" fillId="8" borderId="137" xfId="0" applyFont="1" applyFill="1" applyBorder="1" applyAlignment="1">
      <alignment vertical="center"/>
    </xf>
    <xf numFmtId="44" fontId="23" fillId="8" borderId="158" xfId="1" applyFont="1" applyFill="1" applyBorder="1" applyAlignment="1">
      <alignment horizontal="right" vertical="center"/>
    </xf>
    <xf numFmtId="177" fontId="21" fillId="0" borderId="160" xfId="2" applyNumberFormat="1" applyFont="1" applyFill="1" applyBorder="1" applyAlignment="1">
      <alignment vertical="center"/>
    </xf>
    <xf numFmtId="3" fontId="23" fillId="0" borderId="131" xfId="0" applyNumberFormat="1" applyFont="1" applyBorder="1" applyAlignment="1">
      <alignment vertical="center"/>
    </xf>
    <xf numFmtId="3" fontId="23" fillId="8" borderId="131" xfId="0" applyNumberFormat="1" applyFont="1" applyFill="1" applyBorder="1" applyAlignment="1">
      <alignment vertical="center" wrapText="1"/>
    </xf>
    <xf numFmtId="3" fontId="23" fillId="0" borderId="147" xfId="2" applyNumberFormat="1" applyFont="1" applyFill="1" applyBorder="1" applyAlignment="1" applyProtection="1">
      <alignment vertical="center"/>
    </xf>
    <xf numFmtId="3" fontId="23" fillId="0" borderId="147" xfId="0" applyNumberFormat="1" applyFont="1" applyBorder="1" applyAlignment="1">
      <alignment vertical="center"/>
    </xf>
    <xf numFmtId="1" fontId="23" fillId="0" borderId="147" xfId="0" applyNumberFormat="1" applyFont="1" applyBorder="1" applyAlignment="1">
      <alignment horizontal="center" vertical="center" wrapText="1"/>
    </xf>
    <xf numFmtId="41" fontId="23" fillId="0" borderId="160" xfId="2" applyFont="1" applyFill="1" applyBorder="1" applyAlignment="1">
      <alignment vertical="center"/>
    </xf>
    <xf numFmtId="177" fontId="23" fillId="0" borderId="163" xfId="2" applyNumberFormat="1" applyFont="1" applyFill="1" applyBorder="1" applyAlignment="1">
      <alignment vertical="center"/>
    </xf>
    <xf numFmtId="179" fontId="23" fillId="0" borderId="131" xfId="0" applyNumberFormat="1" applyFont="1" applyBorder="1" applyAlignment="1">
      <alignment horizontal="right" vertical="center"/>
    </xf>
    <xf numFmtId="179" fontId="23" fillId="0" borderId="137" xfId="0" applyNumberFormat="1" applyFont="1" applyBorder="1" applyAlignment="1">
      <alignment horizontal="right" vertical="center"/>
    </xf>
    <xf numFmtId="0" fontId="23" fillId="0" borderId="146" xfId="0" applyFont="1" applyBorder="1" applyAlignment="1">
      <alignment horizontal="left" vertical="center"/>
    </xf>
    <xf numFmtId="0" fontId="23" fillId="0" borderId="141" xfId="0" applyFont="1" applyBorder="1" applyAlignment="1">
      <alignment horizontal="center" vertical="center" wrapText="1"/>
    </xf>
    <xf numFmtId="3" fontId="23" fillId="0" borderId="141" xfId="0" applyNumberFormat="1" applyFont="1" applyBorder="1" applyAlignment="1">
      <alignment vertical="center"/>
    </xf>
    <xf numFmtId="41" fontId="23" fillId="0" borderId="141" xfId="2" applyFont="1" applyBorder="1" applyAlignment="1" applyProtection="1">
      <alignment vertical="center"/>
    </xf>
    <xf numFmtId="41" fontId="23" fillId="0" borderId="141" xfId="2" applyFont="1" applyBorder="1" applyAlignment="1">
      <alignment vertical="center"/>
    </xf>
    <xf numFmtId="177" fontId="23" fillId="0" borderId="141" xfId="0" applyNumberFormat="1" applyFont="1" applyBorder="1" applyAlignment="1">
      <alignment vertical="center"/>
    </xf>
    <xf numFmtId="14" fontId="23" fillId="0" borderId="141" xfId="0" applyNumberFormat="1" applyFont="1" applyBorder="1" applyAlignment="1">
      <alignment horizontal="center" vertical="center"/>
    </xf>
    <xf numFmtId="178" fontId="21" fillId="0" borderId="175" xfId="0" applyNumberFormat="1" applyFont="1" applyBorder="1" applyAlignment="1">
      <alignment vertical="center"/>
    </xf>
    <xf numFmtId="0" fontId="23" fillId="0" borderId="160" xfId="0" applyFont="1" applyBorder="1" applyAlignment="1">
      <alignment horizontal="left" vertical="center"/>
    </xf>
    <xf numFmtId="179" fontId="23" fillId="0" borderId="160" xfId="0" applyNumberFormat="1" applyFont="1" applyBorder="1" applyAlignment="1">
      <alignment horizontal="right" vertical="center"/>
    </xf>
    <xf numFmtId="0" fontId="23" fillId="0" borderId="163" xfId="0" applyFont="1" applyBorder="1" applyAlignment="1">
      <alignment horizontal="left" vertical="center"/>
    </xf>
    <xf numFmtId="179" fontId="23" fillId="0" borderId="271" xfId="0" applyNumberFormat="1" applyFont="1" applyBorder="1" applyAlignment="1">
      <alignment horizontal="right" vertical="center"/>
    </xf>
    <xf numFmtId="0" fontId="14" fillId="6" borderId="130" xfId="0" applyFont="1" applyFill="1" applyBorder="1" applyAlignment="1">
      <alignment horizontal="right" vertical="center" wrapText="1"/>
    </xf>
    <xf numFmtId="3" fontId="24" fillId="0" borderId="39" xfId="0" applyNumberFormat="1" applyFont="1" applyFill="1" applyBorder="1" applyAlignment="1">
      <alignment vertical="center"/>
    </xf>
    <xf numFmtId="3" fontId="24" fillId="0" borderId="131" xfId="0" applyNumberFormat="1" applyFont="1" applyFill="1" applyBorder="1" applyAlignment="1">
      <alignment vertical="center"/>
    </xf>
    <xf numFmtId="3" fontId="23" fillId="0" borderId="131" xfId="0" applyNumberFormat="1" applyFont="1" applyFill="1" applyBorder="1" applyAlignment="1">
      <alignment vertical="center"/>
    </xf>
    <xf numFmtId="0" fontId="8" fillId="4" borderId="34" xfId="0" applyFont="1" applyFill="1" applyBorder="1" applyAlignment="1">
      <alignment horizontal="center" vertical="center"/>
    </xf>
    <xf numFmtId="49" fontId="8" fillId="4" borderId="192" xfId="0" applyNumberFormat="1" applyFont="1" applyFill="1" applyBorder="1" applyAlignment="1">
      <alignment horizontal="center" vertical="center" wrapText="1"/>
    </xf>
    <xf numFmtId="0" fontId="8" fillId="4" borderId="34" xfId="0" applyFont="1" applyFill="1" applyBorder="1" applyAlignment="1">
      <alignment horizontal="center" vertical="center" wrapText="1"/>
    </xf>
    <xf numFmtId="0" fontId="2" fillId="4" borderId="34" xfId="0" applyFont="1" applyFill="1" applyBorder="1" applyAlignment="1">
      <alignment horizontal="left" vertical="center"/>
    </xf>
    <xf numFmtId="0" fontId="2" fillId="4" borderId="45" xfId="0" applyFont="1" applyFill="1" applyBorder="1" applyAlignment="1">
      <alignment horizontal="left" vertical="center"/>
    </xf>
    <xf numFmtId="49" fontId="8" fillId="4" borderId="25" xfId="0" applyNumberFormat="1" applyFont="1" applyFill="1" applyBorder="1" applyAlignment="1">
      <alignment horizontal="left" vertical="center" wrapText="1"/>
    </xf>
    <xf numFmtId="0" fontId="8" fillId="4" borderId="45" xfId="0" applyFont="1" applyFill="1" applyBorder="1" applyAlignment="1">
      <alignment horizontal="center" vertical="center" wrapText="1"/>
    </xf>
    <xf numFmtId="0" fontId="8" fillId="4" borderId="16" xfId="0" applyFont="1" applyFill="1" applyBorder="1" applyAlignment="1">
      <alignment horizontal="left" vertical="center"/>
    </xf>
    <xf numFmtId="49" fontId="8" fillId="4" borderId="34" xfId="0" applyNumberFormat="1" applyFont="1" applyFill="1" applyBorder="1" applyAlignment="1">
      <alignment horizontal="center" vertical="center"/>
    </xf>
    <xf numFmtId="0" fontId="8" fillId="4" borderId="10" xfId="0" applyFont="1" applyFill="1" applyBorder="1" applyAlignment="1">
      <alignment horizontal="center" vertical="center" wrapText="1"/>
    </xf>
    <xf numFmtId="49" fontId="8" fillId="4" borderId="111" xfId="0" applyNumberFormat="1" applyFont="1" applyFill="1" applyBorder="1" applyAlignment="1">
      <alignment horizontal="center" vertical="center"/>
    </xf>
    <xf numFmtId="49" fontId="8" fillId="0" borderId="217" xfId="0" applyNumberFormat="1" applyFont="1" applyBorder="1" applyAlignment="1">
      <alignment horizontal="left" vertical="center"/>
    </xf>
    <xf numFmtId="0" fontId="8" fillId="0" borderId="16" xfId="0" applyFont="1" applyBorder="1" applyAlignment="1">
      <alignment horizontal="left" vertical="center"/>
    </xf>
    <xf numFmtId="0" fontId="8" fillId="0" borderId="218" xfId="0" applyFont="1" applyBorder="1" applyAlignment="1">
      <alignment horizontal="left" vertical="center"/>
    </xf>
    <xf numFmtId="49" fontId="8" fillId="4" borderId="47" xfId="0" applyNumberFormat="1" applyFont="1" applyFill="1" applyBorder="1" applyAlignment="1">
      <alignment vertical="center"/>
    </xf>
    <xf numFmtId="49" fontId="2" fillId="4" borderId="34" xfId="0" applyNumberFormat="1" applyFont="1" applyFill="1" applyBorder="1" applyAlignment="1">
      <alignment vertical="center" wrapText="1"/>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0" fontId="8" fillId="4" borderId="48" xfId="0" applyFont="1" applyFill="1" applyBorder="1" applyAlignment="1">
      <alignment horizontal="center" vertical="center" wrapText="1"/>
    </xf>
    <xf numFmtId="49" fontId="8" fillId="4" borderId="35" xfId="0" applyNumberFormat="1" applyFont="1" applyFill="1" applyBorder="1" applyAlignment="1">
      <alignment horizontal="center" vertical="center"/>
    </xf>
    <xf numFmtId="0" fontId="8" fillId="0" borderId="17" xfId="0" applyFont="1" applyBorder="1" applyAlignment="1">
      <alignment horizontal="left" vertical="center"/>
    </xf>
    <xf numFmtId="0" fontId="8" fillId="4" borderId="160" xfId="0" applyFont="1" applyFill="1" applyBorder="1" applyAlignment="1">
      <alignment horizontal="center" vertical="center" wrapText="1"/>
    </xf>
    <xf numFmtId="49" fontId="2" fillId="4" borderId="34" xfId="0" applyNumberFormat="1" applyFont="1" applyFill="1" applyBorder="1" applyAlignment="1">
      <alignment horizontal="left" vertical="center"/>
    </xf>
    <xf numFmtId="0" fontId="8" fillId="4" borderId="16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109" xfId="0" applyFont="1" applyFill="1" applyBorder="1" applyAlignment="1">
      <alignment horizontal="center" vertical="center" wrapText="1"/>
    </xf>
    <xf numFmtId="0" fontId="38" fillId="0" borderId="131" xfId="0" applyFont="1" applyBorder="1" applyAlignment="1">
      <alignment horizontal="center" vertical="center" wrapText="1"/>
    </xf>
    <xf numFmtId="14" fontId="38" fillId="8" borderId="147" xfId="0" applyNumberFormat="1" applyFont="1" applyFill="1" applyBorder="1" applyAlignment="1">
      <alignment horizontal="center" vertical="center" wrapText="1"/>
    </xf>
    <xf numFmtId="0" fontId="38" fillId="8" borderId="147" xfId="0" applyFont="1" applyFill="1" applyBorder="1" applyAlignment="1">
      <alignment horizontal="center" vertical="center" wrapText="1"/>
    </xf>
    <xf numFmtId="182" fontId="39" fillId="0" borderId="131" xfId="1" applyNumberFormat="1" applyFont="1" applyBorder="1" applyAlignment="1">
      <alignment horizontal="center" vertical="center" wrapText="1"/>
    </xf>
    <xf numFmtId="0" fontId="38" fillId="0" borderId="131" xfId="0" applyFont="1" applyBorder="1" applyAlignment="1">
      <alignment horizontal="center" vertical="center"/>
    </xf>
    <xf numFmtId="14" fontId="39" fillId="0" borderId="0" xfId="0" applyNumberFormat="1" applyFont="1" applyAlignment="1">
      <alignment horizontal="center" vertical="center"/>
    </xf>
    <xf numFmtId="0" fontId="38" fillId="8" borderId="131" xfId="0" applyFont="1" applyFill="1" applyBorder="1" applyAlignment="1">
      <alignment horizontal="left" vertical="center" wrapText="1"/>
    </xf>
    <xf numFmtId="14" fontId="38" fillId="0" borderId="131" xfId="0" applyNumberFormat="1" applyFont="1" applyBorder="1" applyAlignment="1">
      <alignment horizontal="center" vertical="center"/>
    </xf>
    <xf numFmtId="0" fontId="38" fillId="0" borderId="131" xfId="0" applyFont="1" applyBorder="1" applyAlignment="1">
      <alignment horizontal="center" wrapText="1"/>
    </xf>
    <xf numFmtId="182" fontId="38" fillId="0" borderId="131" xfId="1" applyNumberFormat="1" applyFont="1" applyBorder="1" applyAlignment="1">
      <alignment vertical="center"/>
    </xf>
    <xf numFmtId="0" fontId="0" fillId="0" borderId="131" xfId="0" applyBorder="1"/>
    <xf numFmtId="14" fontId="0" fillId="0" borderId="131" xfId="0" applyNumberFormat="1" applyBorder="1"/>
    <xf numFmtId="0" fontId="0" fillId="0" borderId="131" xfId="0" applyBorder="1" applyAlignment="1">
      <alignment wrapText="1"/>
    </xf>
    <xf numFmtId="175" fontId="0" fillId="0" borderId="131" xfId="1" applyNumberFormat="1" applyFont="1" applyBorder="1"/>
    <xf numFmtId="0" fontId="2" fillId="9" borderId="131" xfId="0" applyFont="1" applyFill="1" applyBorder="1" applyAlignment="1">
      <alignment horizontal="center" wrapText="1"/>
    </xf>
    <xf numFmtId="0" fontId="2" fillId="9" borderId="131" xfId="0" applyFont="1" applyFill="1" applyBorder="1" applyAlignment="1">
      <alignment horizontal="center"/>
    </xf>
    <xf numFmtId="0" fontId="40" fillId="6" borderId="131" xfId="0" applyFont="1" applyFill="1" applyBorder="1" applyAlignment="1">
      <alignment horizontal="center" vertical="center" wrapText="1"/>
    </xf>
    <xf numFmtId="3" fontId="40" fillId="6" borderId="131" xfId="0" applyNumberFormat="1" applyFont="1" applyFill="1" applyBorder="1" applyAlignment="1">
      <alignment horizontal="right" vertical="center" wrapText="1"/>
    </xf>
    <xf numFmtId="0" fontId="40" fillId="6" borderId="131" xfId="0" applyFont="1" applyFill="1" applyBorder="1" applyAlignment="1">
      <alignment horizontal="left" vertical="center" wrapText="1"/>
    </xf>
    <xf numFmtId="0" fontId="0" fillId="6" borderId="128" xfId="0" applyFill="1" applyBorder="1"/>
    <xf numFmtId="0" fontId="41" fillId="9" borderId="131" xfId="0" applyFont="1" applyFill="1" applyBorder="1"/>
    <xf numFmtId="0" fontId="42" fillId="6" borderId="131" xfId="0" applyFont="1" applyFill="1" applyBorder="1" applyAlignment="1">
      <alignment horizontal="center" vertical="center" wrapText="1"/>
    </xf>
    <xf numFmtId="3" fontId="42" fillId="6" borderId="131" xfId="0" applyNumberFormat="1" applyFont="1" applyFill="1" applyBorder="1" applyAlignment="1">
      <alignment horizontal="right" vertical="center" wrapText="1"/>
    </xf>
    <xf numFmtId="0" fontId="42" fillId="6" borderId="131" xfId="0" applyFont="1" applyFill="1" applyBorder="1" applyAlignment="1">
      <alignment horizontal="left" vertical="center" wrapText="1"/>
    </xf>
    <xf numFmtId="0" fontId="2" fillId="0" borderId="0" xfId="0" applyFont="1" applyAlignment="1">
      <alignment horizontal="left" wrapText="1"/>
    </xf>
    <xf numFmtId="0" fontId="0" fillId="0" borderId="0" xfId="0"/>
    <xf numFmtId="9" fontId="2" fillId="4" borderId="137" xfId="3" applyFont="1" applyFill="1" applyBorder="1" applyAlignment="1">
      <alignment horizontal="center" vertical="center"/>
    </xf>
    <xf numFmtId="9" fontId="2" fillId="4" borderId="170" xfId="3" applyFont="1" applyFill="1" applyBorder="1" applyAlignment="1">
      <alignment horizontal="center" vertical="center"/>
    </xf>
    <xf numFmtId="9" fontId="2" fillId="4" borderId="210" xfId="3" applyFont="1" applyFill="1" applyBorder="1" applyAlignment="1">
      <alignment horizontal="center" vertical="center"/>
    </xf>
    <xf numFmtId="9" fontId="2" fillId="4" borderId="198" xfId="3" applyFont="1" applyFill="1" applyBorder="1" applyAlignment="1">
      <alignment horizontal="center" vertical="center"/>
    </xf>
    <xf numFmtId="9" fontId="2" fillId="4" borderId="168" xfId="3" applyFont="1" applyFill="1" applyBorder="1" applyAlignment="1">
      <alignment horizontal="center" vertical="center"/>
    </xf>
    <xf numFmtId="9" fontId="2" fillId="4" borderId="147" xfId="3" applyFont="1" applyFill="1" applyBorder="1" applyAlignment="1">
      <alignment horizontal="center" vertical="center"/>
    </xf>
    <xf numFmtId="0" fontId="6" fillId="4" borderId="16" xfId="0" applyFont="1" applyFill="1" applyBorder="1" applyAlignment="1">
      <alignment horizontal="left"/>
    </xf>
    <xf numFmtId="49" fontId="8" fillId="4" borderId="34" xfId="0" applyNumberFormat="1" applyFont="1" applyFill="1" applyBorder="1" applyAlignment="1">
      <alignment horizontal="center" vertical="center"/>
    </xf>
    <xf numFmtId="2" fontId="8" fillId="4" borderId="34" xfId="0" applyNumberFormat="1" applyFont="1" applyFill="1" applyBorder="1" applyAlignment="1">
      <alignment horizontal="center" vertical="center"/>
    </xf>
    <xf numFmtId="49" fontId="8" fillId="4" borderId="31" xfId="0" applyNumberFormat="1"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49" fontId="8" fillId="4" borderId="5" xfId="0" applyNumberFormat="1" applyFont="1" applyFill="1" applyBorder="1" applyAlignment="1">
      <alignment vertical="center" wrapText="1"/>
    </xf>
    <xf numFmtId="0" fontId="8" fillId="4" borderId="6" xfId="0" applyFont="1" applyFill="1" applyBorder="1" applyAlignment="1">
      <alignment vertical="center" wrapText="1"/>
    </xf>
    <xf numFmtId="0" fontId="8" fillId="4" borderId="32" xfId="0" applyFont="1" applyFill="1" applyBorder="1" applyAlignment="1">
      <alignment vertical="center" wrapText="1"/>
    </xf>
    <xf numFmtId="49" fontId="8" fillId="4" borderId="34" xfId="0" applyNumberFormat="1" applyFont="1" applyFill="1" applyBorder="1" applyAlignment="1">
      <alignment horizontal="center" vertical="center" wrapText="1"/>
    </xf>
    <xf numFmtId="2" fontId="8" fillId="4" borderId="34" xfId="0" applyNumberFormat="1" applyFont="1" applyFill="1" applyBorder="1" applyAlignment="1">
      <alignment horizontal="center" vertical="center" wrapText="1"/>
    </xf>
    <xf numFmtId="2" fontId="8" fillId="4" borderId="35" xfId="0" applyNumberFormat="1" applyFont="1" applyFill="1" applyBorder="1" applyAlignment="1">
      <alignment horizontal="center" vertical="center" wrapText="1"/>
    </xf>
    <xf numFmtId="49" fontId="8" fillId="4" borderId="25" xfId="0" applyNumberFormat="1"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49" fontId="8" fillId="4" borderId="33" xfId="0" applyNumberFormat="1" applyFont="1" applyFill="1" applyBorder="1" applyAlignment="1">
      <alignment horizontal="left" vertical="center"/>
    </xf>
    <xf numFmtId="0" fontId="8" fillId="4" borderId="34" xfId="0" applyFont="1" applyFill="1" applyBorder="1" applyAlignment="1">
      <alignment horizontal="left"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2" fillId="4" borderId="33" xfId="0" applyFont="1" applyFill="1" applyBorder="1" applyAlignment="1">
      <alignment horizontal="left" vertical="center" wrapText="1"/>
    </xf>
    <xf numFmtId="0" fontId="2" fillId="4" borderId="27" xfId="0" applyFont="1" applyFill="1" applyBorder="1" applyAlignment="1">
      <alignment horizontal="left" vertical="center" wrapText="1"/>
    </xf>
    <xf numFmtId="49" fontId="2" fillId="4" borderId="131" xfId="0" applyNumberFormat="1" applyFont="1" applyFill="1" applyBorder="1" applyAlignment="1">
      <alignment horizontal="left" vertical="center" wrapText="1"/>
    </xf>
    <xf numFmtId="0" fontId="2" fillId="4" borderId="131" xfId="0" applyFont="1" applyFill="1" applyBorder="1" applyAlignment="1">
      <alignment horizontal="left" vertical="center" wrapText="1"/>
    </xf>
    <xf numFmtId="0" fontId="2" fillId="4" borderId="62" xfId="0" applyFont="1" applyFill="1" applyBorder="1" applyAlignment="1">
      <alignment horizontal="left" vertical="center" wrapText="1"/>
    </xf>
    <xf numFmtId="0" fontId="2" fillId="4" borderId="23" xfId="0" applyFont="1" applyFill="1" applyBorder="1" applyAlignment="1">
      <alignment horizontal="left" vertical="center" wrapText="1"/>
    </xf>
    <xf numFmtId="49" fontId="2" fillId="4" borderId="151" xfId="0" applyNumberFormat="1" applyFont="1" applyFill="1" applyBorder="1" applyAlignment="1">
      <alignment horizontal="left" vertical="center" wrapText="1"/>
    </xf>
    <xf numFmtId="0" fontId="2" fillId="4" borderId="151" xfId="0" applyFont="1" applyFill="1" applyBorder="1" applyAlignment="1">
      <alignment horizontal="left" vertical="center" wrapText="1"/>
    </xf>
    <xf numFmtId="49" fontId="2" fillId="4" borderId="159" xfId="0" applyNumberFormat="1" applyFont="1" applyFill="1" applyBorder="1" applyAlignment="1">
      <alignment horizontal="left" vertical="center" wrapText="1"/>
    </xf>
    <xf numFmtId="49" fontId="2" fillId="4" borderId="160" xfId="0" applyNumberFormat="1" applyFont="1" applyFill="1" applyBorder="1" applyAlignment="1">
      <alignment horizontal="left" vertical="center" wrapText="1"/>
    </xf>
    <xf numFmtId="49" fontId="8" fillId="4" borderId="191" xfId="0" applyNumberFormat="1" applyFont="1" applyFill="1" applyBorder="1" applyAlignment="1">
      <alignment horizontal="center" vertical="center"/>
    </xf>
    <xf numFmtId="0" fontId="8" fillId="4" borderId="194" xfId="0" applyFont="1" applyFill="1" applyBorder="1" applyAlignment="1">
      <alignment horizontal="center" vertical="center"/>
    </xf>
    <xf numFmtId="0" fontId="8" fillId="4" borderId="207" xfId="0" applyFont="1" applyFill="1" applyBorder="1" applyAlignment="1">
      <alignment horizontal="center" vertical="center"/>
    </xf>
    <xf numFmtId="49" fontId="9" fillId="4" borderId="48" xfId="0" applyNumberFormat="1"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45" xfId="0" applyFont="1" applyFill="1" applyBorder="1" applyAlignment="1">
      <alignment horizontal="center" vertical="center" wrapText="1"/>
    </xf>
    <xf numFmtId="49" fontId="8" fillId="4" borderId="192" xfId="0" applyNumberFormat="1" applyFont="1" applyFill="1" applyBorder="1" applyAlignment="1">
      <alignment horizontal="center" vertical="center" wrapText="1"/>
    </xf>
    <xf numFmtId="0" fontId="8" fillId="4" borderId="111" xfId="0" applyFont="1" applyFill="1" applyBorder="1" applyAlignment="1">
      <alignment horizontal="center"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8" fillId="4" borderId="192" xfId="0" applyFont="1" applyFill="1" applyBorder="1" applyAlignment="1">
      <alignment horizontal="center" vertical="center" wrapText="1"/>
    </xf>
    <xf numFmtId="49" fontId="8" fillId="4" borderId="25" xfId="0" applyNumberFormat="1" applyFont="1" applyFill="1" applyBorder="1" applyAlignment="1">
      <alignment horizontal="left" vertical="center"/>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xf numFmtId="9" fontId="2" fillId="4" borderId="155" xfId="0" applyNumberFormat="1" applyFont="1" applyFill="1" applyBorder="1" applyAlignment="1">
      <alignment horizontal="center" vertical="center"/>
    </xf>
    <xf numFmtId="9" fontId="2" fillId="4" borderId="164" xfId="0" applyNumberFormat="1" applyFont="1" applyFill="1" applyBorder="1" applyAlignment="1">
      <alignment horizontal="center" vertical="center"/>
    </xf>
    <xf numFmtId="9" fontId="2" fillId="4" borderId="209" xfId="0" applyNumberFormat="1" applyFont="1" applyFill="1" applyBorder="1" applyAlignment="1">
      <alignment horizontal="center"/>
    </xf>
    <xf numFmtId="9" fontId="2" fillId="4" borderId="206" xfId="0" applyNumberFormat="1" applyFont="1" applyFill="1" applyBorder="1" applyAlignment="1">
      <alignment horizontal="center"/>
    </xf>
    <xf numFmtId="49" fontId="2" fillId="4" borderId="62" xfId="0" applyNumberFormat="1"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49" fontId="2" fillId="4" borderId="34" xfId="0" applyNumberFormat="1" applyFont="1" applyFill="1" applyBorder="1" applyAlignment="1">
      <alignment horizontal="left" vertical="top"/>
    </xf>
    <xf numFmtId="0" fontId="2" fillId="4" borderId="34" xfId="0" applyFont="1" applyFill="1" applyBorder="1" applyAlignment="1">
      <alignment horizontal="left" vertical="top"/>
    </xf>
    <xf numFmtId="0" fontId="2" fillId="4" borderId="35" xfId="0" applyFont="1" applyFill="1" applyBorder="1" applyAlignment="1">
      <alignment horizontal="left" vertical="top"/>
    </xf>
    <xf numFmtId="49" fontId="8" fillId="4" borderId="202" xfId="0" applyNumberFormat="1" applyFont="1" applyFill="1" applyBorder="1" applyAlignment="1">
      <alignment horizontal="center" vertical="center"/>
    </xf>
    <xf numFmtId="0" fontId="8" fillId="4" borderId="203" xfId="0" applyFont="1" applyFill="1" applyBorder="1" applyAlignment="1">
      <alignment horizontal="center" vertical="center"/>
    </xf>
    <xf numFmtId="0" fontId="8" fillId="4" borderId="204" xfId="0" applyFont="1" applyFill="1" applyBorder="1" applyAlignment="1">
      <alignment horizontal="center" vertical="center"/>
    </xf>
    <xf numFmtId="49" fontId="8" fillId="4" borderId="186" xfId="0" applyNumberFormat="1" applyFont="1" applyFill="1" applyBorder="1" applyAlignment="1">
      <alignment horizontal="left" vertical="center"/>
    </xf>
    <xf numFmtId="2" fontId="8" fillId="4" borderId="115" xfId="0" applyNumberFormat="1" applyFont="1" applyFill="1" applyBorder="1" applyAlignment="1">
      <alignment horizontal="left" vertical="center"/>
    </xf>
    <xf numFmtId="2" fontId="8" fillId="4" borderId="116" xfId="0" applyNumberFormat="1" applyFont="1" applyFill="1" applyBorder="1" applyAlignment="1">
      <alignment horizontal="left" vertical="center"/>
    </xf>
    <xf numFmtId="49" fontId="2" fillId="4" borderId="2"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2" fontId="2" fillId="4" borderId="48" xfId="0" applyNumberFormat="1" applyFont="1" applyFill="1" applyBorder="1" applyAlignment="1">
      <alignment horizontal="center" vertical="center"/>
    </xf>
    <xf numFmtId="2" fontId="2" fillId="4" borderId="49" xfId="0" applyNumberFormat="1" applyFont="1" applyFill="1" applyBorder="1" applyAlignment="1">
      <alignment horizontal="center" vertical="center"/>
    </xf>
    <xf numFmtId="2" fontId="2" fillId="4" borderId="34" xfId="0" applyNumberFormat="1" applyFont="1" applyFill="1" applyBorder="1" applyAlignment="1">
      <alignment horizontal="center" vertical="center"/>
    </xf>
    <xf numFmtId="2" fontId="2" fillId="4" borderId="35" xfId="0" applyNumberFormat="1" applyFont="1" applyFill="1" applyBorder="1" applyAlignment="1">
      <alignment horizontal="center" vertical="center"/>
    </xf>
    <xf numFmtId="49" fontId="2" fillId="4" borderId="20" xfId="0" applyNumberFormat="1" applyFont="1" applyFill="1" applyBorder="1" applyAlignment="1">
      <alignment horizontal="left" vertical="center" wrapText="1"/>
    </xf>
    <xf numFmtId="49" fontId="2" fillId="4" borderId="20" xfId="0" applyNumberFormat="1"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49" fontId="8" fillId="4" borderId="202" xfId="0" applyNumberFormat="1" applyFont="1" applyFill="1" applyBorder="1" applyAlignment="1">
      <alignment horizontal="center" vertical="top"/>
    </xf>
    <xf numFmtId="170" fontId="8" fillId="4" borderId="203" xfId="0" applyNumberFormat="1" applyFont="1" applyFill="1" applyBorder="1" applyAlignment="1">
      <alignment horizontal="center" vertical="top"/>
    </xf>
    <xf numFmtId="170" fontId="8" fillId="4" borderId="94" xfId="0" applyNumberFormat="1" applyFont="1" applyFill="1" applyBorder="1" applyAlignment="1">
      <alignment horizontal="center" vertical="top"/>
    </xf>
    <xf numFmtId="170" fontId="8" fillId="4" borderId="205" xfId="0" applyNumberFormat="1" applyFont="1" applyFill="1" applyBorder="1" applyAlignment="1">
      <alignment horizontal="center" vertical="top"/>
    </xf>
    <xf numFmtId="49" fontId="2" fillId="4" borderId="20" xfId="0" applyNumberFormat="1" applyFont="1" applyFill="1" applyBorder="1" applyAlignment="1">
      <alignment horizontal="left" vertical="top"/>
    </xf>
    <xf numFmtId="171" fontId="2" fillId="4" borderId="21" xfId="0" applyNumberFormat="1" applyFont="1" applyFill="1" applyBorder="1" applyAlignment="1">
      <alignment horizontal="left" vertical="top"/>
    </xf>
    <xf numFmtId="171" fontId="2" fillId="4" borderId="63" xfId="0" applyNumberFormat="1" applyFont="1" applyFill="1" applyBorder="1" applyAlignment="1">
      <alignment horizontal="left" vertical="top"/>
    </xf>
    <xf numFmtId="171" fontId="2" fillId="4" borderId="18" xfId="0" applyNumberFormat="1" applyFont="1" applyFill="1" applyBorder="1" applyAlignment="1">
      <alignment horizontal="left" vertical="top"/>
    </xf>
    <xf numFmtId="171" fontId="2" fillId="4" borderId="10" xfId="0" applyNumberFormat="1" applyFont="1" applyFill="1" applyBorder="1" applyAlignment="1">
      <alignment horizontal="left" vertical="top"/>
    </xf>
    <xf numFmtId="171" fontId="2" fillId="4" borderId="19" xfId="0" applyNumberFormat="1" applyFont="1" applyFill="1" applyBorder="1" applyAlignment="1">
      <alignment horizontal="left" vertical="top"/>
    </xf>
    <xf numFmtId="171" fontId="2" fillId="4" borderId="64" xfId="0" applyNumberFormat="1" applyFont="1" applyFill="1" applyBorder="1" applyAlignment="1">
      <alignment horizontal="left" vertical="top"/>
    </xf>
    <xf numFmtId="171" fontId="2" fillId="4" borderId="65" xfId="0" applyNumberFormat="1" applyFont="1" applyFill="1" applyBorder="1" applyAlignment="1">
      <alignment horizontal="left" vertical="top"/>
    </xf>
    <xf numFmtId="171" fontId="2" fillId="4" borderId="66" xfId="0" applyNumberFormat="1" applyFont="1" applyFill="1" applyBorder="1" applyAlignment="1">
      <alignment horizontal="left" vertical="top"/>
    </xf>
    <xf numFmtId="0" fontId="2" fillId="4" borderId="34" xfId="0" applyFont="1" applyFill="1" applyBorder="1" applyAlignment="1">
      <alignment horizontal="left" vertical="center" wrapText="1"/>
    </xf>
    <xf numFmtId="0" fontId="2" fillId="4" borderId="34" xfId="0" applyFont="1" applyFill="1" applyBorder="1" applyAlignment="1">
      <alignment horizontal="left" vertical="center"/>
    </xf>
    <xf numFmtId="0" fontId="2" fillId="4" borderId="45" xfId="0" applyFont="1" applyFill="1" applyBorder="1" applyAlignment="1">
      <alignment horizontal="left" vertical="center"/>
    </xf>
    <xf numFmtId="0" fontId="2" fillId="4" borderId="45" xfId="0" applyFont="1" applyFill="1" applyBorder="1" applyAlignment="1">
      <alignment horizontal="left" vertical="center" wrapText="1"/>
    </xf>
    <xf numFmtId="171" fontId="2" fillId="4" borderId="12"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165" fontId="2" fillId="4" borderId="20" xfId="0" applyNumberFormat="1" applyFont="1" applyFill="1" applyBorder="1" applyAlignment="1">
      <alignment horizontal="left" vertical="center" wrapText="1"/>
    </xf>
    <xf numFmtId="0" fontId="2" fillId="4" borderId="21" xfId="0" applyFont="1" applyFill="1" applyBorder="1" applyAlignment="1">
      <alignment horizontal="left" vertical="top"/>
    </xf>
    <xf numFmtId="0" fontId="2" fillId="4" borderId="63"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24" xfId="0" applyFont="1" applyFill="1" applyBorder="1" applyAlignment="1">
      <alignment horizontal="left" vertical="top"/>
    </xf>
    <xf numFmtId="49" fontId="8" fillId="4" borderId="208" xfId="0" applyNumberFormat="1" applyFont="1" applyFill="1" applyBorder="1" applyAlignment="1">
      <alignment vertical="center"/>
    </xf>
    <xf numFmtId="0" fontId="8" fillId="4" borderId="196" xfId="0" applyFont="1" applyFill="1" applyBorder="1" applyAlignment="1">
      <alignment vertical="center"/>
    </xf>
    <xf numFmtId="0" fontId="2" fillId="4" borderId="162" xfId="0" applyFont="1" applyFill="1" applyBorder="1" applyAlignment="1">
      <alignment horizontal="left" vertical="center" wrapText="1"/>
    </xf>
    <xf numFmtId="0" fontId="2" fillId="4" borderId="163" xfId="0" applyFont="1" applyFill="1" applyBorder="1" applyAlignment="1">
      <alignment horizontal="left" vertical="center" wrapText="1"/>
    </xf>
    <xf numFmtId="49" fontId="8" fillId="4" borderId="188" xfId="0" applyNumberFormat="1" applyFont="1" applyFill="1" applyBorder="1" applyAlignment="1">
      <alignment horizontal="left" vertical="center"/>
    </xf>
    <xf numFmtId="0" fontId="8" fillId="4" borderId="78" xfId="0" applyFont="1" applyFill="1" applyBorder="1" applyAlignment="1">
      <alignment horizontal="left" vertical="center"/>
    </xf>
    <xf numFmtId="0" fontId="8" fillId="4" borderId="189" xfId="0" applyFont="1" applyFill="1" applyBorder="1" applyAlignment="1">
      <alignment horizontal="left" vertical="center"/>
    </xf>
    <xf numFmtId="0" fontId="8" fillId="4" borderId="9" xfId="0" applyFont="1" applyFill="1" applyBorder="1" applyAlignment="1">
      <alignment horizontal="center"/>
    </xf>
    <xf numFmtId="0" fontId="8" fillId="4" borderId="10" xfId="0" applyFont="1" applyFill="1" applyBorder="1" applyAlignment="1">
      <alignment horizontal="center"/>
    </xf>
    <xf numFmtId="164" fontId="2" fillId="4" borderId="1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8" fillId="4" borderId="192" xfId="0" applyNumberFormat="1" applyFont="1" applyFill="1" applyBorder="1" applyAlignment="1">
      <alignment horizontal="center" vertical="center"/>
    </xf>
    <xf numFmtId="0" fontId="8" fillId="4" borderId="192" xfId="0" applyFont="1" applyFill="1" applyBorder="1" applyAlignment="1">
      <alignment horizontal="center" vertical="center"/>
    </xf>
    <xf numFmtId="0" fontId="8" fillId="4" borderId="193"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95" xfId="0" applyFont="1" applyFill="1" applyBorder="1" applyAlignment="1">
      <alignment horizontal="center" vertical="center"/>
    </xf>
    <xf numFmtId="49" fontId="8" fillId="4" borderId="34" xfId="0" applyNumberFormat="1" applyFont="1" applyFill="1" applyBorder="1" applyAlignment="1">
      <alignment horizontal="left" vertical="top" wrapText="1"/>
    </xf>
    <xf numFmtId="0" fontId="8" fillId="4" borderId="34" xfId="0" applyFont="1" applyFill="1" applyBorder="1" applyAlignment="1">
      <alignment horizontal="left" vertical="top" wrapText="1"/>
    </xf>
    <xf numFmtId="0" fontId="8" fillId="4" borderId="111" xfId="0" applyFont="1" applyFill="1" applyBorder="1" applyAlignment="1">
      <alignment horizontal="left" vertical="top" wrapText="1"/>
    </xf>
    <xf numFmtId="0" fontId="2" fillId="4" borderId="111" xfId="0" applyFont="1" applyFill="1" applyBorder="1" applyAlignment="1">
      <alignment horizontal="center"/>
    </xf>
    <xf numFmtId="9" fontId="2" fillId="4" borderId="161" xfId="0" applyNumberFormat="1" applyFont="1" applyFill="1" applyBorder="1" applyAlignment="1">
      <alignment horizontal="center" vertical="center"/>
    </xf>
    <xf numFmtId="9" fontId="2" fillId="4" borderId="183" xfId="3" applyFont="1" applyFill="1" applyBorder="1" applyAlignment="1">
      <alignment horizontal="center" vertical="center"/>
    </xf>
    <xf numFmtId="9" fontId="2" fillId="4" borderId="248" xfId="0" applyNumberFormat="1" applyFont="1" applyFill="1" applyBorder="1" applyAlignment="1">
      <alignment horizontal="center" vertical="center"/>
    </xf>
    <xf numFmtId="9" fontId="2" fillId="4" borderId="249" xfId="0" applyNumberFormat="1" applyFont="1" applyFill="1" applyBorder="1" applyAlignment="1">
      <alignment horizontal="center" vertical="center"/>
    </xf>
    <xf numFmtId="9" fontId="2" fillId="4" borderId="131" xfId="3" applyFont="1" applyFill="1" applyBorder="1" applyAlignment="1">
      <alignment horizontal="center" vertical="center"/>
    </xf>
    <xf numFmtId="9" fontId="2" fillId="4" borderId="163" xfId="3" applyFont="1" applyFill="1" applyBorder="1" applyAlignment="1">
      <alignment horizontal="center" vertical="center"/>
    </xf>
    <xf numFmtId="49" fontId="2" fillId="4" borderId="194" xfId="0" applyNumberFormat="1" applyFont="1" applyFill="1" applyBorder="1" applyAlignment="1">
      <alignment horizontal="left" vertical="center" wrapText="1"/>
    </xf>
    <xf numFmtId="0" fontId="2" fillId="4" borderId="196" xfId="0" applyFont="1" applyFill="1" applyBorder="1" applyAlignment="1">
      <alignment horizontal="left" vertical="center" wrapText="1"/>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0" fontId="2" fillId="4" borderId="197" xfId="0" applyFont="1" applyFill="1" applyBorder="1" applyAlignment="1">
      <alignment vertical="center" wrapText="1"/>
    </xf>
    <xf numFmtId="49" fontId="2" fillId="4" borderId="212" xfId="0" applyNumberFormat="1" applyFont="1" applyFill="1" applyBorder="1" applyAlignment="1">
      <alignment horizontal="left" vertical="center"/>
    </xf>
    <xf numFmtId="171" fontId="2" fillId="4" borderId="21" xfId="0" applyNumberFormat="1" applyFont="1" applyFill="1" applyBorder="1" applyAlignment="1">
      <alignment horizontal="left" vertical="center"/>
    </xf>
    <xf numFmtId="171" fontId="2" fillId="4" borderId="63" xfId="0" applyNumberFormat="1" applyFont="1" applyFill="1" applyBorder="1" applyAlignment="1">
      <alignment horizontal="left" vertical="center"/>
    </xf>
    <xf numFmtId="171" fontId="2" fillId="4" borderId="81" xfId="0" applyNumberFormat="1" applyFont="1" applyFill="1" applyBorder="1" applyAlignment="1">
      <alignment horizontal="left" vertical="center"/>
    </xf>
    <xf numFmtId="171" fontId="2" fillId="4" borderId="65" xfId="0" applyNumberFormat="1" applyFont="1" applyFill="1" applyBorder="1" applyAlignment="1">
      <alignment horizontal="left" vertical="center"/>
    </xf>
    <xf numFmtId="171" fontId="2" fillId="4" borderId="66" xfId="0" applyNumberFormat="1" applyFont="1" applyFill="1" applyBorder="1" applyAlignment="1">
      <alignment horizontal="left" vertical="center"/>
    </xf>
    <xf numFmtId="0" fontId="2" fillId="4" borderId="194" xfId="0" applyFont="1" applyFill="1" applyBorder="1" applyAlignment="1">
      <alignment horizontal="left" vertical="center" wrapText="1"/>
    </xf>
    <xf numFmtId="171" fontId="2" fillId="4" borderId="227" xfId="0" applyNumberFormat="1" applyFont="1" applyFill="1" applyBorder="1" applyAlignment="1">
      <alignment horizontal="left" vertical="center"/>
    </xf>
    <xf numFmtId="171" fontId="2" fillId="4" borderId="13" xfId="0" applyNumberFormat="1" applyFont="1" applyFill="1" applyBorder="1" applyAlignment="1">
      <alignment horizontal="left" vertical="center"/>
    </xf>
    <xf numFmtId="171" fontId="2" fillId="4" borderId="24" xfId="0" applyNumberFormat="1" applyFont="1" applyFill="1" applyBorder="1" applyAlignment="1">
      <alignment horizontal="left" vertical="center"/>
    </xf>
    <xf numFmtId="0" fontId="2" fillId="4" borderId="63" xfId="0" applyFont="1" applyFill="1" applyBorder="1" applyAlignment="1">
      <alignment horizontal="left" vertical="center"/>
    </xf>
    <xf numFmtId="0" fontId="2" fillId="4" borderId="227" xfId="0" applyFont="1" applyFill="1" applyBorder="1" applyAlignment="1">
      <alignment horizontal="left" vertical="center"/>
    </xf>
    <xf numFmtId="0" fontId="2" fillId="4" borderId="24" xfId="0" applyFont="1" applyFill="1" applyBorder="1" applyAlignment="1">
      <alignment horizontal="left" vertical="center"/>
    </xf>
    <xf numFmtId="49" fontId="8" fillId="4" borderId="240" xfId="0" applyNumberFormat="1" applyFont="1" applyFill="1" applyBorder="1" applyAlignment="1">
      <alignment horizontal="center" vertical="center"/>
    </xf>
    <xf numFmtId="0" fontId="8" fillId="4" borderId="240" xfId="0" applyFont="1" applyFill="1" applyBorder="1" applyAlignment="1">
      <alignment horizontal="center" vertical="center"/>
    </xf>
    <xf numFmtId="49" fontId="8" fillId="4" borderId="244" xfId="0" applyNumberFormat="1" applyFont="1" applyFill="1" applyBorder="1" applyAlignment="1">
      <alignment horizontal="center" vertical="center"/>
    </xf>
    <xf numFmtId="2" fontId="8" fillId="4" borderId="245" xfId="0" applyNumberFormat="1" applyFont="1" applyFill="1" applyBorder="1" applyAlignment="1">
      <alignment horizontal="center" vertical="center"/>
    </xf>
    <xf numFmtId="2" fontId="8" fillId="4" borderId="246" xfId="0" applyNumberFormat="1" applyFont="1" applyFill="1" applyBorder="1" applyAlignment="1">
      <alignment horizontal="center" vertical="center"/>
    </xf>
    <xf numFmtId="49" fontId="2" fillId="4" borderId="234" xfId="0" applyNumberFormat="1" applyFont="1" applyFill="1" applyBorder="1" applyAlignment="1">
      <alignment horizontal="left" vertical="center" wrapText="1"/>
    </xf>
    <xf numFmtId="0" fontId="2" fillId="4" borderId="230" xfId="0" applyFont="1" applyFill="1" applyBorder="1" applyAlignment="1">
      <alignment horizontal="left" vertical="center" wrapText="1"/>
    </xf>
    <xf numFmtId="49" fontId="2" fillId="4" borderId="235" xfId="0" applyNumberFormat="1" applyFont="1" applyFill="1" applyBorder="1" applyAlignment="1">
      <alignment vertical="center" wrapText="1"/>
    </xf>
    <xf numFmtId="0" fontId="2" fillId="4" borderId="42" xfId="0" applyFont="1" applyFill="1" applyBorder="1" applyAlignment="1">
      <alignment vertical="center" wrapText="1"/>
    </xf>
    <xf numFmtId="0" fontId="2" fillId="4" borderId="236" xfId="0"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49" fontId="2" fillId="4" borderId="228" xfId="0" applyNumberFormat="1" applyFont="1" applyFill="1" applyBorder="1" applyAlignment="1">
      <alignment horizontal="left" vertical="center"/>
    </xf>
    <xf numFmtId="0" fontId="2" fillId="4" borderId="42" xfId="0" applyFont="1" applyFill="1" applyBorder="1" applyAlignment="1">
      <alignment horizontal="left" vertical="center"/>
    </xf>
    <xf numFmtId="0" fontId="2" fillId="4" borderId="238" xfId="0" applyFont="1" applyFill="1" applyBorder="1" applyAlignment="1">
      <alignment horizontal="left" vertical="center"/>
    </xf>
    <xf numFmtId="49" fontId="8" fillId="4" borderId="241" xfId="0" applyNumberFormat="1" applyFont="1" applyFill="1" applyBorder="1" applyAlignment="1">
      <alignment horizontal="center" vertical="center"/>
    </xf>
    <xf numFmtId="49" fontId="8" fillId="4" borderId="242" xfId="0" applyNumberFormat="1" applyFont="1" applyFill="1" applyBorder="1" applyAlignment="1">
      <alignment horizontal="center" vertical="center"/>
    </xf>
    <xf numFmtId="49" fontId="8" fillId="4" borderId="243" xfId="0" applyNumberFormat="1" applyFont="1" applyFill="1" applyBorder="1" applyAlignment="1">
      <alignment horizontal="center" vertical="center"/>
    </xf>
    <xf numFmtId="49" fontId="8" fillId="0" borderId="217" xfId="0" applyNumberFormat="1" applyFont="1" applyBorder="1" applyAlignment="1">
      <alignment horizontal="left" vertical="center"/>
    </xf>
    <xf numFmtId="0" fontId="8" fillId="0" borderId="16" xfId="0" applyFont="1" applyBorder="1" applyAlignment="1">
      <alignment horizontal="left" vertical="center"/>
    </xf>
    <xf numFmtId="0" fontId="8" fillId="5" borderId="16" xfId="0" applyFont="1" applyFill="1" applyBorder="1" applyAlignment="1">
      <alignment horizontal="left" vertical="center"/>
    </xf>
    <xf numFmtId="0" fontId="8" fillId="0" borderId="218" xfId="0" applyFont="1" applyBorder="1" applyAlignment="1">
      <alignment horizontal="left" vertical="center"/>
    </xf>
    <xf numFmtId="10" fontId="2" fillId="4" borderId="131" xfId="0" applyNumberFormat="1" applyFont="1" applyFill="1" applyBorder="1" applyAlignment="1">
      <alignment horizontal="center" vertical="center"/>
    </xf>
    <xf numFmtId="49" fontId="8" fillId="4" borderId="47" xfId="0" applyNumberFormat="1" applyFont="1" applyFill="1" applyBorder="1" applyAlignment="1">
      <alignment vertical="center"/>
    </xf>
    <xf numFmtId="0" fontId="8" fillId="4" borderId="85" xfId="0" applyFont="1" applyFill="1" applyBorder="1" applyAlignment="1">
      <alignment vertical="center"/>
    </xf>
    <xf numFmtId="0" fontId="8" fillId="4" borderId="52" xfId="0" applyFont="1" applyFill="1" applyBorder="1" applyAlignment="1">
      <alignment horizontal="center" vertical="center" wrapText="1"/>
    </xf>
    <xf numFmtId="0" fontId="8" fillId="4" borderId="201" xfId="0" applyFont="1" applyFill="1" applyBorder="1" applyAlignment="1">
      <alignment horizontal="center" vertical="center" wrapText="1"/>
    </xf>
    <xf numFmtId="9" fontId="2" fillId="0" borderId="53" xfId="0" applyNumberFormat="1" applyFont="1" applyBorder="1" applyAlignment="1">
      <alignment horizontal="center" vertical="center"/>
    </xf>
    <xf numFmtId="9" fontId="2" fillId="0" borderId="233" xfId="0" applyNumberFormat="1" applyFont="1" applyBorder="1" applyAlignment="1">
      <alignment horizontal="center" vertical="center"/>
    </xf>
    <xf numFmtId="49" fontId="2" fillId="4" borderId="86" xfId="0" applyNumberFormat="1" applyFont="1" applyFill="1" applyBorder="1" applyAlignment="1">
      <alignment horizontal="left" vertical="center" wrapText="1"/>
    </xf>
    <xf numFmtId="49" fontId="2" fillId="4" borderId="190" xfId="0" applyNumberFormat="1" applyFont="1" applyFill="1" applyBorder="1" applyAlignment="1">
      <alignment horizontal="left" vertical="center" wrapText="1"/>
    </xf>
    <xf numFmtId="0" fontId="2" fillId="4" borderId="72" xfId="0" applyFont="1" applyFill="1" applyBorder="1" applyAlignment="1">
      <alignment horizontal="left" vertical="center" wrapText="1"/>
    </xf>
    <xf numFmtId="9" fontId="2" fillId="4" borderId="120" xfId="0" applyNumberFormat="1" applyFont="1" applyFill="1" applyBorder="1" applyAlignment="1">
      <alignment horizontal="center" vertical="center"/>
    </xf>
    <xf numFmtId="9" fontId="2" fillId="4" borderId="132" xfId="0" applyNumberFormat="1" applyFont="1" applyFill="1" applyBorder="1" applyAlignment="1">
      <alignment horizontal="center" vertical="center"/>
    </xf>
    <xf numFmtId="49" fontId="2" fillId="4" borderId="33" xfId="0" applyNumberFormat="1" applyFont="1" applyFill="1" applyBorder="1" applyAlignment="1">
      <alignment horizontal="left" vertical="center" wrapText="1"/>
    </xf>
    <xf numFmtId="49" fontId="2" fillId="4" borderId="50" xfId="0" applyNumberFormat="1" applyFont="1" applyFill="1" applyBorder="1" applyAlignment="1">
      <alignment horizontal="left" vertical="center" wrapText="1"/>
    </xf>
    <xf numFmtId="0" fontId="2" fillId="4" borderId="51" xfId="0" applyFont="1" applyFill="1" applyBorder="1" applyAlignment="1">
      <alignment horizontal="left" vertical="center" wrapText="1"/>
    </xf>
    <xf numFmtId="49" fontId="2" fillId="4" borderId="34" xfId="0" applyNumberFormat="1" applyFont="1" applyFill="1" applyBorder="1" applyAlignment="1">
      <alignment horizontal="left" vertical="center" wrapText="1"/>
    </xf>
    <xf numFmtId="9" fontId="2" fillId="4" borderId="133" xfId="0" applyNumberFormat="1" applyFont="1" applyFill="1" applyBorder="1" applyAlignment="1">
      <alignment horizontal="center" vertical="center"/>
    </xf>
    <xf numFmtId="10" fontId="2" fillId="4" borderId="138" xfId="0" applyNumberFormat="1" applyFont="1" applyFill="1" applyBorder="1" applyAlignment="1">
      <alignment horizontal="center" vertical="center"/>
    </xf>
    <xf numFmtId="10" fontId="2" fillId="4" borderId="139" xfId="0" applyNumberFormat="1" applyFont="1" applyFill="1" applyBorder="1" applyAlignment="1">
      <alignment horizontal="center" vertical="center"/>
    </xf>
    <xf numFmtId="10" fontId="2" fillId="4" borderId="140" xfId="0" applyNumberFormat="1" applyFont="1" applyFill="1" applyBorder="1" applyAlignment="1">
      <alignment horizontal="center" vertical="center"/>
    </xf>
    <xf numFmtId="49" fontId="8" fillId="0" borderId="191" xfId="0" applyNumberFormat="1" applyFont="1" applyBorder="1" applyAlignment="1">
      <alignment horizontal="center" vertical="center"/>
    </xf>
    <xf numFmtId="0" fontId="8" fillId="0" borderId="194" xfId="0" applyFont="1" applyBorder="1" applyAlignment="1">
      <alignment horizontal="center" vertical="center"/>
    </xf>
    <xf numFmtId="0" fontId="8" fillId="0" borderId="196" xfId="0" applyFont="1" applyBorder="1" applyAlignment="1">
      <alignment horizontal="center" vertical="center"/>
    </xf>
    <xf numFmtId="49" fontId="9" fillId="4" borderId="192" xfId="0" applyNumberFormat="1" applyFont="1" applyFill="1" applyBorder="1" applyAlignment="1">
      <alignment horizontal="center" vertical="center" wrapText="1"/>
    </xf>
    <xf numFmtId="0" fontId="8" fillId="4" borderId="197" xfId="0" applyFont="1" applyFill="1" applyBorder="1" applyAlignment="1">
      <alignment horizontal="center" vertical="center" wrapText="1"/>
    </xf>
    <xf numFmtId="2" fontId="2" fillId="4" borderId="192" xfId="0" applyNumberFormat="1" applyFont="1" applyFill="1" applyBorder="1" applyAlignment="1">
      <alignment horizontal="center" vertical="center"/>
    </xf>
    <xf numFmtId="2" fontId="2" fillId="0" borderId="192" xfId="0" applyNumberFormat="1" applyFont="1" applyBorder="1" applyAlignment="1">
      <alignment horizontal="center" vertical="center"/>
    </xf>
    <xf numFmtId="49" fontId="8" fillId="0" borderId="34" xfId="0" applyNumberFormat="1" applyFont="1" applyBorder="1" applyAlignment="1">
      <alignment horizontal="center" vertical="center"/>
    </xf>
    <xf numFmtId="0" fontId="8" fillId="0" borderId="34" xfId="0" applyFont="1" applyBorder="1" applyAlignment="1">
      <alignment horizontal="center" vertical="center"/>
    </xf>
    <xf numFmtId="0" fontId="8" fillId="0" borderId="195" xfId="0" applyFont="1" applyBorder="1" applyAlignment="1">
      <alignment horizontal="center" vertical="center"/>
    </xf>
    <xf numFmtId="49" fontId="8" fillId="0" borderId="68" xfId="0" applyNumberFormat="1" applyFont="1" applyBorder="1" applyAlignment="1">
      <alignment horizontal="left" vertical="center"/>
    </xf>
    <xf numFmtId="0" fontId="8" fillId="0" borderId="3" xfId="0" applyFont="1" applyBorder="1" applyAlignment="1">
      <alignment horizontal="left" vertical="center"/>
    </xf>
    <xf numFmtId="0" fontId="8" fillId="5" borderId="3" xfId="0" applyFont="1" applyFill="1" applyBorder="1" applyAlignment="1">
      <alignment horizontal="left" vertical="center"/>
    </xf>
    <xf numFmtId="0" fontId="8" fillId="4" borderId="3" xfId="0" applyFont="1" applyFill="1" applyBorder="1" applyAlignment="1">
      <alignment horizontal="left" vertical="center"/>
    </xf>
    <xf numFmtId="0" fontId="8" fillId="0" borderId="8" xfId="0" applyFont="1" applyBorder="1" applyAlignment="1">
      <alignment horizontal="left" vertical="center"/>
    </xf>
    <xf numFmtId="49" fontId="8" fillId="0" borderId="65" xfId="0" applyNumberFormat="1" applyFont="1" applyBorder="1" applyAlignment="1">
      <alignment horizontal="left" vertical="center"/>
    </xf>
    <xf numFmtId="0" fontId="8" fillId="0" borderId="65" xfId="0" applyFont="1" applyBorder="1" applyAlignment="1">
      <alignment horizontal="left" vertical="center"/>
    </xf>
    <xf numFmtId="0" fontId="8" fillId="5" borderId="65" xfId="0" applyFont="1" applyFill="1" applyBorder="1" applyAlignment="1">
      <alignment horizontal="left" vertical="center"/>
    </xf>
    <xf numFmtId="49" fontId="8" fillId="4" borderId="213" xfId="0" applyNumberFormat="1" applyFont="1" applyFill="1" applyBorder="1" applyAlignment="1">
      <alignment horizontal="left" vertical="center" wrapText="1"/>
    </xf>
    <xf numFmtId="0" fontId="8" fillId="4" borderId="214" xfId="0" applyFont="1" applyFill="1" applyBorder="1" applyAlignment="1">
      <alignment horizontal="left" vertical="center" wrapText="1"/>
    </xf>
    <xf numFmtId="0" fontId="8" fillId="4" borderId="215" xfId="0" applyFont="1" applyFill="1" applyBorder="1" applyAlignment="1">
      <alignment horizontal="left" vertical="center" wrapText="1"/>
    </xf>
    <xf numFmtId="49" fontId="8" fillId="4" borderId="216" xfId="0" applyNumberFormat="1" applyFont="1" applyFill="1" applyBorder="1" applyAlignment="1">
      <alignment vertical="center" wrapText="1"/>
    </xf>
    <xf numFmtId="0" fontId="8" fillId="4" borderId="214" xfId="0" applyFont="1" applyFill="1" applyBorder="1" applyAlignment="1">
      <alignment vertical="center" wrapText="1"/>
    </xf>
    <xf numFmtId="0" fontId="8" fillId="4" borderId="57" xfId="0" applyFont="1" applyFill="1" applyBorder="1" applyAlignment="1">
      <alignment vertical="center" wrapText="1"/>
    </xf>
    <xf numFmtId="0" fontId="8" fillId="4" borderId="59" xfId="0" applyFont="1" applyFill="1" applyBorder="1" applyAlignment="1">
      <alignment vertical="center" wrapText="1"/>
    </xf>
    <xf numFmtId="49" fontId="8" fillId="0" borderId="191" xfId="0" applyNumberFormat="1" applyFont="1" applyBorder="1" applyAlignment="1">
      <alignment horizontal="left" vertical="center"/>
    </xf>
    <xf numFmtId="0" fontId="8" fillId="0" borderId="192" xfId="0" applyFont="1" applyBorder="1" applyAlignment="1">
      <alignment horizontal="left" vertical="center"/>
    </xf>
    <xf numFmtId="0" fontId="8" fillId="5" borderId="192" xfId="0" applyFont="1" applyFill="1" applyBorder="1" applyAlignment="1">
      <alignment horizontal="left" vertical="center"/>
    </xf>
    <xf numFmtId="0" fontId="8" fillId="0" borderId="193" xfId="0" applyFont="1" applyBorder="1" applyAlignment="1">
      <alignment horizontal="left" vertical="center"/>
    </xf>
    <xf numFmtId="49" fontId="8" fillId="4" borderId="219" xfId="0" applyNumberFormat="1" applyFont="1" applyFill="1" applyBorder="1" applyAlignment="1">
      <alignment horizontal="center" vertical="center" wrapText="1"/>
    </xf>
    <xf numFmtId="0" fontId="8" fillId="4" borderId="220" xfId="0" applyFont="1" applyFill="1" applyBorder="1" applyAlignment="1">
      <alignment horizontal="center" vertical="center" wrapText="1"/>
    </xf>
    <xf numFmtId="0" fontId="8" fillId="4" borderId="221" xfId="0" applyFont="1" applyFill="1" applyBorder="1" applyAlignment="1">
      <alignment horizontal="center" vertical="center" wrapText="1"/>
    </xf>
    <xf numFmtId="0" fontId="8" fillId="4" borderId="222"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23" xfId="0" applyFont="1" applyFill="1" applyBorder="1" applyAlignment="1">
      <alignment horizontal="center" vertical="center" wrapText="1"/>
    </xf>
    <xf numFmtId="0" fontId="8" fillId="4" borderId="224" xfId="0" applyFont="1" applyFill="1" applyBorder="1" applyAlignment="1">
      <alignment horizontal="center" vertical="center" wrapText="1"/>
    </xf>
    <xf numFmtId="0" fontId="8" fillId="4" borderId="225" xfId="0" applyFont="1" applyFill="1" applyBorder="1" applyAlignment="1">
      <alignment horizontal="center" vertical="center" wrapText="1"/>
    </xf>
    <xf numFmtId="0" fontId="8" fillId="4" borderId="226" xfId="0" applyFont="1" applyFill="1" applyBorder="1" applyAlignment="1">
      <alignment horizontal="center" vertical="center" wrapText="1"/>
    </xf>
    <xf numFmtId="49" fontId="8" fillId="4" borderId="184" xfId="0" applyNumberFormat="1" applyFont="1" applyFill="1" applyBorder="1" applyAlignment="1">
      <alignment horizontal="center" vertical="center" wrapText="1"/>
    </xf>
    <xf numFmtId="2" fontId="8" fillId="4" borderId="48" xfId="0" applyNumberFormat="1" applyFont="1" applyFill="1" applyBorder="1" applyAlignment="1">
      <alignment horizontal="center" vertical="center" wrapText="1"/>
    </xf>
    <xf numFmtId="2" fontId="8" fillId="4" borderId="49" xfId="0" applyNumberFormat="1" applyFont="1" applyFill="1" applyBorder="1" applyAlignment="1">
      <alignment horizontal="center" vertical="center" wrapText="1"/>
    </xf>
    <xf numFmtId="49" fontId="8" fillId="0" borderId="217" xfId="0" applyNumberFormat="1" applyFont="1" applyBorder="1" applyAlignment="1">
      <alignment horizontal="left" vertical="top" wrapText="1"/>
    </xf>
    <xf numFmtId="0" fontId="8" fillId="0" borderId="16" xfId="0" applyFont="1" applyBorder="1" applyAlignment="1">
      <alignment horizontal="left" vertical="top"/>
    </xf>
    <xf numFmtId="0" fontId="8" fillId="5" borderId="16" xfId="0" applyFont="1" applyFill="1" applyBorder="1" applyAlignment="1">
      <alignment horizontal="left" vertical="top"/>
    </xf>
    <xf numFmtId="0" fontId="8" fillId="0" borderId="218" xfId="0" applyFont="1" applyBorder="1" applyAlignment="1">
      <alignment horizontal="left" vertical="top"/>
    </xf>
    <xf numFmtId="49" fontId="8" fillId="4" borderId="111" xfId="0" applyNumberFormat="1" applyFont="1" applyFill="1" applyBorder="1" applyAlignment="1">
      <alignment horizontal="center" vertical="center"/>
    </xf>
    <xf numFmtId="2" fontId="8" fillId="0" borderId="111" xfId="0" applyNumberFormat="1" applyFont="1" applyBorder="1" applyAlignment="1">
      <alignment horizontal="center" vertical="center"/>
    </xf>
    <xf numFmtId="49" fontId="8" fillId="0" borderId="194" xfId="0" applyNumberFormat="1" applyFont="1" applyBorder="1" applyAlignment="1">
      <alignment horizontal="left" vertical="center"/>
    </xf>
    <xf numFmtId="0" fontId="8" fillId="0" borderId="34" xfId="0" applyFont="1" applyBorder="1" applyAlignment="1">
      <alignment horizontal="left" vertical="center"/>
    </xf>
    <xf numFmtId="0" fontId="8" fillId="5" borderId="34" xfId="0" applyFont="1" applyFill="1" applyBorder="1" applyAlignment="1">
      <alignment horizontal="left" vertical="center"/>
    </xf>
    <xf numFmtId="0" fontId="8" fillId="0" borderId="195" xfId="0" applyFont="1" applyBorder="1" applyAlignment="1">
      <alignment horizontal="left" vertical="center"/>
    </xf>
    <xf numFmtId="10" fontId="2" fillId="4" borderId="134" xfId="0" applyNumberFormat="1" applyFont="1" applyFill="1" applyBorder="1" applyAlignment="1">
      <alignment horizontal="center" vertical="center" wrapText="1"/>
    </xf>
    <xf numFmtId="10" fontId="2" fillId="4" borderId="135" xfId="0" applyNumberFormat="1" applyFont="1" applyFill="1" applyBorder="1" applyAlignment="1">
      <alignment horizontal="center" vertical="center" wrapText="1"/>
    </xf>
    <xf numFmtId="10" fontId="2" fillId="4" borderId="136" xfId="0" applyNumberFormat="1" applyFont="1" applyFill="1" applyBorder="1" applyAlignment="1">
      <alignment horizontal="center" vertical="center" wrapText="1"/>
    </xf>
    <xf numFmtId="49" fontId="8" fillId="0" borderId="217" xfId="0" applyNumberFormat="1" applyFont="1" applyBorder="1" applyAlignment="1">
      <alignment vertical="top" wrapText="1"/>
    </xf>
    <xf numFmtId="0" fontId="8" fillId="0" borderId="16" xfId="0" applyFont="1" applyBorder="1" applyAlignment="1">
      <alignment vertical="top"/>
    </xf>
    <xf numFmtId="0" fontId="8" fillId="5" borderId="16" xfId="0" applyFont="1" applyFill="1" applyBorder="1" applyAlignment="1">
      <alignment vertical="top"/>
    </xf>
    <xf numFmtId="0" fontId="8" fillId="0" borderId="218" xfId="0" applyFont="1" applyBorder="1" applyAlignment="1">
      <alignment vertical="top"/>
    </xf>
    <xf numFmtId="0" fontId="8" fillId="0" borderId="69" xfId="0" applyFont="1" applyBorder="1" applyAlignment="1">
      <alignment horizontal="center" vertical="center"/>
    </xf>
    <xf numFmtId="0" fontId="8" fillId="0" borderId="29" xfId="0" applyFont="1" applyBorder="1" applyAlignment="1">
      <alignment horizontal="center" vertical="center"/>
    </xf>
    <xf numFmtId="0" fontId="8" fillId="5" borderId="29" xfId="0" applyFont="1" applyFill="1" applyBorder="1" applyAlignment="1">
      <alignment horizontal="center" vertical="center"/>
    </xf>
    <xf numFmtId="0" fontId="8" fillId="4" borderId="29" xfId="0" applyFont="1" applyFill="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49" fontId="8" fillId="4" borderId="86" xfId="0" applyNumberFormat="1" applyFont="1" applyFill="1" applyBorder="1" applyAlignment="1">
      <alignment horizontal="left" vertical="center"/>
    </xf>
    <xf numFmtId="0" fontId="8" fillId="4" borderId="27" xfId="0" applyFont="1" applyFill="1" applyBorder="1" applyAlignment="1">
      <alignment horizontal="left" vertical="center"/>
    </xf>
    <xf numFmtId="9" fontId="2" fillId="4" borderId="109" xfId="3" applyFont="1" applyFill="1" applyBorder="1" applyAlignment="1">
      <alignment horizontal="center" vertical="center"/>
    </xf>
    <xf numFmtId="9" fontId="2" fillId="4" borderId="45" xfId="3" applyFont="1" applyFill="1" applyBorder="1" applyAlignment="1">
      <alignment horizontal="center" vertical="center"/>
    </xf>
    <xf numFmtId="49" fontId="2" fillId="0" borderId="151" xfId="0" applyNumberFormat="1" applyFont="1" applyFill="1" applyBorder="1" applyAlignment="1">
      <alignment horizontal="left" vertical="center" wrapText="1"/>
    </xf>
    <xf numFmtId="0" fontId="8" fillId="0" borderId="151" xfId="0" applyFont="1" applyFill="1" applyBorder="1" applyAlignment="1">
      <alignment horizontal="left" vertical="center" wrapText="1"/>
    </xf>
    <xf numFmtId="49" fontId="2" fillId="4" borderId="131" xfId="0" applyNumberFormat="1" applyFont="1" applyFill="1" applyBorder="1" applyAlignment="1">
      <alignment vertical="center" wrapText="1"/>
    </xf>
    <xf numFmtId="0" fontId="2" fillId="4" borderId="131" xfId="0" applyFont="1" applyFill="1" applyBorder="1" applyAlignment="1">
      <alignment vertical="center" wrapText="1"/>
    </xf>
    <xf numFmtId="0" fontId="8" fillId="4" borderId="19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2" fillId="4" borderId="163" xfId="0" applyFont="1" applyFill="1" applyBorder="1" applyAlignment="1">
      <alignment vertical="center" wrapText="1"/>
    </xf>
    <xf numFmtId="49" fontId="8" fillId="4" borderId="48" xfId="0" applyNumberFormat="1" applyFont="1" applyFill="1" applyBorder="1" applyAlignment="1">
      <alignment horizontal="center" vertical="center" wrapText="1"/>
    </xf>
    <xf numFmtId="0" fontId="8" fillId="4" borderId="48" xfId="0" applyFont="1" applyFill="1" applyBorder="1" applyAlignment="1">
      <alignment horizontal="center" vertical="center" wrapText="1"/>
    </xf>
    <xf numFmtId="49" fontId="2" fillId="4" borderId="160" xfId="0" applyNumberFormat="1" applyFont="1" applyFill="1" applyBorder="1" applyAlignment="1">
      <alignment vertical="center" wrapText="1"/>
    </xf>
    <xf numFmtId="9" fontId="2" fillId="4" borderId="160" xfId="3" applyFont="1" applyFill="1" applyBorder="1" applyAlignment="1">
      <alignment horizontal="center" vertical="center"/>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49" fontId="2" fillId="4" borderId="85" xfId="0" applyNumberFormat="1" applyFont="1" applyFill="1" applyBorder="1" applyAlignment="1">
      <alignment horizontal="left" vertical="center" wrapText="1"/>
    </xf>
    <xf numFmtId="49" fontId="2" fillId="4" borderId="33" xfId="0" applyNumberFormat="1" applyFont="1" applyFill="1" applyBorder="1" applyAlignment="1">
      <alignment vertical="center" wrapText="1"/>
    </xf>
    <xf numFmtId="0" fontId="2" fillId="4" borderId="33" xfId="0" applyFont="1" applyFill="1" applyBorder="1" applyAlignment="1">
      <alignment vertical="center" wrapText="1"/>
    </xf>
    <xf numFmtId="49" fontId="2" fillId="4" borderId="74" xfId="0" applyNumberFormat="1" applyFont="1" applyFill="1" applyBorder="1" applyAlignment="1">
      <alignment horizontal="left" vertical="top"/>
    </xf>
    <xf numFmtId="171" fontId="2" fillId="4" borderId="75" xfId="0" applyNumberFormat="1" applyFont="1" applyFill="1" applyBorder="1" applyAlignment="1">
      <alignment horizontal="left" vertical="top"/>
    </xf>
    <xf numFmtId="49" fontId="2" fillId="4" borderId="1" xfId="0" applyNumberFormat="1" applyFont="1" applyFill="1" applyBorder="1" applyAlignment="1">
      <alignment vertical="center" wrapText="1"/>
    </xf>
    <xf numFmtId="0" fontId="2" fillId="4" borderId="23" xfId="0" applyFont="1" applyFill="1" applyBorder="1" applyAlignment="1">
      <alignment vertical="center" wrapText="1"/>
    </xf>
    <xf numFmtId="49" fontId="2" fillId="4" borderId="33" xfId="0" applyNumberFormat="1" applyFont="1" applyFill="1" applyBorder="1" applyAlignment="1">
      <alignment horizontal="left" vertical="top"/>
    </xf>
    <xf numFmtId="171" fontId="2" fillId="4" borderId="34" xfId="0" applyNumberFormat="1" applyFont="1" applyFill="1" applyBorder="1" applyAlignment="1">
      <alignment horizontal="left" vertical="top"/>
    </xf>
    <xf numFmtId="171" fontId="2" fillId="4" borderId="35" xfId="0" applyNumberFormat="1" applyFont="1" applyFill="1" applyBorder="1" applyAlignment="1">
      <alignment horizontal="left" vertical="top"/>
    </xf>
    <xf numFmtId="171" fontId="2" fillId="4" borderId="33" xfId="0" applyNumberFormat="1" applyFont="1" applyFill="1" applyBorder="1" applyAlignment="1">
      <alignment horizontal="left" vertical="top"/>
    </xf>
    <xf numFmtId="49" fontId="8" fillId="4" borderId="56" xfId="0" applyNumberFormat="1" applyFont="1" applyFill="1" applyBorder="1" applyAlignment="1">
      <alignment horizontal="center" vertical="center"/>
    </xf>
    <xf numFmtId="0" fontId="8" fillId="4" borderId="57" xfId="0" applyFont="1" applyFill="1" applyBorder="1" applyAlignment="1">
      <alignment horizontal="center" vertical="center"/>
    </xf>
    <xf numFmtId="0" fontId="8" fillId="4" borderId="58" xfId="0" applyFont="1" applyFill="1" applyBorder="1" applyAlignment="1">
      <alignment horizontal="center" vertical="center"/>
    </xf>
    <xf numFmtId="49" fontId="8" fillId="4" borderId="56" xfId="0" applyNumberFormat="1" applyFont="1" applyFill="1" applyBorder="1" applyAlignment="1">
      <alignment horizontal="center" vertical="top"/>
    </xf>
    <xf numFmtId="170" fontId="8" fillId="4" borderId="57" xfId="0" applyNumberFormat="1" applyFont="1" applyFill="1" applyBorder="1" applyAlignment="1">
      <alignment horizontal="center" vertical="top"/>
    </xf>
    <xf numFmtId="49" fontId="8" fillId="4" borderId="47" xfId="0" applyNumberFormat="1" applyFont="1" applyFill="1" applyBorder="1" applyAlignment="1">
      <alignment horizontal="left" vertical="center"/>
    </xf>
    <xf numFmtId="2" fontId="8" fillId="4" borderId="48" xfId="0" applyNumberFormat="1" applyFont="1" applyFill="1" applyBorder="1" applyAlignment="1">
      <alignment horizontal="left" vertical="center"/>
    </xf>
    <xf numFmtId="2" fontId="8" fillId="4" borderId="49" xfId="0" applyNumberFormat="1" applyFont="1" applyFill="1" applyBorder="1" applyAlignment="1">
      <alignment horizontal="left" vertical="center"/>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9" fontId="2" fillId="0" borderId="110" xfId="0" applyNumberFormat="1" applyFont="1" applyBorder="1" applyAlignment="1">
      <alignment horizontal="center"/>
    </xf>
    <xf numFmtId="9" fontId="2" fillId="0" borderId="46" xfId="0" applyNumberFormat="1" applyFont="1" applyBorder="1" applyAlignment="1">
      <alignment horizontal="center"/>
    </xf>
    <xf numFmtId="49" fontId="8" fillId="4" borderId="33" xfId="0" applyNumberFormat="1" applyFont="1" applyFill="1" applyBorder="1" applyAlignment="1">
      <alignment horizontal="left" vertical="center" wrapText="1"/>
    </xf>
    <xf numFmtId="0" fontId="8" fillId="4" borderId="34" xfId="0" applyFont="1" applyFill="1" applyBorder="1" applyAlignment="1">
      <alignment horizontal="left" vertical="center" wrapText="1"/>
    </xf>
    <xf numFmtId="168" fontId="2" fillId="4" borderId="82" xfId="0" applyNumberFormat="1" applyFont="1" applyFill="1" applyBorder="1" applyAlignment="1">
      <alignment horizontal="center" vertical="center" wrapText="1"/>
    </xf>
    <xf numFmtId="168" fontId="2" fillId="4" borderId="83" xfId="0" applyNumberFormat="1" applyFont="1" applyFill="1" applyBorder="1" applyAlignment="1">
      <alignment horizontal="center" vertical="center" wrapText="1"/>
    </xf>
    <xf numFmtId="168" fontId="2" fillId="4" borderId="84" xfId="0" applyNumberFormat="1" applyFont="1" applyFill="1" applyBorder="1" applyAlignment="1">
      <alignment horizontal="center" vertical="center" wrapText="1"/>
    </xf>
    <xf numFmtId="49" fontId="8" fillId="4" borderId="47" xfId="0" applyNumberFormat="1" applyFont="1" applyFill="1" applyBorder="1" applyAlignment="1">
      <alignment horizontal="center" vertical="center"/>
    </xf>
    <xf numFmtId="0" fontId="8" fillId="4" borderId="33" xfId="0" applyFont="1" applyFill="1" applyBorder="1" applyAlignment="1">
      <alignment horizontal="center" vertical="center"/>
    </xf>
    <xf numFmtId="0" fontId="8" fillId="4" borderId="85" xfId="0" applyFont="1" applyFill="1" applyBorder="1" applyAlignment="1">
      <alignment horizontal="center" vertical="center"/>
    </xf>
    <xf numFmtId="49" fontId="8" fillId="0" borderId="48" xfId="0" applyNumberFormat="1"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49" fontId="8" fillId="4" borderId="35" xfId="0" applyNumberFormat="1" applyFont="1" applyFill="1" applyBorder="1" applyAlignment="1">
      <alignment horizontal="center" vertical="center"/>
    </xf>
    <xf numFmtId="0" fontId="8" fillId="4" borderId="112" xfId="0" applyFont="1" applyFill="1" applyBorder="1" applyAlignment="1">
      <alignment horizontal="center" vertical="center"/>
    </xf>
    <xf numFmtId="49" fontId="8" fillId="4" borderId="20"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64" xfId="0" applyFont="1" applyFill="1" applyBorder="1" applyAlignment="1">
      <alignment horizontal="center" vertical="center" wrapText="1"/>
    </xf>
    <xf numFmtId="0" fontId="8" fillId="4" borderId="65" xfId="0" applyFont="1" applyFill="1" applyBorder="1" applyAlignment="1">
      <alignment horizontal="center" vertical="center" wrapText="1"/>
    </xf>
    <xf numFmtId="0" fontId="8" fillId="4" borderId="71" xfId="0" applyFont="1" applyFill="1" applyBorder="1" applyAlignment="1">
      <alignment horizontal="center" vertical="center" wrapText="1"/>
    </xf>
    <xf numFmtId="49" fontId="8" fillId="4" borderId="43" xfId="0" applyNumberFormat="1" applyFont="1" applyFill="1" applyBorder="1" applyAlignment="1">
      <alignment horizontal="left" vertical="center"/>
    </xf>
    <xf numFmtId="0" fontId="8" fillId="4" borderId="29" xfId="0" applyFont="1" applyFill="1" applyBorder="1" applyAlignment="1">
      <alignment horizontal="left" vertical="center"/>
    </xf>
    <xf numFmtId="0" fontId="8" fillId="4" borderId="44" xfId="0" applyFont="1" applyFill="1" applyBorder="1" applyAlignment="1">
      <alignment horizontal="left" vertical="center"/>
    </xf>
    <xf numFmtId="0" fontId="2" fillId="4" borderId="75" xfId="0" applyFont="1" applyFill="1" applyBorder="1" applyAlignment="1">
      <alignment horizontal="left" vertical="top"/>
    </xf>
    <xf numFmtId="171" fontId="2" fillId="4" borderId="9" xfId="0" applyNumberFormat="1" applyFont="1" applyFill="1" applyBorder="1" applyAlignment="1">
      <alignment horizontal="left" vertical="top"/>
    </xf>
    <xf numFmtId="171" fontId="2" fillId="4" borderId="69" xfId="0" applyNumberFormat="1" applyFont="1" applyFill="1" applyBorder="1" applyAlignment="1">
      <alignment horizontal="left" vertical="top"/>
    </xf>
    <xf numFmtId="0" fontId="5" fillId="0" borderId="50" xfId="0" applyFont="1" applyBorder="1" applyAlignment="1">
      <alignment horizontal="center"/>
    </xf>
    <xf numFmtId="0" fontId="5" fillId="0" borderId="73" xfId="0" applyFont="1" applyBorder="1" applyAlignment="1">
      <alignment horizontal="center"/>
    </xf>
    <xf numFmtId="0" fontId="5" fillId="0" borderId="72" xfId="0" applyFont="1" applyBorder="1" applyAlignment="1">
      <alignment horizontal="center"/>
    </xf>
    <xf numFmtId="49" fontId="6" fillId="0" borderId="15" xfId="0" applyNumberFormat="1" applyFont="1" applyBorder="1" applyAlignment="1">
      <alignment horizontal="left"/>
    </xf>
    <xf numFmtId="0" fontId="6" fillId="0" borderId="17" xfId="0" applyFont="1" applyBorder="1" applyAlignment="1">
      <alignment horizontal="left"/>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70"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49" fontId="8" fillId="4" borderId="15" xfId="0" applyNumberFormat="1" applyFont="1" applyFill="1" applyBorder="1" applyAlignment="1">
      <alignment horizontal="center" vertical="center" wrapText="1"/>
    </xf>
    <xf numFmtId="2" fontId="8" fillId="4" borderId="16" xfId="0" applyNumberFormat="1" applyFont="1" applyFill="1" applyBorder="1" applyAlignment="1">
      <alignment horizontal="center" vertical="center" wrapText="1"/>
    </xf>
    <xf numFmtId="2" fontId="8" fillId="4" borderId="26" xfId="0" applyNumberFormat="1" applyFont="1" applyFill="1" applyBorder="1" applyAlignment="1">
      <alignment horizontal="center" vertical="center" wrapText="1"/>
    </xf>
    <xf numFmtId="49" fontId="6" fillId="0" borderId="65" xfId="0" applyNumberFormat="1" applyFont="1" applyBorder="1" applyAlignment="1">
      <alignment horizontal="left"/>
    </xf>
    <xf numFmtId="0" fontId="6" fillId="0" borderId="65" xfId="0" applyFont="1" applyBorder="1" applyAlignment="1">
      <alignment horizontal="left"/>
    </xf>
    <xf numFmtId="0" fontId="6" fillId="4" borderId="65" xfId="0" applyFont="1" applyFill="1" applyBorder="1" applyAlignment="1">
      <alignment horizontal="left"/>
    </xf>
    <xf numFmtId="9" fontId="2" fillId="4" borderId="111" xfId="3" applyFont="1" applyFill="1" applyBorder="1" applyAlignment="1">
      <alignment horizontal="center" vertical="center" wrapText="1"/>
    </xf>
    <xf numFmtId="9" fontId="2" fillId="4" borderId="109" xfId="3" applyFont="1" applyFill="1" applyBorder="1" applyAlignment="1">
      <alignment horizontal="center" vertical="center" wrapText="1"/>
    </xf>
    <xf numFmtId="9" fontId="2" fillId="4" borderId="183" xfId="3" applyFont="1" applyFill="1" applyBorder="1" applyAlignment="1">
      <alignment horizontal="center" vertical="center" wrapText="1"/>
    </xf>
    <xf numFmtId="9" fontId="2" fillId="4" borderId="112" xfId="0" applyNumberFormat="1" applyFont="1" applyFill="1" applyBorder="1" applyAlignment="1">
      <alignment horizontal="center" vertical="center"/>
    </xf>
    <xf numFmtId="9" fontId="2" fillId="4" borderId="110" xfId="0" applyNumberFormat="1" applyFont="1" applyFill="1" applyBorder="1" applyAlignment="1">
      <alignment horizontal="center" vertical="center"/>
    </xf>
    <xf numFmtId="49" fontId="8" fillId="8" borderId="191" xfId="0" applyNumberFormat="1" applyFont="1" applyFill="1" applyBorder="1" applyAlignment="1">
      <alignment horizontal="center" vertical="center"/>
    </xf>
    <xf numFmtId="0" fontId="8" fillId="8" borderId="194" xfId="0" applyFont="1" applyFill="1" applyBorder="1" applyAlignment="1">
      <alignment horizontal="center" vertical="center"/>
    </xf>
    <xf numFmtId="0" fontId="8" fillId="8" borderId="196" xfId="0" applyFont="1" applyFill="1" applyBorder="1" applyAlignment="1">
      <alignment horizontal="center" vertical="center"/>
    </xf>
    <xf numFmtId="49" fontId="9" fillId="8" borderId="192" xfId="0" applyNumberFormat="1"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197" xfId="0" applyFont="1" applyFill="1" applyBorder="1" applyAlignment="1">
      <alignment horizontal="center" vertical="center" wrapText="1"/>
    </xf>
    <xf numFmtId="49" fontId="8" fillId="8" borderId="192" xfId="0" applyNumberFormat="1" applyFont="1" applyFill="1" applyBorder="1" applyAlignment="1">
      <alignment horizontal="center" vertical="center" wrapText="1"/>
    </xf>
    <xf numFmtId="49" fontId="2" fillId="8" borderId="86" xfId="0" applyNumberFormat="1" applyFont="1" applyFill="1" applyBorder="1" applyAlignment="1">
      <alignment vertical="center" wrapText="1"/>
    </xf>
    <xf numFmtId="0" fontId="2" fillId="8" borderId="33" xfId="0" applyFont="1" applyFill="1" applyBorder="1" applyAlignment="1">
      <alignment vertical="center" wrapText="1"/>
    </xf>
    <xf numFmtId="49" fontId="2" fillId="8" borderId="183" xfId="0" applyNumberFormat="1" applyFont="1" applyFill="1" applyBorder="1" applyAlignment="1">
      <alignment horizontal="left" vertical="center" wrapText="1"/>
    </xf>
    <xf numFmtId="0" fontId="2" fillId="8" borderId="109" xfId="0" applyFont="1" applyFill="1" applyBorder="1" applyAlignment="1">
      <alignment horizontal="left" vertical="center" wrapText="1"/>
    </xf>
    <xf numFmtId="49" fontId="8" fillId="8" borderId="250" xfId="0" applyNumberFormat="1" applyFont="1" applyFill="1" applyBorder="1" applyAlignment="1">
      <alignment horizontal="center" vertical="center" wrapText="1"/>
    </xf>
    <xf numFmtId="0" fontId="8" fillId="8" borderId="178" xfId="0" applyFont="1" applyFill="1" applyBorder="1" applyAlignment="1">
      <alignment horizontal="center" vertical="center" wrapText="1"/>
    </xf>
    <xf numFmtId="0" fontId="8" fillId="8" borderId="251" xfId="0" applyFont="1" applyFill="1" applyBorder="1" applyAlignment="1">
      <alignment horizontal="center" vertical="center" wrapText="1"/>
    </xf>
    <xf numFmtId="0" fontId="8" fillId="8" borderId="103" xfId="0" applyFont="1" applyFill="1" applyBorder="1" applyAlignment="1">
      <alignment horizontal="center" vertical="center" wrapText="1"/>
    </xf>
    <xf numFmtId="0" fontId="8" fillId="8" borderId="104" xfId="0" applyFont="1" applyFill="1" applyBorder="1" applyAlignment="1">
      <alignment horizontal="center" vertical="center" wrapText="1"/>
    </xf>
    <xf numFmtId="0" fontId="8" fillId="8" borderId="105" xfId="0" applyFont="1" applyFill="1" applyBorder="1" applyAlignment="1">
      <alignment horizontal="center" vertical="center" wrapText="1"/>
    </xf>
    <xf numFmtId="49" fontId="8" fillId="0" borderId="192" xfId="0" applyNumberFormat="1" applyFont="1" applyBorder="1" applyAlignment="1">
      <alignment horizontal="center"/>
    </xf>
    <xf numFmtId="0" fontId="8" fillId="0" borderId="192" xfId="0" applyFont="1" applyBorder="1" applyAlignment="1">
      <alignment horizontal="center"/>
    </xf>
    <xf numFmtId="0" fontId="8" fillId="0" borderId="193" xfId="0" applyFont="1" applyBorder="1" applyAlignment="1">
      <alignment horizontal="center"/>
    </xf>
    <xf numFmtId="49" fontId="8" fillId="4" borderId="195" xfId="0" applyNumberFormat="1" applyFont="1" applyFill="1" applyBorder="1" applyAlignment="1">
      <alignment horizontal="center" vertical="center"/>
    </xf>
    <xf numFmtId="0" fontId="8" fillId="4" borderId="199" xfId="0" applyFont="1" applyFill="1" applyBorder="1" applyAlignment="1">
      <alignment horizontal="center" vertical="center"/>
    </xf>
    <xf numFmtId="49" fontId="8" fillId="4" borderId="100" xfId="0" applyNumberFormat="1" applyFont="1" applyFill="1" applyBorder="1" applyAlignment="1">
      <alignment horizontal="center" vertical="center" wrapText="1"/>
    </xf>
    <xf numFmtId="2" fontId="8" fillId="4" borderId="98" xfId="0" applyNumberFormat="1" applyFont="1" applyFill="1" applyBorder="1" applyAlignment="1">
      <alignment horizontal="center" vertical="center" wrapText="1"/>
    </xf>
    <xf numFmtId="2" fontId="8" fillId="4" borderId="101" xfId="0" applyNumberFormat="1" applyFont="1" applyFill="1" applyBorder="1" applyAlignment="1">
      <alignment horizontal="center" vertical="center" wrapText="1"/>
    </xf>
    <xf numFmtId="49" fontId="8" fillId="4" borderId="102" xfId="0" applyNumberFormat="1" applyFont="1" applyFill="1" applyBorder="1" applyAlignment="1">
      <alignment vertical="center" wrapText="1"/>
    </xf>
    <xf numFmtId="0" fontId="8" fillId="4" borderId="83" xfId="0" applyFont="1" applyFill="1" applyBorder="1" applyAlignment="1">
      <alignment vertical="center" wrapText="1"/>
    </xf>
    <xf numFmtId="0" fontId="8" fillId="4" borderId="84" xfId="0" applyFont="1" applyFill="1" applyBorder="1" applyAlignment="1">
      <alignment vertical="center" wrapText="1"/>
    </xf>
    <xf numFmtId="49" fontId="2" fillId="4" borderId="82" xfId="0" applyNumberFormat="1" applyFont="1" applyFill="1" applyBorder="1" applyAlignment="1">
      <alignment horizontal="center" vertical="center"/>
    </xf>
    <xf numFmtId="2" fontId="2" fillId="4" borderId="83" xfId="0" applyNumberFormat="1" applyFont="1" applyFill="1" applyBorder="1" applyAlignment="1">
      <alignment horizontal="center" vertical="center"/>
    </xf>
    <xf numFmtId="2" fontId="2" fillId="4" borderId="84" xfId="0" applyNumberFormat="1" applyFont="1" applyFill="1" applyBorder="1" applyAlignment="1">
      <alignment horizontal="center" vertical="center"/>
    </xf>
    <xf numFmtId="0" fontId="8" fillId="4" borderId="48" xfId="0" applyFont="1" applyFill="1" applyBorder="1" applyAlignment="1">
      <alignment vertical="center"/>
    </xf>
    <xf numFmtId="49" fontId="8" fillId="4" borderId="34" xfId="0" applyNumberFormat="1" applyFont="1" applyFill="1" applyBorder="1" applyAlignment="1">
      <alignment vertical="top" wrapText="1"/>
    </xf>
    <xf numFmtId="0" fontId="8" fillId="4" borderId="34" xfId="0" applyFont="1" applyFill="1" applyBorder="1" applyAlignment="1">
      <alignment vertical="top" wrapText="1"/>
    </xf>
    <xf numFmtId="0" fontId="8" fillId="4" borderId="111" xfId="0" applyFont="1" applyFill="1" applyBorder="1" applyAlignment="1">
      <alignment vertical="top" wrapText="1"/>
    </xf>
    <xf numFmtId="49" fontId="8" fillId="4" borderId="102" xfId="0" applyNumberFormat="1" applyFont="1" applyFill="1" applyBorder="1" applyAlignment="1">
      <alignment vertical="center"/>
    </xf>
    <xf numFmtId="0" fontId="8" fillId="4" borderId="83" xfId="0" applyFont="1" applyFill="1" applyBorder="1" applyAlignment="1">
      <alignment vertical="center"/>
    </xf>
    <xf numFmtId="0" fontId="8" fillId="4" borderId="84" xfId="0" applyFont="1" applyFill="1" applyBorder="1" applyAlignment="1">
      <alignment vertical="center"/>
    </xf>
    <xf numFmtId="0" fontId="34" fillId="4" borderId="34" xfId="0" applyFont="1" applyFill="1" applyBorder="1" applyAlignment="1">
      <alignment horizontal="left" vertical="center" wrapText="1"/>
    </xf>
    <xf numFmtId="2" fontId="2" fillId="4" borderId="82" xfId="0" applyNumberFormat="1" applyFont="1" applyFill="1" applyBorder="1" applyAlignment="1">
      <alignment horizontal="left" vertical="center"/>
    </xf>
    <xf numFmtId="2" fontId="2" fillId="4" borderId="83" xfId="0" applyNumberFormat="1" applyFont="1" applyFill="1" applyBorder="1" applyAlignment="1">
      <alignment horizontal="left" vertical="center"/>
    </xf>
    <xf numFmtId="2" fontId="2" fillId="4" borderId="84" xfId="0" applyNumberFormat="1" applyFont="1" applyFill="1" applyBorder="1" applyAlignment="1">
      <alignment horizontal="left" vertical="center"/>
    </xf>
    <xf numFmtId="49" fontId="8" fillId="4" borderId="33" xfId="0" applyNumberFormat="1" applyFont="1" applyFill="1" applyBorder="1" applyAlignment="1">
      <alignment vertical="center"/>
    </xf>
    <xf numFmtId="0" fontId="8" fillId="4" borderId="34" xfId="0" applyFont="1" applyFill="1" applyBorder="1" applyAlignment="1">
      <alignment vertical="center"/>
    </xf>
    <xf numFmtId="49" fontId="8" fillId="0" borderId="188" xfId="0" applyNumberFormat="1" applyFont="1" applyBorder="1" applyAlignment="1">
      <alignment horizontal="left"/>
    </xf>
    <xf numFmtId="0" fontId="8" fillId="0" borderId="78" xfId="0" applyFont="1" applyBorder="1" applyAlignment="1">
      <alignment horizontal="left"/>
    </xf>
    <xf numFmtId="0" fontId="8" fillId="4" borderId="78" xfId="0" applyFont="1" applyFill="1" applyBorder="1" applyAlignment="1">
      <alignment horizontal="left"/>
    </xf>
    <xf numFmtId="0" fontId="8" fillId="0" borderId="189" xfId="0" applyFont="1" applyBorder="1" applyAlignment="1">
      <alignment horizontal="left"/>
    </xf>
    <xf numFmtId="2" fontId="8" fillId="4" borderId="111" xfId="0" applyNumberFormat="1" applyFont="1" applyFill="1" applyBorder="1" applyAlignment="1">
      <alignment vertical="center"/>
    </xf>
    <xf numFmtId="49" fontId="2" fillId="8" borderId="62" xfId="0" applyNumberFormat="1" applyFont="1" applyFill="1" applyBorder="1" applyAlignment="1">
      <alignment vertical="center" wrapText="1"/>
    </xf>
    <xf numFmtId="0" fontId="2" fillId="8" borderId="23" xfId="0" applyFont="1" applyFill="1" applyBorder="1" applyAlignment="1">
      <alignment vertical="center" wrapText="1"/>
    </xf>
    <xf numFmtId="49" fontId="2" fillId="8" borderId="111" xfId="0" applyNumberFormat="1" applyFont="1" applyFill="1" applyBorder="1" applyAlignment="1">
      <alignment vertical="center" wrapText="1"/>
    </xf>
    <xf numFmtId="0" fontId="2" fillId="8" borderId="109" xfId="0" applyFont="1" applyFill="1" applyBorder="1" applyAlignment="1">
      <alignment vertical="center" wrapText="1"/>
    </xf>
    <xf numFmtId="49" fontId="2" fillId="8" borderId="22" xfId="0" applyNumberFormat="1" applyFont="1" applyFill="1" applyBorder="1" applyAlignment="1">
      <alignment vertical="center" wrapText="1"/>
    </xf>
    <xf numFmtId="0" fontId="2" fillId="8" borderId="70" xfId="0" applyFont="1" applyFill="1" applyBorder="1" applyAlignment="1">
      <alignment vertical="center" wrapText="1"/>
    </xf>
    <xf numFmtId="0" fontId="2" fillId="8" borderId="103" xfId="0" applyFont="1" applyFill="1" applyBorder="1" applyAlignment="1">
      <alignment vertical="center" wrapText="1"/>
    </xf>
    <xf numFmtId="49" fontId="2" fillId="8" borderId="70" xfId="0" applyNumberFormat="1" applyFont="1" applyFill="1" applyBorder="1" applyAlignment="1">
      <alignment vertical="center" wrapText="1"/>
    </xf>
    <xf numFmtId="49" fontId="2" fillId="8" borderId="252" xfId="0" applyNumberFormat="1" applyFont="1" applyFill="1" applyBorder="1" applyAlignment="1">
      <alignment horizontal="left" vertical="center" wrapText="1"/>
    </xf>
    <xf numFmtId="0" fontId="2" fillId="8" borderId="247" xfId="0" applyFont="1" applyFill="1" applyBorder="1" applyAlignment="1">
      <alignment horizontal="left" vertical="center" wrapText="1"/>
    </xf>
    <xf numFmtId="49" fontId="2" fillId="8" borderId="33" xfId="0" applyNumberFormat="1" applyFont="1" applyFill="1" applyBorder="1" applyAlignment="1">
      <alignment vertical="center" wrapText="1"/>
    </xf>
    <xf numFmtId="0" fontId="2" fillId="8" borderId="85" xfId="0" applyFont="1" applyFill="1" applyBorder="1" applyAlignment="1">
      <alignment horizontal="left" vertical="center" wrapText="1"/>
    </xf>
    <xf numFmtId="0" fontId="2" fillId="8" borderId="86" xfId="0" applyFont="1" applyFill="1" applyBorder="1" applyAlignment="1">
      <alignment horizontal="left" vertical="center" wrapText="1"/>
    </xf>
    <xf numFmtId="0" fontId="2" fillId="8" borderId="111" xfId="0" applyFont="1" applyFill="1" applyBorder="1" applyAlignment="1">
      <alignment horizontal="left" vertical="center" wrapText="1"/>
    </xf>
    <xf numFmtId="49" fontId="2" fillId="8" borderId="117" xfId="0" applyNumberFormat="1" applyFont="1" applyFill="1" applyBorder="1" applyAlignment="1">
      <alignment horizontal="left" vertical="top" wrapText="1"/>
    </xf>
    <xf numFmtId="0" fontId="2" fillId="8" borderId="93" xfId="0" applyFont="1" applyFill="1" applyBorder="1" applyAlignment="1">
      <alignment horizontal="left" vertical="top" wrapText="1"/>
    </xf>
    <xf numFmtId="0" fontId="2" fillId="8" borderId="118" xfId="0" applyFont="1" applyFill="1" applyBorder="1" applyAlignment="1">
      <alignment horizontal="left" vertical="top" wrapText="1"/>
    </xf>
    <xf numFmtId="0" fontId="2" fillId="8" borderId="103" xfId="0" applyFont="1" applyFill="1" applyBorder="1" applyAlignment="1">
      <alignment horizontal="left" vertical="top" wrapText="1"/>
    </xf>
    <xf numFmtId="0" fontId="2" fillId="8" borderId="104" xfId="0" applyFont="1" applyFill="1" applyBorder="1" applyAlignment="1">
      <alignment horizontal="left" vertical="top" wrapText="1"/>
    </xf>
    <xf numFmtId="0" fontId="2" fillId="8" borderId="105" xfId="0" applyFont="1" applyFill="1" applyBorder="1" applyAlignment="1">
      <alignment horizontal="left" vertical="top" wrapText="1"/>
    </xf>
    <xf numFmtId="49" fontId="2" fillId="8" borderId="117" xfId="0" applyNumberFormat="1" applyFont="1" applyFill="1" applyBorder="1" applyAlignment="1">
      <alignment vertical="top"/>
    </xf>
    <xf numFmtId="0" fontId="2" fillId="8" borderId="93" xfId="0" applyFont="1" applyFill="1" applyBorder="1" applyAlignment="1">
      <alignment vertical="top"/>
    </xf>
    <xf numFmtId="0" fontId="2" fillId="8" borderId="118" xfId="0" applyFont="1" applyFill="1" applyBorder="1" applyAlignment="1">
      <alignment vertical="top"/>
    </xf>
    <xf numFmtId="0" fontId="2" fillId="8" borderId="103" xfId="0" applyFont="1" applyFill="1" applyBorder="1" applyAlignment="1">
      <alignment vertical="top"/>
    </xf>
    <xf numFmtId="0" fontId="2" fillId="8" borderId="104" xfId="0" applyFont="1" applyFill="1" applyBorder="1" applyAlignment="1">
      <alignment vertical="top"/>
    </xf>
    <xf numFmtId="0" fontId="2" fillId="8" borderId="105" xfId="0" applyFont="1" applyFill="1" applyBorder="1" applyAlignment="1">
      <alignment vertical="top"/>
    </xf>
    <xf numFmtId="49" fontId="2" fillId="8" borderId="33" xfId="0" applyNumberFormat="1" applyFont="1" applyFill="1" applyBorder="1" applyAlignment="1">
      <alignment horizontal="left" vertical="center" wrapText="1"/>
    </xf>
    <xf numFmtId="0" fontId="2" fillId="8" borderId="33" xfId="0" applyFont="1" applyFill="1" applyBorder="1" applyAlignment="1">
      <alignment horizontal="left" vertical="center" wrapText="1"/>
    </xf>
    <xf numFmtId="49" fontId="2" fillId="8" borderId="117" xfId="0" applyNumberFormat="1" applyFont="1" applyFill="1" applyBorder="1" applyAlignment="1">
      <alignment vertical="top" wrapText="1"/>
    </xf>
    <xf numFmtId="0" fontId="2" fillId="8" borderId="93" xfId="0" applyFont="1" applyFill="1" applyBorder="1" applyAlignment="1">
      <alignment vertical="top" wrapText="1"/>
    </xf>
    <xf numFmtId="0" fontId="2" fillId="8" borderId="118" xfId="0" applyFont="1" applyFill="1" applyBorder="1" applyAlignment="1">
      <alignment vertical="top" wrapText="1"/>
    </xf>
    <xf numFmtId="0" fontId="2" fillId="8" borderId="103" xfId="0" applyFont="1" applyFill="1" applyBorder="1" applyAlignment="1">
      <alignment vertical="top" wrapText="1"/>
    </xf>
    <xf numFmtId="0" fontId="2" fillId="8" borderId="104" xfId="0" applyFont="1" applyFill="1" applyBorder="1" applyAlignment="1">
      <alignment vertical="top" wrapText="1"/>
    </xf>
    <xf numFmtId="0" fontId="2" fillId="8" borderId="105" xfId="0" applyFont="1" applyFill="1" applyBorder="1" applyAlignment="1">
      <alignment vertical="top" wrapText="1"/>
    </xf>
    <xf numFmtId="49" fontId="2" fillId="8" borderId="48" xfId="0" applyNumberFormat="1" applyFont="1" applyFill="1" applyBorder="1" applyAlignment="1">
      <alignment vertical="top" wrapText="1"/>
    </xf>
    <xf numFmtId="0" fontId="2" fillId="8" borderId="48" xfId="0" applyFont="1" applyFill="1" applyBorder="1" applyAlignment="1">
      <alignment vertical="top" wrapText="1"/>
    </xf>
    <xf numFmtId="0" fontId="2" fillId="8" borderId="34" xfId="0" applyFont="1" applyFill="1" applyBorder="1" applyAlignment="1">
      <alignment vertical="top" wrapText="1"/>
    </xf>
    <xf numFmtId="49" fontId="2" fillId="8" borderId="48" xfId="0" applyNumberFormat="1"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34" xfId="0" applyFont="1" applyFill="1" applyBorder="1" applyAlignment="1">
      <alignment horizontal="left" vertical="top" wrapText="1"/>
    </xf>
    <xf numFmtId="0" fontId="2" fillId="8" borderId="183" xfId="0" applyFont="1" applyFill="1" applyBorder="1" applyAlignment="1">
      <alignment vertical="center" wrapText="1"/>
    </xf>
    <xf numFmtId="49" fontId="2" fillId="8" borderId="50" xfId="0" applyNumberFormat="1" applyFont="1" applyFill="1" applyBorder="1" applyAlignment="1">
      <alignment vertical="center" wrapText="1"/>
    </xf>
    <xf numFmtId="0" fontId="2" fillId="8" borderId="201" xfId="0" applyFont="1" applyFill="1" applyBorder="1" applyAlignment="1">
      <alignment vertical="center" wrapText="1"/>
    </xf>
    <xf numFmtId="49" fontId="8" fillId="8" borderId="159" xfId="0" applyNumberFormat="1" applyFont="1" applyFill="1" applyBorder="1" applyAlignment="1">
      <alignment horizontal="left" vertical="center"/>
    </xf>
    <xf numFmtId="0" fontId="8" fillId="8" borderId="162" xfId="0" applyFont="1" applyFill="1" applyBorder="1" applyAlignment="1">
      <alignment horizontal="left" vertical="center"/>
    </xf>
    <xf numFmtId="0" fontId="2" fillId="8" borderId="14" xfId="0" applyFont="1" applyFill="1" applyBorder="1" applyAlignment="1">
      <alignment vertical="center" wrapText="1"/>
    </xf>
    <xf numFmtId="0" fontId="2" fillId="8" borderId="253" xfId="0" applyFont="1" applyFill="1" applyBorder="1" applyAlignment="1">
      <alignment horizontal="left" vertical="center" wrapText="1"/>
    </xf>
    <xf numFmtId="0" fontId="2" fillId="8" borderId="254" xfId="0" applyFont="1" applyFill="1" applyBorder="1" applyAlignment="1">
      <alignment horizontal="left" vertical="center" wrapText="1"/>
    </xf>
    <xf numFmtId="49" fontId="8" fillId="4" borderId="123" xfId="0" applyNumberFormat="1" applyFont="1" applyFill="1" applyBorder="1" applyAlignment="1">
      <alignment horizontal="left" vertical="top" wrapText="1"/>
    </xf>
    <xf numFmtId="0" fontId="8" fillId="4" borderId="93" xfId="0" applyFont="1" applyFill="1" applyBorder="1" applyAlignment="1">
      <alignment horizontal="left" vertical="top" wrapText="1"/>
    </xf>
    <xf numFmtId="0" fontId="8" fillId="4" borderId="118" xfId="0" applyFont="1" applyFill="1" applyBorder="1" applyAlignment="1">
      <alignment horizontal="left" vertical="top" wrapText="1"/>
    </xf>
    <xf numFmtId="0" fontId="8" fillId="4" borderId="124" xfId="0" applyFont="1" applyFill="1" applyBorder="1" applyAlignment="1">
      <alignment horizontal="left" vertical="top" wrapText="1"/>
    </xf>
    <xf numFmtId="0" fontId="8" fillId="4" borderId="80" xfId="0" applyFont="1" applyFill="1" applyBorder="1" applyAlignment="1">
      <alignment horizontal="left" vertical="top" wrapText="1"/>
    </xf>
    <xf numFmtId="0" fontId="8" fillId="4" borderId="125" xfId="0" applyFont="1" applyFill="1" applyBorder="1" applyAlignment="1">
      <alignment horizontal="left" vertical="top" wrapText="1"/>
    </xf>
    <xf numFmtId="49" fontId="8" fillId="8" borderId="97" xfId="0" applyNumberFormat="1" applyFont="1" applyFill="1" applyBorder="1" applyAlignment="1">
      <alignment horizontal="center" vertical="center"/>
    </xf>
    <xf numFmtId="0" fontId="8" fillId="8" borderId="90" xfId="0" applyFont="1" applyFill="1" applyBorder="1" applyAlignment="1">
      <alignment horizontal="center" vertical="center"/>
    </xf>
    <xf numFmtId="0" fontId="8" fillId="8" borderId="96" xfId="0" applyFont="1" applyFill="1" applyBorder="1" applyAlignment="1">
      <alignment horizontal="center" vertical="center"/>
    </xf>
    <xf numFmtId="49" fontId="8" fillId="8" borderId="97" xfId="0" applyNumberFormat="1" applyFont="1" applyFill="1" applyBorder="1" applyAlignment="1">
      <alignment horizontal="center" vertical="top"/>
    </xf>
    <xf numFmtId="170" fontId="8" fillId="8" borderId="90" xfId="0" applyNumberFormat="1" applyFont="1" applyFill="1" applyBorder="1" applyAlignment="1">
      <alignment horizontal="center" vertical="top"/>
    </xf>
    <xf numFmtId="49" fontId="8" fillId="4" borderId="55" xfId="0" applyNumberFormat="1" applyFont="1" applyFill="1" applyBorder="1" applyAlignment="1">
      <alignment horizontal="left" vertical="center"/>
    </xf>
    <xf numFmtId="2" fontId="8" fillId="4" borderId="60" xfId="0" applyNumberFormat="1" applyFont="1" applyFill="1" applyBorder="1" applyAlignment="1">
      <alignment horizontal="left" vertical="center"/>
    </xf>
    <xf numFmtId="2" fontId="8" fillId="4" borderId="61" xfId="0" applyNumberFormat="1" applyFont="1" applyFill="1" applyBorder="1" applyAlignment="1">
      <alignment horizontal="left" vertical="center"/>
    </xf>
    <xf numFmtId="49" fontId="2" fillId="8" borderId="50" xfId="0" applyNumberFormat="1" applyFont="1" applyFill="1" applyBorder="1" applyAlignment="1">
      <alignment horizontal="left" vertical="center" wrapText="1"/>
    </xf>
    <xf numFmtId="0" fontId="2" fillId="8" borderId="72" xfId="0" applyFont="1" applyFill="1" applyBorder="1" applyAlignment="1">
      <alignment horizontal="left" vertical="center" wrapText="1"/>
    </xf>
    <xf numFmtId="169" fontId="2" fillId="4" borderId="160" xfId="0" applyNumberFormat="1" applyFont="1" applyFill="1" applyBorder="1" applyAlignment="1">
      <alignment horizontal="center" vertical="center"/>
    </xf>
    <xf numFmtId="169" fontId="2" fillId="4" borderId="163" xfId="0" applyNumberFormat="1" applyFont="1" applyFill="1" applyBorder="1" applyAlignment="1">
      <alignment horizontal="center" vertical="center"/>
    </xf>
    <xf numFmtId="49" fontId="2" fillId="8" borderId="117" xfId="0" applyNumberFormat="1" applyFont="1" applyFill="1" applyBorder="1" applyAlignment="1">
      <alignment vertical="center" wrapText="1"/>
    </xf>
    <xf numFmtId="49" fontId="2" fillId="4" borderId="117" xfId="0" applyNumberFormat="1" applyFont="1" applyFill="1" applyBorder="1" applyAlignment="1">
      <alignment horizontal="left" vertical="top" wrapText="1"/>
    </xf>
    <xf numFmtId="0" fontId="2" fillId="4" borderId="93" xfId="0" applyFont="1" applyFill="1" applyBorder="1" applyAlignment="1">
      <alignment horizontal="left" vertical="top" wrapText="1"/>
    </xf>
    <xf numFmtId="0" fontId="2" fillId="4" borderId="118" xfId="0" applyFont="1" applyFill="1" applyBorder="1" applyAlignment="1">
      <alignment horizontal="left" vertical="top" wrapText="1"/>
    </xf>
    <xf numFmtId="0" fontId="2" fillId="4" borderId="103" xfId="0" applyFont="1" applyFill="1" applyBorder="1" applyAlignment="1">
      <alignment horizontal="left" vertical="top" wrapText="1"/>
    </xf>
    <xf numFmtId="0" fontId="2" fillId="4" borderId="104" xfId="0" applyFont="1" applyFill="1" applyBorder="1" applyAlignment="1">
      <alignment horizontal="left" vertical="top" wrapText="1"/>
    </xf>
    <xf numFmtId="0" fontId="2" fillId="4" borderId="105" xfId="0" applyFont="1" applyFill="1" applyBorder="1" applyAlignment="1">
      <alignment horizontal="left" vertical="top" wrapText="1"/>
    </xf>
    <xf numFmtId="49" fontId="2" fillId="4" borderId="117" xfId="0" applyNumberFormat="1" applyFont="1" applyFill="1" applyBorder="1" applyAlignment="1">
      <alignment vertical="top" wrapText="1"/>
    </xf>
    <xf numFmtId="0" fontId="2" fillId="4" borderId="93" xfId="0" applyFont="1" applyFill="1" applyBorder="1" applyAlignment="1">
      <alignment vertical="top" wrapText="1"/>
    </xf>
    <xf numFmtId="0" fontId="2" fillId="4" borderId="118" xfId="0" applyFont="1" applyFill="1" applyBorder="1" applyAlignment="1">
      <alignment vertical="top" wrapText="1"/>
    </xf>
    <xf numFmtId="0" fontId="2" fillId="4" borderId="103" xfId="0" applyFont="1" applyFill="1" applyBorder="1" applyAlignment="1">
      <alignment vertical="top" wrapText="1"/>
    </xf>
    <xf numFmtId="0" fontId="2" fillId="4" borderId="104" xfId="0" applyFont="1" applyFill="1" applyBorder="1" applyAlignment="1">
      <alignment vertical="top" wrapText="1"/>
    </xf>
    <xf numFmtId="0" fontId="2" fillId="4" borderId="105" xfId="0" applyFont="1" applyFill="1" applyBorder="1" applyAlignment="1">
      <alignment vertical="top" wrapText="1"/>
    </xf>
    <xf numFmtId="49" fontId="2" fillId="8" borderId="47" xfId="0" applyNumberFormat="1" applyFont="1" applyFill="1" applyBorder="1" applyAlignment="1">
      <alignment horizontal="left" vertical="center" wrapText="1"/>
    </xf>
    <xf numFmtId="171" fontId="2" fillId="4" borderId="45" xfId="0" applyNumberFormat="1" applyFont="1" applyFill="1" applyBorder="1" applyAlignment="1">
      <alignment horizontal="left" vertical="top"/>
    </xf>
    <xf numFmtId="171" fontId="2" fillId="4" borderId="46" xfId="0" applyNumberFormat="1" applyFont="1" applyFill="1" applyBorder="1" applyAlignment="1">
      <alignment horizontal="left" vertical="top"/>
    </xf>
    <xf numFmtId="49" fontId="2" fillId="4" borderId="117" xfId="0" applyNumberFormat="1" applyFont="1" applyFill="1" applyBorder="1" applyAlignment="1">
      <alignment horizontal="left" vertical="top"/>
    </xf>
    <xf numFmtId="171" fontId="2" fillId="4" borderId="93" xfId="0" applyNumberFormat="1" applyFont="1" applyFill="1" applyBorder="1" applyAlignment="1">
      <alignment horizontal="left" vertical="top"/>
    </xf>
    <xf numFmtId="171" fontId="2" fillId="4" borderId="119" xfId="0" applyNumberFormat="1" applyFont="1" applyFill="1" applyBorder="1" applyAlignment="1">
      <alignment horizontal="left" vertical="top"/>
    </xf>
    <xf numFmtId="171" fontId="2" fillId="4" borderId="121" xfId="0" applyNumberFormat="1" applyFont="1" applyFill="1" applyBorder="1" applyAlignment="1">
      <alignment horizontal="left" vertical="top"/>
    </xf>
    <xf numFmtId="171" fontId="2" fillId="4" borderId="39" xfId="0" applyNumberFormat="1" applyFont="1" applyFill="1" applyBorder="1" applyAlignment="1">
      <alignment horizontal="left" vertical="top"/>
    </xf>
    <xf numFmtId="171" fontId="2" fillId="4" borderId="122" xfId="0" applyNumberFormat="1" applyFont="1" applyFill="1" applyBorder="1" applyAlignment="1">
      <alignment horizontal="left" vertical="top"/>
    </xf>
    <xf numFmtId="171" fontId="2" fillId="4" borderId="103" xfId="0" applyNumberFormat="1" applyFont="1" applyFill="1" applyBorder="1" applyAlignment="1">
      <alignment horizontal="left" vertical="top"/>
    </xf>
    <xf numFmtId="171" fontId="2" fillId="4" borderId="104" xfId="0" applyNumberFormat="1" applyFont="1" applyFill="1" applyBorder="1" applyAlignment="1">
      <alignment horizontal="left" vertical="top"/>
    </xf>
    <xf numFmtId="171" fontId="2" fillId="4" borderId="120" xfId="0" applyNumberFormat="1" applyFont="1" applyFill="1" applyBorder="1" applyAlignment="1">
      <alignment horizontal="left" vertical="top"/>
    </xf>
    <xf numFmtId="9" fontId="2" fillId="4" borderId="127" xfId="0" applyNumberFormat="1" applyFont="1" applyFill="1" applyBorder="1" applyAlignment="1">
      <alignment horizontal="center" vertical="center"/>
    </xf>
    <xf numFmtId="49" fontId="2" fillId="4" borderId="48" xfId="0" applyNumberFormat="1" applyFont="1" applyFill="1" applyBorder="1" applyAlignment="1">
      <alignment horizontal="left" vertical="top"/>
    </xf>
    <xf numFmtId="0" fontId="2" fillId="4" borderId="48" xfId="0" applyFont="1" applyFill="1" applyBorder="1" applyAlignment="1">
      <alignment horizontal="left" vertical="top"/>
    </xf>
    <xf numFmtId="0" fontId="2" fillId="4" borderId="49" xfId="0" applyFont="1" applyFill="1" applyBorder="1" applyAlignment="1">
      <alignment horizontal="left" vertical="top"/>
    </xf>
    <xf numFmtId="0" fontId="2" fillId="4" borderId="93" xfId="0" applyFont="1" applyFill="1" applyBorder="1" applyAlignment="1">
      <alignment horizontal="left" vertical="top"/>
    </xf>
    <xf numFmtId="0" fontId="2" fillId="4" borderId="119" xfId="0" applyFont="1" applyFill="1" applyBorder="1" applyAlignment="1">
      <alignment horizontal="left" vertical="top"/>
    </xf>
    <xf numFmtId="0" fontId="2" fillId="4" borderId="103" xfId="0" applyFont="1" applyFill="1" applyBorder="1" applyAlignment="1">
      <alignment horizontal="left" vertical="top"/>
    </xf>
    <xf numFmtId="0" fontId="2" fillId="4" borderId="104" xfId="0" applyFont="1" applyFill="1" applyBorder="1" applyAlignment="1">
      <alignment horizontal="left" vertical="top"/>
    </xf>
    <xf numFmtId="0" fontId="2" fillId="4" borderId="120" xfId="0" applyFont="1" applyFill="1" applyBorder="1" applyAlignment="1">
      <alignment horizontal="left" vertical="top"/>
    </xf>
    <xf numFmtId="9" fontId="2" fillId="4" borderId="158" xfId="0" applyNumberFormat="1" applyFont="1" applyFill="1" applyBorder="1" applyAlignment="1">
      <alignment horizontal="center" vertical="center"/>
    </xf>
    <xf numFmtId="49" fontId="2" fillId="4" borderId="34" xfId="0" applyNumberFormat="1" applyFont="1" applyFill="1" applyBorder="1" applyAlignment="1">
      <alignment horizontal="left" vertical="center"/>
    </xf>
    <xf numFmtId="49" fontId="2" fillId="4" borderId="33" xfId="0" applyNumberFormat="1" applyFont="1" applyFill="1" applyBorder="1" applyAlignment="1">
      <alignment horizontal="left" vertical="center"/>
    </xf>
    <xf numFmtId="170" fontId="2" fillId="4" borderId="33" xfId="0" applyNumberFormat="1" applyFont="1" applyFill="1" applyBorder="1" applyAlignment="1">
      <alignment horizontal="left" vertical="center"/>
    </xf>
    <xf numFmtId="49" fontId="2" fillId="4" borderId="151" xfId="0" applyNumberFormat="1" applyFont="1" applyFill="1" applyBorder="1" applyAlignment="1">
      <alignment vertical="center" wrapText="1"/>
    </xf>
    <xf numFmtId="0" fontId="2" fillId="4" borderId="151" xfId="0" applyFont="1" applyFill="1" applyBorder="1" applyAlignment="1">
      <alignment vertical="center" wrapText="1"/>
    </xf>
    <xf numFmtId="0" fontId="2" fillId="4" borderId="180" xfId="0" applyFont="1" applyFill="1" applyBorder="1" applyAlignment="1">
      <alignment vertical="center" wrapText="1"/>
    </xf>
    <xf numFmtId="0" fontId="2" fillId="4" borderId="137" xfId="0" applyFont="1" applyFill="1" applyBorder="1" applyAlignment="1">
      <alignment horizontal="left" vertical="center" wrapText="1"/>
    </xf>
    <xf numFmtId="0" fontId="2" fillId="4" borderId="151" xfId="0" applyFont="1" applyFill="1" applyBorder="1" applyAlignment="1">
      <alignment horizontal="center" vertical="center" wrapText="1"/>
    </xf>
    <xf numFmtId="0" fontId="2" fillId="4" borderId="45" xfId="0" applyFont="1" applyFill="1" applyBorder="1" applyAlignment="1">
      <alignment horizontal="left" vertical="top"/>
    </xf>
    <xf numFmtId="0" fontId="2" fillId="4" borderId="46" xfId="0" applyFont="1" applyFill="1" applyBorder="1" applyAlignment="1">
      <alignment horizontal="left" vertical="top"/>
    </xf>
    <xf numFmtId="0" fontId="2" fillId="4" borderId="111" xfId="0" applyFont="1" applyFill="1" applyBorder="1" applyAlignment="1">
      <alignment horizontal="center" vertical="center"/>
    </xf>
    <xf numFmtId="0" fontId="2" fillId="0" borderId="111" xfId="0" applyFont="1" applyBorder="1" applyAlignment="1">
      <alignment horizontal="center" vertical="center"/>
    </xf>
    <xf numFmtId="49" fontId="2" fillId="4" borderId="159" xfId="0" applyNumberFormat="1" applyFont="1" applyFill="1" applyBorder="1" applyAlignment="1">
      <alignment vertical="center" wrapText="1"/>
    </xf>
    <xf numFmtId="49" fontId="8" fillId="4" borderId="5" xfId="0" applyNumberFormat="1"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49" fontId="8" fillId="4" borderId="159" xfId="0" applyNumberFormat="1" applyFont="1" applyFill="1" applyBorder="1" applyAlignment="1">
      <alignment horizontal="left" vertical="center"/>
    </xf>
    <xf numFmtId="0" fontId="8" fillId="4" borderId="162" xfId="0" applyFont="1" applyFill="1" applyBorder="1" applyAlignment="1">
      <alignment horizontal="left" vertical="center"/>
    </xf>
    <xf numFmtId="49" fontId="8" fillId="4" borderId="5" xfId="0" applyNumberFormat="1" applyFont="1" applyFill="1" applyBorder="1" applyAlignment="1">
      <alignment horizontal="center" vertical="top"/>
    </xf>
    <xf numFmtId="170" fontId="8" fillId="4" borderId="6" xfId="0" applyNumberFormat="1" applyFont="1" applyFill="1" applyBorder="1" applyAlignment="1">
      <alignment horizontal="center" vertical="top"/>
    </xf>
    <xf numFmtId="49" fontId="2" fillId="4" borderId="68" xfId="0" applyNumberFormat="1" applyFont="1" applyFill="1" applyBorder="1" applyAlignment="1">
      <alignment horizontal="left" vertical="top"/>
    </xf>
    <xf numFmtId="171" fontId="2" fillId="4" borderId="3" xfId="0" applyNumberFormat="1" applyFont="1" applyFill="1" applyBorder="1" applyAlignment="1">
      <alignment horizontal="left" vertical="top"/>
    </xf>
    <xf numFmtId="171" fontId="2" fillId="4" borderId="8" xfId="0" applyNumberFormat="1" applyFont="1" applyFill="1" applyBorder="1" applyAlignment="1">
      <alignment horizontal="left" vertical="top"/>
    </xf>
    <xf numFmtId="49" fontId="8" fillId="0" borderId="33" xfId="0" applyNumberFormat="1" applyFont="1" applyBorder="1" applyAlignment="1">
      <alignment horizontal="left" vertical="center"/>
    </xf>
    <xf numFmtId="2" fontId="2" fillId="4" borderId="15" xfId="0" applyNumberFormat="1" applyFont="1" applyFill="1" applyBorder="1" applyAlignment="1">
      <alignment horizontal="center" vertical="center" wrapText="1"/>
    </xf>
    <xf numFmtId="2" fontId="2" fillId="0" borderId="16" xfId="0" applyNumberFormat="1" applyFont="1" applyBorder="1" applyAlignment="1">
      <alignment horizontal="center" vertical="center"/>
    </xf>
    <xf numFmtId="2" fontId="2" fillId="0" borderId="17" xfId="0" applyNumberFormat="1" applyFont="1" applyBorder="1" applyAlignment="1">
      <alignment horizontal="center" vertical="center"/>
    </xf>
    <xf numFmtId="2" fontId="8" fillId="0" borderId="34" xfId="0" applyNumberFormat="1" applyFont="1" applyBorder="1" applyAlignment="1">
      <alignment horizontal="center" vertical="center"/>
    </xf>
    <xf numFmtId="49" fontId="8" fillId="0" borderId="25" xfId="0" applyNumberFormat="1" applyFont="1" applyBorder="1" applyAlignment="1">
      <alignment horizontal="left" vertical="top" wrapText="1"/>
    </xf>
    <xf numFmtId="0" fontId="8" fillId="4" borderId="16" xfId="0" applyFont="1" applyFill="1" applyBorder="1" applyAlignment="1">
      <alignment horizontal="left" vertical="top"/>
    </xf>
    <xf numFmtId="0" fontId="8" fillId="0" borderId="17" xfId="0" applyFont="1" applyBorder="1" applyAlignment="1">
      <alignment horizontal="left" vertical="top"/>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5" xfId="0" applyFont="1" applyFill="1" applyBorder="1" applyAlignment="1">
      <alignment horizontal="center" vertical="center" wrapText="1"/>
    </xf>
    <xf numFmtId="49" fontId="10" fillId="4" borderId="31" xfId="0" applyNumberFormat="1"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49" fontId="10" fillId="4" borderId="5" xfId="0" applyNumberFormat="1" applyFont="1" applyFill="1" applyBorder="1" applyAlignment="1">
      <alignment vertical="center" wrapText="1"/>
    </xf>
    <xf numFmtId="0" fontId="10" fillId="4" borderId="6" xfId="0" applyFont="1" applyFill="1" applyBorder="1" applyAlignment="1">
      <alignment vertical="center" wrapText="1"/>
    </xf>
    <xf numFmtId="0" fontId="10" fillId="4" borderId="32" xfId="0" applyFont="1" applyFill="1" applyBorder="1" applyAlignment="1">
      <alignment vertical="center" wrapText="1"/>
    </xf>
    <xf numFmtId="49" fontId="8" fillId="4" borderId="159" xfId="0" applyNumberFormat="1" applyFont="1" applyFill="1" applyBorder="1" applyAlignment="1">
      <alignment horizontal="center" vertical="center"/>
    </xf>
    <xf numFmtId="0" fontId="8" fillId="4" borderId="151" xfId="0" applyFont="1" applyFill="1" applyBorder="1" applyAlignment="1">
      <alignment horizontal="center" vertical="center"/>
    </xf>
    <xf numFmtId="0" fontId="8" fillId="4" borderId="180" xfId="0" applyFont="1" applyFill="1" applyBorder="1" applyAlignment="1">
      <alignment horizontal="center" vertical="center"/>
    </xf>
    <xf numFmtId="49" fontId="8" fillId="4" borderId="160" xfId="0" applyNumberFormat="1" applyFont="1" applyFill="1" applyBorder="1" applyAlignment="1">
      <alignment horizontal="center" vertical="center" wrapText="1"/>
    </xf>
    <xf numFmtId="0" fontId="8" fillId="4" borderId="131" xfId="0" applyFont="1" applyFill="1" applyBorder="1" applyAlignment="1">
      <alignment horizontal="center" vertical="center" wrapText="1"/>
    </xf>
    <xf numFmtId="0" fontId="8" fillId="4" borderId="137" xfId="0" applyFont="1" applyFill="1" applyBorder="1" applyAlignment="1">
      <alignment horizontal="center" vertical="center" wrapText="1"/>
    </xf>
    <xf numFmtId="49" fontId="9" fillId="4" borderId="160" xfId="0" applyNumberFormat="1" applyFont="1" applyFill="1" applyBorder="1" applyAlignment="1">
      <alignment horizontal="center" vertical="center" wrapText="1"/>
    </xf>
    <xf numFmtId="49" fontId="8" fillId="0" borderId="160" xfId="0" applyNumberFormat="1" applyFont="1" applyBorder="1" applyAlignment="1">
      <alignment horizontal="center"/>
    </xf>
    <xf numFmtId="0" fontId="8" fillId="0" borderId="160" xfId="0" applyFont="1" applyBorder="1" applyAlignment="1">
      <alignment horizontal="center"/>
    </xf>
    <xf numFmtId="0" fontId="8" fillId="0" borderId="161" xfId="0" applyFont="1" applyBorder="1" applyAlignment="1">
      <alignment horizontal="center"/>
    </xf>
    <xf numFmtId="49" fontId="8" fillId="0" borderId="25" xfId="0" applyNumberFormat="1" applyFont="1" applyBorder="1" applyAlignment="1">
      <alignment horizontal="left" vertical="center"/>
    </xf>
    <xf numFmtId="0" fontId="8" fillId="0" borderId="17" xfId="0" applyFont="1" applyBorder="1" applyAlignment="1">
      <alignment horizontal="left" vertical="center"/>
    </xf>
    <xf numFmtId="0" fontId="8" fillId="4" borderId="160" xfId="0" applyFont="1" applyFill="1" applyBorder="1" applyAlignment="1">
      <alignment horizontal="center" vertical="center" wrapText="1"/>
    </xf>
    <xf numFmtId="49" fontId="8" fillId="4" borderId="131" xfId="0" applyNumberFormat="1" applyFont="1" applyFill="1" applyBorder="1" applyAlignment="1">
      <alignment horizontal="center" vertical="center" wrapText="1"/>
    </xf>
    <xf numFmtId="49" fontId="8" fillId="4" borderId="155" xfId="0" applyNumberFormat="1" applyFont="1" applyFill="1" applyBorder="1" applyAlignment="1">
      <alignment horizontal="center" vertical="center"/>
    </xf>
    <xf numFmtId="0" fontId="8" fillId="4" borderId="158" xfId="0" applyFont="1" applyFill="1" applyBorder="1" applyAlignment="1">
      <alignment horizontal="center" vertical="center"/>
    </xf>
    <xf numFmtId="49" fontId="8" fillId="4" borderId="20" xfId="0" applyNumberFormat="1"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70" xfId="0" applyFont="1" applyFill="1" applyBorder="1" applyAlignment="1">
      <alignment horizontal="left" vertical="center" wrapText="1"/>
    </xf>
    <xf numFmtId="0" fontId="8" fillId="4" borderId="211"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256" xfId="0" applyFont="1" applyFill="1" applyBorder="1" applyAlignment="1">
      <alignment horizontal="left" vertical="center" wrapText="1"/>
    </xf>
    <xf numFmtId="49" fontId="8" fillId="0" borderId="85" xfId="0" applyNumberFormat="1" applyFont="1" applyBorder="1" applyAlignment="1">
      <alignment horizontal="left" vertical="center"/>
    </xf>
    <xf numFmtId="0" fontId="8" fillId="0" borderId="111" xfId="0" applyFont="1" applyBorder="1" applyAlignment="1">
      <alignment horizontal="left" vertical="center"/>
    </xf>
    <xf numFmtId="0" fontId="8" fillId="4" borderId="111" xfId="0" applyFont="1" applyFill="1" applyBorder="1" applyAlignment="1">
      <alignment horizontal="left" vertical="center"/>
    </xf>
    <xf numFmtId="0" fontId="2" fillId="4" borderId="34" xfId="0" applyFont="1" applyFill="1" applyBorder="1" applyAlignment="1">
      <alignment horizontal="center" vertical="center"/>
    </xf>
    <xf numFmtId="0" fontId="2" fillId="0" borderId="34" xfId="0" applyFont="1" applyBorder="1" applyAlignment="1">
      <alignment horizontal="center" vertical="center"/>
    </xf>
    <xf numFmtId="49" fontId="6" fillId="0" borderId="68" xfId="0" applyNumberFormat="1"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0" borderId="8" xfId="0" applyFont="1" applyBorder="1" applyAlignment="1">
      <alignment horizontal="left"/>
    </xf>
    <xf numFmtId="49" fontId="8" fillId="4" borderId="20" xfId="0" applyNumberFormat="1"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22"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70" xfId="0" applyFont="1" applyFill="1" applyBorder="1" applyAlignment="1">
      <alignment horizontal="left" vertical="top" wrapText="1"/>
    </xf>
    <xf numFmtId="0" fontId="8" fillId="4" borderId="211" xfId="0" applyFont="1" applyFill="1" applyBorder="1" applyAlignment="1">
      <alignment horizontal="left" vertical="top" wrapText="1"/>
    </xf>
    <xf numFmtId="0" fontId="8" fillId="4" borderId="37" xfId="0" applyFont="1" applyFill="1" applyBorder="1" applyAlignment="1">
      <alignment horizontal="left" vertical="top" wrapText="1"/>
    </xf>
    <xf numFmtId="0" fontId="8" fillId="4" borderId="256" xfId="0" applyFont="1" applyFill="1" applyBorder="1" applyAlignment="1">
      <alignment horizontal="left" vertical="top" wrapText="1"/>
    </xf>
    <xf numFmtId="2" fontId="2" fillId="4" borderId="15" xfId="0" applyNumberFormat="1" applyFont="1" applyFill="1" applyBorder="1" applyAlignment="1">
      <alignment horizontal="left" vertical="center" wrapText="1"/>
    </xf>
    <xf numFmtId="2" fontId="2" fillId="4" borderId="16" xfId="0" applyNumberFormat="1" applyFont="1" applyFill="1" applyBorder="1" applyAlignment="1">
      <alignment horizontal="left" vertical="center" wrapText="1"/>
    </xf>
    <xf numFmtId="2" fontId="2" fillId="4" borderId="17" xfId="0" applyNumberFormat="1" applyFont="1" applyFill="1" applyBorder="1" applyAlignment="1">
      <alignment horizontal="left" vertical="center" wrapText="1"/>
    </xf>
    <xf numFmtId="49" fontId="8" fillId="4" borderId="85" xfId="0" applyNumberFormat="1" applyFont="1" applyFill="1" applyBorder="1" applyAlignment="1">
      <alignment horizontal="left" vertical="center"/>
    </xf>
    <xf numFmtId="0" fontId="2" fillId="4" borderId="260" xfId="0" applyFont="1" applyFill="1" applyBorder="1" applyAlignment="1">
      <alignment horizontal="center"/>
    </xf>
    <xf numFmtId="0" fontId="2" fillId="0" borderId="78" xfId="0" applyFont="1" applyBorder="1" applyAlignment="1">
      <alignment horizontal="center"/>
    </xf>
    <xf numFmtId="0" fontId="2" fillId="0" borderId="189" xfId="0" applyFont="1" applyBorder="1" applyAlignment="1">
      <alignment horizontal="center"/>
    </xf>
    <xf numFmtId="49" fontId="2" fillId="4" borderId="47" xfId="0" applyNumberFormat="1" applyFont="1" applyFill="1" applyBorder="1" applyAlignment="1">
      <alignment horizontal="left" vertical="center" wrapText="1"/>
    </xf>
    <xf numFmtId="49" fontId="8" fillId="4" borderId="1" xfId="0" applyNumberFormat="1" applyFont="1" applyFill="1" applyBorder="1" applyAlignment="1">
      <alignment horizontal="center" vertical="center"/>
    </xf>
    <xf numFmtId="0" fontId="8" fillId="4" borderId="87" xfId="0" applyFont="1" applyFill="1" applyBorder="1" applyAlignment="1">
      <alignment horizontal="center" vertical="center"/>
    </xf>
    <xf numFmtId="0" fontId="8" fillId="4" borderId="162" xfId="0" applyFont="1" applyFill="1" applyBorder="1" applyAlignment="1">
      <alignment horizontal="center" vertical="center"/>
    </xf>
    <xf numFmtId="0" fontId="8" fillId="4" borderId="163" xfId="0" applyFont="1" applyFill="1" applyBorder="1" applyAlignment="1">
      <alignment horizontal="center" vertical="center" wrapText="1"/>
    </xf>
    <xf numFmtId="49" fontId="2" fillId="4" borderId="190" xfId="0" applyNumberFormat="1" applyFont="1" applyFill="1" applyBorder="1" applyAlignment="1">
      <alignment horizontal="center" vertical="center" wrapText="1"/>
    </xf>
    <xf numFmtId="0" fontId="2" fillId="4" borderId="72" xfId="0" applyFont="1" applyFill="1" applyBorder="1" applyAlignment="1">
      <alignment horizontal="center" vertical="center" wrapText="1"/>
    </xf>
    <xf numFmtId="9" fontId="2" fillId="4" borderId="34" xfId="3" applyFont="1" applyFill="1" applyBorder="1" applyAlignment="1">
      <alignment horizontal="center" vertical="center"/>
    </xf>
    <xf numFmtId="0" fontId="8" fillId="4" borderId="164" xfId="0" applyFont="1" applyFill="1" applyBorder="1" applyAlignment="1">
      <alignment horizontal="center" vertical="center"/>
    </xf>
    <xf numFmtId="9" fontId="2" fillId="4" borderId="35" xfId="0" applyNumberFormat="1" applyFont="1" applyFill="1" applyBorder="1" applyAlignment="1">
      <alignment horizontal="center" vertical="center"/>
    </xf>
    <xf numFmtId="49" fontId="2" fillId="4" borderId="50" xfId="0" applyNumberFormat="1"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45" xfId="0" applyFont="1" applyFill="1" applyBorder="1" applyAlignment="1">
      <alignment vertical="center" wrapText="1"/>
    </xf>
    <xf numFmtId="49" fontId="2" fillId="4" borderId="48" xfId="0" applyNumberFormat="1" applyFont="1" applyFill="1" applyBorder="1" applyAlignment="1">
      <alignment vertical="center" wrapText="1"/>
    </xf>
    <xf numFmtId="0" fontId="2" fillId="4" borderId="48" xfId="0" applyFont="1" applyFill="1" applyBorder="1" applyAlignment="1">
      <alignment vertical="center" wrapText="1"/>
    </xf>
    <xf numFmtId="9" fontId="2" fillId="4" borderId="52" xfId="3" applyFont="1" applyFill="1" applyBorder="1" applyAlignment="1">
      <alignment horizontal="center" vertical="center"/>
    </xf>
    <xf numFmtId="9" fontId="2" fillId="4" borderId="51" xfId="3" applyFont="1" applyFill="1" applyBorder="1" applyAlignment="1">
      <alignment horizontal="center" vertical="center"/>
    </xf>
    <xf numFmtId="9" fontId="2" fillId="4" borderId="53" xfId="0" applyNumberFormat="1" applyFont="1" applyFill="1" applyBorder="1" applyAlignment="1">
      <alignment horizontal="center" vertical="center"/>
    </xf>
    <xf numFmtId="9" fontId="2" fillId="4" borderId="54" xfId="0" applyNumberFormat="1" applyFont="1" applyFill="1" applyBorder="1" applyAlignment="1">
      <alignment horizontal="center" vertical="center"/>
    </xf>
    <xf numFmtId="9" fontId="2" fillId="4" borderId="46" xfId="0" applyNumberFormat="1" applyFont="1" applyFill="1" applyBorder="1" applyAlignment="1">
      <alignment horizontal="center" vertical="center"/>
    </xf>
    <xf numFmtId="49" fontId="2" fillId="4" borderId="48" xfId="0" applyNumberFormat="1" applyFont="1" applyFill="1" applyBorder="1" applyAlignment="1">
      <alignment horizontal="left" vertical="center" wrapText="1"/>
    </xf>
    <xf numFmtId="0" fontId="2" fillId="4" borderId="48" xfId="0" applyFont="1" applyFill="1" applyBorder="1" applyAlignment="1">
      <alignment horizontal="left" vertical="center" wrapText="1"/>
    </xf>
    <xf numFmtId="9" fontId="2" fillId="0" borderId="111" xfId="3" applyFont="1" applyBorder="1" applyAlignment="1">
      <alignment horizontal="center" vertical="center"/>
    </xf>
    <xf numFmtId="9" fontId="2" fillId="0" borderId="109" xfId="3" applyFont="1" applyBorder="1" applyAlignment="1">
      <alignment horizontal="center" vertical="center"/>
    </xf>
    <xf numFmtId="0" fontId="2" fillId="0" borderId="268" xfId="0" applyFont="1" applyBorder="1" applyAlignment="1">
      <alignment horizontal="left"/>
    </xf>
    <xf numFmtId="0" fontId="2" fillId="0" borderId="242" xfId="0" applyFont="1" applyBorder="1" applyAlignment="1">
      <alignment horizontal="left"/>
    </xf>
    <xf numFmtId="0" fontId="2" fillId="0" borderId="243" xfId="0" applyFont="1" applyBorder="1" applyAlignment="1">
      <alignment horizontal="left"/>
    </xf>
    <xf numFmtId="0" fontId="2" fillId="4" borderId="111" xfId="0" applyFont="1" applyFill="1" applyBorder="1" applyAlignment="1">
      <alignment horizontal="center" vertical="center" wrapText="1"/>
    </xf>
    <xf numFmtId="0" fontId="2" fillId="4" borderId="109" xfId="0" applyFont="1" applyFill="1" applyBorder="1" applyAlignment="1">
      <alignment horizontal="center" vertical="center" wrapText="1"/>
    </xf>
    <xf numFmtId="9" fontId="2" fillId="0" borderId="48" xfId="3" applyFont="1" applyBorder="1" applyAlignment="1">
      <alignment horizontal="center" vertical="center"/>
    </xf>
    <xf numFmtId="9" fontId="2" fillId="0" borderId="45" xfId="3" applyFont="1" applyBorder="1" applyAlignment="1">
      <alignment horizontal="center" vertical="center"/>
    </xf>
    <xf numFmtId="9" fontId="2" fillId="0" borderId="115" xfId="3" applyFont="1" applyBorder="1" applyAlignment="1">
      <alignment horizontal="center" vertical="center"/>
    </xf>
    <xf numFmtId="0" fontId="2" fillId="4" borderId="85" xfId="0" applyFont="1" applyFill="1" applyBorder="1" applyAlignment="1">
      <alignment horizontal="left" vertical="center" wrapText="1"/>
    </xf>
    <xf numFmtId="0" fontId="2" fillId="4" borderId="86" xfId="0" applyFont="1" applyFill="1" applyBorder="1" applyAlignment="1">
      <alignment horizontal="left" vertical="center" wrapText="1"/>
    </xf>
    <xf numFmtId="49" fontId="2" fillId="4" borderId="111" xfId="0" applyNumberFormat="1" applyFont="1" applyFill="1" applyBorder="1" applyAlignment="1">
      <alignment horizontal="center" vertical="center" wrapText="1"/>
    </xf>
    <xf numFmtId="49" fontId="2" fillId="4" borderId="115" xfId="0" applyNumberFormat="1" applyFont="1" applyFill="1" applyBorder="1" applyAlignment="1">
      <alignment horizontal="center" vertical="center" wrapText="1"/>
    </xf>
    <xf numFmtId="49" fontId="2" fillId="8" borderId="85" xfId="0" applyNumberFormat="1" applyFont="1" applyFill="1" applyBorder="1" applyAlignment="1">
      <alignment horizontal="left" vertical="center" wrapText="1"/>
    </xf>
    <xf numFmtId="49" fontId="2" fillId="8" borderId="186" xfId="0" applyNumberFormat="1" applyFont="1" applyFill="1" applyBorder="1" applyAlignment="1">
      <alignment horizontal="left" vertical="center" wrapText="1"/>
    </xf>
    <xf numFmtId="49" fontId="8" fillId="0" borderId="47" xfId="0" applyNumberFormat="1" applyFont="1" applyBorder="1" applyAlignment="1">
      <alignment horizontal="left" vertical="center"/>
    </xf>
    <xf numFmtId="0" fontId="8" fillId="0" borderId="27" xfId="0" applyFont="1" applyBorder="1" applyAlignment="1">
      <alignment horizontal="left" vertical="center"/>
    </xf>
    <xf numFmtId="0" fontId="6" fillId="0" borderId="29" xfId="0" applyFont="1" applyBorder="1" applyAlignment="1">
      <alignment horizontal="center"/>
    </xf>
    <xf numFmtId="0" fontId="6" fillId="4" borderId="29" xfId="0" applyFont="1" applyFill="1" applyBorder="1" applyAlignment="1">
      <alignment horizontal="center"/>
    </xf>
    <xf numFmtId="49" fontId="8" fillId="4" borderId="25" xfId="0" applyNumberFormat="1" applyFont="1" applyFill="1" applyBorder="1" applyAlignment="1">
      <alignment horizontal="left" vertical="top"/>
    </xf>
    <xf numFmtId="0" fontId="8" fillId="4" borderId="17" xfId="0" applyFont="1" applyFill="1" applyBorder="1" applyAlignment="1">
      <alignment horizontal="left" vertical="top"/>
    </xf>
    <xf numFmtId="2" fontId="2" fillId="4" borderId="82" xfId="0" applyNumberFormat="1" applyFont="1" applyFill="1" applyBorder="1" applyAlignment="1">
      <alignment horizontal="center" vertical="center" wrapText="1"/>
    </xf>
    <xf numFmtId="2" fontId="2" fillId="4" borderId="83" xfId="0" applyNumberFormat="1" applyFont="1" applyFill="1" applyBorder="1" applyAlignment="1">
      <alignment horizontal="center" vertical="center" wrapText="1"/>
    </xf>
    <xf numFmtId="2" fontId="2" fillId="4" borderId="84" xfId="0" applyNumberFormat="1" applyFont="1" applyFill="1" applyBorder="1" applyAlignment="1">
      <alignment horizontal="center" vertical="center" wrapText="1"/>
    </xf>
    <xf numFmtId="9" fontId="2" fillId="0" borderId="183" xfId="3" applyFont="1" applyBorder="1" applyAlignment="1">
      <alignment horizontal="center" vertical="center"/>
    </xf>
    <xf numFmtId="2" fontId="2" fillId="4" borderId="260" xfId="0" applyNumberFormat="1" applyFont="1" applyFill="1" applyBorder="1" applyAlignment="1">
      <alignment horizontal="center" vertical="center" wrapText="1"/>
    </xf>
    <xf numFmtId="2" fontId="2" fillId="4" borderId="78" xfId="0" applyNumberFormat="1" applyFont="1" applyFill="1" applyBorder="1" applyAlignment="1">
      <alignment horizontal="center" vertical="center"/>
    </xf>
    <xf numFmtId="2" fontId="2" fillId="4" borderId="189" xfId="0" applyNumberFormat="1" applyFont="1" applyFill="1" applyBorder="1" applyAlignment="1">
      <alignment horizontal="center" vertical="center"/>
    </xf>
    <xf numFmtId="49" fontId="8" fillId="0" borderId="192" xfId="0" applyNumberFormat="1" applyFont="1" applyBorder="1" applyAlignment="1">
      <alignment horizontal="center" vertical="center"/>
    </xf>
    <xf numFmtId="0" fontId="8" fillId="0" borderId="192" xfId="0" applyFont="1" applyBorder="1" applyAlignment="1">
      <alignment horizontal="center" vertical="center"/>
    </xf>
    <xf numFmtId="0" fontId="8" fillId="0" borderId="193" xfId="0" applyFont="1" applyBorder="1" applyAlignment="1">
      <alignment horizontal="center" vertical="center"/>
    </xf>
    <xf numFmtId="49" fontId="8" fillId="0" borderId="195" xfId="0" applyNumberFormat="1" applyFont="1" applyBorder="1" applyAlignment="1">
      <alignment horizontal="center" vertical="center"/>
    </xf>
    <xf numFmtId="0" fontId="8" fillId="0" borderId="199" xfId="0" applyFont="1" applyBorder="1" applyAlignment="1">
      <alignment horizontal="center" vertical="center"/>
    </xf>
    <xf numFmtId="49" fontId="2" fillId="4" borderId="109" xfId="0" applyNumberFormat="1" applyFont="1" applyFill="1" applyBorder="1" applyAlignment="1">
      <alignment horizontal="center" vertical="center" wrapText="1"/>
    </xf>
    <xf numFmtId="0" fontId="2" fillId="4" borderId="34" xfId="0" applyFont="1" applyFill="1" applyBorder="1" applyAlignment="1">
      <alignment horizontal="center" vertical="center" wrapText="1"/>
    </xf>
    <xf numFmtId="49" fontId="2" fillId="4" borderId="34" xfId="0" applyNumberFormat="1" applyFont="1" applyFill="1" applyBorder="1" applyAlignment="1">
      <alignment horizontal="center" vertical="center" wrapText="1"/>
    </xf>
    <xf numFmtId="49" fontId="8" fillId="4" borderId="261" xfId="0" applyNumberFormat="1" applyFont="1" applyFill="1" applyBorder="1" applyAlignment="1">
      <alignment horizontal="center" vertical="center" wrapText="1"/>
    </xf>
    <xf numFmtId="0" fontId="8" fillId="4" borderId="25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49" fontId="2" fillId="4" borderId="191" xfId="0" applyNumberFormat="1" applyFont="1" applyFill="1" applyBorder="1" applyAlignment="1">
      <alignment horizontal="left" vertical="center" wrapText="1"/>
    </xf>
    <xf numFmtId="9" fontId="2" fillId="0" borderId="49" xfId="3" applyFont="1" applyBorder="1" applyAlignment="1">
      <alignment horizontal="center" vertical="center"/>
    </xf>
    <xf numFmtId="9" fontId="2" fillId="0" borderId="46" xfId="3" applyFont="1" applyBorder="1" applyAlignment="1">
      <alignment horizontal="center" vertical="center"/>
    </xf>
    <xf numFmtId="49" fontId="2" fillId="4" borderId="34" xfId="0" applyNumberFormat="1" applyFont="1" applyFill="1" applyBorder="1" applyAlignment="1">
      <alignment horizontal="left"/>
    </xf>
    <xf numFmtId="171" fontId="2" fillId="4" borderId="34" xfId="0" applyNumberFormat="1" applyFont="1" applyFill="1" applyBorder="1" applyAlignment="1">
      <alignment horizontal="left"/>
    </xf>
    <xf numFmtId="171" fontId="2" fillId="0" borderId="34" xfId="0" applyNumberFormat="1" applyFont="1" applyBorder="1" applyAlignment="1">
      <alignment horizontal="left"/>
    </xf>
    <xf numFmtId="171" fontId="2" fillId="0" borderId="195" xfId="0" applyNumberFormat="1" applyFont="1" applyBorder="1" applyAlignment="1">
      <alignment horizontal="left"/>
    </xf>
    <xf numFmtId="171" fontId="2" fillId="4" borderId="197" xfId="0" applyNumberFormat="1" applyFont="1" applyFill="1" applyBorder="1" applyAlignment="1">
      <alignment horizontal="left"/>
    </xf>
    <xf numFmtId="171" fontId="2" fillId="0" borderId="197" xfId="0" applyNumberFormat="1" applyFont="1" applyBorder="1" applyAlignment="1">
      <alignment horizontal="left"/>
    </xf>
    <xf numFmtId="171" fontId="2" fillId="0" borderId="199" xfId="0" applyNumberFormat="1" applyFont="1" applyBorder="1" applyAlignment="1">
      <alignment horizontal="left"/>
    </xf>
    <xf numFmtId="49" fontId="8" fillId="0" borderId="216" xfId="0" applyNumberFormat="1" applyFont="1" applyBorder="1" applyAlignment="1">
      <alignment horizontal="center"/>
    </xf>
    <xf numFmtId="0" fontId="8" fillId="0" borderId="214" xfId="0" applyFont="1" applyBorder="1" applyAlignment="1">
      <alignment horizontal="center"/>
    </xf>
    <xf numFmtId="0" fontId="8" fillId="4" borderId="215" xfId="0" applyFont="1" applyFill="1" applyBorder="1" applyAlignment="1">
      <alignment horizontal="center"/>
    </xf>
    <xf numFmtId="170" fontId="8" fillId="0" borderId="214" xfId="0" applyNumberFormat="1" applyFont="1" applyBorder="1" applyAlignment="1">
      <alignment horizontal="center"/>
    </xf>
    <xf numFmtId="170" fontId="8" fillId="4" borderId="214" xfId="0" applyNumberFormat="1" applyFont="1" applyFill="1" applyBorder="1" applyAlignment="1">
      <alignment horizontal="center"/>
    </xf>
    <xf numFmtId="49" fontId="8" fillId="4" borderId="262" xfId="0" applyNumberFormat="1" applyFont="1" applyFill="1" applyBorder="1" applyAlignment="1">
      <alignment horizontal="left"/>
    </xf>
    <xf numFmtId="2" fontId="8" fillId="4" borderId="107" xfId="0" applyNumberFormat="1" applyFont="1" applyFill="1" applyBorder="1" applyAlignment="1">
      <alignment horizontal="left"/>
    </xf>
    <xf numFmtId="2" fontId="8" fillId="0" borderId="107" xfId="0" applyNumberFormat="1" applyFont="1" applyBorder="1" applyAlignment="1">
      <alignment horizontal="left"/>
    </xf>
    <xf numFmtId="2" fontId="8" fillId="0" borderId="108" xfId="0" applyNumberFormat="1" applyFont="1" applyBorder="1" applyAlignment="1">
      <alignment horizontal="left"/>
    </xf>
    <xf numFmtId="49" fontId="2" fillId="4" borderId="192" xfId="0" applyNumberFormat="1" applyFont="1" applyFill="1" applyBorder="1" applyAlignment="1">
      <alignment vertical="center" wrapText="1"/>
    </xf>
    <xf numFmtId="0" fontId="2" fillId="4" borderId="192" xfId="0" applyFont="1" applyFill="1" applyBorder="1" applyAlignment="1">
      <alignment vertical="center" wrapText="1"/>
    </xf>
    <xf numFmtId="49" fontId="2" fillId="4" borderId="20" xfId="0" applyNumberFormat="1" applyFont="1" applyFill="1" applyBorder="1" applyAlignment="1">
      <alignment horizontal="left"/>
    </xf>
    <xf numFmtId="171" fontId="2" fillId="4" borderId="21" xfId="0" applyNumberFormat="1" applyFont="1" applyFill="1" applyBorder="1" applyAlignment="1">
      <alignment horizontal="left"/>
    </xf>
    <xf numFmtId="171" fontId="2" fillId="0" borderId="21" xfId="0" applyNumberFormat="1" applyFont="1" applyBorder="1" applyAlignment="1">
      <alignment horizontal="left"/>
    </xf>
    <xf numFmtId="171" fontId="2" fillId="0" borderId="264" xfId="0" applyNumberFormat="1" applyFont="1" applyBorder="1" applyAlignment="1">
      <alignment horizontal="left"/>
    </xf>
    <xf numFmtId="171" fontId="2" fillId="4" borderId="12" xfId="0" applyNumberFormat="1" applyFont="1" applyFill="1" applyBorder="1" applyAlignment="1">
      <alignment horizontal="left"/>
    </xf>
    <xf numFmtId="171" fontId="2" fillId="4" borderId="13" xfId="0" applyNumberFormat="1" applyFont="1" applyFill="1" applyBorder="1" applyAlignment="1">
      <alignment horizontal="left"/>
    </xf>
    <xf numFmtId="171" fontId="2" fillId="0" borderId="13" xfId="0" applyNumberFormat="1" applyFont="1" applyBorder="1" applyAlignment="1">
      <alignment horizontal="left"/>
    </xf>
    <xf numFmtId="171" fontId="2" fillId="0" borderId="265" xfId="0" applyNumberFormat="1" applyFont="1" applyBorder="1" applyAlignment="1">
      <alignment horizontal="left"/>
    </xf>
    <xf numFmtId="0" fontId="2" fillId="4" borderId="21" xfId="0" applyFont="1" applyFill="1" applyBorder="1" applyAlignment="1">
      <alignment horizontal="left"/>
    </xf>
    <xf numFmtId="0" fontId="2" fillId="0" borderId="21" xfId="0" applyFont="1" applyBorder="1" applyAlignment="1">
      <alignment horizontal="left"/>
    </xf>
    <xf numFmtId="0" fontId="2" fillId="0" borderId="264" xfId="0" applyFont="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0" borderId="13" xfId="0" applyFont="1" applyBorder="1" applyAlignment="1">
      <alignment horizontal="left"/>
    </xf>
    <xf numFmtId="0" fontId="2" fillId="0" borderId="265" xfId="0" applyFont="1" applyBorder="1" applyAlignment="1">
      <alignment horizontal="left"/>
    </xf>
    <xf numFmtId="49" fontId="2" fillId="4" borderId="192" xfId="0" applyNumberFormat="1" applyFont="1" applyFill="1" applyBorder="1" applyAlignment="1">
      <alignment horizontal="left"/>
    </xf>
    <xf numFmtId="0" fontId="2" fillId="4" borderId="192" xfId="0" applyFont="1" applyFill="1" applyBorder="1" applyAlignment="1">
      <alignment horizontal="left"/>
    </xf>
    <xf numFmtId="0" fontId="2" fillId="0" borderId="192" xfId="0" applyFont="1" applyBorder="1" applyAlignment="1">
      <alignment horizontal="left"/>
    </xf>
    <xf numFmtId="0" fontId="2" fillId="0" borderId="193" xfId="0" applyFont="1" applyBorder="1" applyAlignment="1">
      <alignment horizontal="left"/>
    </xf>
    <xf numFmtId="0" fontId="2" fillId="4" borderId="34" xfId="0" applyFont="1" applyFill="1" applyBorder="1" applyAlignment="1">
      <alignment horizontal="left"/>
    </xf>
    <xf numFmtId="0" fontId="2" fillId="0" borderId="34" xfId="0" applyFont="1" applyBorder="1" applyAlignment="1">
      <alignment horizontal="left"/>
    </xf>
    <xf numFmtId="0" fontId="2" fillId="0" borderId="195" xfId="0" applyFont="1" applyBorder="1" applyAlignment="1">
      <alignment horizontal="left"/>
    </xf>
    <xf numFmtId="49" fontId="2" fillId="4" borderId="192" xfId="0" applyNumberFormat="1" applyFont="1" applyFill="1" applyBorder="1" applyAlignment="1">
      <alignment horizontal="left" vertical="center" wrapText="1"/>
    </xf>
    <xf numFmtId="0" fontId="2" fillId="4" borderId="192" xfId="0" applyFont="1" applyFill="1" applyBorder="1" applyAlignment="1">
      <alignment horizontal="left" vertical="center" wrapText="1"/>
    </xf>
    <xf numFmtId="49" fontId="2" fillId="0" borderId="20" xfId="0" applyNumberFormat="1" applyFont="1" applyBorder="1" applyAlignment="1">
      <alignment horizontal="left" vertical="center"/>
    </xf>
    <xf numFmtId="0" fontId="2" fillId="0" borderId="21" xfId="0" applyFont="1" applyBorder="1" applyAlignment="1">
      <alignment horizontal="left" vertical="center"/>
    </xf>
    <xf numFmtId="0" fontId="2" fillId="0" borderId="266" xfId="0" applyFont="1" applyBorder="1" applyAlignment="1">
      <alignment horizontal="left" vertical="center"/>
    </xf>
    <xf numFmtId="0" fontId="2" fillId="0" borderId="225" xfId="0" applyFont="1" applyBorder="1" applyAlignment="1">
      <alignment horizontal="left" vertical="center"/>
    </xf>
    <xf numFmtId="0" fontId="2" fillId="4" borderId="267" xfId="0" applyFont="1" applyFill="1" applyBorder="1" applyAlignment="1">
      <alignment horizontal="left" vertical="center"/>
    </xf>
    <xf numFmtId="9" fontId="23" fillId="0" borderId="147" xfId="3" applyFont="1" applyBorder="1" applyAlignment="1">
      <alignment horizontal="center" vertical="center"/>
    </xf>
    <xf numFmtId="9" fontId="23" fillId="0" borderId="131" xfId="3" applyFont="1" applyBorder="1" applyAlignment="1">
      <alignment horizontal="center" vertical="center"/>
    </xf>
    <xf numFmtId="0" fontId="17" fillId="0" borderId="137" xfId="4" applyFont="1" applyBorder="1" applyAlignment="1">
      <alignment horizontal="center"/>
    </xf>
    <xf numFmtId="0" fontId="17" fillId="0" borderId="141" xfId="4" applyFont="1" applyBorder="1" applyAlignment="1">
      <alignment horizontal="center"/>
    </xf>
    <xf numFmtId="0" fontId="17" fillId="0" borderId="147" xfId="4" applyFont="1" applyBorder="1" applyAlignment="1">
      <alignment horizontal="center"/>
    </xf>
    <xf numFmtId="0" fontId="17" fillId="0" borderId="138" xfId="4" applyFont="1" applyBorder="1" applyAlignment="1">
      <alignment horizontal="center" vertical="center"/>
    </xf>
    <xf numFmtId="0" fontId="17" fillId="0" borderId="139" xfId="4" applyFont="1" applyBorder="1" applyAlignment="1">
      <alignment horizontal="center" vertical="center"/>
    </xf>
    <xf numFmtId="0" fontId="17" fillId="0" borderId="140" xfId="4" applyFont="1" applyBorder="1" applyAlignment="1">
      <alignment horizontal="center" vertical="center"/>
    </xf>
    <xf numFmtId="0" fontId="17" fillId="0" borderId="142" xfId="4" applyFont="1" applyBorder="1" applyAlignment="1">
      <alignment horizontal="center" vertical="center"/>
    </xf>
    <xf numFmtId="0" fontId="17" fillId="0" borderId="143" xfId="4" applyFont="1" applyBorder="1" applyAlignment="1">
      <alignment horizontal="center" vertical="center"/>
    </xf>
    <xf numFmtId="0" fontId="17" fillId="0" borderId="144" xfId="4" applyFont="1" applyBorder="1" applyAlignment="1">
      <alignment horizontal="center" vertical="center"/>
    </xf>
    <xf numFmtId="0" fontId="18" fillId="0" borderId="134" xfId="4" applyFont="1" applyBorder="1" applyAlignment="1">
      <alignment horizontal="left"/>
    </xf>
    <xf numFmtId="0" fontId="18" fillId="0" borderId="135" xfId="4" applyFont="1" applyBorder="1" applyAlignment="1">
      <alignment horizontal="left"/>
    </xf>
    <xf numFmtId="0" fontId="18" fillId="0" borderId="136" xfId="4" applyFont="1" applyBorder="1" applyAlignment="1">
      <alignment horizontal="left"/>
    </xf>
    <xf numFmtId="0" fontId="17" fillId="0" borderId="138" xfId="4" applyFont="1" applyBorder="1" applyAlignment="1">
      <alignment horizontal="center"/>
    </xf>
    <xf numFmtId="0" fontId="17" fillId="0" borderId="140" xfId="4" applyFont="1" applyBorder="1" applyAlignment="1">
      <alignment horizontal="center"/>
    </xf>
    <xf numFmtId="0" fontId="17" fillId="0" borderId="145" xfId="4" applyFont="1" applyBorder="1" applyAlignment="1">
      <alignment horizontal="center"/>
    </xf>
    <xf numFmtId="0" fontId="17" fillId="0" borderId="146" xfId="4" applyFont="1" applyBorder="1" applyAlignment="1">
      <alignment horizontal="center"/>
    </xf>
    <xf numFmtId="0" fontId="17" fillId="0" borderId="142" xfId="4" applyFont="1" applyBorder="1" applyAlignment="1">
      <alignment horizontal="center"/>
    </xf>
    <xf numFmtId="0" fontId="17" fillId="0" borderId="144" xfId="4" applyFont="1" applyBorder="1" applyAlignment="1">
      <alignment horizontal="center"/>
    </xf>
    <xf numFmtId="0" fontId="0" fillId="0" borderId="139" xfId="0" applyBorder="1" applyAlignment="1">
      <alignment horizontal="center"/>
    </xf>
    <xf numFmtId="0" fontId="18" fillId="0" borderId="148" xfId="4" applyFont="1" applyBorder="1" applyAlignment="1">
      <alignment horizontal="left" vertical="center"/>
    </xf>
    <xf numFmtId="0" fontId="18" fillId="0" borderId="149" xfId="4" applyFont="1" applyBorder="1" applyAlignment="1">
      <alignment horizontal="left" vertical="center"/>
    </xf>
    <xf numFmtId="0" fontId="18" fillId="0" borderId="150" xfId="4" applyFont="1" applyBorder="1" applyAlignment="1">
      <alignment horizontal="left" vertical="center"/>
    </xf>
    <xf numFmtId="0" fontId="18" fillId="0" borderId="138" xfId="4" applyFont="1" applyBorder="1" applyAlignment="1">
      <alignment horizontal="left" vertical="center"/>
    </xf>
    <xf numFmtId="0" fontId="18" fillId="0" borderId="139" xfId="4" applyFont="1" applyBorder="1" applyAlignment="1">
      <alignment horizontal="left" vertical="center"/>
    </xf>
    <xf numFmtId="0" fontId="18" fillId="0" borderId="152" xfId="4" applyFont="1" applyBorder="1" applyAlignment="1">
      <alignment horizontal="left" vertical="center"/>
    </xf>
    <xf numFmtId="0" fontId="19" fillId="0" borderId="148" xfId="0" applyFont="1" applyBorder="1" applyAlignment="1">
      <alignment horizontal="left" vertical="center" wrapText="1"/>
    </xf>
    <xf numFmtId="0" fontId="19" fillId="0" borderId="149" xfId="0" applyFont="1" applyBorder="1" applyAlignment="1">
      <alignment horizontal="left" vertical="center" wrapText="1"/>
    </xf>
    <xf numFmtId="0" fontId="19" fillId="0" borderId="153" xfId="0" applyFont="1" applyBorder="1" applyAlignment="1">
      <alignment horizontal="left" vertical="center" wrapText="1"/>
    </xf>
    <xf numFmtId="0" fontId="19" fillId="0" borderId="154" xfId="0" applyFont="1" applyBorder="1" applyAlignment="1">
      <alignment vertical="center" wrapText="1"/>
    </xf>
    <xf numFmtId="0" fontId="19" fillId="0" borderId="149" xfId="0" applyFont="1" applyBorder="1" applyAlignment="1">
      <alignment vertical="center" wrapText="1"/>
    </xf>
    <xf numFmtId="0" fontId="19" fillId="0" borderId="150" xfId="0" applyFont="1" applyBorder="1" applyAlignment="1">
      <alignment vertical="center" wrapText="1"/>
    </xf>
    <xf numFmtId="0" fontId="21" fillId="0" borderId="151" xfId="0" applyFont="1" applyBorder="1" applyAlignment="1">
      <alignment horizontal="left" vertical="center"/>
    </xf>
    <xf numFmtId="0" fontId="21" fillId="0" borderId="131" xfId="0" applyFont="1" applyBorder="1" applyAlignment="1">
      <alignment horizontal="left" vertical="center"/>
    </xf>
    <xf numFmtId="0" fontId="21" fillId="0" borderId="131" xfId="0" applyFont="1" applyBorder="1" applyAlignment="1">
      <alignment horizontal="left" vertical="center" wrapText="1"/>
    </xf>
    <xf numFmtId="0" fontId="21" fillId="0" borderId="137" xfId="0" applyFont="1" applyBorder="1" applyAlignment="1">
      <alignment horizontal="left" vertical="center" wrapText="1"/>
    </xf>
    <xf numFmtId="2" fontId="21" fillId="0" borderId="131" xfId="0" applyNumberFormat="1" applyFont="1" applyBorder="1" applyAlignment="1">
      <alignment horizontal="center" vertical="center" wrapText="1"/>
    </xf>
    <xf numFmtId="2" fontId="21" fillId="0" borderId="155" xfId="0" applyNumberFormat="1" applyFont="1" applyBorder="1" applyAlignment="1">
      <alignment horizontal="center" vertical="center" wrapText="1"/>
    </xf>
    <xf numFmtId="0" fontId="21" fillId="0" borderId="156" xfId="0" applyFont="1" applyBorder="1" applyAlignment="1">
      <alignment horizontal="left" vertical="center" wrapText="1"/>
    </xf>
    <xf numFmtId="0" fontId="21" fillId="0" borderId="135" xfId="0" applyFont="1" applyBorder="1" applyAlignment="1">
      <alignment horizontal="left" vertical="center" wrapText="1"/>
    </xf>
    <xf numFmtId="0" fontId="21" fillId="0" borderId="136" xfId="0" applyFont="1" applyBorder="1" applyAlignment="1">
      <alignment horizontal="left" vertical="center" wrapText="1"/>
    </xf>
    <xf numFmtId="2" fontId="21" fillId="0" borderId="131" xfId="0" applyNumberFormat="1" applyFont="1" applyBorder="1" applyAlignment="1">
      <alignment horizontal="center" vertical="center"/>
    </xf>
    <xf numFmtId="0" fontId="21" fillId="0" borderId="135" xfId="0" applyFont="1" applyBorder="1" applyAlignment="1">
      <alignment horizontal="left" vertical="center"/>
    </xf>
    <xf numFmtId="0" fontId="21" fillId="0" borderId="136" xfId="0" applyFont="1" applyBorder="1" applyAlignment="1">
      <alignment horizontal="left" vertical="center"/>
    </xf>
    <xf numFmtId="0" fontId="25" fillId="8" borderId="131" xfId="4" applyFont="1" applyFill="1" applyBorder="1" applyAlignment="1" applyProtection="1">
      <alignment horizontal="left" vertical="center"/>
      <protection locked="0"/>
    </xf>
    <xf numFmtId="2" fontId="23" fillId="8" borderId="131" xfId="0" applyNumberFormat="1" applyFont="1" applyFill="1" applyBorder="1" applyAlignment="1">
      <alignment horizontal="center" vertical="center"/>
    </xf>
    <xf numFmtId="2" fontId="21" fillId="0" borderId="134" xfId="0" applyNumberFormat="1" applyFont="1" applyBorder="1" applyAlignment="1">
      <alignment horizontal="center" vertical="center" wrapText="1"/>
    </xf>
    <xf numFmtId="2" fontId="21" fillId="0" borderId="135" xfId="0" applyNumberFormat="1" applyFont="1" applyBorder="1" applyAlignment="1">
      <alignment horizontal="center" vertical="center" wrapText="1"/>
    </xf>
    <xf numFmtId="2" fontId="21" fillId="0" borderId="136" xfId="0" applyNumberFormat="1" applyFont="1" applyBorder="1" applyAlignment="1">
      <alignment horizontal="center" vertical="center" wrapText="1"/>
    </xf>
    <xf numFmtId="0" fontId="23" fillId="8" borderId="134" xfId="4" applyFont="1" applyFill="1" applyBorder="1" applyAlignment="1" applyProtection="1">
      <alignment horizontal="center" vertical="center" wrapText="1"/>
      <protection locked="0"/>
    </xf>
    <xf numFmtId="0" fontId="23" fillId="8" borderId="135" xfId="4" applyFont="1" applyFill="1" applyBorder="1" applyAlignment="1" applyProtection="1">
      <alignment horizontal="center" vertical="center" wrapText="1"/>
      <protection locked="0"/>
    </xf>
    <xf numFmtId="0" fontId="23" fillId="8" borderId="136" xfId="4" applyFont="1" applyFill="1" applyBorder="1" applyAlignment="1" applyProtection="1">
      <alignment horizontal="center" vertical="center" wrapText="1"/>
      <protection locked="0"/>
    </xf>
    <xf numFmtId="0" fontId="23" fillId="0" borderId="151" xfId="0" applyFont="1" applyBorder="1" applyAlignment="1">
      <alignment vertical="center" wrapText="1"/>
    </xf>
    <xf numFmtId="0" fontId="23" fillId="0" borderId="137" xfId="0" applyFont="1" applyBorder="1" applyAlignment="1">
      <alignment horizontal="left" vertical="center" wrapText="1"/>
    </xf>
    <xf numFmtId="0" fontId="23" fillId="0" borderId="147" xfId="0" applyFont="1" applyBorder="1" applyAlignment="1">
      <alignment horizontal="left" vertical="center" wrapText="1"/>
    </xf>
    <xf numFmtId="9" fontId="23" fillId="0" borderId="167" xfId="3" applyFont="1" applyBorder="1" applyAlignment="1">
      <alignment horizontal="center" vertical="center"/>
    </xf>
    <xf numFmtId="9" fontId="23" fillId="0" borderId="155" xfId="3" applyFont="1" applyBorder="1" applyAlignment="1">
      <alignment horizontal="center" vertical="center"/>
    </xf>
    <xf numFmtId="0" fontId="21" fillId="0" borderId="157" xfId="0" applyFont="1" applyBorder="1" applyAlignment="1">
      <alignment horizontal="left" vertical="center"/>
    </xf>
    <xf numFmtId="0" fontId="21" fillId="0" borderId="139" xfId="0" applyFont="1" applyBorder="1" applyAlignment="1">
      <alignment horizontal="left" vertical="center"/>
    </xf>
    <xf numFmtId="0" fontId="21" fillId="0" borderId="140" xfId="0" applyFont="1" applyBorder="1" applyAlignment="1">
      <alignment horizontal="left" vertical="center"/>
    </xf>
    <xf numFmtId="0" fontId="24" fillId="8" borderId="137" xfId="0" applyFont="1" applyFill="1" applyBorder="1" applyAlignment="1">
      <alignment horizontal="center" vertical="center"/>
    </xf>
    <xf numFmtId="0" fontId="21" fillId="0" borderId="160" xfId="0" applyFont="1" applyBorder="1" applyAlignment="1">
      <alignment horizontal="center" vertical="center" wrapText="1"/>
    </xf>
    <xf numFmtId="0" fontId="21" fillId="0" borderId="131" xfId="0" applyFont="1" applyBorder="1" applyAlignment="1">
      <alignment horizontal="center" vertical="center" wrapText="1"/>
    </xf>
    <xf numFmtId="0" fontId="21" fillId="0" borderId="160" xfId="0" applyFont="1" applyBorder="1" applyAlignment="1">
      <alignment horizontal="center" vertical="center"/>
    </xf>
    <xf numFmtId="0" fontId="21" fillId="0" borderId="161" xfId="0" applyFont="1" applyBorder="1" applyAlignment="1">
      <alignment horizontal="center" vertical="center"/>
    </xf>
    <xf numFmtId="0" fontId="21" fillId="0" borderId="131" xfId="0" applyFont="1" applyBorder="1" applyAlignment="1">
      <alignment horizontal="center" vertical="center"/>
    </xf>
    <xf numFmtId="0" fontId="21" fillId="0" borderId="155" xfId="0" applyFont="1" applyBorder="1" applyAlignment="1">
      <alignment horizontal="center" vertical="center"/>
    </xf>
    <xf numFmtId="0" fontId="23" fillId="0" borderId="269" xfId="0" applyFont="1" applyBorder="1" applyAlignment="1">
      <alignment vertical="center" wrapText="1"/>
    </xf>
    <xf numFmtId="0" fontId="23" fillId="0" borderId="165" xfId="0" applyFont="1" applyBorder="1" applyAlignment="1">
      <alignment vertical="center" wrapText="1"/>
    </xf>
    <xf numFmtId="0" fontId="23" fillId="0" borderId="141" xfId="0" applyFont="1" applyBorder="1" applyAlignment="1">
      <alignment horizontal="left" vertical="center" wrapText="1"/>
    </xf>
    <xf numFmtId="0" fontId="21" fillId="0" borderId="159" xfId="0" applyFont="1" applyBorder="1" applyAlignment="1">
      <alignment horizontal="center" vertical="center"/>
    </xf>
    <xf numFmtId="0" fontId="21" fillId="0" borderId="151" xfId="0" applyFont="1" applyBorder="1" applyAlignment="1">
      <alignment horizontal="center" vertical="center"/>
    </xf>
    <xf numFmtId="0" fontId="21" fillId="0" borderId="162" xfId="0" applyFont="1" applyBorder="1" applyAlignment="1">
      <alignment horizontal="center" vertical="center"/>
    </xf>
    <xf numFmtId="0" fontId="22" fillId="0" borderId="160" xfId="0" applyFont="1" applyBorder="1" applyAlignment="1">
      <alignment horizontal="center" vertical="center" wrapText="1"/>
    </xf>
    <xf numFmtId="0" fontId="21" fillId="0" borderId="163" xfId="0" applyFont="1" applyBorder="1" applyAlignment="1">
      <alignment horizontal="center" vertical="center" wrapText="1"/>
    </xf>
    <xf numFmtId="0" fontId="21" fillId="8" borderId="160" xfId="0" applyFont="1" applyFill="1" applyBorder="1" applyAlignment="1">
      <alignment horizontal="center" vertical="center" wrapText="1"/>
    </xf>
    <xf numFmtId="0" fontId="21" fillId="8" borderId="131" xfId="0" applyFont="1" applyFill="1" applyBorder="1" applyAlignment="1">
      <alignment horizontal="center" vertical="center" wrapText="1"/>
    </xf>
    <xf numFmtId="0" fontId="21" fillId="8" borderId="163" xfId="0" applyFont="1" applyFill="1" applyBorder="1" applyAlignment="1">
      <alignment horizontal="center" vertical="center" wrapText="1"/>
    </xf>
    <xf numFmtId="0" fontId="23" fillId="0" borderId="180" xfId="0" applyFont="1" applyBorder="1" applyAlignment="1">
      <alignment vertical="center" wrapText="1"/>
    </xf>
    <xf numFmtId="9" fontId="23" fillId="0" borderId="166" xfId="3" applyFont="1" applyBorder="1" applyAlignment="1">
      <alignment horizontal="center" vertical="center"/>
    </xf>
    <xf numFmtId="9" fontId="23" fillId="0" borderId="176" xfId="3" applyFont="1" applyBorder="1" applyAlignment="1">
      <alignment horizontal="center" vertical="center"/>
    </xf>
    <xf numFmtId="0" fontId="21" fillId="0" borderId="171" xfId="0" applyFont="1" applyBorder="1" applyAlignment="1">
      <alignment horizontal="center" vertical="center"/>
    </xf>
    <xf numFmtId="0" fontId="21" fillId="0" borderId="172" xfId="0" applyFont="1" applyBorder="1" applyAlignment="1">
      <alignment horizontal="center" vertical="center"/>
    </xf>
    <xf numFmtId="0" fontId="21" fillId="0" borderId="173" xfId="0" applyFont="1" applyBorder="1" applyAlignment="1">
      <alignment horizontal="center" vertical="center"/>
    </xf>
    <xf numFmtId="178" fontId="21" fillId="0" borderId="171" xfId="0" applyNumberFormat="1" applyFont="1" applyBorder="1" applyAlignment="1">
      <alignment horizontal="center" vertical="top"/>
    </xf>
    <xf numFmtId="178" fontId="21" fillId="0" borderId="172" xfId="0" applyNumberFormat="1" applyFont="1" applyBorder="1" applyAlignment="1">
      <alignment horizontal="center" vertical="top"/>
    </xf>
    <xf numFmtId="2" fontId="21" fillId="0" borderId="175" xfId="0" applyNumberFormat="1" applyFont="1" applyBorder="1" applyAlignment="1">
      <alignment horizontal="left" vertical="center"/>
    </xf>
    <xf numFmtId="2" fontId="21" fillId="0" borderId="170" xfId="0" applyNumberFormat="1" applyFont="1" applyBorder="1" applyAlignment="1">
      <alignment horizontal="left" vertical="center"/>
    </xf>
    <xf numFmtId="2" fontId="21" fillId="0" borderId="176" xfId="0" applyNumberFormat="1" applyFont="1" applyBorder="1" applyAlignment="1">
      <alignment horizontal="left" vertical="center"/>
    </xf>
    <xf numFmtId="9" fontId="23" fillId="0" borderId="137" xfId="3" applyFont="1" applyBorder="1" applyAlignment="1">
      <alignment horizontal="center" vertical="center"/>
    </xf>
    <xf numFmtId="9" fontId="23" fillId="0" borderId="158" xfId="3" applyFont="1" applyBorder="1" applyAlignment="1">
      <alignment horizontal="center" vertical="center"/>
    </xf>
    <xf numFmtId="0" fontId="24" fillId="0" borderId="180" xfId="0" applyFont="1" applyBorder="1" applyAlignment="1">
      <alignment horizontal="left" vertical="center" wrapText="1"/>
    </xf>
    <xf numFmtId="0" fontId="24" fillId="0" borderId="175" xfId="0" applyFont="1" applyBorder="1" applyAlignment="1">
      <alignment horizontal="left" vertical="center" wrapText="1"/>
    </xf>
    <xf numFmtId="0" fontId="23" fillId="0" borderId="177" xfId="0" applyFont="1" applyBorder="1" applyAlignment="1">
      <alignment horizontal="left" vertical="center" wrapText="1"/>
    </xf>
    <xf numFmtId="0" fontId="23" fillId="0" borderId="178" xfId="0" applyFont="1" applyBorder="1" applyAlignment="1">
      <alignment horizontal="left" vertical="center" wrapText="1"/>
    </xf>
    <xf numFmtId="0" fontId="23" fillId="0" borderId="179" xfId="0" applyFont="1" applyBorder="1" applyAlignment="1">
      <alignment horizontal="left" vertical="center" wrapText="1"/>
    </xf>
    <xf numFmtId="0" fontId="23" fillId="0" borderId="171" xfId="0" applyFont="1" applyBorder="1" applyAlignment="1">
      <alignment horizontal="left" vertical="center" wrapText="1"/>
    </xf>
    <xf numFmtId="0" fontId="23" fillId="0" borderId="172" xfId="0" applyFont="1" applyBorder="1" applyAlignment="1">
      <alignment horizontal="left" vertical="center" wrapText="1"/>
    </xf>
    <xf numFmtId="0" fontId="23" fillId="0" borderId="173" xfId="0" applyFont="1" applyBorder="1" applyAlignment="1">
      <alignment horizontal="left" vertical="center" wrapText="1"/>
    </xf>
    <xf numFmtId="0" fontId="23" fillId="0" borderId="138" xfId="0" applyFont="1" applyBorder="1" applyAlignment="1">
      <alignment horizontal="left" vertical="center" wrapText="1"/>
    </xf>
    <xf numFmtId="0" fontId="23" fillId="0" borderId="139" xfId="0" applyFont="1" applyBorder="1" applyAlignment="1">
      <alignment horizontal="left" vertical="center" wrapText="1"/>
    </xf>
    <xf numFmtId="0" fontId="23" fillId="0" borderId="140" xfId="0" applyFont="1" applyBorder="1" applyAlignment="1">
      <alignment horizontal="left" vertical="center" wrapText="1"/>
    </xf>
    <xf numFmtId="171" fontId="23" fillId="0" borderId="138" xfId="0" applyNumberFormat="1" applyFont="1" applyBorder="1" applyAlignment="1">
      <alignment horizontal="left" vertical="top"/>
    </xf>
    <xf numFmtId="171" fontId="23" fillId="0" borderId="139" xfId="0" applyNumberFormat="1" applyFont="1" applyBorder="1" applyAlignment="1">
      <alignment horizontal="left" vertical="top"/>
    </xf>
    <xf numFmtId="171" fontId="23" fillId="0" borderId="152" xfId="0" applyNumberFormat="1" applyFont="1" applyBorder="1" applyAlignment="1">
      <alignment horizontal="left" vertical="top"/>
    </xf>
    <xf numFmtId="171" fontId="23" fillId="0" borderId="171" xfId="0" applyNumberFormat="1" applyFont="1" applyBorder="1" applyAlignment="1">
      <alignment horizontal="left" vertical="top"/>
    </xf>
    <xf numFmtId="171" fontId="23" fillId="0" borderId="172" xfId="0" applyNumberFormat="1" applyFont="1" applyBorder="1" applyAlignment="1">
      <alignment horizontal="left" vertical="top"/>
    </xf>
    <xf numFmtId="171" fontId="23" fillId="0" borderId="174" xfId="0" applyNumberFormat="1" applyFont="1" applyBorder="1" applyAlignment="1">
      <alignment horizontal="left" vertical="top"/>
    </xf>
    <xf numFmtId="0" fontId="25" fillId="0" borderId="187" xfId="0" applyFont="1" applyBorder="1" applyAlignment="1">
      <alignment horizontal="left" vertical="center" wrapText="1"/>
    </xf>
    <xf numFmtId="0" fontId="25" fillId="0" borderId="165" xfId="0" applyFont="1" applyBorder="1" applyAlignment="1">
      <alignment horizontal="left" vertical="center" wrapText="1"/>
    </xf>
    <xf numFmtId="0" fontId="23" fillId="0" borderId="142" xfId="0" applyFont="1" applyBorder="1" applyAlignment="1">
      <alignment horizontal="left" vertical="center" wrapText="1"/>
    </xf>
    <xf numFmtId="0" fontId="23" fillId="0" borderId="143" xfId="0" applyFont="1" applyBorder="1" applyAlignment="1">
      <alignment horizontal="left" vertical="center" wrapText="1"/>
    </xf>
    <xf numFmtId="0" fontId="23" fillId="0" borderId="144" xfId="0" applyFont="1" applyBorder="1" applyAlignment="1">
      <alignment horizontal="left" vertical="center" wrapText="1"/>
    </xf>
    <xf numFmtId="0" fontId="23" fillId="0" borderId="145" xfId="0" applyFont="1" applyBorder="1" applyAlignment="1">
      <alignment horizontal="left" vertical="center" wrapText="1"/>
    </xf>
    <xf numFmtId="0" fontId="23" fillId="0" borderId="39" xfId="0" applyFont="1" applyBorder="1" applyAlignment="1">
      <alignment horizontal="left" vertical="center" wrapText="1"/>
    </xf>
    <xf numFmtId="0" fontId="23" fillId="0" borderId="146" xfId="0" applyFont="1" applyBorder="1" applyAlignment="1">
      <alignment horizontal="left" vertical="center" wrapText="1"/>
    </xf>
    <xf numFmtId="171" fontId="23" fillId="0" borderId="177" xfId="0" applyNumberFormat="1" applyFont="1" applyBorder="1" applyAlignment="1">
      <alignment horizontal="left" vertical="top"/>
    </xf>
    <xf numFmtId="171" fontId="23" fillId="0" borderId="178" xfId="0" applyNumberFormat="1" applyFont="1" applyBorder="1" applyAlignment="1">
      <alignment horizontal="left" vertical="top"/>
    </xf>
    <xf numFmtId="171" fontId="23" fillId="0" borderId="270" xfId="0" applyNumberFormat="1" applyFont="1" applyBorder="1" applyAlignment="1">
      <alignment horizontal="left" vertical="top"/>
    </xf>
    <xf numFmtId="171" fontId="23" fillId="0" borderId="142" xfId="0" applyNumberFormat="1" applyFont="1" applyBorder="1" applyAlignment="1">
      <alignment horizontal="left" vertical="top"/>
    </xf>
    <xf numFmtId="171" fontId="23" fillId="0" borderId="143" xfId="0" applyNumberFormat="1" applyFont="1" applyBorder="1" applyAlignment="1">
      <alignment horizontal="left" vertical="top"/>
    </xf>
    <xf numFmtId="171" fontId="23" fillId="0" borderId="181" xfId="0" applyNumberFormat="1" applyFont="1" applyBorder="1" applyAlignment="1">
      <alignment horizontal="left" vertical="top"/>
    </xf>
    <xf numFmtId="0" fontId="24" fillId="0" borderId="165" xfId="0" applyFont="1" applyBorder="1" applyAlignment="1">
      <alignment horizontal="left" vertical="center" wrapText="1"/>
    </xf>
    <xf numFmtId="0" fontId="23" fillId="0" borderId="138" xfId="0" applyFont="1" applyBorder="1" applyAlignment="1">
      <alignment horizontal="left" vertical="top"/>
    </xf>
    <xf numFmtId="0" fontId="23" fillId="0" borderId="139" xfId="0" applyFont="1" applyBorder="1" applyAlignment="1">
      <alignment horizontal="left" vertical="top"/>
    </xf>
    <xf numFmtId="0" fontId="23" fillId="0" borderId="152" xfId="0" applyFont="1" applyBorder="1" applyAlignment="1">
      <alignment horizontal="left" vertical="top"/>
    </xf>
    <xf numFmtId="0" fontId="23" fillId="0" borderId="142" xfId="0" applyFont="1" applyBorder="1" applyAlignment="1">
      <alignment horizontal="left" vertical="top"/>
    </xf>
    <xf numFmtId="0" fontId="23" fillId="0" borderId="143" xfId="0" applyFont="1" applyBorder="1" applyAlignment="1">
      <alignment horizontal="left" vertical="top"/>
    </xf>
    <xf numFmtId="0" fontId="23" fillId="0" borderId="181" xfId="0" applyFont="1" applyBorder="1" applyAlignment="1">
      <alignment horizontal="left" vertical="top"/>
    </xf>
    <xf numFmtId="0" fontId="21" fillId="0" borderId="148" xfId="0" applyFont="1" applyBorder="1" applyAlignment="1">
      <alignment horizontal="left" vertical="center"/>
    </xf>
    <xf numFmtId="0" fontId="21" fillId="0" borderId="169" xfId="0" applyFont="1" applyBorder="1" applyAlignment="1">
      <alignment horizontal="left" vertical="center"/>
    </xf>
    <xf numFmtId="9" fontId="23" fillId="0" borderId="168" xfId="3" applyFont="1" applyBorder="1" applyAlignment="1">
      <alignment horizontal="center" vertical="center"/>
    </xf>
    <xf numFmtId="9" fontId="23" fillId="0" borderId="170" xfId="3" applyFont="1" applyBorder="1" applyAlignment="1">
      <alignment horizontal="center" vertical="center"/>
    </xf>
    <xf numFmtId="0" fontId="37" fillId="9" borderId="137" xfId="0" applyFont="1" applyFill="1" applyBorder="1" applyAlignment="1">
      <alignment horizontal="center" vertical="center" wrapText="1"/>
    </xf>
    <xf numFmtId="0" fontId="37" fillId="9" borderId="147" xfId="0" applyFont="1" applyFill="1" applyBorder="1" applyAlignment="1">
      <alignment horizontal="center" vertical="center" wrapText="1"/>
    </xf>
    <xf numFmtId="0" fontId="2" fillId="4" borderId="1" xfId="0" applyFont="1" applyFill="1" applyBorder="1" applyAlignment="1">
      <alignment horizontal="center"/>
    </xf>
    <xf numFmtId="49" fontId="2" fillId="4" borderId="2"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6" xfId="0" applyFont="1" applyFill="1" applyBorder="1" applyAlignment="1">
      <alignment horizontal="center" vertical="center"/>
    </xf>
    <xf numFmtId="49" fontId="8" fillId="4" borderId="5" xfId="0" applyNumberFormat="1" applyFont="1" applyFill="1" applyBorder="1" applyAlignment="1">
      <alignment horizontal="left"/>
    </xf>
    <xf numFmtId="0" fontId="8" fillId="4" borderId="6" xfId="0" applyFont="1" applyFill="1" applyBorder="1" applyAlignment="1">
      <alignment horizontal="left"/>
    </xf>
    <xf numFmtId="0" fontId="8" fillId="4" borderId="7" xfId="0" applyFont="1" applyFill="1" applyBorder="1" applyAlignment="1">
      <alignment horizontal="left"/>
    </xf>
    <xf numFmtId="0" fontId="2" fillId="4" borderId="2" xfId="0" applyFont="1" applyFill="1" applyBorder="1" applyAlignment="1">
      <alignment horizontal="center"/>
    </xf>
    <xf numFmtId="0" fontId="2" fillId="4" borderId="8" xfId="0" applyFont="1" applyFill="1" applyBorder="1" applyAlignment="1">
      <alignment horizontal="center"/>
    </xf>
    <xf numFmtId="0" fontId="8" fillId="4" borderId="9" xfId="0" applyFont="1" applyFill="1" applyBorder="1"/>
    <xf numFmtId="0" fontId="2" fillId="4" borderId="11" xfId="0" applyFont="1" applyFill="1" applyBorder="1" applyAlignment="1">
      <alignment horizont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04" xfId="0" applyFont="1" applyFill="1" applyBorder="1" applyAlignment="1">
      <alignment horizontal="center" vertical="center"/>
    </xf>
    <xf numFmtId="49" fontId="8" fillId="4" borderId="15" xfId="0" applyNumberFormat="1" applyFont="1" applyFill="1" applyBorder="1" applyAlignment="1">
      <alignment horizontal="left"/>
    </xf>
    <xf numFmtId="0" fontId="8" fillId="4" borderId="16" xfId="0" applyFont="1" applyFill="1" applyBorder="1" applyAlignment="1">
      <alignment horizontal="left"/>
    </xf>
    <xf numFmtId="0" fontId="8" fillId="4" borderId="17" xfId="0" applyFont="1" applyFill="1" applyBorder="1" applyAlignment="1">
      <alignment horizontal="left"/>
    </xf>
    <xf numFmtId="0" fontId="2" fillId="4" borderId="18" xfId="0" applyFont="1" applyFill="1" applyBorder="1" applyAlignment="1">
      <alignment horizontal="center"/>
    </xf>
    <xf numFmtId="0" fontId="2" fillId="4" borderId="19" xfId="0" applyFont="1" applyFill="1" applyBorder="1" applyAlignment="1">
      <alignment horizontal="center"/>
    </xf>
    <xf numFmtId="49" fontId="2" fillId="4" borderId="20" xfId="0" applyNumberFormat="1"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93" xfId="0" applyFont="1" applyFill="1" applyBorder="1" applyAlignment="1">
      <alignment horizontal="center" vertical="center"/>
    </xf>
    <xf numFmtId="0" fontId="2" fillId="4" borderId="23" xfId="0" applyFont="1" applyFill="1" applyBorder="1" applyAlignment="1">
      <alignment horizontal="center"/>
    </xf>
    <xf numFmtId="0" fontId="2" fillId="4" borderId="12" xfId="0" applyFont="1" applyFill="1" applyBorder="1" applyAlignment="1">
      <alignment horizontal="center"/>
    </xf>
    <xf numFmtId="0" fontId="2" fillId="4" borderId="24" xfId="0" applyFont="1" applyFill="1" applyBorder="1" applyAlignment="1">
      <alignment horizontal="center"/>
    </xf>
    <xf numFmtId="0" fontId="2" fillId="4" borderId="25" xfId="0" applyFont="1" applyFill="1" applyBorder="1"/>
    <xf numFmtId="0" fontId="2" fillId="4" borderId="16" xfId="0" applyFont="1" applyFill="1" applyBorder="1" applyAlignment="1">
      <alignment horizontal="center"/>
    </xf>
    <xf numFmtId="0" fontId="2" fillId="4" borderId="16" xfId="0" applyFont="1" applyFill="1" applyBorder="1" applyAlignment="1">
      <alignment horizontal="center"/>
    </xf>
    <xf numFmtId="0" fontId="2" fillId="4" borderId="26" xfId="0" applyFont="1" applyFill="1" applyBorder="1" applyAlignment="1">
      <alignment horizontal="center"/>
    </xf>
    <xf numFmtId="49" fontId="8" fillId="4" borderId="25" xfId="0" applyNumberFormat="1" applyFont="1" applyFill="1" applyBorder="1" applyAlignment="1">
      <alignment horizontal="left"/>
    </xf>
    <xf numFmtId="0" fontId="8" fillId="4" borderId="26" xfId="0" applyFont="1" applyFill="1" applyBorder="1" applyAlignment="1">
      <alignment horizontal="left"/>
    </xf>
    <xf numFmtId="49" fontId="8" fillId="4" borderId="27" xfId="0" applyNumberFormat="1" applyFont="1" applyFill="1" applyBorder="1"/>
    <xf numFmtId="49" fontId="8" fillId="4" borderId="28" xfId="0" applyNumberFormat="1" applyFont="1" applyFill="1" applyBorder="1" applyAlignment="1">
      <alignment horizontal="left"/>
    </xf>
    <xf numFmtId="0" fontId="8" fillId="4" borderId="29" xfId="0" applyFont="1" applyFill="1" applyBorder="1" applyAlignment="1">
      <alignment horizontal="left"/>
    </xf>
    <xf numFmtId="0" fontId="8" fillId="4" borderId="30" xfId="0" applyFont="1" applyFill="1" applyBorder="1" applyAlignment="1">
      <alignment horizontal="left"/>
    </xf>
    <xf numFmtId="0" fontId="2" fillId="4" borderId="3" xfId="0" applyFont="1" applyFill="1" applyBorder="1"/>
    <xf numFmtId="6" fontId="2" fillId="4" borderId="10" xfId="0" applyNumberFormat="1" applyFont="1" applyFill="1" applyBorder="1"/>
    <xf numFmtId="3" fontId="43" fillId="0" borderId="0" xfId="0" applyNumberFormat="1" applyFont="1"/>
    <xf numFmtId="167" fontId="2" fillId="4" borderId="10" xfId="0" applyNumberFormat="1" applyFont="1" applyFill="1" applyBorder="1"/>
    <xf numFmtId="3" fontId="43" fillId="6" borderId="0" xfId="0" applyNumberFormat="1" applyFont="1" applyFill="1" applyAlignment="1">
      <alignment horizontal="right" vertical="center" wrapText="1"/>
    </xf>
    <xf numFmtId="0" fontId="44" fillId="6" borderId="185" xfId="0" applyFont="1" applyFill="1" applyBorder="1" applyAlignment="1">
      <alignment horizontal="right" vertical="center" wrapText="1"/>
    </xf>
    <xf numFmtId="0" fontId="45" fillId="6" borderId="185" xfId="0" applyFont="1" applyFill="1" applyBorder="1" applyAlignment="1">
      <alignment horizontal="right" vertical="center" wrapText="1"/>
    </xf>
    <xf numFmtId="0" fontId="45" fillId="0" borderId="0" xfId="0" applyFont="1"/>
    <xf numFmtId="0" fontId="2" fillId="4" borderId="10" xfId="0" applyNumberFormat="1" applyFont="1" applyFill="1" applyBorder="1"/>
    <xf numFmtId="0" fontId="2" fillId="5" borderId="39" xfId="0" applyFont="1" applyFill="1" applyBorder="1"/>
    <xf numFmtId="168" fontId="2" fillId="4" borderId="42" xfId="0" applyNumberFormat="1" applyFont="1" applyFill="1" applyBorder="1"/>
    <xf numFmtId="49"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8" fillId="5" borderId="6" xfId="0" applyFont="1" applyFill="1" applyBorder="1" applyAlignment="1">
      <alignment horizontal="center" vertical="center"/>
    </xf>
    <xf numFmtId="0" fontId="8" fillId="0" borderId="7" xfId="0" applyFont="1" applyBorder="1" applyAlignment="1">
      <alignment horizontal="center" vertical="center"/>
    </xf>
    <xf numFmtId="49" fontId="8" fillId="0" borderId="5" xfId="0" applyNumberFormat="1" applyFont="1" applyBorder="1" applyAlignment="1">
      <alignment horizontal="left" vertical="center"/>
    </xf>
    <xf numFmtId="0" fontId="8" fillId="4" borderId="6" xfId="0" applyFont="1" applyFill="1" applyBorder="1" applyAlignment="1">
      <alignment horizontal="left" vertical="center"/>
    </xf>
    <xf numFmtId="0" fontId="8" fillId="0" borderId="7" xfId="0" applyFont="1" applyBorder="1" applyAlignment="1">
      <alignment horizontal="left" vertical="center"/>
    </xf>
    <xf numFmtId="49" fontId="8" fillId="0" borderId="15" xfId="0" applyNumberFormat="1" applyFont="1" applyBorder="1" applyAlignment="1">
      <alignment horizontal="left" vertical="center"/>
    </xf>
    <xf numFmtId="0" fontId="2" fillId="0" borderId="42" xfId="0" applyFont="1" applyBorder="1" applyAlignment="1">
      <alignment vertical="center"/>
    </xf>
    <xf numFmtId="0" fontId="2" fillId="0" borderId="114" xfId="0" applyFont="1" applyBorder="1" applyAlignment="1">
      <alignment vertical="center"/>
    </xf>
    <xf numFmtId="0" fontId="2" fillId="4" borderId="39" xfId="0" applyFont="1" applyFill="1" applyBorder="1" applyAlignment="1">
      <alignment vertical="center"/>
    </xf>
    <xf numFmtId="0" fontId="2" fillId="0" borderId="228" xfId="0" applyFont="1" applyBorder="1" applyAlignment="1">
      <alignment vertical="center"/>
    </xf>
    <xf numFmtId="0" fontId="2" fillId="4" borderId="42" xfId="0" applyFont="1" applyFill="1" applyBorder="1" applyAlignment="1">
      <alignment vertical="center"/>
    </xf>
    <xf numFmtId="167" fontId="2" fillId="0" borderId="42" xfId="0" applyNumberFormat="1" applyFont="1" applyBorder="1" applyAlignment="1">
      <alignment vertical="center"/>
    </xf>
    <xf numFmtId="0" fontId="2" fillId="4" borderId="3" xfId="0" applyFont="1" applyFill="1" applyBorder="1" applyAlignment="1">
      <alignment vertical="center"/>
    </xf>
    <xf numFmtId="0" fontId="2" fillId="0" borderId="3" xfId="0" applyFont="1" applyBorder="1" applyAlignment="1">
      <alignment vertical="center"/>
    </xf>
    <xf numFmtId="0" fontId="2" fillId="4" borderId="10" xfId="0" applyFont="1" applyFill="1" applyBorder="1" applyAlignment="1">
      <alignment vertical="center"/>
    </xf>
    <xf numFmtId="0" fontId="2" fillId="4" borderId="77" xfId="0" applyFont="1" applyFill="1" applyBorder="1" applyAlignment="1">
      <alignment vertical="center"/>
    </xf>
    <xf numFmtId="0" fontId="2" fillId="0" borderId="50" xfId="0" applyFont="1" applyBorder="1" applyAlignment="1">
      <alignment horizontal="center"/>
    </xf>
    <xf numFmtId="49" fontId="8" fillId="0" borderId="15" xfId="0" applyNumberFormat="1" applyFont="1" applyBorder="1" applyAlignment="1">
      <alignment horizontal="left"/>
    </xf>
    <xf numFmtId="0" fontId="8" fillId="0" borderId="17" xfId="0" applyFont="1" applyBorder="1" applyAlignment="1">
      <alignment horizontal="left"/>
    </xf>
    <xf numFmtId="0" fontId="2" fillId="0" borderId="20" xfId="0" applyFont="1" applyBorder="1" applyAlignment="1">
      <alignment horizontal="center"/>
    </xf>
    <xf numFmtId="0" fontId="2" fillId="0" borderId="22" xfId="0" applyFont="1" applyBorder="1" applyAlignment="1">
      <alignment horizontal="center"/>
    </xf>
    <xf numFmtId="0" fontId="8" fillId="0" borderId="18" xfId="0" applyFont="1" applyBorder="1"/>
    <xf numFmtId="0" fontId="2" fillId="0" borderId="73" xfId="0" applyFont="1" applyBorder="1" applyAlignment="1">
      <alignment horizontal="center"/>
    </xf>
    <xf numFmtId="0" fontId="2" fillId="0" borderId="18" xfId="0" applyFont="1" applyBorder="1" applyAlignment="1">
      <alignment horizontal="center"/>
    </xf>
    <xf numFmtId="0" fontId="2" fillId="0" borderId="70" xfId="0" applyFont="1" applyBorder="1" applyAlignment="1">
      <alignment horizontal="center"/>
    </xf>
    <xf numFmtId="0" fontId="2" fillId="0" borderId="72"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49" fontId="8" fillId="0" borderId="21" xfId="0" applyNumberFormat="1" applyFont="1" applyBorder="1" applyAlignment="1">
      <alignment horizontal="left"/>
    </xf>
    <xf numFmtId="0" fontId="8" fillId="0" borderId="21" xfId="0" applyFont="1" applyBorder="1" applyAlignment="1">
      <alignment horizontal="left"/>
    </xf>
    <xf numFmtId="0" fontId="8" fillId="4" borderId="21" xfId="0" applyFont="1" applyFill="1" applyBorder="1" applyAlignment="1">
      <alignment horizontal="left"/>
    </xf>
    <xf numFmtId="49" fontId="8" fillId="0" borderId="65" xfId="0" applyNumberFormat="1" applyFont="1" applyBorder="1"/>
    <xf numFmtId="49" fontId="8" fillId="0" borderId="65" xfId="0" applyNumberFormat="1" applyFont="1" applyBorder="1" applyAlignment="1">
      <alignment horizontal="left"/>
    </xf>
    <xf numFmtId="0" fontId="8" fillId="0" borderId="65" xfId="0" applyFont="1" applyBorder="1" applyAlignment="1">
      <alignment horizontal="left"/>
    </xf>
    <xf numFmtId="0" fontId="8" fillId="4" borderId="65" xfId="0" applyFont="1" applyFill="1" applyBorder="1" applyAlignment="1">
      <alignment horizontal="left"/>
    </xf>
    <xf numFmtId="0" fontId="2" fillId="4" borderId="65" xfId="0" applyFont="1" applyFill="1" applyBorder="1"/>
    <xf numFmtId="0" fontId="2" fillId="0" borderId="65" xfId="0" applyFont="1" applyBorder="1"/>
    <xf numFmtId="0" fontId="2" fillId="0" borderId="79" xfId="0" applyFont="1" applyBorder="1"/>
    <xf numFmtId="0" fontId="2" fillId="0" borderId="81" xfId="0" applyFont="1" applyBorder="1"/>
    <xf numFmtId="0" fontId="2" fillId="0" borderId="93" xfId="0" applyFont="1" applyBorder="1" applyAlignment="1">
      <alignment horizontal="left" vertical="center"/>
    </xf>
    <xf numFmtId="0" fontId="2" fillId="0" borderId="118" xfId="0" applyFont="1" applyBorder="1" applyAlignment="1">
      <alignment horizontal="left" vertical="center"/>
    </xf>
    <xf numFmtId="0" fontId="2" fillId="0" borderId="80" xfId="0" applyFont="1" applyBorder="1" applyAlignment="1">
      <alignment horizontal="left" vertical="center"/>
    </xf>
    <xf numFmtId="0" fontId="2" fillId="0" borderId="125" xfId="0" applyFont="1" applyBorder="1" applyAlignment="1">
      <alignment horizontal="left" vertical="center"/>
    </xf>
    <xf numFmtId="49" fontId="8" fillId="0" borderId="92" xfId="0" applyNumberFormat="1" applyFont="1" applyBorder="1" applyAlignment="1">
      <alignment horizontal="left"/>
    </xf>
    <xf numFmtId="0" fontId="8" fillId="0" borderId="93" xfId="0" applyFont="1" applyBorder="1" applyAlignment="1">
      <alignment horizontal="left"/>
    </xf>
    <xf numFmtId="0" fontId="8" fillId="4" borderId="93" xfId="0" applyFont="1" applyFill="1" applyBorder="1" applyAlignment="1">
      <alignment horizontal="left"/>
    </xf>
    <xf numFmtId="14" fontId="2" fillId="0" borderId="10" xfId="0" applyNumberFormat="1" applyFont="1" applyBorder="1"/>
    <xf numFmtId="3" fontId="2" fillId="7" borderId="10" xfId="0" applyNumberFormat="1" applyFont="1" applyFill="1" applyBorder="1"/>
    <xf numFmtId="3" fontId="2" fillId="0" borderId="10" xfId="0" applyNumberFormat="1" applyFont="1" applyBorder="1"/>
    <xf numFmtId="49" fontId="8" fillId="0" borderId="94" xfId="0" applyNumberFormat="1" applyFont="1" applyBorder="1"/>
    <xf numFmtId="49" fontId="8" fillId="0" borderId="80" xfId="0" applyNumberFormat="1" applyFont="1" applyBorder="1" applyAlignment="1">
      <alignment horizontal="left"/>
    </xf>
    <xf numFmtId="0" fontId="8" fillId="0" borderId="80" xfId="0" applyFont="1" applyBorder="1" applyAlignment="1">
      <alignment horizontal="left"/>
    </xf>
    <xf numFmtId="0" fontId="8" fillId="4" borderId="80" xfId="0" applyFont="1" applyFill="1" applyBorder="1" applyAlignment="1">
      <alignment horizontal="left"/>
    </xf>
    <xf numFmtId="0" fontId="2" fillId="0" borderId="80" xfId="0" applyFont="1" applyBorder="1"/>
    <xf numFmtId="0" fontId="43" fillId="6" borderId="0" xfId="0" applyFont="1" applyFill="1" applyAlignment="1">
      <alignment horizontal="center" vertical="center" wrapText="1"/>
    </xf>
    <xf numFmtId="14" fontId="43" fillId="6" borderId="0" xfId="0" applyNumberFormat="1" applyFont="1" applyFill="1" applyAlignment="1">
      <alignment horizontal="center" vertical="center" wrapText="1"/>
    </xf>
    <xf numFmtId="0" fontId="43" fillId="6" borderId="0" xfId="0" applyFont="1" applyFill="1" applyAlignment="1">
      <alignment horizontal="left" vertical="center" wrapText="1"/>
    </xf>
    <xf numFmtId="0" fontId="43" fillId="6" borderId="0" xfId="0" applyFont="1" applyFill="1" applyAlignment="1">
      <alignment horizontal="right" vertical="center" wrapText="1"/>
    </xf>
    <xf numFmtId="49" fontId="8" fillId="4" borderId="95" xfId="0" applyNumberFormat="1" applyFont="1" applyFill="1" applyBorder="1" applyAlignment="1">
      <alignment vertical="center" wrapText="1"/>
    </xf>
    <xf numFmtId="0" fontId="8" fillId="4" borderId="90" xfId="0" applyFont="1" applyFill="1" applyBorder="1" applyAlignment="1">
      <alignment vertical="center" wrapText="1"/>
    </xf>
    <xf numFmtId="0" fontId="8" fillId="4" borderId="96" xfId="0" applyFont="1" applyFill="1" applyBorder="1" applyAlignment="1">
      <alignment vertical="center" wrapText="1"/>
    </xf>
    <xf numFmtId="49" fontId="8" fillId="4" borderId="97" xfId="0" applyNumberFormat="1" applyFont="1" applyFill="1" applyBorder="1" applyAlignment="1">
      <alignment vertical="center" wrapText="1"/>
    </xf>
    <xf numFmtId="0" fontId="8" fillId="4" borderId="98" xfId="0" applyFont="1" applyFill="1" applyBorder="1" applyAlignment="1">
      <alignment vertical="center" wrapText="1"/>
    </xf>
    <xf numFmtId="0" fontId="8" fillId="4" borderId="99" xfId="0" applyFont="1" applyFill="1" applyBorder="1" applyAlignment="1">
      <alignment vertical="center" wrapText="1"/>
    </xf>
    <xf numFmtId="0" fontId="2" fillId="0" borderId="51" xfId="0" applyFont="1" applyBorder="1" applyAlignment="1">
      <alignment horizontal="center"/>
    </xf>
    <xf numFmtId="0" fontId="2" fillId="4" borderId="64"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71" xfId="0" applyFont="1" applyFill="1" applyBorder="1" applyAlignment="1">
      <alignment horizontal="center" vertical="center"/>
    </xf>
    <xf numFmtId="49" fontId="8" fillId="0" borderId="28" xfId="0" applyNumberFormat="1" applyFont="1" applyBorder="1" applyAlignment="1">
      <alignment horizontal="left"/>
    </xf>
    <xf numFmtId="0" fontId="8" fillId="0" borderId="44" xfId="0" applyFont="1" applyBorder="1" applyAlignment="1">
      <alignment horizontal="left"/>
    </xf>
    <xf numFmtId="0" fontId="2" fillId="0" borderId="64" xfId="0" applyFont="1" applyBorder="1" applyAlignment="1">
      <alignment horizontal="center"/>
    </xf>
    <xf numFmtId="0" fontId="2" fillId="0" borderId="71" xfId="0" applyFont="1" applyBorder="1" applyAlignment="1">
      <alignment horizontal="center"/>
    </xf>
    <xf numFmtId="49" fontId="8" fillId="0" borderId="68" xfId="0" applyNumberFormat="1" applyFont="1" applyBorder="1" applyAlignment="1">
      <alignment horizontal="left"/>
    </xf>
    <xf numFmtId="0" fontId="8" fillId="0" borderId="3" xfId="0" applyFont="1" applyBorder="1" applyAlignment="1">
      <alignment horizontal="left"/>
    </xf>
    <xf numFmtId="0" fontId="8" fillId="4" borderId="3" xfId="0" applyFont="1" applyFill="1" applyBorder="1" applyAlignment="1">
      <alignment horizontal="left"/>
    </xf>
    <xf numFmtId="0" fontId="8" fillId="0" borderId="8" xfId="0" applyFont="1" applyBorder="1" applyAlignment="1">
      <alignment horizontal="left"/>
    </xf>
    <xf numFmtId="49" fontId="8" fillId="0" borderId="69" xfId="0" applyNumberFormat="1" applyFont="1" applyBorder="1"/>
    <xf numFmtId="0" fontId="2" fillId="0" borderId="66" xfId="0" applyFont="1" applyBorder="1"/>
    <xf numFmtId="0" fontId="8" fillId="0" borderId="29" xfId="0" applyFont="1" applyBorder="1" applyAlignment="1">
      <alignment horizontal="left"/>
    </xf>
    <xf numFmtId="0" fontId="8" fillId="0" borderId="10" xfId="0" applyFont="1" applyBorder="1"/>
    <xf numFmtId="0" fontId="2" fillId="0" borderId="3" xfId="0" applyFont="1" applyBorder="1"/>
    <xf numFmtId="10" fontId="2" fillId="4" borderId="3" xfId="0" applyNumberFormat="1" applyFont="1" applyFill="1" applyBorder="1"/>
    <xf numFmtId="10" fontId="2" fillId="4" borderId="10" xfId="0" applyNumberFormat="1" applyFont="1" applyFill="1" applyBorder="1"/>
    <xf numFmtId="0" fontId="46" fillId="6" borderId="129" xfId="0" applyFont="1" applyFill="1" applyBorder="1" applyAlignment="1">
      <alignment horizontal="right" vertical="center" wrapText="1"/>
    </xf>
    <xf numFmtId="0" fontId="46" fillId="6" borderId="130" xfId="0" applyFont="1" applyFill="1" applyBorder="1" applyAlignment="1">
      <alignment horizontal="right" vertical="center" wrapText="1"/>
    </xf>
    <xf numFmtId="0" fontId="46" fillId="6" borderId="0" xfId="0" applyFont="1" applyFill="1" applyAlignment="1">
      <alignment horizontal="right" vertical="center" wrapText="1"/>
    </xf>
    <xf numFmtId="0" fontId="46" fillId="6" borderId="0" xfId="0" applyFont="1" applyFill="1" applyAlignment="1">
      <alignment horizontal="right" vertical="center" wrapText="1"/>
    </xf>
    <xf numFmtId="3" fontId="46" fillId="6" borderId="0" xfId="0" applyNumberFormat="1" applyFont="1" applyFill="1" applyAlignment="1">
      <alignment horizontal="right" vertical="center" wrapText="1"/>
    </xf>
  </cellXfs>
  <cellStyles count="5">
    <cellStyle name="Millares [0]" xfId="2" builtinId="6"/>
    <cellStyle name="Moneda" xfId="1" builtinId="4"/>
    <cellStyle name="Normal" xfId="0" builtinId="0"/>
    <cellStyle name="Normal 2" xfId="4"/>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8" Type="http://schemas.openxmlformats.org/officeDocument/2006/relationships/hyperlink" Target="https://pisami.ibague.gov.co/app/PISAMI/modulos/presupuesto/informes/verMovtoRubros.php?fk_rubro=40869&amp;vigencia=2023&amp;fecha_inic=01/01/202300:00:00&amp;fecha_fina=31/03/202323:59:59&amp;forma_salida=P" TargetMode="External"/><Relationship Id="rId13" Type="http://schemas.openxmlformats.org/officeDocument/2006/relationships/hyperlink" Target="https://pisami.ibague.gov.co/app/PISAMI/modulos/presupuesto/informes/verMovtoRubros.php?fk_rubro=41305&amp;vigencia=2023&amp;fecha_inic=01/01/202300:00:00&amp;fecha_fina=31/03/202323:59:59&amp;forma_salida=P" TargetMode="External"/><Relationship Id="rId3" Type="http://schemas.openxmlformats.org/officeDocument/2006/relationships/hyperlink" Target="https://pisami.ibague.gov.co/app/PISAMI/modulos/presupuesto/informes/verMovtoRubros.php?fk_rubro=40851&amp;vigencia=2023&amp;fecha_inic=01/01/202300:00:00&amp;fecha_fina=31/03/202323:59:59&amp;forma_salida=P" TargetMode="External"/><Relationship Id="rId7" Type="http://schemas.openxmlformats.org/officeDocument/2006/relationships/hyperlink" Target="https://pisami.ibague.gov.co/app/PISAMI/modulos/presupuesto/informes/verMovtoRubros.php?fk_rubro=40864&amp;vigencia=2023&amp;fecha_inic=01/01/202300:00:00&amp;fecha_fina=31/03/202323:59:59&amp;forma_salida=P" TargetMode="External"/><Relationship Id="rId12" Type="http://schemas.openxmlformats.org/officeDocument/2006/relationships/hyperlink" Target="https://pisami.ibague.gov.co/app/PISAMI/modulos/presupuesto/informes/verMovtoRubros.php?fk_rubro=41304&amp;vigencia=2023&amp;fecha_inic=01/01/202300:00:00&amp;fecha_fina=31/03/202323:59:59&amp;forma_salida=P" TargetMode="External"/><Relationship Id="rId2" Type="http://schemas.openxmlformats.org/officeDocument/2006/relationships/image" Target="../media/image4.jpeg"/><Relationship Id="rId1" Type="http://schemas.openxmlformats.org/officeDocument/2006/relationships/hyperlink" Target="https://pisami.ibague.gov.co/app/PISAMI/modulos/presupuesto/informes/verMovtoRubros.php?fk_rubro=40846&amp;vigencia=2023&amp;fecha_inic=01/01/202300:00:00&amp;fecha_fina=31/03/202323:59:59&amp;forma_salida=P" TargetMode="External"/><Relationship Id="rId6" Type="http://schemas.openxmlformats.org/officeDocument/2006/relationships/hyperlink" Target="https://pisami.ibague.gov.co/app/PISAMI/modulos/presupuesto/informes/verMovtoRubros.php?fk_rubro=40863&amp;vigencia=2023&amp;fecha_inic=01/01/202300:00:00&amp;fecha_fina=31/03/202323:59:59&amp;forma_salida=P" TargetMode="External"/><Relationship Id="rId11" Type="http://schemas.openxmlformats.org/officeDocument/2006/relationships/hyperlink" Target="https://pisami.ibague.gov.co/app/PISAMI/modulos/presupuesto/informes/verMovtoRubros.php?fk_rubro=41297&amp;vigencia=2023&amp;fecha_inic=01/01/202300:00:00&amp;fecha_fina=31/03/202323:59:59&amp;forma_salida=P" TargetMode="External"/><Relationship Id="rId5" Type="http://schemas.openxmlformats.org/officeDocument/2006/relationships/hyperlink" Target="https://pisami.ibague.gov.co/app/PISAMI/modulos/presupuesto/informes/verMovtoRubros.php?fk_rubro=40861&amp;vigencia=2023&amp;fecha_inic=01/01/202300:00:00&amp;fecha_fina=31/03/202323:59:59&amp;forma_salida=P" TargetMode="External"/><Relationship Id="rId15" Type="http://schemas.openxmlformats.org/officeDocument/2006/relationships/image" Target="../media/image5.emf"/><Relationship Id="rId10" Type="http://schemas.openxmlformats.org/officeDocument/2006/relationships/hyperlink" Target="https://pisami.ibague.gov.co/app/PISAMI/modulos/presupuesto/informes/verMovtoRubros.php?fk_rubro=41294&amp;vigencia=2023&amp;fecha_inic=01/01/202300:00:00&amp;fecha_fina=31/03/202323:59:59&amp;forma_salida=P" TargetMode="External"/><Relationship Id="rId4" Type="http://schemas.openxmlformats.org/officeDocument/2006/relationships/hyperlink" Target="https://pisami.ibague.gov.co/app/PISAMI/modulos/presupuesto/informes/verMovtoRubros.php?fk_rubro=40856&amp;vigencia=2023&amp;fecha_inic=01/01/202300:00:00&amp;fecha_fina=31/03/202323:59:59&amp;forma_salida=P" TargetMode="External"/><Relationship Id="rId9" Type="http://schemas.openxmlformats.org/officeDocument/2006/relationships/hyperlink" Target="https://pisami.ibague.gov.co/app/PISAMI/modulos/presupuesto/informes/verMovtoRubros.php?fk_rubro=40871&amp;vigencia=2023&amp;fecha_inic=01/01/202300:00:00&amp;fecha_fina=31/03/202323:59:59&amp;forma_salida=P" TargetMode="External"/><Relationship Id="rId14" Type="http://schemas.openxmlformats.org/officeDocument/2006/relationships/hyperlink" Target="https://pisami.ibague.gov.co/app/PISAMI/modulos/presupuesto/informes/verMovtoRubros.php?fk_rubro=41498&amp;vigencia=2023&amp;fecha_inic=01/01/202300:00:00&amp;fecha_fina=31/03/202323:59:59&amp;forma_salida=P" TargetMode="External"/></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393700</xdr:colOff>
      <xdr:row>0</xdr:row>
      <xdr:rowOff>114300</xdr:rowOff>
    </xdr:from>
    <xdr:to>
      <xdr:col>0</xdr:col>
      <xdr:colOff>4559300</xdr:colOff>
      <xdr:row>3</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4673600</xdr:colOff>
      <xdr:row>2</xdr:row>
      <xdr:rowOff>241300</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9100" y="76200"/>
          <a:ext cx="4254500" cy="10699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2</xdr:row>
      <xdr:rowOff>267891</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142743" y="14883"/>
          <a:ext cx="1338858"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19100" y="76200"/>
          <a:ext cx="4584700" cy="12858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21066918" y="14883"/>
          <a:ext cx="1497609" cy="1373784"/>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3267075</xdr:colOff>
          <xdr:row>3</xdr:row>
          <xdr:rowOff>190500</xdr:rowOff>
        </xdr:to>
        <xdr:sp macro="" textlink="">
          <xdr:nvSpPr>
            <xdr:cNvPr id="8206" name="Object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7" name="Object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3</xdr:row>
          <xdr:rowOff>257175</xdr:rowOff>
        </xdr:to>
        <xdr:sp macro="" textlink="">
          <xdr:nvSpPr>
            <xdr:cNvPr id="8208" name="Object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152400</xdr:colOff>
      <xdr:row>2</xdr:row>
      <xdr:rowOff>152400</xdr:rowOff>
    </xdr:to>
    <xdr:pic>
      <xdr:nvPicPr>
        <xdr:cNvPr id="2" name="Imagen 1">
          <a:hlinkClick xmlns:r="http://schemas.openxmlformats.org/officeDocument/2006/relationships" r:id="rId1"/>
          <a:extLst>
            <a:ext uri="{FF2B5EF4-FFF2-40B4-BE49-F238E27FC236}">
              <a16:creationId xmlns:a16="http://schemas.microsoft.com/office/drawing/2014/main" id="{F9D4F9A0-DDC5-1E43-B8F7-DFCB493192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143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3" name="Control 2" hidden="1">
          <a:extLst>
            <a:ext uri="{63B3BB69-23CF-44E3-9099-C40C66FF867C}">
              <a14:compatExt xmlns:a14="http://schemas.microsoft.com/office/drawing/2010/main" spid="_x0000_s29697"/>
            </a:ext>
            <a:ext uri="{FF2B5EF4-FFF2-40B4-BE49-F238E27FC236}">
              <a16:creationId xmlns:a16="http://schemas.microsoft.com/office/drawing/2014/main" id="{1524423D-9EF4-0E44-A2E5-8C0B963B16C7}"/>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4" name="Imagen 3">
          <a:hlinkClick xmlns:r="http://schemas.openxmlformats.org/officeDocument/2006/relationships" r:id="rId3"/>
          <a:extLst>
            <a:ext uri="{FF2B5EF4-FFF2-40B4-BE49-F238E27FC236}">
              <a16:creationId xmlns:a16="http://schemas.microsoft.com/office/drawing/2014/main" id="{9D808A5B-72C8-E345-9816-E5D3BEFCA5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5" name="Control 4" hidden="1">
          <a:extLst>
            <a:ext uri="{63B3BB69-23CF-44E3-9099-C40C66FF867C}">
              <a14:compatExt xmlns:a14="http://schemas.microsoft.com/office/drawing/2010/main" spid="_x0000_s29698"/>
            </a:ext>
            <a:ext uri="{FF2B5EF4-FFF2-40B4-BE49-F238E27FC236}">
              <a16:creationId xmlns:a16="http://schemas.microsoft.com/office/drawing/2014/main" id="{3656B850-4C2C-FD49-B220-03636F9FE03D}"/>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6" name="Imagen 5">
          <a:hlinkClick xmlns:r="http://schemas.openxmlformats.org/officeDocument/2006/relationships" r:id="rId4"/>
          <a:extLst>
            <a:ext uri="{FF2B5EF4-FFF2-40B4-BE49-F238E27FC236}">
              <a16:creationId xmlns:a16="http://schemas.microsoft.com/office/drawing/2014/main" id="{193E749E-49E3-6340-84F9-8DB5B43CDD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7" name="Control 6" hidden="1">
          <a:extLst>
            <a:ext uri="{63B3BB69-23CF-44E3-9099-C40C66FF867C}">
              <a14:compatExt xmlns:a14="http://schemas.microsoft.com/office/drawing/2010/main" spid="_x0000_s29699"/>
            </a:ext>
            <a:ext uri="{FF2B5EF4-FFF2-40B4-BE49-F238E27FC236}">
              <a16:creationId xmlns:a16="http://schemas.microsoft.com/office/drawing/2014/main" id="{73FF2A1A-DEB5-614B-A904-1D6960145318}"/>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8" name="Imagen 7">
          <a:hlinkClick xmlns:r="http://schemas.openxmlformats.org/officeDocument/2006/relationships" r:id="rId5"/>
          <a:extLst>
            <a:ext uri="{FF2B5EF4-FFF2-40B4-BE49-F238E27FC236}">
              <a16:creationId xmlns:a16="http://schemas.microsoft.com/office/drawing/2014/main" id="{75337713-4AFC-1A44-8356-C58D86B461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9" name="Control 8" hidden="1">
          <a:extLst>
            <a:ext uri="{63B3BB69-23CF-44E3-9099-C40C66FF867C}">
              <a14:compatExt xmlns:a14="http://schemas.microsoft.com/office/drawing/2010/main" spid="_x0000_s29700"/>
            </a:ext>
            <a:ext uri="{FF2B5EF4-FFF2-40B4-BE49-F238E27FC236}">
              <a16:creationId xmlns:a16="http://schemas.microsoft.com/office/drawing/2014/main" id="{25836B9D-CBE4-1345-911A-583F2E741581}"/>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0" name="Imagen 9">
          <a:hlinkClick xmlns:r="http://schemas.openxmlformats.org/officeDocument/2006/relationships" r:id="rId6"/>
          <a:extLst>
            <a:ext uri="{FF2B5EF4-FFF2-40B4-BE49-F238E27FC236}">
              <a16:creationId xmlns:a16="http://schemas.microsoft.com/office/drawing/2014/main" id="{FDC48CB3-A47A-A146-A776-1B5327A9B1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11" name="Control 10" hidden="1">
          <a:extLst>
            <a:ext uri="{63B3BB69-23CF-44E3-9099-C40C66FF867C}">
              <a14:compatExt xmlns:a14="http://schemas.microsoft.com/office/drawing/2010/main" spid="_x0000_s29701"/>
            </a:ext>
            <a:ext uri="{FF2B5EF4-FFF2-40B4-BE49-F238E27FC236}">
              <a16:creationId xmlns:a16="http://schemas.microsoft.com/office/drawing/2014/main" id="{D3E530D9-E400-BB45-BE78-CBD5D56A61CB}"/>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2" name="Imagen 11">
          <a:hlinkClick xmlns:r="http://schemas.openxmlformats.org/officeDocument/2006/relationships" r:id="rId7"/>
          <a:extLst>
            <a:ext uri="{FF2B5EF4-FFF2-40B4-BE49-F238E27FC236}">
              <a16:creationId xmlns:a16="http://schemas.microsoft.com/office/drawing/2014/main" id="{CDC6DE30-B30E-0E42-AF5B-4B31939458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13" name="Control 12" hidden="1">
          <a:extLst>
            <a:ext uri="{63B3BB69-23CF-44E3-9099-C40C66FF867C}">
              <a14:compatExt xmlns:a14="http://schemas.microsoft.com/office/drawing/2010/main" spid="_x0000_s29702"/>
            </a:ext>
            <a:ext uri="{FF2B5EF4-FFF2-40B4-BE49-F238E27FC236}">
              <a16:creationId xmlns:a16="http://schemas.microsoft.com/office/drawing/2014/main" id="{5E25F3FB-41E8-1643-A1EF-EADD2909DD9B}"/>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4" name="Imagen 13">
          <a:hlinkClick xmlns:r="http://schemas.openxmlformats.org/officeDocument/2006/relationships" r:id="rId8"/>
          <a:extLst>
            <a:ext uri="{FF2B5EF4-FFF2-40B4-BE49-F238E27FC236}">
              <a16:creationId xmlns:a16="http://schemas.microsoft.com/office/drawing/2014/main" id="{1C81BD77-1001-3041-81F9-A8AA472F10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15" name="Control 14" hidden="1">
          <a:extLst>
            <a:ext uri="{63B3BB69-23CF-44E3-9099-C40C66FF867C}">
              <a14:compatExt xmlns:a14="http://schemas.microsoft.com/office/drawing/2010/main" spid="_x0000_s29703"/>
            </a:ext>
            <a:ext uri="{FF2B5EF4-FFF2-40B4-BE49-F238E27FC236}">
              <a16:creationId xmlns:a16="http://schemas.microsoft.com/office/drawing/2014/main" id="{4708688A-6C48-5447-97DB-F205F11FE536}"/>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6" name="Imagen 15">
          <a:hlinkClick xmlns:r="http://schemas.openxmlformats.org/officeDocument/2006/relationships" r:id="rId9"/>
          <a:extLst>
            <a:ext uri="{FF2B5EF4-FFF2-40B4-BE49-F238E27FC236}">
              <a16:creationId xmlns:a16="http://schemas.microsoft.com/office/drawing/2014/main" id="{9412CBCB-05C8-5948-8656-75F3E0FA25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17" name="Control 16" hidden="1">
          <a:extLst>
            <a:ext uri="{63B3BB69-23CF-44E3-9099-C40C66FF867C}">
              <a14:compatExt xmlns:a14="http://schemas.microsoft.com/office/drawing/2010/main" spid="_x0000_s29704"/>
            </a:ext>
            <a:ext uri="{FF2B5EF4-FFF2-40B4-BE49-F238E27FC236}">
              <a16:creationId xmlns:a16="http://schemas.microsoft.com/office/drawing/2014/main" id="{F255142C-E848-BD40-9D5D-D6A905794EEF}"/>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8" name="Imagen 17">
          <a:hlinkClick xmlns:r="http://schemas.openxmlformats.org/officeDocument/2006/relationships" r:id="rId10"/>
          <a:extLst>
            <a:ext uri="{FF2B5EF4-FFF2-40B4-BE49-F238E27FC236}">
              <a16:creationId xmlns:a16="http://schemas.microsoft.com/office/drawing/2014/main" id="{DE4ED0BC-4E4B-EA49-ADD9-3EDE700E60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19" name="Control 18" hidden="1">
          <a:extLst>
            <a:ext uri="{63B3BB69-23CF-44E3-9099-C40C66FF867C}">
              <a14:compatExt xmlns:a14="http://schemas.microsoft.com/office/drawing/2010/main" spid="_x0000_s29705"/>
            </a:ext>
            <a:ext uri="{FF2B5EF4-FFF2-40B4-BE49-F238E27FC236}">
              <a16:creationId xmlns:a16="http://schemas.microsoft.com/office/drawing/2014/main" id="{B661F4BC-F202-D44B-AE5C-4E27C88B6F86}"/>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20" name="Imagen 19">
          <a:hlinkClick xmlns:r="http://schemas.openxmlformats.org/officeDocument/2006/relationships" r:id="rId11"/>
          <a:extLst>
            <a:ext uri="{FF2B5EF4-FFF2-40B4-BE49-F238E27FC236}">
              <a16:creationId xmlns:a16="http://schemas.microsoft.com/office/drawing/2014/main" id="{B6CC207F-F72A-9444-AA7C-DC8C396CB7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21" name="Control 20" hidden="1">
          <a:extLst>
            <a:ext uri="{63B3BB69-23CF-44E3-9099-C40C66FF867C}">
              <a14:compatExt xmlns:a14="http://schemas.microsoft.com/office/drawing/2010/main" spid="_x0000_s29706"/>
            </a:ext>
            <a:ext uri="{FF2B5EF4-FFF2-40B4-BE49-F238E27FC236}">
              <a16:creationId xmlns:a16="http://schemas.microsoft.com/office/drawing/2014/main" id="{E11DD4B1-3A9B-4742-A97D-04D12AE05FBC}"/>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22" name="Imagen 21">
          <a:hlinkClick xmlns:r="http://schemas.openxmlformats.org/officeDocument/2006/relationships" r:id="rId12"/>
          <a:extLst>
            <a:ext uri="{FF2B5EF4-FFF2-40B4-BE49-F238E27FC236}">
              <a16:creationId xmlns:a16="http://schemas.microsoft.com/office/drawing/2014/main" id="{05268ACA-B4CA-F94B-B078-6D19F617C0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23" name="Control 22" hidden="1">
          <a:extLst>
            <a:ext uri="{63B3BB69-23CF-44E3-9099-C40C66FF867C}">
              <a14:compatExt xmlns:a14="http://schemas.microsoft.com/office/drawing/2010/main" spid="_x0000_s29707"/>
            </a:ext>
            <a:ext uri="{FF2B5EF4-FFF2-40B4-BE49-F238E27FC236}">
              <a16:creationId xmlns:a16="http://schemas.microsoft.com/office/drawing/2014/main" id="{4314BB6A-70A4-8049-A63B-AE370D689103}"/>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24" name="Imagen 23">
          <a:hlinkClick xmlns:r="http://schemas.openxmlformats.org/officeDocument/2006/relationships" r:id="rId13"/>
          <a:extLst>
            <a:ext uri="{FF2B5EF4-FFF2-40B4-BE49-F238E27FC236}">
              <a16:creationId xmlns:a16="http://schemas.microsoft.com/office/drawing/2014/main" id="{57531B69-FE17-6F48-A46B-98EF6C85E7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63500</xdr:rowOff>
    </xdr:to>
    <xdr:sp macro="" textlink="">
      <xdr:nvSpPr>
        <xdr:cNvPr id="25" name="Control 24" hidden="1">
          <a:extLst>
            <a:ext uri="{63B3BB69-23CF-44E3-9099-C40C66FF867C}">
              <a14:compatExt xmlns:a14="http://schemas.microsoft.com/office/drawing/2010/main" spid="_x0000_s29708"/>
            </a:ext>
            <a:ext uri="{FF2B5EF4-FFF2-40B4-BE49-F238E27FC236}">
              <a16:creationId xmlns:a16="http://schemas.microsoft.com/office/drawing/2014/main" id="{CE694B62-16B0-3246-ADD5-320D3F9FFD81}"/>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26" name="Imagen 25">
          <a:hlinkClick xmlns:r="http://schemas.openxmlformats.org/officeDocument/2006/relationships" r:id="rId14"/>
          <a:extLst>
            <a:ext uri="{FF2B5EF4-FFF2-40B4-BE49-F238E27FC236}">
              <a16:creationId xmlns:a16="http://schemas.microsoft.com/office/drawing/2014/main" id="{EBD7B33C-293B-904D-AA7C-14C73713354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9800" y="33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697" name="Control 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698" name="Control 4"/>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699" name="Control 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0" name="Control 8"/>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1" name="Control 10"/>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2" name="Control 1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3" name="Control 14"/>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4" name="Control 16"/>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5" name="Control 18"/>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6" name="Control 20"/>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7" name="Control 22"/>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190500</xdr:colOff>
      <xdr:row>3</xdr:row>
      <xdr:rowOff>47625</xdr:rowOff>
    </xdr:to>
    <xdr:pic>
      <xdr:nvPicPr>
        <xdr:cNvPr id="29708" name="Control 24"/>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323850"/>
          <a:ext cx="190500" cy="209550"/>
        </a:xfrm>
        <a:prstGeom prst="rect">
          <a:avLst/>
        </a:prstGeom>
        <a:noFill/>
        <a:ln w="9525">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CIO20/Documents/Actualizacion%202023/gestion%20del%20ries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seguimiento"/>
      <sheetName val="2 Instructivo "/>
      <sheetName val="Hoja1"/>
    </sheetNames>
    <sheetDataSet>
      <sheetData sheetId="0">
        <row r="34">
          <cell r="G34">
            <v>17400000</v>
          </cell>
        </row>
        <row r="35">
          <cell r="G35">
            <v>17850000</v>
          </cell>
        </row>
        <row r="36">
          <cell r="G36">
            <v>16062000</v>
          </cell>
        </row>
        <row r="37">
          <cell r="G37">
            <v>22400000</v>
          </cell>
        </row>
        <row r="48">
          <cell r="G48">
            <v>18739000</v>
          </cell>
        </row>
        <row r="49">
          <cell r="G49">
            <v>29750000</v>
          </cell>
        </row>
      </sheetData>
      <sheetData sheetId="1"/>
      <sheetData sheetId="2"/>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8.vml"/><Relationship Id="rId7" Type="http://schemas.openxmlformats.org/officeDocument/2006/relationships/oleObject" Target="../embeddings/oleObject3.bin"/><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42578125" customWidth="1"/>
  </cols>
  <sheetData>
    <row r="3" spans="2:4" ht="50.1" customHeight="1">
      <c r="B3" s="598" t="s">
        <v>0</v>
      </c>
      <c r="C3" s="599"/>
      <c r="D3" s="599"/>
    </row>
    <row r="7" spans="2:4" ht="18">
      <c r="B7" s="1" t="s">
        <v>1</v>
      </c>
      <c r="C7" s="1" t="s">
        <v>2</v>
      </c>
      <c r="D7" s="1" t="s">
        <v>3</v>
      </c>
    </row>
    <row r="9" spans="2:4" ht="15">
      <c r="B9" s="2" t="s">
        <v>4</v>
      </c>
      <c r="C9" s="2"/>
      <c r="D9" s="2"/>
    </row>
    <row r="10" spans="2:4" ht="15">
      <c r="B10" s="3"/>
      <c r="C10" s="3" t="s">
        <v>5</v>
      </c>
      <c r="D10" s="4" t="s">
        <v>4</v>
      </c>
    </row>
    <row r="11" spans="2:4" ht="15">
      <c r="B11" s="2" t="s">
        <v>68</v>
      </c>
      <c r="C11" s="2"/>
      <c r="D11" s="2"/>
    </row>
    <row r="12" spans="2:4" ht="15">
      <c r="B12" s="3"/>
      <c r="C12" s="3" t="s">
        <v>5</v>
      </c>
      <c r="D12" s="4" t="s">
        <v>68</v>
      </c>
    </row>
    <row r="13" spans="2:4" ht="15">
      <c r="B13" s="2" t="s">
        <v>97</v>
      </c>
      <c r="C13" s="2"/>
      <c r="D13" s="2"/>
    </row>
    <row r="14" spans="2:4" ht="15">
      <c r="B14" s="3"/>
      <c r="C14" s="3" t="s">
        <v>5</v>
      </c>
      <c r="D14" s="4" t="s">
        <v>97</v>
      </c>
    </row>
    <row r="15" spans="2:4" ht="15">
      <c r="B15" s="2" t="s">
        <v>118</v>
      </c>
      <c r="C15" s="2"/>
      <c r="D15" s="2"/>
    </row>
    <row r="16" spans="2:4" ht="15">
      <c r="B16" s="3"/>
      <c r="C16" s="3" t="s">
        <v>5</v>
      </c>
      <c r="D16" s="4" t="s">
        <v>118</v>
      </c>
    </row>
    <row r="17" spans="2:4" ht="15">
      <c r="B17" s="2" t="s">
        <v>158</v>
      </c>
      <c r="C17" s="2"/>
      <c r="D17" s="2"/>
    </row>
    <row r="18" spans="2:4" ht="15">
      <c r="B18" s="3"/>
      <c r="C18" s="3" t="s">
        <v>5</v>
      </c>
      <c r="D18" s="4" t="s">
        <v>158</v>
      </c>
    </row>
    <row r="19" spans="2:4" ht="15">
      <c r="B19" s="2" t="s">
        <v>175</v>
      </c>
      <c r="C19" s="2"/>
      <c r="D19" s="2"/>
    </row>
    <row r="20" spans="2:4" ht="15">
      <c r="B20" s="3"/>
      <c r="C20" s="3" t="s">
        <v>5</v>
      </c>
      <c r="D20" s="4" t="s">
        <v>175</v>
      </c>
    </row>
    <row r="21" spans="2:4" ht="15">
      <c r="B21" s="2" t="s">
        <v>191</v>
      </c>
      <c r="C21" s="2"/>
      <c r="D21" s="2"/>
    </row>
    <row r="22" spans="2:4" ht="15">
      <c r="B22" s="3"/>
      <c r="C22" s="3" t="s">
        <v>5</v>
      </c>
      <c r="D22" s="4" t="s">
        <v>191</v>
      </c>
    </row>
    <row r="23" spans="2:4" ht="15">
      <c r="B23" s="2" t="s">
        <v>208</v>
      </c>
      <c r="C23" s="2"/>
      <c r="D23" s="2"/>
    </row>
    <row r="24" spans="2:4" ht="15">
      <c r="B24" s="3"/>
      <c r="C24" s="3" t="s">
        <v>5</v>
      </c>
      <c r="D24" s="4" t="s">
        <v>208</v>
      </c>
    </row>
  </sheetData>
  <mergeCells count="1">
    <mergeCell ref="B3:D3"/>
  </mergeCells>
  <hyperlinks>
    <hyperlink ref="D10" location="'Agua Potable'!R1C1" display="Agua Potable"/>
    <hyperlink ref="D12" location="'Saneamiento Básico'!R1C1" display="Saneamiento Básico"/>
    <hyperlink ref="D14" location="'PGIR'!R1C1" display="PGIR"/>
    <hyperlink ref="D16" location="'SIMAP'!R1C1" display="SIMAP"/>
    <hyperlink ref="D18" location="'SIGAM'!R1C1" display="SIGAM"/>
    <hyperlink ref="D20" location="'Educacion ambiental'!R1C1" display="Educacion ambiental"/>
    <hyperlink ref="D22" location="'CambioClimatico'!R1C1" display="CambioClimatico"/>
    <hyperlink ref="D24" location="'Gestión del Riesgo'!R1C1" display="Gestión del Riesg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13"/>
  <sheetViews>
    <sheetView workbookViewId="0">
      <selection activeCell="I9" sqref="I9"/>
    </sheetView>
  </sheetViews>
  <sheetFormatPr baseColWidth="10" defaultRowHeight="12.75"/>
  <cols>
    <col min="2" max="2" width="30.42578125" customWidth="1"/>
    <col min="3" max="3" width="19.42578125" customWidth="1"/>
    <col min="4" max="4" width="42.140625" customWidth="1"/>
    <col min="5" max="5" width="21.85546875" customWidth="1"/>
    <col min="7" max="7" width="21.7109375" customWidth="1"/>
    <col min="11" max="11" width="13.7109375" bestFit="1" customWidth="1"/>
  </cols>
  <sheetData>
    <row r="6" spans="2:5">
      <c r="B6" s="1442" t="s">
        <v>311</v>
      </c>
      <c r="C6" s="1442" t="s">
        <v>312</v>
      </c>
      <c r="D6" s="1442" t="s">
        <v>313</v>
      </c>
      <c r="E6" s="1442" t="s">
        <v>314</v>
      </c>
    </row>
    <row r="7" spans="2:5">
      <c r="B7" s="1443"/>
      <c r="C7" s="1443"/>
      <c r="D7" s="1443"/>
      <c r="E7" s="1443"/>
    </row>
    <row r="8" spans="2:5" ht="78.75">
      <c r="B8" s="574">
        <v>490</v>
      </c>
      <c r="C8" s="575">
        <v>44992</v>
      </c>
      <c r="D8" s="576" t="s">
        <v>315</v>
      </c>
      <c r="E8" s="577">
        <v>500000000</v>
      </c>
    </row>
    <row r="9" spans="2:5" ht="78.75">
      <c r="B9" s="578">
        <v>493</v>
      </c>
      <c r="C9" s="579">
        <v>44992</v>
      </c>
      <c r="D9" s="580" t="s">
        <v>316</v>
      </c>
      <c r="E9" s="577">
        <v>953767829</v>
      </c>
    </row>
    <row r="10" spans="2:5" ht="90">
      <c r="B10" s="578">
        <v>450</v>
      </c>
      <c r="C10" s="581">
        <v>44988</v>
      </c>
      <c r="D10" s="582" t="s">
        <v>317</v>
      </c>
      <c r="E10" s="583">
        <v>8467162275</v>
      </c>
    </row>
    <row r="11" spans="2:5" ht="114.75">
      <c r="B11" s="584">
        <v>4407</v>
      </c>
      <c r="C11" s="585">
        <v>44895</v>
      </c>
      <c r="D11" s="586" t="s">
        <v>318</v>
      </c>
      <c r="E11" s="584" t="s">
        <v>319</v>
      </c>
    </row>
    <row r="12" spans="2:5" ht="51">
      <c r="B12" s="584"/>
      <c r="C12" s="584"/>
      <c r="D12" s="586" t="s">
        <v>320</v>
      </c>
      <c r="E12" s="587">
        <v>5865281198</v>
      </c>
    </row>
    <row r="13" spans="2:5">
      <c r="B13" s="584"/>
      <c r="C13" s="584"/>
      <c r="D13" s="584" t="s">
        <v>321</v>
      </c>
      <c r="E13" s="587">
        <v>4052000000</v>
      </c>
    </row>
  </sheetData>
  <mergeCells count="4">
    <mergeCell ref="B6:B7"/>
    <mergeCell ref="C6:C7"/>
    <mergeCell ref="D6:D7"/>
    <mergeCell ref="E6: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36"/>
  <sheetViews>
    <sheetView workbookViewId="0">
      <selection activeCell="A2" sqref="A1:XFD1048576"/>
    </sheetView>
  </sheetViews>
  <sheetFormatPr baseColWidth="10" defaultRowHeight="12.75"/>
  <cols>
    <col min="2" max="2" width="15" customWidth="1"/>
    <col min="4" max="4" width="44.42578125" customWidth="1"/>
  </cols>
  <sheetData>
    <row r="4" spans="2:4" ht="30">
      <c r="B4" s="588" t="s">
        <v>322</v>
      </c>
      <c r="C4" s="589" t="s">
        <v>22</v>
      </c>
      <c r="D4" s="589" t="s">
        <v>323</v>
      </c>
    </row>
    <row r="5" spans="2:4" ht="71.25">
      <c r="B5" s="590" t="s">
        <v>324</v>
      </c>
      <c r="C5" s="591">
        <v>25200000</v>
      </c>
      <c r="D5" s="592" t="s">
        <v>325</v>
      </c>
    </row>
    <row r="6" spans="2:4" ht="71.25">
      <c r="B6" s="590" t="s">
        <v>326</v>
      </c>
      <c r="C6" s="591">
        <v>44450000</v>
      </c>
      <c r="D6" s="592" t="s">
        <v>325</v>
      </c>
    </row>
    <row r="7" spans="2:4" ht="71.25">
      <c r="B7" s="590" t="s">
        <v>327</v>
      </c>
      <c r="C7" s="591">
        <v>26250000</v>
      </c>
      <c r="D7" s="592" t="s">
        <v>325</v>
      </c>
    </row>
    <row r="8" spans="2:4" ht="71.25">
      <c r="B8" s="590" t="s">
        <v>328</v>
      </c>
      <c r="C8" s="591">
        <v>17850000</v>
      </c>
      <c r="D8" s="592" t="s">
        <v>325</v>
      </c>
    </row>
    <row r="9" spans="2:4" ht="71.25">
      <c r="B9" s="590" t="s">
        <v>329</v>
      </c>
      <c r="C9" s="591">
        <v>33250000</v>
      </c>
      <c r="D9" s="592" t="s">
        <v>325</v>
      </c>
    </row>
    <row r="10" spans="2:4" ht="71.25">
      <c r="B10" s="590" t="s">
        <v>330</v>
      </c>
      <c r="C10" s="591">
        <v>28000000</v>
      </c>
      <c r="D10" s="592" t="s">
        <v>325</v>
      </c>
    </row>
    <row r="11" spans="2:4" ht="57">
      <c r="B11" s="590" t="s">
        <v>331</v>
      </c>
      <c r="C11" s="591">
        <v>11445000</v>
      </c>
      <c r="D11" s="592" t="s">
        <v>332</v>
      </c>
    </row>
    <row r="12" spans="2:4" ht="71.25">
      <c r="B12" s="590" t="s">
        <v>333</v>
      </c>
      <c r="C12" s="591">
        <v>33250000</v>
      </c>
      <c r="D12" s="592" t="s">
        <v>325</v>
      </c>
    </row>
    <row r="13" spans="2:4" ht="71.25">
      <c r="B13" s="590" t="s">
        <v>264</v>
      </c>
      <c r="C13" s="591">
        <v>33250000</v>
      </c>
      <c r="D13" s="592" t="s">
        <v>325</v>
      </c>
    </row>
    <row r="14" spans="2:4" ht="57">
      <c r="B14" s="590" t="s">
        <v>268</v>
      </c>
      <c r="C14" s="591">
        <v>14329000</v>
      </c>
      <c r="D14" s="592" t="s">
        <v>332</v>
      </c>
    </row>
    <row r="15" spans="2:4" ht="71.25">
      <c r="B15" s="590" t="s">
        <v>271</v>
      </c>
      <c r="C15" s="591">
        <v>29750000</v>
      </c>
      <c r="D15" s="592" t="s">
        <v>325</v>
      </c>
    </row>
    <row r="16" spans="2:4" ht="57">
      <c r="B16" s="590" t="s">
        <v>274</v>
      </c>
      <c r="C16" s="591">
        <v>13650000</v>
      </c>
      <c r="D16" s="592" t="s">
        <v>332</v>
      </c>
    </row>
    <row r="17" spans="2:4" ht="71.25">
      <c r="B17" s="590" t="s">
        <v>276</v>
      </c>
      <c r="C17" s="591">
        <v>29750000</v>
      </c>
      <c r="D17" s="592" t="s">
        <v>325</v>
      </c>
    </row>
    <row r="18" spans="2:4" ht="71.25">
      <c r="B18" s="590" t="s">
        <v>278</v>
      </c>
      <c r="C18" s="591">
        <v>18739000</v>
      </c>
      <c r="D18" s="592" t="s">
        <v>325</v>
      </c>
    </row>
    <row r="19" spans="2:4" ht="57">
      <c r="B19" s="590" t="s">
        <v>280</v>
      </c>
      <c r="C19" s="591">
        <v>11445000</v>
      </c>
      <c r="D19" s="592" t="s">
        <v>332</v>
      </c>
    </row>
    <row r="20" spans="2:4" ht="71.25">
      <c r="B20" s="590" t="s">
        <v>282</v>
      </c>
      <c r="C20" s="591">
        <v>26460000</v>
      </c>
      <c r="D20" s="592" t="s">
        <v>325</v>
      </c>
    </row>
    <row r="21" spans="2:4" ht="71.25">
      <c r="B21" s="590" t="s">
        <v>284</v>
      </c>
      <c r="C21" s="591">
        <v>18690000</v>
      </c>
      <c r="D21" s="592" t="s">
        <v>325</v>
      </c>
    </row>
    <row r="22" spans="2:4" ht="57">
      <c r="B22" s="590" t="s">
        <v>286</v>
      </c>
      <c r="C22" s="591">
        <v>14329000</v>
      </c>
      <c r="D22" s="592" t="s">
        <v>332</v>
      </c>
    </row>
    <row r="23" spans="2:4" ht="71.25">
      <c r="B23" s="590" t="s">
        <v>288</v>
      </c>
      <c r="C23" s="591">
        <v>16062000</v>
      </c>
      <c r="D23" s="592" t="s">
        <v>325</v>
      </c>
    </row>
    <row r="24" spans="2:4" ht="71.25">
      <c r="B24" s="590" t="s">
        <v>290</v>
      </c>
      <c r="C24" s="591">
        <v>16062000</v>
      </c>
      <c r="D24" s="592" t="s">
        <v>325</v>
      </c>
    </row>
    <row r="25" spans="2:4" ht="71.25">
      <c r="B25" s="590" t="s">
        <v>334</v>
      </c>
      <c r="C25" s="591">
        <v>26460000</v>
      </c>
      <c r="D25" s="592" t="s">
        <v>325</v>
      </c>
    </row>
    <row r="26" spans="2:4" ht="71.25">
      <c r="B26" s="590" t="s">
        <v>335</v>
      </c>
      <c r="C26" s="591">
        <v>17400000</v>
      </c>
      <c r="D26" s="592" t="s">
        <v>325</v>
      </c>
    </row>
    <row r="27" spans="2:4" ht="57">
      <c r="B27" s="590" t="s">
        <v>336</v>
      </c>
      <c r="C27" s="591">
        <v>14329000</v>
      </c>
      <c r="D27" s="592" t="s">
        <v>332</v>
      </c>
    </row>
    <row r="28" spans="2:4" ht="71.25">
      <c r="B28" s="590" t="s">
        <v>337</v>
      </c>
      <c r="C28" s="591">
        <v>18739000</v>
      </c>
      <c r="D28" s="592" t="s">
        <v>325</v>
      </c>
    </row>
    <row r="29" spans="2:4" ht="71.25">
      <c r="B29" s="590" t="s">
        <v>338</v>
      </c>
      <c r="C29" s="591">
        <v>42000000</v>
      </c>
      <c r="D29" s="592" t="s">
        <v>325</v>
      </c>
    </row>
    <row r="30" spans="2:4" ht="57">
      <c r="B30" s="590" t="s">
        <v>339</v>
      </c>
      <c r="C30" s="591">
        <v>12282000</v>
      </c>
      <c r="D30" s="592" t="s">
        <v>332</v>
      </c>
    </row>
    <row r="31" spans="2:4" ht="71.25">
      <c r="B31" s="590" t="s">
        <v>340</v>
      </c>
      <c r="C31" s="591">
        <v>18739000</v>
      </c>
      <c r="D31" s="592" t="s">
        <v>325</v>
      </c>
    </row>
    <row r="32" spans="2:4" ht="71.25">
      <c r="B32" s="590" t="s">
        <v>341</v>
      </c>
      <c r="C32" s="591">
        <v>19200000</v>
      </c>
      <c r="D32" s="592" t="s">
        <v>325</v>
      </c>
    </row>
    <row r="33" spans="2:4" ht="71.25">
      <c r="B33" s="590" t="s">
        <v>342</v>
      </c>
      <c r="C33" s="591">
        <v>37100000</v>
      </c>
      <c r="D33" s="592" t="s">
        <v>325</v>
      </c>
    </row>
    <row r="34" spans="2:4">
      <c r="B34" s="593"/>
      <c r="C34" s="593"/>
      <c r="D34" s="31"/>
    </row>
    <row r="35" spans="2:4">
      <c r="B35" s="544"/>
      <c r="C35" s="35"/>
      <c r="D35" s="31"/>
    </row>
    <row r="36" spans="2:4">
      <c r="B36" s="35"/>
      <c r="C36" s="36"/>
      <c r="D36" s="3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tabSelected="1" workbookViewId="0">
      <selection activeCell="G4" sqref="G4"/>
    </sheetView>
  </sheetViews>
  <sheetFormatPr baseColWidth="10" defaultRowHeight="12.75"/>
  <cols>
    <col min="2" max="2" width="15.7109375" customWidth="1"/>
    <col min="3" max="3" width="14.140625" bestFit="1" customWidth="1"/>
    <col min="4" max="4" width="24.42578125" customWidth="1"/>
  </cols>
  <sheetData>
    <row r="2" spans="2:4" ht="14.25">
      <c r="B2" s="594" t="s">
        <v>343</v>
      </c>
      <c r="C2" s="594" t="s">
        <v>344</v>
      </c>
      <c r="D2" s="594" t="s">
        <v>345</v>
      </c>
    </row>
    <row r="3" spans="2:4" ht="42.75">
      <c r="B3" s="595" t="s">
        <v>346</v>
      </c>
      <c r="C3" s="596">
        <v>5950228</v>
      </c>
      <c r="D3" s="597" t="s">
        <v>347</v>
      </c>
    </row>
    <row r="4" spans="2:4" ht="171">
      <c r="B4" s="595" t="s">
        <v>348</v>
      </c>
      <c r="C4" s="596">
        <v>14329000</v>
      </c>
      <c r="D4" s="597" t="s">
        <v>349</v>
      </c>
    </row>
    <row r="5" spans="2:4" ht="142.5">
      <c r="B5" s="595" t="s">
        <v>350</v>
      </c>
      <c r="C5" s="596">
        <v>25200000</v>
      </c>
      <c r="D5" s="597" t="s">
        <v>351</v>
      </c>
    </row>
    <row r="6" spans="2:4" ht="142.5">
      <c r="B6" s="595" t="s">
        <v>352</v>
      </c>
      <c r="C6" s="596">
        <v>22400000</v>
      </c>
      <c r="D6" s="597" t="s">
        <v>351</v>
      </c>
    </row>
    <row r="7" spans="2:4" ht="142.5">
      <c r="B7" s="595" t="s">
        <v>353</v>
      </c>
      <c r="C7" s="596">
        <v>11445000</v>
      </c>
      <c r="D7" s="597" t="s">
        <v>354</v>
      </c>
    </row>
    <row r="8" spans="2:4" ht="142.5">
      <c r="B8" s="595" t="s">
        <v>355</v>
      </c>
      <c r="C8" s="596">
        <v>18739000</v>
      </c>
      <c r="D8" s="597" t="s">
        <v>356</v>
      </c>
    </row>
    <row r="9" spans="2:4" ht="142.5">
      <c r="B9" s="595" t="s">
        <v>357</v>
      </c>
      <c r="C9" s="596">
        <v>29750000</v>
      </c>
      <c r="D9" s="597" t="s">
        <v>356</v>
      </c>
    </row>
    <row r="10" spans="2:4" ht="142.5">
      <c r="B10" s="595" t="s">
        <v>358</v>
      </c>
      <c r="C10" s="596">
        <v>14329000</v>
      </c>
      <c r="D10" s="597" t="s">
        <v>359</v>
      </c>
    </row>
    <row r="11" spans="2:4" ht="142.5">
      <c r="B11" s="595" t="s">
        <v>360</v>
      </c>
      <c r="C11" s="596">
        <v>17850000</v>
      </c>
      <c r="D11" s="597" t="s">
        <v>356</v>
      </c>
    </row>
    <row r="12" spans="2:4" ht="142.5">
      <c r="B12" s="595" t="s">
        <v>361</v>
      </c>
      <c r="C12" s="596">
        <v>17850000</v>
      </c>
      <c r="D12" s="597" t="s">
        <v>356</v>
      </c>
    </row>
    <row r="13" spans="2:4" ht="142.5">
      <c r="B13" s="595" t="s">
        <v>362</v>
      </c>
      <c r="C13" s="596">
        <v>18739000</v>
      </c>
      <c r="D13" s="597" t="s">
        <v>356</v>
      </c>
    </row>
    <row r="14" spans="2:4" ht="142.5">
      <c r="B14" s="595" t="s">
        <v>363</v>
      </c>
      <c r="C14" s="596">
        <v>12282000</v>
      </c>
      <c r="D14" s="597" t="s">
        <v>364</v>
      </c>
    </row>
    <row r="15" spans="2:4" ht="156.75">
      <c r="B15" s="595" t="s">
        <v>365</v>
      </c>
      <c r="C15" s="596">
        <v>25500000</v>
      </c>
      <c r="D15" s="597" t="s">
        <v>366</v>
      </c>
    </row>
    <row r="16" spans="2:4" ht="156.75">
      <c r="B16" s="595" t="s">
        <v>367</v>
      </c>
      <c r="C16" s="596">
        <v>17400000</v>
      </c>
      <c r="D16" s="597" t="s">
        <v>366</v>
      </c>
    </row>
    <row r="17" spans="2:4" ht="156.75">
      <c r="B17" s="595" t="s">
        <v>368</v>
      </c>
      <c r="C17" s="596">
        <v>16062000</v>
      </c>
      <c r="D17" s="597" t="s">
        <v>366</v>
      </c>
    </row>
    <row r="18" spans="2:4" ht="14.25">
      <c r="B18" s="595"/>
      <c r="C18" s="596"/>
      <c r="D18" s="597"/>
    </row>
    <row r="19" spans="2:4">
      <c r="B19" s="32"/>
      <c r="C19" s="34"/>
      <c r="D19" s="33"/>
    </row>
    <row r="20" spans="2:4">
      <c r="B20" s="32"/>
      <c r="C20" s="34"/>
      <c r="D20" s="33"/>
    </row>
    <row r="21" spans="2:4">
      <c r="B21" s="32"/>
      <c r="C21" s="34"/>
      <c r="D21" s="33"/>
    </row>
    <row r="22" spans="2:4">
      <c r="B22" s="32"/>
      <c r="C22" s="34"/>
      <c r="D22" s="33"/>
    </row>
    <row r="23" spans="2:4">
      <c r="B23" s="32"/>
      <c r="C23" s="34"/>
      <c r="D23" s="33"/>
    </row>
    <row r="24" spans="2:4">
      <c r="B24" s="32"/>
      <c r="C24" s="34"/>
      <c r="D24" s="33"/>
    </row>
    <row r="25" spans="2:4">
      <c r="B25" s="32"/>
      <c r="C25" s="34"/>
      <c r="D25" s="33"/>
    </row>
    <row r="26" spans="2:4">
      <c r="B26" s="32"/>
      <c r="C26" s="34"/>
      <c r="D26" s="33"/>
    </row>
    <row r="27" spans="2:4">
      <c r="B27" s="593"/>
      <c r="C27" s="593"/>
      <c r="D27" s="31"/>
    </row>
    <row r="28" spans="2:4">
      <c r="B28" s="544"/>
      <c r="C28" s="35"/>
      <c r="D28" s="31"/>
    </row>
    <row r="29" spans="2:4">
      <c r="B29" s="35"/>
      <c r="C29" s="36"/>
      <c r="D29"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8"/>
  <sheetViews>
    <sheetView showGridLines="0" topLeftCell="A37" zoomScale="115" zoomScaleNormal="80" workbookViewId="0">
      <selection activeCell="B3" sqref="B3:H4"/>
    </sheetView>
  </sheetViews>
  <sheetFormatPr baseColWidth="10" defaultColWidth="11.42578125" defaultRowHeight="18" customHeight="1"/>
  <cols>
    <col min="1" max="1" width="62.7109375" style="86" customWidth="1"/>
    <col min="2" max="2" width="12.28515625" style="86" customWidth="1"/>
    <col min="3" max="3" width="22.85546875" style="86" customWidth="1"/>
    <col min="4" max="4" width="8.85546875" style="86" customWidth="1"/>
    <col min="5" max="10" width="18.85546875" style="86" customWidth="1"/>
    <col min="11" max="15" width="15.85546875" style="86" customWidth="1"/>
    <col min="16" max="16" width="27.42578125" style="86" customWidth="1"/>
    <col min="17" max="17" width="19.140625" style="86" customWidth="1"/>
    <col min="18" max="18" width="12.42578125" style="86" customWidth="1"/>
    <col min="19" max="19" width="23.140625" style="86" customWidth="1"/>
    <col min="20" max="26" width="11.42578125" style="86" customWidth="1"/>
    <col min="27" max="16384" width="11.42578125" style="86"/>
  </cols>
  <sheetData>
    <row r="1" spans="1:25" ht="34.5" customHeight="1">
      <c r="A1" s="1444"/>
      <c r="B1" s="1445" t="s">
        <v>370</v>
      </c>
      <c r="C1" s="1446"/>
      <c r="D1" s="1446"/>
      <c r="E1" s="1446"/>
      <c r="F1" s="1446"/>
      <c r="G1" s="1446"/>
      <c r="H1" s="1447"/>
      <c r="I1" s="1448"/>
      <c r="J1" s="1449" t="s">
        <v>371</v>
      </c>
      <c r="K1" s="1450"/>
      <c r="L1" s="1450"/>
      <c r="M1" s="1451"/>
      <c r="N1" s="1452"/>
      <c r="O1" s="1453"/>
      <c r="P1" s="1454"/>
      <c r="Q1" s="126"/>
      <c r="R1" s="126"/>
      <c r="S1" s="126"/>
      <c r="T1" s="126"/>
      <c r="U1" s="126"/>
      <c r="V1" s="126"/>
      <c r="W1" s="126"/>
      <c r="X1" s="126"/>
      <c r="Y1" s="126"/>
    </row>
    <row r="2" spans="1:25" ht="37.5" customHeight="1">
      <c r="A2" s="1455"/>
      <c r="B2" s="1456"/>
      <c r="C2" s="1457"/>
      <c r="D2" s="1457"/>
      <c r="E2" s="1457"/>
      <c r="F2" s="1457"/>
      <c r="G2" s="1457"/>
      <c r="H2" s="1458"/>
      <c r="I2" s="1459"/>
      <c r="J2" s="1460" t="s">
        <v>372</v>
      </c>
      <c r="K2" s="1461"/>
      <c r="L2" s="1461"/>
      <c r="M2" s="1462"/>
      <c r="N2" s="1463"/>
      <c r="O2" s="1464"/>
      <c r="P2" s="1454"/>
      <c r="Q2" s="126"/>
      <c r="R2" s="126"/>
      <c r="S2" s="126"/>
      <c r="T2" s="126"/>
      <c r="U2" s="126"/>
      <c r="V2" s="126"/>
      <c r="W2" s="126"/>
      <c r="X2" s="126"/>
      <c r="Y2" s="126"/>
    </row>
    <row r="3" spans="1:25" ht="33.75" customHeight="1">
      <c r="A3" s="1455"/>
      <c r="B3" s="1465" t="s">
        <v>373</v>
      </c>
      <c r="C3" s="1466"/>
      <c r="D3" s="1466"/>
      <c r="E3" s="1466"/>
      <c r="F3" s="1466"/>
      <c r="G3" s="1466"/>
      <c r="H3" s="1467"/>
      <c r="I3" s="1468"/>
      <c r="J3" s="1460" t="s">
        <v>374</v>
      </c>
      <c r="K3" s="1461"/>
      <c r="L3" s="1461"/>
      <c r="M3" s="1462"/>
      <c r="N3" s="1463"/>
      <c r="O3" s="1464"/>
      <c r="P3" s="1454"/>
      <c r="Q3" s="126"/>
      <c r="R3" s="126"/>
      <c r="S3" s="126"/>
      <c r="T3" s="126"/>
      <c r="U3" s="126"/>
      <c r="V3" s="126"/>
      <c r="W3" s="126"/>
      <c r="X3" s="126"/>
      <c r="Y3" s="126"/>
    </row>
    <row r="4" spans="1:25" ht="38.25" customHeight="1">
      <c r="A4" s="1469"/>
      <c r="B4" s="1456"/>
      <c r="C4" s="1457"/>
      <c r="D4" s="1457"/>
      <c r="E4" s="1457"/>
      <c r="F4" s="1457"/>
      <c r="G4" s="1457"/>
      <c r="H4" s="1458"/>
      <c r="I4" s="1459"/>
      <c r="J4" s="1460" t="s">
        <v>375</v>
      </c>
      <c r="K4" s="1461"/>
      <c r="L4" s="1461"/>
      <c r="M4" s="1462"/>
      <c r="N4" s="1470"/>
      <c r="O4" s="1471"/>
      <c r="P4" s="1454"/>
      <c r="Q4" s="126"/>
      <c r="R4" s="126"/>
      <c r="S4" s="126"/>
      <c r="T4" s="126"/>
      <c r="U4" s="126"/>
      <c r="V4" s="126"/>
      <c r="W4" s="126"/>
      <c r="X4" s="126"/>
      <c r="Y4" s="126"/>
    </row>
    <row r="5" spans="1:25" ht="26.25" customHeight="1">
      <c r="A5" s="1472"/>
      <c r="B5" s="1473"/>
      <c r="C5" s="1473"/>
      <c r="D5" s="1473"/>
      <c r="E5" s="1473"/>
      <c r="F5" s="1473"/>
      <c r="G5" s="1473"/>
      <c r="H5" s="1473"/>
      <c r="I5" s="1474"/>
      <c r="J5" s="1473"/>
      <c r="K5" s="1473"/>
      <c r="L5" s="1473"/>
      <c r="M5" s="1473"/>
      <c r="N5" s="1473"/>
      <c r="O5" s="1475"/>
      <c r="P5" s="125"/>
      <c r="Q5" s="126"/>
      <c r="R5" s="126"/>
      <c r="S5" s="126"/>
      <c r="T5" s="126"/>
      <c r="U5" s="126"/>
      <c r="V5" s="126"/>
      <c r="W5" s="126"/>
      <c r="X5" s="126"/>
      <c r="Y5" s="126"/>
    </row>
    <row r="6" spans="1:25" ht="35.1" customHeight="1">
      <c r="A6" s="1476" t="s">
        <v>12</v>
      </c>
      <c r="B6" s="1461"/>
      <c r="C6" s="1461"/>
      <c r="D6" s="1461"/>
      <c r="E6" s="1461"/>
      <c r="F6" s="1461"/>
      <c r="G6" s="1461"/>
      <c r="H6" s="1461"/>
      <c r="I6" s="1461"/>
      <c r="J6" s="1461"/>
      <c r="K6" s="1461"/>
      <c r="L6" s="1461"/>
      <c r="M6" s="1461"/>
      <c r="N6" s="1461"/>
      <c r="O6" s="1477"/>
      <c r="P6" s="1454"/>
      <c r="Q6" s="126"/>
      <c r="R6" s="126"/>
      <c r="S6" s="126"/>
      <c r="T6" s="126"/>
      <c r="U6" s="126"/>
      <c r="V6" s="126"/>
      <c r="W6" s="126"/>
      <c r="X6" s="126"/>
      <c r="Y6" s="126"/>
    </row>
    <row r="7" spans="1:25" ht="35.1" customHeight="1" thickBot="1">
      <c r="A7" s="1478" t="s">
        <v>13</v>
      </c>
      <c r="B7" s="1479" t="s">
        <v>301</v>
      </c>
      <c r="C7" s="1480"/>
      <c r="D7" s="1480"/>
      <c r="E7" s="1480"/>
      <c r="F7" s="1480"/>
      <c r="G7" s="1480"/>
      <c r="H7" s="1480"/>
      <c r="I7" s="1480"/>
      <c r="J7" s="1480"/>
      <c r="K7" s="1480"/>
      <c r="L7" s="1480"/>
      <c r="M7" s="1480"/>
      <c r="N7" s="1480"/>
      <c r="O7" s="1481"/>
      <c r="P7" s="125"/>
      <c r="Q7" s="126"/>
      <c r="R7" s="126"/>
      <c r="S7" s="126"/>
      <c r="T7" s="126"/>
      <c r="U7" s="126"/>
      <c r="V7" s="126"/>
      <c r="W7" s="126"/>
      <c r="X7" s="126"/>
      <c r="Y7" s="126"/>
    </row>
    <row r="8" spans="1:25" ht="27.95" customHeight="1">
      <c r="A8" s="609" t="s">
        <v>14</v>
      </c>
      <c r="B8" s="610"/>
      <c r="C8" s="611"/>
      <c r="D8" s="612" t="s">
        <v>15</v>
      </c>
      <c r="E8" s="613"/>
      <c r="F8" s="613"/>
      <c r="G8" s="613"/>
      <c r="H8" s="613"/>
      <c r="I8" s="613"/>
      <c r="J8" s="613"/>
      <c r="K8" s="613"/>
      <c r="L8" s="613"/>
      <c r="M8" s="613"/>
      <c r="N8" s="613"/>
      <c r="O8" s="614"/>
      <c r="P8" s="125"/>
      <c r="Q8" s="126"/>
      <c r="R8" s="126"/>
      <c r="S8" s="126"/>
      <c r="T8" s="126"/>
      <c r="U8" s="126"/>
      <c r="V8" s="126"/>
      <c r="W8" s="126"/>
      <c r="X8" s="126"/>
      <c r="Y8" s="126"/>
    </row>
    <row r="9" spans="1:25" ht="27.95" customHeight="1">
      <c r="A9" s="621" t="s">
        <v>16</v>
      </c>
      <c r="B9" s="622"/>
      <c r="C9" s="622"/>
      <c r="D9" s="622"/>
      <c r="E9" s="622"/>
      <c r="F9" s="622"/>
      <c r="G9" s="729" t="s">
        <v>17</v>
      </c>
      <c r="H9" s="730"/>
      <c r="I9" s="730"/>
      <c r="J9" s="730"/>
      <c r="K9" s="615" t="s">
        <v>18</v>
      </c>
      <c r="L9" s="616"/>
      <c r="M9" s="616"/>
      <c r="N9" s="616"/>
      <c r="O9" s="617"/>
      <c r="P9" s="125"/>
      <c r="Q9" s="127"/>
      <c r="R9" s="557"/>
      <c r="S9" s="126"/>
      <c r="T9" s="126"/>
      <c r="U9" s="126"/>
      <c r="V9" s="126"/>
      <c r="W9" s="126"/>
      <c r="X9" s="126"/>
      <c r="Y9" s="126"/>
    </row>
    <row r="10" spans="1:25" ht="27.95" customHeight="1">
      <c r="A10" s="618" t="s">
        <v>19</v>
      </c>
      <c r="B10" s="619"/>
      <c r="C10" s="619"/>
      <c r="D10" s="619"/>
      <c r="E10" s="619"/>
      <c r="F10" s="620"/>
      <c r="G10" s="730"/>
      <c r="H10" s="730"/>
      <c r="I10" s="730"/>
      <c r="J10" s="730"/>
      <c r="K10" s="556" t="s">
        <v>20</v>
      </c>
      <c r="L10" s="607" t="s">
        <v>21</v>
      </c>
      <c r="M10" s="608"/>
      <c r="N10" s="608"/>
      <c r="O10" s="567" t="s">
        <v>22</v>
      </c>
      <c r="P10" s="719"/>
      <c r="Q10" s="720"/>
      <c r="R10" s="130"/>
      <c r="S10" s="131"/>
      <c r="T10" s="126"/>
      <c r="U10" s="126"/>
      <c r="V10" s="126"/>
      <c r="W10" s="126"/>
      <c r="X10" s="126"/>
      <c r="Y10" s="126"/>
    </row>
    <row r="11" spans="1:25" ht="27.95" customHeight="1">
      <c r="A11" s="618" t="s">
        <v>23</v>
      </c>
      <c r="B11" s="619"/>
      <c r="C11" s="619"/>
      <c r="D11" s="619"/>
      <c r="E11" s="619"/>
      <c r="F11" s="620"/>
      <c r="G11" s="730"/>
      <c r="H11" s="730"/>
      <c r="I11" s="730"/>
      <c r="J11" s="730"/>
      <c r="K11" s="132"/>
      <c r="L11" s="721" t="s">
        <v>252</v>
      </c>
      <c r="M11" s="722"/>
      <c r="N11" s="723"/>
      <c r="O11" s="133">
        <v>643166666</v>
      </c>
      <c r="P11" s="134"/>
      <c r="Q11" s="135"/>
      <c r="R11" s="136"/>
      <c r="S11" s="137"/>
      <c r="T11" s="138"/>
      <c r="U11" s="138"/>
      <c r="V11" s="138"/>
      <c r="W11" s="138"/>
      <c r="X11" s="126"/>
      <c r="Y11" s="126"/>
    </row>
    <row r="12" spans="1:25" ht="27.95" customHeight="1">
      <c r="A12" s="621" t="s">
        <v>24</v>
      </c>
      <c r="B12" s="622"/>
      <c r="C12" s="622"/>
      <c r="D12" s="622"/>
      <c r="E12" s="622"/>
      <c r="F12" s="622"/>
      <c r="G12" s="730"/>
      <c r="H12" s="730"/>
      <c r="I12" s="730"/>
      <c r="J12" s="730"/>
      <c r="K12" s="132"/>
      <c r="L12" s="721"/>
      <c r="M12" s="722"/>
      <c r="N12" s="723"/>
      <c r="O12" s="133"/>
      <c r="P12" s="139"/>
      <c r="Q12" s="140"/>
      <c r="R12" s="140"/>
      <c r="S12" s="140"/>
      <c r="T12" s="140"/>
      <c r="U12" s="140"/>
      <c r="V12" s="140"/>
      <c r="W12" s="140"/>
      <c r="X12" s="141"/>
      <c r="Y12" s="126"/>
    </row>
    <row r="13" spans="1:25" ht="27.95" customHeight="1">
      <c r="A13" s="654" t="s">
        <v>25</v>
      </c>
      <c r="B13" s="655"/>
      <c r="C13" s="655"/>
      <c r="D13" s="655"/>
      <c r="E13" s="655"/>
      <c r="F13" s="656"/>
      <c r="G13" s="730"/>
      <c r="H13" s="730"/>
      <c r="I13" s="730"/>
      <c r="J13" s="730"/>
      <c r="K13" s="132"/>
      <c r="L13" s="721"/>
      <c r="M13" s="722"/>
      <c r="N13" s="723"/>
      <c r="O13" s="142"/>
      <c r="P13" s="143"/>
      <c r="Q13" s="144"/>
      <c r="R13" s="145"/>
      <c r="S13" s="146"/>
      <c r="T13" s="146"/>
      <c r="U13" s="145"/>
      <c r="V13" s="146"/>
      <c r="W13" s="147"/>
      <c r="X13" s="141"/>
      <c r="Y13" s="126"/>
    </row>
    <row r="14" spans="1:25" ht="27.95" customHeight="1">
      <c r="A14" s="621" t="s">
        <v>26</v>
      </c>
      <c r="B14" s="622"/>
      <c r="C14" s="622"/>
      <c r="D14" s="622"/>
      <c r="E14" s="622"/>
      <c r="F14" s="622"/>
      <c r="G14" s="730"/>
      <c r="H14" s="730"/>
      <c r="I14" s="730"/>
      <c r="J14" s="730"/>
      <c r="K14" s="132"/>
      <c r="L14" s="677"/>
      <c r="M14" s="677"/>
      <c r="N14" s="677"/>
      <c r="O14" s="148"/>
      <c r="P14" s="149"/>
      <c r="Q14" s="150"/>
      <c r="R14" s="144"/>
      <c r="S14" s="147"/>
      <c r="T14" s="147"/>
      <c r="U14" s="144"/>
      <c r="V14" s="145"/>
      <c r="W14" s="146"/>
      <c r="X14" s="141"/>
      <c r="Y14" s="126"/>
    </row>
    <row r="15" spans="1:25" ht="27.95" customHeight="1" thickBot="1">
      <c r="A15" s="716" t="s">
        <v>253</v>
      </c>
      <c r="B15" s="717"/>
      <c r="C15" s="717"/>
      <c r="D15" s="717"/>
      <c r="E15" s="717"/>
      <c r="F15" s="718"/>
      <c r="G15" s="731"/>
      <c r="H15" s="731"/>
      <c r="I15" s="731"/>
      <c r="J15" s="731"/>
      <c r="K15" s="151"/>
      <c r="L15" s="732"/>
      <c r="M15" s="732"/>
      <c r="N15" s="732"/>
      <c r="O15" s="152"/>
      <c r="P15" s="125"/>
      <c r="Q15" s="126"/>
      <c r="R15" s="126"/>
      <c r="S15" s="126"/>
      <c r="T15" s="126"/>
      <c r="U15" s="126"/>
      <c r="V15" s="126"/>
      <c r="W15" s="126"/>
      <c r="X15" s="126"/>
      <c r="Y15" s="126"/>
    </row>
    <row r="16" spans="1:25" ht="20.100000000000001" customHeight="1">
      <c r="A16" s="639" t="s">
        <v>27</v>
      </c>
      <c r="B16" s="642" t="s">
        <v>303</v>
      </c>
      <c r="C16" s="645" t="s">
        <v>28</v>
      </c>
      <c r="D16" s="645" t="s">
        <v>29</v>
      </c>
      <c r="E16" s="645" t="s">
        <v>302</v>
      </c>
      <c r="F16" s="645" t="s">
        <v>31</v>
      </c>
      <c r="G16" s="653"/>
      <c r="H16" s="653"/>
      <c r="I16" s="653"/>
      <c r="J16" s="653"/>
      <c r="K16" s="645" t="s">
        <v>32</v>
      </c>
      <c r="L16" s="653"/>
      <c r="M16" s="724" t="s">
        <v>33</v>
      </c>
      <c r="N16" s="725"/>
      <c r="O16" s="726"/>
      <c r="P16" s="141"/>
      <c r="Q16" s="126"/>
      <c r="R16" s="126"/>
      <c r="S16" s="126"/>
      <c r="T16" s="126"/>
      <c r="U16" s="126"/>
      <c r="V16" s="126"/>
      <c r="W16" s="126"/>
      <c r="X16" s="126"/>
      <c r="Y16" s="126"/>
    </row>
    <row r="17" spans="1:25" ht="20.100000000000001" customHeight="1">
      <c r="A17" s="640"/>
      <c r="B17" s="643"/>
      <c r="C17" s="643"/>
      <c r="D17" s="643"/>
      <c r="E17" s="643"/>
      <c r="F17" s="643"/>
      <c r="G17" s="643"/>
      <c r="H17" s="643"/>
      <c r="I17" s="643"/>
      <c r="J17" s="643"/>
      <c r="K17" s="643"/>
      <c r="L17" s="643"/>
      <c r="M17" s="727"/>
      <c r="N17" s="727"/>
      <c r="O17" s="728"/>
      <c r="P17" s="141"/>
      <c r="Q17" s="126"/>
      <c r="R17" s="126"/>
      <c r="S17" s="126"/>
      <c r="T17" s="126"/>
      <c r="U17" s="126"/>
      <c r="V17" s="126"/>
      <c r="W17" s="126"/>
      <c r="X17" s="126"/>
      <c r="Y17" s="126"/>
    </row>
    <row r="18" spans="1:25" ht="29.1" customHeight="1" thickBot="1">
      <c r="A18" s="641"/>
      <c r="B18" s="644"/>
      <c r="C18" s="646"/>
      <c r="D18" s="646"/>
      <c r="E18" s="646"/>
      <c r="F18" s="558" t="s">
        <v>34</v>
      </c>
      <c r="G18" s="558" t="s">
        <v>35</v>
      </c>
      <c r="H18" s="558" t="s">
        <v>262</v>
      </c>
      <c r="I18" s="558" t="s">
        <v>36</v>
      </c>
      <c r="J18" s="153" t="s">
        <v>37</v>
      </c>
      <c r="K18" s="558" t="s">
        <v>38</v>
      </c>
      <c r="L18" s="154" t="s">
        <v>39</v>
      </c>
      <c r="M18" s="154" t="s">
        <v>40</v>
      </c>
      <c r="N18" s="154" t="s">
        <v>41</v>
      </c>
      <c r="O18" s="155" t="s">
        <v>42</v>
      </c>
      <c r="P18" s="141"/>
      <c r="Q18" s="126"/>
      <c r="R18" s="126"/>
      <c r="S18" s="126"/>
      <c r="T18" s="126"/>
      <c r="U18" s="126"/>
      <c r="V18" s="126"/>
      <c r="W18" s="126"/>
      <c r="X18" s="126"/>
      <c r="Y18" s="126"/>
    </row>
    <row r="19" spans="1:25" ht="27.95" customHeight="1">
      <c r="A19" s="637" t="s">
        <v>43</v>
      </c>
      <c r="B19" s="156" t="s">
        <v>44</v>
      </c>
      <c r="C19" s="638" t="s">
        <v>45</v>
      </c>
      <c r="D19" s="157">
        <v>5</v>
      </c>
      <c r="E19" s="158">
        <f>+F19+G19+H19+I19+J19</f>
        <v>20597078364</v>
      </c>
      <c r="F19" s="159">
        <f>1325518346+ (3068741321-500000000)</f>
        <v>3894259667</v>
      </c>
      <c r="G19" s="160">
        <f>4052000000+ 1584404656</f>
        <v>5636404656</v>
      </c>
      <c r="H19" s="159">
        <v>7653000000</v>
      </c>
      <c r="I19" s="160">
        <v>1411771759</v>
      </c>
      <c r="J19" s="161">
        <v>2001642282</v>
      </c>
      <c r="K19" s="162">
        <v>44927</v>
      </c>
      <c r="L19" s="162">
        <v>45291</v>
      </c>
      <c r="M19" s="604">
        <f>+D20/D19</f>
        <v>0</v>
      </c>
      <c r="N19" s="604">
        <f>+E20/E19</f>
        <v>0.43061928800068527</v>
      </c>
      <c r="O19" s="733">
        <f>+M19*M19/N19</f>
        <v>0</v>
      </c>
      <c r="P19" s="141"/>
      <c r="Q19" s="126"/>
      <c r="R19" s="126"/>
      <c r="S19" s="126"/>
      <c r="T19" s="126"/>
      <c r="U19" s="126"/>
      <c r="V19" s="126"/>
      <c r="W19" s="126"/>
      <c r="X19" s="126"/>
      <c r="Y19" s="126"/>
    </row>
    <row r="20" spans="1:25" ht="27.95" customHeight="1">
      <c r="A20" s="636"/>
      <c r="B20" s="163" t="s">
        <v>46</v>
      </c>
      <c r="C20" s="632"/>
      <c r="D20" s="164">
        <v>0</v>
      </c>
      <c r="E20" s="165">
        <f>+F20+G20+I20+J20</f>
        <v>8869499220</v>
      </c>
      <c r="F20" s="166">
        <f>90025117+829226540+2952428866</f>
        <v>3871680523</v>
      </c>
      <c r="G20" s="166">
        <v>1584404656</v>
      </c>
      <c r="H20" s="165"/>
      <c r="I20" s="167">
        <v>1411771759</v>
      </c>
      <c r="J20" s="166">
        <v>2001642282</v>
      </c>
      <c r="K20" s="168">
        <v>44562</v>
      </c>
      <c r="L20" s="168">
        <v>45291</v>
      </c>
      <c r="M20" s="605"/>
      <c r="N20" s="605"/>
      <c r="O20" s="657"/>
      <c r="P20" s="141"/>
      <c r="Q20" s="126"/>
      <c r="R20" s="126"/>
      <c r="S20" s="126"/>
      <c r="T20" s="126"/>
      <c r="U20" s="126"/>
      <c r="V20" s="126"/>
      <c r="W20" s="126"/>
      <c r="X20" s="126"/>
      <c r="Y20" s="126"/>
    </row>
    <row r="21" spans="1:25" ht="27.95" customHeight="1">
      <c r="A21" s="635" t="s">
        <v>47</v>
      </c>
      <c r="B21" s="163" t="s">
        <v>44</v>
      </c>
      <c r="C21" s="631" t="s">
        <v>48</v>
      </c>
      <c r="D21" s="169">
        <v>13</v>
      </c>
      <c r="E21" s="170">
        <f>+F21+G21</f>
        <v>13081688253</v>
      </c>
      <c r="F21" s="165">
        <v>5734472635</v>
      </c>
      <c r="G21" s="165">
        <f>6572112706+775102912</f>
        <v>7347215618</v>
      </c>
      <c r="H21" s="165"/>
      <c r="I21" s="165"/>
      <c r="J21" s="171"/>
      <c r="K21" s="168">
        <v>44562</v>
      </c>
      <c r="L21" s="168">
        <v>45291</v>
      </c>
      <c r="M21" s="600">
        <f>D22/D21</f>
        <v>0</v>
      </c>
      <c r="N21" s="600">
        <f>+E22/E21</f>
        <v>0.71579263791526471</v>
      </c>
      <c r="O21" s="657">
        <f>+M21*M21/N21</f>
        <v>0</v>
      </c>
      <c r="P21" s="141"/>
      <c r="Q21" s="126"/>
      <c r="R21" s="126"/>
      <c r="S21" s="126"/>
      <c r="T21" s="126"/>
      <c r="U21" s="126"/>
      <c r="V21" s="126"/>
      <c r="W21" s="126"/>
      <c r="X21" s="126"/>
      <c r="Y21" s="126"/>
    </row>
    <row r="22" spans="1:25" ht="27.95" customHeight="1">
      <c r="A22" s="636"/>
      <c r="B22" s="163" t="s">
        <v>46</v>
      </c>
      <c r="C22" s="632"/>
      <c r="D22" s="164">
        <v>0</v>
      </c>
      <c r="E22" s="167">
        <v>9363776143</v>
      </c>
      <c r="F22" s="165"/>
      <c r="G22" s="167">
        <v>9363776143</v>
      </c>
      <c r="H22" s="165"/>
      <c r="I22" s="165"/>
      <c r="J22" s="165"/>
      <c r="K22" s="168">
        <v>44562</v>
      </c>
      <c r="L22" s="168">
        <v>45291</v>
      </c>
      <c r="M22" s="605"/>
      <c r="N22" s="605"/>
      <c r="O22" s="657"/>
      <c r="P22" s="141"/>
      <c r="Q22" s="126"/>
      <c r="R22" s="126"/>
      <c r="S22" s="126"/>
      <c r="T22" s="126"/>
      <c r="U22" s="126"/>
      <c r="V22" s="126"/>
      <c r="W22" s="126"/>
      <c r="X22" s="126"/>
      <c r="Y22" s="126"/>
    </row>
    <row r="23" spans="1:25" ht="27.95" customHeight="1">
      <c r="A23" s="635" t="s">
        <v>49</v>
      </c>
      <c r="B23" s="163" t="s">
        <v>44</v>
      </c>
      <c r="C23" s="631" t="s">
        <v>50</v>
      </c>
      <c r="D23" s="169">
        <v>1</v>
      </c>
      <c r="E23" s="165">
        <v>0</v>
      </c>
      <c r="F23" s="165"/>
      <c r="G23" s="165"/>
      <c r="H23" s="165"/>
      <c r="I23" s="165"/>
      <c r="J23" s="165"/>
      <c r="K23" s="168">
        <v>44562</v>
      </c>
      <c r="L23" s="168">
        <v>45291</v>
      </c>
      <c r="M23" s="600">
        <f>D24/D23</f>
        <v>0</v>
      </c>
      <c r="N23" s="600">
        <v>0</v>
      </c>
      <c r="O23" s="657">
        <v>0</v>
      </c>
      <c r="P23" s="141"/>
      <c r="Q23" s="126"/>
      <c r="R23" s="126"/>
      <c r="S23" s="126"/>
      <c r="T23" s="126"/>
      <c r="U23" s="126"/>
      <c r="V23" s="126"/>
      <c r="W23" s="126"/>
      <c r="X23" s="126"/>
      <c r="Y23" s="126"/>
    </row>
    <row r="24" spans="1:25" ht="27.95" customHeight="1" thickBot="1">
      <c r="A24" s="714"/>
      <c r="B24" s="172" t="s">
        <v>46</v>
      </c>
      <c r="C24" s="715"/>
      <c r="D24" s="173">
        <v>0</v>
      </c>
      <c r="E24" s="174">
        <v>0</v>
      </c>
      <c r="F24" s="174"/>
      <c r="G24" s="174"/>
      <c r="H24" s="174"/>
      <c r="I24" s="174"/>
      <c r="J24" s="174"/>
      <c r="K24" s="175">
        <v>44562</v>
      </c>
      <c r="L24" s="175">
        <v>45291</v>
      </c>
      <c r="M24" s="601"/>
      <c r="N24" s="601"/>
      <c r="O24" s="658"/>
      <c r="P24" s="141"/>
      <c r="Q24" s="126"/>
      <c r="R24" s="126"/>
      <c r="S24" s="126"/>
      <c r="T24" s="126"/>
      <c r="U24" s="126"/>
      <c r="V24" s="126"/>
      <c r="W24" s="126"/>
      <c r="X24" s="126"/>
      <c r="Y24" s="126"/>
    </row>
    <row r="25" spans="1:25" ht="27.95" customHeight="1">
      <c r="A25" s="712" t="s">
        <v>51</v>
      </c>
      <c r="B25" s="176" t="s">
        <v>44</v>
      </c>
      <c r="C25" s="573"/>
      <c r="D25" s="573"/>
      <c r="E25" s="177">
        <f>+E19+E21</f>
        <v>33678766617</v>
      </c>
      <c r="F25" s="178">
        <f>F19+F21</f>
        <v>9628732302</v>
      </c>
      <c r="G25" s="178">
        <f>+G19+G21+G23</f>
        <v>12983620274</v>
      </c>
      <c r="H25" s="178">
        <f>+H19</f>
        <v>7653000000</v>
      </c>
      <c r="I25" s="178">
        <f>+I19</f>
        <v>1411771759</v>
      </c>
      <c r="J25" s="179">
        <f>+J19</f>
        <v>2001642282</v>
      </c>
      <c r="K25" s="180"/>
      <c r="L25" s="180"/>
      <c r="M25" s="602">
        <f>(M19+M21+M23)/3</f>
        <v>0</v>
      </c>
      <c r="N25" s="602">
        <f>E26/E25</f>
        <v>0.54138785931063182</v>
      </c>
      <c r="O25" s="659"/>
      <c r="P25" s="141"/>
      <c r="Q25" s="126"/>
      <c r="R25" s="126"/>
      <c r="S25" s="126"/>
      <c r="T25" s="126"/>
      <c r="U25" s="126"/>
      <c r="V25" s="126"/>
      <c r="W25" s="126"/>
      <c r="X25" s="126"/>
      <c r="Y25" s="126"/>
    </row>
    <row r="26" spans="1:25" ht="27.95" customHeight="1" thickBot="1">
      <c r="A26" s="713"/>
      <c r="B26" s="181" t="s">
        <v>46</v>
      </c>
      <c r="C26" s="182"/>
      <c r="D26" s="183"/>
      <c r="E26" s="184">
        <f>+E20+E22</f>
        <v>18233275363</v>
      </c>
      <c r="F26" s="185">
        <f>+F20+F22+F24</f>
        <v>3871680523</v>
      </c>
      <c r="G26" s="185">
        <f>+G20+G22</f>
        <v>10948180799</v>
      </c>
      <c r="H26" s="185"/>
      <c r="I26" s="185">
        <f>+I20+I24+I22</f>
        <v>1411771759</v>
      </c>
      <c r="J26" s="186">
        <f>+J20</f>
        <v>2001642282</v>
      </c>
      <c r="K26" s="187"/>
      <c r="L26" s="188"/>
      <c r="M26" s="603"/>
      <c r="N26" s="603"/>
      <c r="O26" s="660"/>
      <c r="P26" s="141"/>
      <c r="Q26" s="126"/>
      <c r="R26" s="126"/>
      <c r="S26" s="126"/>
      <c r="T26" s="126"/>
      <c r="U26" s="126"/>
      <c r="V26" s="126"/>
      <c r="W26" s="126"/>
      <c r="X26" s="126"/>
      <c r="Y26" s="126"/>
    </row>
    <row r="27" spans="1:25" ht="27.95" customHeight="1" thickBot="1">
      <c r="A27" s="189" t="s">
        <v>52</v>
      </c>
      <c r="B27" s="666" t="s">
        <v>53</v>
      </c>
      <c r="C27" s="667"/>
      <c r="D27" s="668"/>
      <c r="E27" s="686" t="s">
        <v>54</v>
      </c>
      <c r="F27" s="687"/>
      <c r="G27" s="687"/>
      <c r="H27" s="687"/>
      <c r="I27" s="688"/>
      <c r="J27" s="689"/>
      <c r="K27" s="669" t="s">
        <v>55</v>
      </c>
      <c r="L27" s="670"/>
      <c r="M27" s="670"/>
      <c r="N27" s="670"/>
      <c r="O27" s="671"/>
      <c r="P27" s="125"/>
      <c r="Q27" s="126"/>
      <c r="R27" s="126"/>
      <c r="S27" s="126"/>
      <c r="T27" s="126"/>
      <c r="U27" s="126"/>
      <c r="V27" s="126"/>
      <c r="W27" s="126"/>
      <c r="X27" s="126"/>
      <c r="Y27" s="126"/>
    </row>
    <row r="28" spans="1:25" ht="27.95" customHeight="1">
      <c r="A28" s="662" t="s">
        <v>56</v>
      </c>
      <c r="B28" s="672" t="s">
        <v>57</v>
      </c>
      <c r="C28" s="673"/>
      <c r="D28" s="674"/>
      <c r="E28" s="672" t="s">
        <v>58</v>
      </c>
      <c r="F28" s="673"/>
      <c r="G28" s="674"/>
      <c r="H28" s="190" t="s">
        <v>59</v>
      </c>
      <c r="I28" s="190"/>
      <c r="J28" s="191">
        <v>13</v>
      </c>
      <c r="K28" s="675"/>
      <c r="L28" s="675"/>
      <c r="M28" s="675"/>
      <c r="N28" s="675"/>
      <c r="O28" s="676"/>
      <c r="P28" s="192"/>
      <c r="Q28" s="126"/>
      <c r="R28" s="126"/>
      <c r="S28" s="126"/>
      <c r="T28" s="126"/>
      <c r="U28" s="126"/>
      <c r="V28" s="126"/>
      <c r="W28" s="126"/>
      <c r="X28" s="126"/>
      <c r="Y28" s="126"/>
    </row>
    <row r="29" spans="1:25" ht="27.95" customHeight="1">
      <c r="A29" s="634"/>
      <c r="B29" s="650"/>
      <c r="C29" s="651"/>
      <c r="D29" s="652"/>
      <c r="E29" s="650"/>
      <c r="F29" s="651"/>
      <c r="G29" s="652"/>
      <c r="H29" s="570" t="s">
        <v>46</v>
      </c>
      <c r="I29" s="570"/>
      <c r="J29" s="193">
        <v>0</v>
      </c>
      <c r="K29" s="677"/>
      <c r="L29" s="677"/>
      <c r="M29" s="677"/>
      <c r="N29" s="677"/>
      <c r="O29" s="678"/>
      <c r="P29" s="125"/>
      <c r="Q29" s="126"/>
      <c r="R29" s="126"/>
      <c r="S29" s="126"/>
      <c r="T29" s="126"/>
      <c r="U29" s="126"/>
      <c r="V29" s="126"/>
      <c r="W29" s="126"/>
      <c r="X29" s="126"/>
      <c r="Y29" s="126"/>
    </row>
    <row r="30" spans="1:25" ht="27.95" customHeight="1">
      <c r="A30" s="661" t="s">
        <v>60</v>
      </c>
      <c r="B30" s="679" t="s">
        <v>61</v>
      </c>
      <c r="C30" s="648"/>
      <c r="D30" s="649"/>
      <c r="E30" s="680" t="s">
        <v>62</v>
      </c>
      <c r="F30" s="681"/>
      <c r="G30" s="682"/>
      <c r="H30" s="570" t="s">
        <v>44</v>
      </c>
      <c r="I30" s="570"/>
      <c r="J30" s="193">
        <v>5</v>
      </c>
      <c r="K30" s="663" t="s">
        <v>63</v>
      </c>
      <c r="L30" s="664"/>
      <c r="M30" s="664"/>
      <c r="N30" s="664"/>
      <c r="O30" s="665"/>
      <c r="P30" s="125"/>
      <c r="Q30" s="126"/>
      <c r="R30" s="126"/>
      <c r="S30" s="126"/>
      <c r="T30" s="126"/>
      <c r="U30" s="126"/>
      <c r="V30" s="126"/>
      <c r="W30" s="126"/>
      <c r="X30" s="126"/>
      <c r="Y30" s="126"/>
    </row>
    <row r="31" spans="1:25" ht="27.95" customHeight="1">
      <c r="A31" s="634"/>
      <c r="B31" s="650"/>
      <c r="C31" s="651"/>
      <c r="D31" s="652"/>
      <c r="E31" s="683"/>
      <c r="F31" s="684"/>
      <c r="G31" s="685"/>
      <c r="H31" s="570" t="s">
        <v>46</v>
      </c>
      <c r="I31" s="570"/>
      <c r="J31" s="193">
        <v>0</v>
      </c>
      <c r="K31" s="664"/>
      <c r="L31" s="664"/>
      <c r="M31" s="664"/>
      <c r="N31" s="664"/>
      <c r="O31" s="665"/>
      <c r="P31" s="125"/>
      <c r="Q31" s="126"/>
      <c r="R31" s="126"/>
      <c r="S31" s="126"/>
      <c r="T31" s="126"/>
      <c r="U31" s="126"/>
      <c r="V31" s="126"/>
      <c r="W31" s="126"/>
      <c r="X31" s="126"/>
      <c r="Y31" s="126"/>
    </row>
    <row r="32" spans="1:25" ht="27.95" customHeight="1">
      <c r="A32" s="661" t="s">
        <v>60</v>
      </c>
      <c r="B32" s="679" t="s">
        <v>64</v>
      </c>
      <c r="C32" s="648"/>
      <c r="D32" s="649"/>
      <c r="E32" s="679" t="s">
        <v>65</v>
      </c>
      <c r="F32" s="648"/>
      <c r="G32" s="649"/>
      <c r="H32" s="570" t="s">
        <v>44</v>
      </c>
      <c r="I32" s="570"/>
      <c r="J32" s="193">
        <v>1</v>
      </c>
      <c r="K32" s="690" t="s">
        <v>66</v>
      </c>
      <c r="L32" s="691"/>
      <c r="M32" s="691"/>
      <c r="N32" s="691"/>
      <c r="O32" s="692"/>
      <c r="P32" s="125"/>
      <c r="Q32" s="126"/>
      <c r="R32" s="126"/>
      <c r="S32" s="126"/>
      <c r="T32" s="126"/>
      <c r="U32" s="126"/>
      <c r="V32" s="126"/>
      <c r="W32" s="126"/>
      <c r="X32" s="126"/>
      <c r="Y32" s="126"/>
    </row>
    <row r="33" spans="1:25" ht="27.95" customHeight="1">
      <c r="A33" s="634"/>
      <c r="B33" s="650"/>
      <c r="C33" s="651"/>
      <c r="D33" s="652"/>
      <c r="E33" s="650"/>
      <c r="F33" s="651"/>
      <c r="G33" s="652"/>
      <c r="H33" s="570" t="s">
        <v>46</v>
      </c>
      <c r="I33" s="570"/>
      <c r="J33" s="193">
        <v>0</v>
      </c>
      <c r="K33" s="703"/>
      <c r="L33" s="704"/>
      <c r="M33" s="704"/>
      <c r="N33" s="704"/>
      <c r="O33" s="705"/>
      <c r="P33" s="125"/>
      <c r="Q33" s="126"/>
      <c r="R33" s="126"/>
      <c r="S33" s="126"/>
      <c r="T33" s="126"/>
      <c r="U33" s="126"/>
      <c r="V33" s="126"/>
      <c r="W33" s="126"/>
      <c r="X33" s="126"/>
      <c r="Y33" s="126"/>
    </row>
    <row r="34" spans="1:25" ht="27.95" customHeight="1">
      <c r="A34" s="633"/>
      <c r="B34" s="706"/>
      <c r="C34" s="648"/>
      <c r="D34" s="649"/>
      <c r="E34" s="647"/>
      <c r="F34" s="648"/>
      <c r="G34" s="649"/>
      <c r="H34" s="551"/>
      <c r="I34" s="551"/>
      <c r="J34" s="194"/>
      <c r="K34" s="690" t="s">
        <v>67</v>
      </c>
      <c r="L34" s="707"/>
      <c r="M34" s="707"/>
      <c r="N34" s="707"/>
      <c r="O34" s="708"/>
      <c r="P34" s="125"/>
      <c r="Q34" s="126"/>
      <c r="R34" s="126"/>
      <c r="S34" s="126"/>
      <c r="T34" s="126"/>
      <c r="U34" s="126"/>
      <c r="V34" s="126"/>
      <c r="W34" s="126"/>
      <c r="X34" s="126"/>
      <c r="Y34" s="126"/>
    </row>
    <row r="35" spans="1:25" ht="27.95" customHeight="1">
      <c r="A35" s="634"/>
      <c r="B35" s="650"/>
      <c r="C35" s="651"/>
      <c r="D35" s="652"/>
      <c r="E35" s="650"/>
      <c r="F35" s="651"/>
      <c r="G35" s="652"/>
      <c r="H35" s="551"/>
      <c r="I35" s="551"/>
      <c r="J35" s="194"/>
      <c r="K35" s="709"/>
      <c r="L35" s="710"/>
      <c r="M35" s="710"/>
      <c r="N35" s="710"/>
      <c r="O35" s="711"/>
      <c r="P35" s="125"/>
      <c r="Q35" s="126"/>
      <c r="R35" s="126"/>
      <c r="S35" s="126"/>
      <c r="T35" s="126"/>
      <c r="U35" s="126"/>
      <c r="V35" s="126"/>
      <c r="W35" s="126"/>
      <c r="X35" s="126"/>
      <c r="Y35" s="126"/>
    </row>
    <row r="36" spans="1:25" ht="27.95" customHeight="1">
      <c r="A36" s="633"/>
      <c r="B36" s="647"/>
      <c r="C36" s="648"/>
      <c r="D36" s="649"/>
      <c r="E36" s="647"/>
      <c r="F36" s="648"/>
      <c r="G36" s="649"/>
      <c r="H36" s="551"/>
      <c r="I36" s="551"/>
      <c r="J36" s="194"/>
      <c r="K36" s="690" t="s">
        <v>66</v>
      </c>
      <c r="L36" s="691"/>
      <c r="M36" s="691"/>
      <c r="N36" s="691"/>
      <c r="O36" s="692"/>
      <c r="P36" s="125"/>
      <c r="Q36" s="126"/>
      <c r="R36" s="126"/>
      <c r="S36" s="126"/>
      <c r="T36" s="126"/>
      <c r="U36" s="126"/>
      <c r="V36" s="126"/>
      <c r="W36" s="126"/>
      <c r="X36" s="126"/>
      <c r="Y36" s="126"/>
    </row>
    <row r="37" spans="1:25" ht="27.95" customHeight="1">
      <c r="A37" s="634"/>
      <c r="B37" s="650"/>
      <c r="C37" s="651"/>
      <c r="D37" s="652"/>
      <c r="E37" s="650"/>
      <c r="F37" s="651"/>
      <c r="G37" s="652"/>
      <c r="H37" s="551"/>
      <c r="I37" s="551"/>
      <c r="J37" s="194"/>
      <c r="K37" s="693"/>
      <c r="L37" s="694"/>
      <c r="M37" s="694"/>
      <c r="N37" s="694"/>
      <c r="O37" s="695"/>
      <c r="P37" s="125"/>
      <c r="Q37" s="126"/>
      <c r="R37" s="126"/>
      <c r="S37" s="126"/>
      <c r="T37" s="126"/>
      <c r="U37" s="126"/>
      <c r="V37" s="126"/>
      <c r="W37" s="126"/>
      <c r="X37" s="126"/>
      <c r="Y37" s="126"/>
    </row>
    <row r="38" spans="1:25" ht="27.95" customHeight="1">
      <c r="A38" s="629"/>
      <c r="B38" s="699"/>
      <c r="C38" s="700"/>
      <c r="D38" s="700"/>
      <c r="E38" s="699"/>
      <c r="F38" s="699"/>
      <c r="G38" s="699"/>
      <c r="H38" s="551"/>
      <c r="I38" s="551"/>
      <c r="J38" s="194"/>
      <c r="K38" s="693"/>
      <c r="L38" s="694"/>
      <c r="M38" s="694"/>
      <c r="N38" s="694"/>
      <c r="O38" s="695"/>
      <c r="P38" s="125"/>
      <c r="Q38" s="126"/>
      <c r="R38" s="126"/>
      <c r="S38" s="126"/>
      <c r="T38" s="126"/>
      <c r="U38" s="126"/>
      <c r="V38" s="126"/>
      <c r="W38" s="126"/>
      <c r="X38" s="126"/>
      <c r="Y38" s="126"/>
    </row>
    <row r="39" spans="1:25" ht="27.95" customHeight="1" thickBot="1">
      <c r="A39" s="630"/>
      <c r="B39" s="701"/>
      <c r="C39" s="701"/>
      <c r="D39" s="701"/>
      <c r="E39" s="702"/>
      <c r="F39" s="702"/>
      <c r="G39" s="702"/>
      <c r="H39" s="552"/>
      <c r="I39" s="552"/>
      <c r="J39" s="195"/>
      <c r="K39" s="696"/>
      <c r="L39" s="697"/>
      <c r="M39" s="697"/>
      <c r="N39" s="697"/>
      <c r="O39" s="698"/>
      <c r="P39" s="125"/>
      <c r="Q39" s="196"/>
      <c r="R39" s="130"/>
      <c r="S39" s="126"/>
      <c r="T39" s="126"/>
      <c r="U39" s="126"/>
      <c r="V39" s="126"/>
      <c r="W39" s="126"/>
      <c r="X39" s="126"/>
      <c r="Y39" s="126"/>
    </row>
    <row r="40" spans="1:25" ht="18" customHeight="1">
      <c r="A40" s="1482" t="s">
        <v>369</v>
      </c>
      <c r="B40" s="1482"/>
      <c r="C40" s="1482"/>
      <c r="D40" s="1482"/>
      <c r="E40" s="1482"/>
      <c r="G40" s="1482"/>
      <c r="H40" s="1482"/>
      <c r="I40" s="1482"/>
      <c r="J40" s="1482"/>
      <c r="K40" s="1482"/>
      <c r="L40" s="1482"/>
      <c r="M40" s="1482"/>
      <c r="N40" s="1482"/>
      <c r="O40" s="1482"/>
      <c r="P40" s="126"/>
      <c r="Q40" s="196"/>
      <c r="R40" s="130"/>
      <c r="S40" s="126"/>
      <c r="T40" s="126"/>
      <c r="U40" s="126"/>
      <c r="V40" s="126"/>
      <c r="W40" s="126"/>
      <c r="X40" s="126"/>
      <c r="Y40" s="126"/>
    </row>
    <row r="41" spans="1:25" ht="18" customHeight="1">
      <c r="A41" s="126"/>
      <c r="B41" s="126"/>
      <c r="C41" s="126"/>
      <c r="D41" s="126"/>
      <c r="E41" s="126"/>
      <c r="F41" s="1483"/>
      <c r="G41" s="126"/>
      <c r="H41" s="126"/>
      <c r="I41" s="126"/>
      <c r="J41" s="126"/>
      <c r="K41" s="126"/>
      <c r="L41" s="126"/>
      <c r="M41" s="126"/>
      <c r="N41" s="126"/>
      <c r="O41" s="126"/>
      <c r="P41" s="126"/>
      <c r="Q41" s="126"/>
      <c r="R41" s="126"/>
      <c r="S41" s="126"/>
      <c r="T41" s="126"/>
      <c r="U41" s="126"/>
      <c r="V41" s="126"/>
      <c r="W41" s="126"/>
      <c r="X41" s="126"/>
      <c r="Y41" s="126"/>
    </row>
    <row r="42" spans="1:25" ht="18" customHeight="1">
      <c r="A42" s="126"/>
      <c r="B42" s="126"/>
      <c r="C42" s="126"/>
      <c r="D42" s="126"/>
      <c r="E42" s="126"/>
      <c r="F42" s="1483"/>
      <c r="G42" s="126"/>
      <c r="H42" s="126"/>
      <c r="I42" s="126"/>
      <c r="J42" s="126"/>
      <c r="K42" s="126"/>
      <c r="L42" s="126"/>
      <c r="M42" s="126"/>
      <c r="N42" s="126"/>
      <c r="O42" s="126"/>
      <c r="P42" s="126"/>
      <c r="Q42" s="126"/>
      <c r="R42" s="126"/>
      <c r="S42" s="126"/>
      <c r="T42" s="126"/>
      <c r="U42" s="126"/>
      <c r="V42" s="126"/>
      <c r="W42" s="126"/>
      <c r="X42" s="126"/>
      <c r="Y42" s="126"/>
    </row>
    <row r="43" spans="1:25" ht="18" customHeight="1" thickBot="1">
      <c r="A43" s="126"/>
      <c r="B43" s="126"/>
      <c r="C43" s="126"/>
      <c r="D43" s="126"/>
      <c r="E43" s="126"/>
      <c r="F43" s="1483"/>
      <c r="G43" s="126"/>
      <c r="H43" s="126"/>
      <c r="I43" s="126"/>
      <c r="J43" s="126"/>
      <c r="K43" s="126"/>
      <c r="L43" s="126"/>
      <c r="M43" s="126"/>
      <c r="N43" s="126"/>
      <c r="O43" s="126"/>
      <c r="P43" s="126"/>
      <c r="Q43" s="126"/>
      <c r="R43" s="126"/>
      <c r="S43" s="126"/>
      <c r="T43" s="126"/>
      <c r="U43" s="126"/>
      <c r="V43" s="126"/>
      <c r="W43" s="126"/>
      <c r="X43" s="126"/>
      <c r="Y43" s="126"/>
    </row>
    <row r="44" spans="1:25" ht="18" customHeight="1">
      <c r="A44" s="126"/>
      <c r="B44" s="1484"/>
      <c r="C44" s="126"/>
      <c r="D44" s="126"/>
      <c r="E44" s="126"/>
      <c r="F44" s="1482"/>
      <c r="G44" s="126"/>
      <c r="H44" s="126"/>
      <c r="I44" s="126"/>
      <c r="J44" s="126"/>
      <c r="K44" s="126"/>
      <c r="L44" s="126"/>
      <c r="M44" s="126"/>
      <c r="N44" s="126"/>
      <c r="O44" s="126"/>
      <c r="P44" s="126"/>
      <c r="Q44" s="126"/>
      <c r="R44" s="126"/>
      <c r="S44" s="126"/>
      <c r="T44" s="126"/>
      <c r="U44" s="126"/>
      <c r="V44" s="126"/>
      <c r="W44" s="126"/>
      <c r="X44" s="126"/>
      <c r="Y44" s="126"/>
    </row>
    <row r="45" spans="1:25" ht="18" customHeight="1">
      <c r="A45" s="126"/>
      <c r="B45" s="126"/>
      <c r="C45" s="126"/>
      <c r="D45" s="126"/>
      <c r="E45" s="126"/>
      <c r="F45" s="1483"/>
      <c r="G45" s="126"/>
      <c r="H45" s="126"/>
      <c r="I45" s="126"/>
      <c r="J45" s="126"/>
      <c r="K45" s="126"/>
      <c r="L45" s="126"/>
      <c r="M45" s="1485"/>
      <c r="N45" s="126"/>
      <c r="O45" s="126"/>
      <c r="P45" s="126"/>
      <c r="Q45" s="126"/>
      <c r="R45" s="126"/>
      <c r="S45" s="126"/>
      <c r="T45" s="126"/>
      <c r="U45" s="126"/>
      <c r="V45" s="126"/>
      <c r="W45" s="126"/>
      <c r="X45" s="126"/>
      <c r="Y45" s="126"/>
    </row>
    <row r="46" spans="1:25" ht="21.75" customHeight="1" thickBot="1">
      <c r="A46" s="126"/>
      <c r="B46" s="1486"/>
      <c r="C46" s="1485"/>
      <c r="D46" s="126"/>
      <c r="E46" s="126"/>
      <c r="F46" s="126"/>
      <c r="G46" s="126"/>
      <c r="H46" s="126"/>
      <c r="I46" s="126"/>
      <c r="J46" s="126"/>
      <c r="K46" s="126"/>
      <c r="L46" s="126"/>
      <c r="M46" s="1485"/>
      <c r="N46" s="126"/>
      <c r="O46" s="126"/>
      <c r="P46" s="126"/>
      <c r="Q46" s="126"/>
      <c r="R46" s="126"/>
      <c r="S46" s="126"/>
      <c r="T46" s="126"/>
      <c r="U46" s="126"/>
      <c r="V46" s="126"/>
      <c r="W46" s="126"/>
      <c r="X46" s="126"/>
      <c r="Y46" s="126"/>
    </row>
    <row r="47" spans="1:25" ht="18" customHeight="1" thickTop="1" thickBot="1">
      <c r="A47" s="1487"/>
      <c r="B47" s="126"/>
      <c r="C47" s="126"/>
      <c r="D47" s="1485"/>
      <c r="E47" s="1485"/>
      <c r="F47" s="1483"/>
      <c r="G47" s="126"/>
      <c r="H47" s="126"/>
      <c r="I47" s="126"/>
      <c r="J47" s="126"/>
      <c r="K47" s="126"/>
      <c r="L47" s="126"/>
      <c r="M47" s="126"/>
      <c r="N47" s="126"/>
      <c r="O47" s="126"/>
      <c r="P47" s="126"/>
      <c r="Q47" s="126"/>
      <c r="R47" s="126"/>
      <c r="S47" s="126"/>
      <c r="T47" s="126"/>
      <c r="U47" s="126"/>
      <c r="V47" s="126"/>
      <c r="W47" s="126"/>
      <c r="X47" s="126"/>
      <c r="Y47" s="126"/>
    </row>
    <row r="48" spans="1:25" ht="18" customHeight="1" thickTop="1">
      <c r="A48" s="126"/>
      <c r="B48" s="126"/>
      <c r="C48" s="126"/>
      <c r="D48" s="126"/>
      <c r="E48" s="1483"/>
      <c r="F48" s="126"/>
      <c r="G48" s="126"/>
      <c r="H48" s="126"/>
      <c r="I48" s="126"/>
      <c r="J48" s="126"/>
      <c r="K48" s="126"/>
      <c r="L48" s="126"/>
      <c r="M48" s="126"/>
      <c r="N48" s="126"/>
      <c r="O48" s="126"/>
      <c r="P48" s="126"/>
      <c r="Q48" s="126"/>
      <c r="R48" s="126"/>
      <c r="S48" s="126"/>
      <c r="T48" s="126"/>
      <c r="U48" s="126"/>
      <c r="V48" s="126"/>
      <c r="W48" s="126"/>
      <c r="X48" s="126"/>
      <c r="Y48" s="126"/>
    </row>
    <row r="49" spans="1:25" ht="18" customHeight="1">
      <c r="A49" s="126"/>
      <c r="B49" s="126"/>
      <c r="C49" s="126"/>
      <c r="D49" s="126"/>
      <c r="E49" s="1483"/>
      <c r="F49" s="126"/>
      <c r="G49" s="126"/>
      <c r="H49" s="126"/>
      <c r="I49" s="126"/>
      <c r="J49" s="126"/>
      <c r="K49" s="126"/>
      <c r="L49" s="126"/>
      <c r="M49" s="126"/>
      <c r="N49" s="126"/>
      <c r="O49" s="126"/>
      <c r="P49" s="126"/>
      <c r="Q49" s="126"/>
      <c r="R49" s="126"/>
      <c r="S49" s="126"/>
      <c r="T49" s="126"/>
      <c r="U49" s="126"/>
      <c r="V49" s="126"/>
      <c r="W49" s="126"/>
      <c r="X49" s="126"/>
      <c r="Y49" s="126"/>
    </row>
    <row r="50" spans="1:25" ht="18" customHeight="1" thickBot="1">
      <c r="A50" s="126"/>
      <c r="B50" s="126"/>
      <c r="C50" s="126"/>
      <c r="D50" s="126"/>
      <c r="E50" s="126"/>
      <c r="F50" s="126"/>
      <c r="G50" s="126"/>
      <c r="H50" s="1485"/>
      <c r="I50" s="1485"/>
      <c r="J50" s="126"/>
      <c r="K50" s="126"/>
      <c r="L50" s="126"/>
      <c r="M50" s="126"/>
      <c r="N50" s="126"/>
      <c r="O50" s="126"/>
      <c r="P50" s="126"/>
      <c r="Q50" s="126"/>
      <c r="R50" s="126"/>
      <c r="S50" s="126"/>
      <c r="T50" s="126"/>
      <c r="U50" s="126"/>
      <c r="V50" s="126"/>
      <c r="W50" s="126"/>
      <c r="X50" s="126"/>
      <c r="Y50" s="126"/>
    </row>
    <row r="51" spans="1:25" ht="18" customHeight="1" thickTop="1" thickBot="1">
      <c r="A51" s="126"/>
      <c r="B51" s="126"/>
      <c r="C51" s="1488"/>
      <c r="D51" s="126"/>
      <c r="E51" s="126"/>
      <c r="F51" s="126"/>
      <c r="G51" s="126"/>
      <c r="H51" s="126"/>
      <c r="I51" s="126"/>
      <c r="J51" s="126"/>
      <c r="K51" s="126"/>
      <c r="L51" s="1485"/>
      <c r="M51" s="126"/>
      <c r="N51" s="138"/>
      <c r="O51" s="126"/>
      <c r="P51" s="126"/>
      <c r="Q51" s="126"/>
      <c r="R51" s="126"/>
      <c r="S51" s="126"/>
      <c r="T51" s="126"/>
      <c r="U51" s="126"/>
      <c r="V51" s="126"/>
      <c r="W51" s="126"/>
      <c r="X51" s="126"/>
      <c r="Y51" s="126"/>
    </row>
    <row r="52" spans="1:25" ht="18" customHeight="1" thickTop="1">
      <c r="A52" s="126"/>
      <c r="B52" s="126"/>
      <c r="C52" s="1489"/>
      <c r="D52" s="126"/>
      <c r="E52" s="126"/>
      <c r="F52" s="126"/>
      <c r="G52" s="126"/>
      <c r="H52" s="1490"/>
      <c r="I52" s="1490"/>
      <c r="J52" s="126"/>
      <c r="K52" s="126"/>
      <c r="L52" s="126"/>
      <c r="M52" s="463"/>
      <c r="N52" s="1491"/>
      <c r="O52" s="141"/>
      <c r="P52" s="126"/>
      <c r="Q52" s="126"/>
      <c r="R52" s="126"/>
      <c r="S52" s="126"/>
      <c r="T52" s="126"/>
      <c r="U52" s="126"/>
      <c r="V52" s="126"/>
      <c r="W52" s="126"/>
      <c r="X52" s="126"/>
      <c r="Y52" s="126"/>
    </row>
    <row r="53" spans="1:25" ht="18" customHeight="1">
      <c r="A53" s="126"/>
      <c r="B53" s="126"/>
      <c r="C53" s="126"/>
      <c r="D53" s="126"/>
      <c r="E53" s="126"/>
      <c r="F53" s="126"/>
      <c r="G53" s="126"/>
      <c r="H53" s="126"/>
      <c r="I53" s="126"/>
      <c r="J53" s="126"/>
      <c r="K53" s="126"/>
      <c r="L53" s="126"/>
      <c r="M53" s="126"/>
      <c r="N53" s="1492"/>
      <c r="O53" s="126"/>
      <c r="P53" s="126"/>
      <c r="Q53" s="126"/>
      <c r="R53" s="126"/>
      <c r="S53" s="126"/>
      <c r="T53" s="126"/>
      <c r="U53" s="126"/>
      <c r="V53" s="126"/>
      <c r="W53" s="126"/>
      <c r="X53" s="126"/>
      <c r="Y53" s="126"/>
    </row>
    <row r="54" spans="1:25" ht="18"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row>
    <row r="55" spans="1:25" ht="18"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row>
    <row r="56" spans="1:25" ht="18"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row>
    <row r="57" spans="1:25" ht="18"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row>
    <row r="58" spans="1:25" ht="18"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row>
  </sheetData>
  <mergeCells count="83">
    <mergeCell ref="A25:A26"/>
    <mergeCell ref="A23:A24"/>
    <mergeCell ref="C23:C24"/>
    <mergeCell ref="A15:F15"/>
    <mergeCell ref="P10:Q10"/>
    <mergeCell ref="A14:F14"/>
    <mergeCell ref="A12:F12"/>
    <mergeCell ref="L11:N11"/>
    <mergeCell ref="L12:N12"/>
    <mergeCell ref="M16:O17"/>
    <mergeCell ref="K16:L17"/>
    <mergeCell ref="L13:N13"/>
    <mergeCell ref="L14:N14"/>
    <mergeCell ref="G9:J15"/>
    <mergeCell ref="L15:N15"/>
    <mergeCell ref="O19:O20"/>
    <mergeCell ref="E36:G37"/>
    <mergeCell ref="K36:O39"/>
    <mergeCell ref="B38:D39"/>
    <mergeCell ref="E38:G39"/>
    <mergeCell ref="B32:D33"/>
    <mergeCell ref="E32:G33"/>
    <mergeCell ref="K32:O33"/>
    <mergeCell ref="B34:D35"/>
    <mergeCell ref="E34:G35"/>
    <mergeCell ref="K34:O35"/>
    <mergeCell ref="O21:O22"/>
    <mergeCell ref="O23:O24"/>
    <mergeCell ref="O25:O26"/>
    <mergeCell ref="M23:M24"/>
    <mergeCell ref="A32:A33"/>
    <mergeCell ref="A28:A29"/>
    <mergeCell ref="A30:A31"/>
    <mergeCell ref="K30:O31"/>
    <mergeCell ref="B27:D27"/>
    <mergeCell ref="K27:O27"/>
    <mergeCell ref="B28:D29"/>
    <mergeCell ref="E28:G29"/>
    <mergeCell ref="K28:O29"/>
    <mergeCell ref="B30:D31"/>
    <mergeCell ref="E30:G31"/>
    <mergeCell ref="E27:J27"/>
    <mergeCell ref="A38:A39"/>
    <mergeCell ref="C21:C22"/>
    <mergeCell ref="A34:A35"/>
    <mergeCell ref="A21:A22"/>
    <mergeCell ref="A11:F11"/>
    <mergeCell ref="A19:A20"/>
    <mergeCell ref="C19:C20"/>
    <mergeCell ref="A36:A37"/>
    <mergeCell ref="A16:A18"/>
    <mergeCell ref="B16:B18"/>
    <mergeCell ref="C16:C18"/>
    <mergeCell ref="D16:D18"/>
    <mergeCell ref="B36:D37"/>
    <mergeCell ref="E16:E18"/>
    <mergeCell ref="F16:J17"/>
    <mergeCell ref="A13:F13"/>
    <mergeCell ref="A1:A4"/>
    <mergeCell ref="B1:H2"/>
    <mergeCell ref="J1:M1"/>
    <mergeCell ref="N1:O4"/>
    <mergeCell ref="J2:M2"/>
    <mergeCell ref="B3:H4"/>
    <mergeCell ref="J3:M3"/>
    <mergeCell ref="J4:M4"/>
    <mergeCell ref="A6:O6"/>
    <mergeCell ref="B7:O7"/>
    <mergeCell ref="B5:H5"/>
    <mergeCell ref="J5:O5"/>
    <mergeCell ref="L10:N10"/>
    <mergeCell ref="A8:C8"/>
    <mergeCell ref="D8:O8"/>
    <mergeCell ref="K9:O9"/>
    <mergeCell ref="A10:F10"/>
    <mergeCell ref="A9:F9"/>
    <mergeCell ref="N23:N24"/>
    <mergeCell ref="M25:M26"/>
    <mergeCell ref="N25:N26"/>
    <mergeCell ref="M19:M20"/>
    <mergeCell ref="N19:N20"/>
    <mergeCell ref="M21:M22"/>
    <mergeCell ref="N21:N22"/>
  </mergeCells>
  <phoneticPr fontId="27"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showGridLines="0" topLeftCell="D31" workbookViewId="0">
      <selection activeCell="A7" sqref="A7:C7"/>
    </sheetView>
  </sheetViews>
  <sheetFormatPr baseColWidth="10" defaultColWidth="12.42578125" defaultRowHeight="18" customHeight="1"/>
  <cols>
    <col min="1" max="1" width="70.140625" style="108" customWidth="1"/>
    <col min="2" max="2" width="8.85546875" style="108" customWidth="1"/>
    <col min="3" max="3" width="21.7109375" style="108" customWidth="1"/>
    <col min="4" max="4" width="8.85546875" style="108" customWidth="1"/>
    <col min="5" max="9" width="18.85546875" style="108" customWidth="1"/>
    <col min="10" max="14" width="15.85546875" style="108" customWidth="1"/>
    <col min="15" max="15" width="14.7109375" style="108" customWidth="1"/>
    <col min="16" max="16" width="18.140625" style="108" customWidth="1"/>
    <col min="17" max="17" width="15.42578125" style="108" customWidth="1"/>
    <col min="18" max="19" width="12.42578125" style="108" customWidth="1"/>
    <col min="20" max="16384" width="12.42578125" style="108"/>
  </cols>
  <sheetData>
    <row r="1" spans="1:18" ht="37.5" customHeight="1">
      <c r="A1" s="93"/>
      <c r="B1" s="1493" t="s">
        <v>69</v>
      </c>
      <c r="C1" s="1494"/>
      <c r="D1" s="1495"/>
      <c r="E1" s="1494"/>
      <c r="F1" s="1494"/>
      <c r="G1" s="1118"/>
      <c r="H1" s="1496"/>
      <c r="I1" s="1497" t="s">
        <v>372</v>
      </c>
      <c r="J1" s="1498"/>
      <c r="K1" s="1498"/>
      <c r="L1" s="1499"/>
      <c r="M1" s="94"/>
      <c r="N1" s="95"/>
      <c r="O1" s="106"/>
      <c r="P1" s="107"/>
      <c r="Q1" s="107"/>
      <c r="R1" s="107"/>
    </row>
    <row r="2" spans="1:18" ht="33.75" customHeight="1">
      <c r="A2" s="96"/>
      <c r="B2" s="1465" t="s">
        <v>373</v>
      </c>
      <c r="C2" s="1466"/>
      <c r="D2" s="1466"/>
      <c r="E2" s="1466"/>
      <c r="F2" s="1466"/>
      <c r="G2" s="1466"/>
      <c r="H2" s="1467"/>
      <c r="I2" s="1500" t="s">
        <v>374</v>
      </c>
      <c r="J2" s="655"/>
      <c r="K2" s="655"/>
      <c r="L2" s="1155"/>
      <c r="M2" s="97"/>
      <c r="N2" s="98"/>
      <c r="O2" s="106"/>
      <c r="P2" s="107"/>
      <c r="Q2" s="107"/>
      <c r="R2" s="107"/>
    </row>
    <row r="3" spans="1:18" ht="38.25" customHeight="1">
      <c r="A3" s="96"/>
      <c r="B3" s="1456"/>
      <c r="C3" s="1457"/>
      <c r="D3" s="1457"/>
      <c r="E3" s="1457"/>
      <c r="F3" s="1457"/>
      <c r="G3" s="1457"/>
      <c r="H3" s="1458"/>
      <c r="I3" s="1500" t="s">
        <v>375</v>
      </c>
      <c r="J3" s="655"/>
      <c r="K3" s="655"/>
      <c r="L3" s="1155"/>
      <c r="M3" s="97"/>
      <c r="N3" s="98"/>
      <c r="O3" s="106"/>
      <c r="P3" s="107"/>
      <c r="Q3" s="107"/>
      <c r="R3" s="107"/>
    </row>
    <row r="4" spans="1:18" ht="21.75" customHeight="1" thickBot="1">
      <c r="A4" s="858"/>
      <c r="B4" s="859"/>
      <c r="C4" s="859"/>
      <c r="D4" s="860"/>
      <c r="E4" s="859"/>
      <c r="F4" s="859"/>
      <c r="G4" s="861"/>
      <c r="H4" s="859"/>
      <c r="I4" s="859"/>
      <c r="J4" s="861"/>
      <c r="K4" s="861"/>
      <c r="L4" s="859"/>
      <c r="M4" s="862"/>
      <c r="N4" s="863"/>
      <c r="O4" s="106"/>
      <c r="P4" s="107"/>
      <c r="Q4" s="107"/>
      <c r="R4" s="107"/>
    </row>
    <row r="5" spans="1:18" ht="35.1" customHeight="1">
      <c r="A5" s="810" t="s">
        <v>70</v>
      </c>
      <c r="B5" s="811"/>
      <c r="C5" s="811"/>
      <c r="D5" s="812"/>
      <c r="E5" s="811"/>
      <c r="F5" s="811"/>
      <c r="G5" s="813"/>
      <c r="H5" s="811"/>
      <c r="I5" s="811"/>
      <c r="J5" s="813"/>
      <c r="K5" s="813"/>
      <c r="L5" s="811"/>
      <c r="M5" s="811"/>
      <c r="N5" s="814"/>
      <c r="O5" s="106"/>
      <c r="P5" s="107"/>
      <c r="Q5" s="107"/>
      <c r="R5" s="107"/>
    </row>
    <row r="6" spans="1:18" ht="35.1" customHeight="1" thickBot="1">
      <c r="A6" s="99" t="s">
        <v>13</v>
      </c>
      <c r="B6" s="815" t="s">
        <v>300</v>
      </c>
      <c r="C6" s="816"/>
      <c r="D6" s="817"/>
      <c r="E6" s="816"/>
      <c r="F6" s="816"/>
      <c r="G6" s="100"/>
      <c r="H6" s="101"/>
      <c r="I6" s="101"/>
      <c r="J6" s="100"/>
      <c r="K6" s="100"/>
      <c r="L6" s="101"/>
      <c r="M6" s="101"/>
      <c r="N6" s="102"/>
      <c r="O6" s="106"/>
      <c r="P6" s="107"/>
      <c r="Q6" s="107"/>
      <c r="R6" s="107"/>
    </row>
    <row r="7" spans="1:18" ht="26.1" customHeight="1" thickBot="1">
      <c r="A7" s="818" t="s">
        <v>14</v>
      </c>
      <c r="B7" s="819"/>
      <c r="C7" s="820"/>
      <c r="D7" s="821" t="s">
        <v>71</v>
      </c>
      <c r="E7" s="822"/>
      <c r="F7" s="822"/>
      <c r="G7" s="822"/>
      <c r="H7" s="822"/>
      <c r="I7" s="822"/>
      <c r="J7" s="823"/>
      <c r="K7" s="823"/>
      <c r="L7" s="823"/>
      <c r="M7" s="823"/>
      <c r="N7" s="824"/>
      <c r="O7" s="106"/>
      <c r="P7" s="107"/>
      <c r="Q7" s="107"/>
      <c r="R7" s="107"/>
    </row>
    <row r="8" spans="1:18" ht="26.1" customHeight="1">
      <c r="A8" s="825" t="s">
        <v>16</v>
      </c>
      <c r="B8" s="826"/>
      <c r="C8" s="826"/>
      <c r="D8" s="827"/>
      <c r="E8" s="826"/>
      <c r="F8" s="828"/>
      <c r="G8" s="829" t="s">
        <v>72</v>
      </c>
      <c r="H8" s="830"/>
      <c r="I8" s="831"/>
      <c r="J8" s="838" t="s">
        <v>18</v>
      </c>
      <c r="K8" s="839"/>
      <c r="L8" s="839"/>
      <c r="M8" s="839"/>
      <c r="N8" s="840"/>
      <c r="O8" s="106"/>
      <c r="P8" s="107"/>
      <c r="Q8" s="107"/>
      <c r="R8" s="107"/>
    </row>
    <row r="9" spans="1:18" ht="27" customHeight="1">
      <c r="A9" s="841" t="s">
        <v>73</v>
      </c>
      <c r="B9" s="842"/>
      <c r="C9" s="842"/>
      <c r="D9" s="843"/>
      <c r="E9" s="842"/>
      <c r="F9" s="844"/>
      <c r="G9" s="832"/>
      <c r="H9" s="833"/>
      <c r="I9" s="834"/>
      <c r="J9" s="213" t="s">
        <v>20</v>
      </c>
      <c r="K9" s="845" t="s">
        <v>21</v>
      </c>
      <c r="L9" s="846"/>
      <c r="M9" s="846"/>
      <c r="N9" s="92" t="s">
        <v>22</v>
      </c>
      <c r="O9" s="106"/>
      <c r="P9" s="109"/>
      <c r="Q9" s="107"/>
      <c r="R9" s="107"/>
    </row>
    <row r="10" spans="1:18" ht="27" customHeight="1">
      <c r="A10" s="847" t="s">
        <v>234</v>
      </c>
      <c r="B10" s="848"/>
      <c r="C10" s="848"/>
      <c r="D10" s="849"/>
      <c r="E10" s="848"/>
      <c r="F10" s="850"/>
      <c r="G10" s="832"/>
      <c r="H10" s="833"/>
      <c r="I10" s="834"/>
      <c r="J10" s="214"/>
      <c r="K10" s="851"/>
      <c r="L10" s="852"/>
      <c r="M10" s="853"/>
      <c r="N10" s="103"/>
      <c r="O10" s="106"/>
      <c r="P10" s="107"/>
      <c r="Q10" s="107"/>
      <c r="R10" s="107"/>
    </row>
    <row r="11" spans="1:18" ht="27" customHeight="1">
      <c r="A11" s="854" t="s">
        <v>74</v>
      </c>
      <c r="B11" s="855"/>
      <c r="C11" s="855"/>
      <c r="D11" s="856"/>
      <c r="E11" s="855"/>
      <c r="F11" s="857"/>
      <c r="G11" s="832"/>
      <c r="H11" s="833"/>
      <c r="I11" s="834"/>
      <c r="J11" s="215"/>
      <c r="K11" s="780"/>
      <c r="L11" s="780"/>
      <c r="M11" s="780"/>
      <c r="N11" s="110"/>
      <c r="O11" s="106"/>
      <c r="P11" s="107"/>
      <c r="Q11" s="107"/>
      <c r="R11" s="107"/>
    </row>
    <row r="12" spans="1:18" ht="27" customHeight="1">
      <c r="A12" s="847" t="s">
        <v>75</v>
      </c>
      <c r="B12" s="848"/>
      <c r="C12" s="848"/>
      <c r="D12" s="849"/>
      <c r="E12" s="848"/>
      <c r="F12" s="850"/>
      <c r="G12" s="832"/>
      <c r="H12" s="833"/>
      <c r="I12" s="834"/>
      <c r="J12" s="215"/>
      <c r="K12" s="780"/>
      <c r="L12" s="780"/>
      <c r="M12" s="780"/>
      <c r="N12" s="111"/>
      <c r="O12" s="106"/>
      <c r="P12" s="107"/>
      <c r="Q12" s="107"/>
      <c r="R12" s="107"/>
    </row>
    <row r="13" spans="1:18" ht="27" customHeight="1">
      <c r="A13" s="776" t="s">
        <v>76</v>
      </c>
      <c r="B13" s="777"/>
      <c r="C13" s="777"/>
      <c r="D13" s="778"/>
      <c r="E13" s="777"/>
      <c r="F13" s="779"/>
      <c r="G13" s="832"/>
      <c r="H13" s="833"/>
      <c r="I13" s="834"/>
      <c r="J13" s="215"/>
      <c r="K13" s="780"/>
      <c r="L13" s="780"/>
      <c r="M13" s="780"/>
      <c r="N13" s="111"/>
      <c r="O13" s="106"/>
      <c r="P13" s="107"/>
      <c r="Q13" s="107"/>
      <c r="R13" s="107"/>
    </row>
    <row r="14" spans="1:18" ht="27" customHeight="1">
      <c r="A14" s="559" t="s">
        <v>235</v>
      </c>
      <c r="B14" s="560"/>
      <c r="C14" s="560"/>
      <c r="D14" s="104"/>
      <c r="E14" s="560"/>
      <c r="F14" s="561"/>
      <c r="G14" s="832"/>
      <c r="H14" s="833"/>
      <c r="I14" s="834"/>
      <c r="J14" s="215"/>
      <c r="K14" s="780"/>
      <c r="L14" s="780"/>
      <c r="M14" s="780"/>
      <c r="N14" s="105"/>
      <c r="O14" s="106"/>
      <c r="P14" s="107"/>
      <c r="Q14" s="107"/>
      <c r="R14" s="107"/>
    </row>
    <row r="15" spans="1:18" ht="27" customHeight="1" thickBot="1">
      <c r="A15" s="209" t="s">
        <v>236</v>
      </c>
      <c r="B15" s="210"/>
      <c r="C15" s="210"/>
      <c r="D15" s="211"/>
      <c r="E15" s="210"/>
      <c r="F15" s="212"/>
      <c r="G15" s="835"/>
      <c r="H15" s="836"/>
      <c r="I15" s="837"/>
      <c r="J15" s="216"/>
      <c r="K15" s="797"/>
      <c r="L15" s="798"/>
      <c r="M15" s="799"/>
      <c r="N15" s="198"/>
      <c r="O15" s="106"/>
      <c r="P15" s="107"/>
      <c r="Q15" s="107"/>
      <c r="R15" s="107"/>
    </row>
    <row r="16" spans="1:18" ht="27" customHeight="1">
      <c r="A16" s="800" t="s">
        <v>27</v>
      </c>
      <c r="B16" s="803" t="s">
        <v>303</v>
      </c>
      <c r="C16" s="645" t="s">
        <v>28</v>
      </c>
      <c r="D16" s="645" t="s">
        <v>29</v>
      </c>
      <c r="E16" s="645" t="s">
        <v>30</v>
      </c>
      <c r="F16" s="645" t="s">
        <v>31</v>
      </c>
      <c r="G16" s="653"/>
      <c r="H16" s="653"/>
      <c r="I16" s="653"/>
      <c r="J16" s="549" t="s">
        <v>32</v>
      </c>
      <c r="K16" s="805"/>
      <c r="L16" s="806"/>
      <c r="M16" s="806"/>
      <c r="N16" s="204"/>
      <c r="O16" s="197"/>
      <c r="P16" s="107"/>
      <c r="Q16" s="107"/>
      <c r="R16" s="107"/>
    </row>
    <row r="17" spans="1:18" ht="27" customHeight="1">
      <c r="A17" s="801"/>
      <c r="B17" s="643"/>
      <c r="C17" s="643"/>
      <c r="D17" s="643"/>
      <c r="E17" s="643"/>
      <c r="F17" s="643"/>
      <c r="G17" s="643"/>
      <c r="H17" s="643"/>
      <c r="I17" s="643"/>
      <c r="J17" s="550"/>
      <c r="K17" s="550"/>
      <c r="L17" s="807" t="s">
        <v>77</v>
      </c>
      <c r="M17" s="808"/>
      <c r="N17" s="809"/>
      <c r="O17" s="197"/>
      <c r="P17" s="109"/>
      <c r="Q17" s="107"/>
      <c r="R17" s="107"/>
    </row>
    <row r="18" spans="1:18" ht="27" customHeight="1" thickBot="1">
      <c r="A18" s="802"/>
      <c r="B18" s="804"/>
      <c r="C18" s="804"/>
      <c r="D18" s="804"/>
      <c r="E18" s="804"/>
      <c r="F18" s="205" t="s">
        <v>34</v>
      </c>
      <c r="G18" s="206" t="s">
        <v>35</v>
      </c>
      <c r="H18" s="205" t="s">
        <v>36</v>
      </c>
      <c r="I18" s="205" t="s">
        <v>37</v>
      </c>
      <c r="J18" s="206" t="s">
        <v>38</v>
      </c>
      <c r="K18" s="207" t="s">
        <v>39</v>
      </c>
      <c r="L18" s="207" t="s">
        <v>40</v>
      </c>
      <c r="M18" s="207" t="s">
        <v>41</v>
      </c>
      <c r="N18" s="208" t="s">
        <v>42</v>
      </c>
      <c r="O18" s="197"/>
      <c r="P18" s="107"/>
      <c r="Q18" s="107"/>
      <c r="R18" s="107"/>
    </row>
    <row r="19" spans="1:18" ht="27" customHeight="1">
      <c r="A19" s="787" t="s">
        <v>78</v>
      </c>
      <c r="B19" s="199" t="s">
        <v>79</v>
      </c>
      <c r="C19" s="788" t="s">
        <v>304</v>
      </c>
      <c r="D19" s="200">
        <v>300</v>
      </c>
      <c r="E19" s="217">
        <f>+F19</f>
        <v>500000000</v>
      </c>
      <c r="F19" s="217">
        <v>500000000</v>
      </c>
      <c r="G19" s="218"/>
      <c r="H19" s="217"/>
      <c r="I19" s="217"/>
      <c r="J19" s="202">
        <v>44927</v>
      </c>
      <c r="K19" s="238">
        <v>45291</v>
      </c>
      <c r="L19" s="605">
        <f>+D20/D19</f>
        <v>0</v>
      </c>
      <c r="M19" s="605">
        <f>+E20/E19</f>
        <v>1</v>
      </c>
      <c r="N19" s="790">
        <f>+L19*L19/M19</f>
        <v>0</v>
      </c>
      <c r="O19" s="115"/>
      <c r="P19" s="107"/>
      <c r="Q19" s="107"/>
      <c r="R19" s="116"/>
    </row>
    <row r="20" spans="1:18" ht="27" customHeight="1">
      <c r="A20" s="629"/>
      <c r="B20" s="564" t="s">
        <v>46</v>
      </c>
      <c r="C20" s="789"/>
      <c r="D20" s="572">
        <v>0</v>
      </c>
      <c r="E20" s="117">
        <v>500000000</v>
      </c>
      <c r="F20" s="219">
        <f>+E20</f>
        <v>500000000</v>
      </c>
      <c r="G20" s="219"/>
      <c r="H20" s="219"/>
      <c r="I20" s="219"/>
      <c r="J20" s="13">
        <v>44927</v>
      </c>
      <c r="K20" s="239">
        <v>45291</v>
      </c>
      <c r="L20" s="737"/>
      <c r="M20" s="737"/>
      <c r="N20" s="791"/>
      <c r="O20" s="106"/>
      <c r="P20" s="107"/>
      <c r="Q20" s="107"/>
      <c r="R20" s="107"/>
    </row>
    <row r="21" spans="1:18" ht="27" customHeight="1">
      <c r="A21" s="792" t="s">
        <v>80</v>
      </c>
      <c r="B21" s="564" t="s">
        <v>79</v>
      </c>
      <c r="C21" s="793" t="s">
        <v>81</v>
      </c>
      <c r="D21" s="12">
        <v>1</v>
      </c>
      <c r="E21" s="219">
        <v>0</v>
      </c>
      <c r="F21" s="219"/>
      <c r="G21" s="219"/>
      <c r="H21" s="219"/>
      <c r="I21" s="219"/>
      <c r="J21" s="13">
        <v>44927</v>
      </c>
      <c r="K21" s="239">
        <v>45291</v>
      </c>
      <c r="L21" s="737">
        <f t="shared" ref="L21" si="0">+D22/D21</f>
        <v>0</v>
      </c>
      <c r="M21" s="737">
        <v>0</v>
      </c>
      <c r="N21" s="791">
        <v>0</v>
      </c>
      <c r="O21" s="106"/>
      <c r="P21" s="107"/>
      <c r="Q21" s="107"/>
      <c r="R21" s="107"/>
    </row>
    <row r="22" spans="1:18" ht="27" customHeight="1">
      <c r="A22" s="629"/>
      <c r="B22" s="564" t="s">
        <v>46</v>
      </c>
      <c r="C22" s="789"/>
      <c r="D22" s="12">
        <v>0</v>
      </c>
      <c r="E22" s="219">
        <v>0</v>
      </c>
      <c r="F22" s="219"/>
      <c r="G22" s="219"/>
      <c r="H22" s="219"/>
      <c r="I22" s="219"/>
      <c r="J22" s="13">
        <v>44927</v>
      </c>
      <c r="K22" s="239">
        <v>45291</v>
      </c>
      <c r="L22" s="737"/>
      <c r="M22" s="737"/>
      <c r="N22" s="791"/>
      <c r="O22" s="115"/>
      <c r="P22" s="107"/>
      <c r="Q22" s="107"/>
      <c r="R22" s="107"/>
    </row>
    <row r="23" spans="1:18" ht="27" customHeight="1">
      <c r="A23" s="661" t="s">
        <v>254</v>
      </c>
      <c r="B23" s="564" t="s">
        <v>79</v>
      </c>
      <c r="C23" s="793" t="s">
        <v>82</v>
      </c>
      <c r="D23" s="12">
        <v>431</v>
      </c>
      <c r="E23" s="219">
        <f>SUM(F23:I23)</f>
        <v>1725872590</v>
      </c>
      <c r="F23" s="219"/>
      <c r="G23" s="119">
        <f>916298256</f>
        <v>916298256</v>
      </c>
      <c r="H23" s="219">
        <v>300000000</v>
      </c>
      <c r="I23" s="219">
        <v>509574334</v>
      </c>
      <c r="J23" s="13">
        <v>44927</v>
      </c>
      <c r="K23" s="239">
        <v>45291</v>
      </c>
      <c r="L23" s="737">
        <f t="shared" ref="L23" si="1">+D24/D23</f>
        <v>0</v>
      </c>
      <c r="M23" s="737">
        <f t="shared" ref="M23" si="2">+E24/E23</f>
        <v>0</v>
      </c>
      <c r="N23" s="735">
        <v>0</v>
      </c>
      <c r="O23" s="115"/>
      <c r="P23" s="107"/>
      <c r="Q23" s="107"/>
      <c r="R23" s="107"/>
    </row>
    <row r="24" spans="1:18" ht="27" customHeight="1">
      <c r="A24" s="634"/>
      <c r="B24" s="564" t="s">
        <v>46</v>
      </c>
      <c r="C24" s="789"/>
      <c r="D24" s="12">
        <v>0</v>
      </c>
      <c r="E24" s="219">
        <v>0</v>
      </c>
      <c r="F24" s="219"/>
      <c r="G24" s="219"/>
      <c r="H24" s="219"/>
      <c r="I24" s="219"/>
      <c r="J24" s="13">
        <v>44927</v>
      </c>
      <c r="K24" s="239">
        <v>45291</v>
      </c>
      <c r="L24" s="737"/>
      <c r="M24" s="737"/>
      <c r="N24" s="736"/>
      <c r="O24" s="115"/>
      <c r="P24" s="107"/>
      <c r="Q24" s="107"/>
      <c r="R24" s="107"/>
    </row>
    <row r="25" spans="1:18" ht="27" customHeight="1">
      <c r="A25" s="793" t="s">
        <v>83</v>
      </c>
      <c r="B25" s="564" t="s">
        <v>79</v>
      </c>
      <c r="C25" s="795" t="s">
        <v>305</v>
      </c>
      <c r="D25" s="12">
        <v>3</v>
      </c>
      <c r="E25" s="219">
        <v>900000000</v>
      </c>
      <c r="F25" s="219">
        <f>+E25</f>
        <v>900000000</v>
      </c>
      <c r="G25" s="219"/>
      <c r="H25" s="219"/>
      <c r="I25" s="219"/>
      <c r="J25" s="13">
        <v>44927</v>
      </c>
      <c r="K25" s="239">
        <v>45291</v>
      </c>
      <c r="L25" s="737">
        <f t="shared" ref="L25" si="3">+D26/D25</f>
        <v>0</v>
      </c>
      <c r="M25" s="737">
        <f t="shared" ref="M25" si="4">+E26/E25</f>
        <v>0</v>
      </c>
      <c r="N25" s="791">
        <v>0</v>
      </c>
      <c r="O25" s="106"/>
      <c r="P25" s="107"/>
      <c r="Q25" s="107"/>
      <c r="R25" s="107"/>
    </row>
    <row r="26" spans="1:18" ht="27" customHeight="1" thickBot="1">
      <c r="A26" s="794"/>
      <c r="B26" s="120" t="s">
        <v>46</v>
      </c>
      <c r="C26" s="702"/>
      <c r="D26" s="14">
        <v>0</v>
      </c>
      <c r="E26" s="220">
        <v>0</v>
      </c>
      <c r="F26" s="220"/>
      <c r="G26" s="220"/>
      <c r="H26" s="220"/>
      <c r="I26" s="220"/>
      <c r="J26" s="13">
        <v>44927</v>
      </c>
      <c r="K26" s="239">
        <v>45291</v>
      </c>
      <c r="L26" s="738"/>
      <c r="M26" s="738"/>
      <c r="N26" s="796"/>
      <c r="O26" s="115"/>
      <c r="P26" s="107"/>
      <c r="Q26" s="107"/>
      <c r="R26" s="107"/>
    </row>
    <row r="27" spans="1:18" ht="27" customHeight="1">
      <c r="A27" s="781" t="s">
        <v>51</v>
      </c>
      <c r="B27" s="112" t="s">
        <v>79</v>
      </c>
      <c r="C27" s="783"/>
      <c r="D27" s="57"/>
      <c r="E27" s="15">
        <f>F27+G27+I27+H27</f>
        <v>3125872590</v>
      </c>
      <c r="F27" s="113">
        <f>+F23+F25+F19</f>
        <v>1400000000</v>
      </c>
      <c r="G27" s="113">
        <f>+G19+G21+G23+G25</f>
        <v>916298256</v>
      </c>
      <c r="H27" s="113">
        <f>+H19+H21+H23+H25</f>
        <v>300000000</v>
      </c>
      <c r="I27" s="113">
        <f>+I19+I21+I23+I25</f>
        <v>509574334</v>
      </c>
      <c r="J27" s="16"/>
      <c r="K27" s="123"/>
      <c r="L27" s="734">
        <f>+(L19+L21+L23+L25)/4</f>
        <v>0</v>
      </c>
      <c r="M27" s="734">
        <f>+E28/E27</f>
        <v>0.15995533586351324</v>
      </c>
      <c r="N27" s="785"/>
      <c r="O27" s="106"/>
      <c r="P27" s="107">
        <v>18672293315</v>
      </c>
      <c r="Q27" s="107"/>
      <c r="R27" s="107"/>
    </row>
    <row r="28" spans="1:18" ht="27" customHeight="1" thickBot="1">
      <c r="A28" s="782"/>
      <c r="B28" s="224" t="s">
        <v>46</v>
      </c>
      <c r="C28" s="784"/>
      <c r="D28" s="225"/>
      <c r="E28" s="226">
        <f>+E20</f>
        <v>500000000</v>
      </c>
      <c r="F28" s="227">
        <f>+F20+F22+F24+F26</f>
        <v>500000000</v>
      </c>
      <c r="G28" s="227">
        <f>G20+G22+G26</f>
        <v>0</v>
      </c>
      <c r="H28" s="227"/>
      <c r="I28" s="227"/>
      <c r="J28" s="227"/>
      <c r="K28" s="233"/>
      <c r="L28" s="603"/>
      <c r="M28" s="603"/>
      <c r="N28" s="786"/>
      <c r="O28" s="106"/>
      <c r="P28" s="124">
        <f>+P27-D27</f>
        <v>18672293315</v>
      </c>
      <c r="Q28" s="107"/>
      <c r="R28" s="107"/>
    </row>
    <row r="29" spans="1:18" ht="27.95" customHeight="1" thickBot="1">
      <c r="A29" s="237" t="s">
        <v>52</v>
      </c>
      <c r="B29" s="757" t="s">
        <v>53</v>
      </c>
      <c r="C29" s="758"/>
      <c r="D29" s="758"/>
      <c r="E29" s="773" t="s">
        <v>84</v>
      </c>
      <c r="F29" s="774"/>
      <c r="G29" s="774"/>
      <c r="H29" s="774"/>
      <c r="I29" s="775"/>
      <c r="J29" s="759" t="s">
        <v>55</v>
      </c>
      <c r="K29" s="760"/>
      <c r="L29" s="760"/>
      <c r="M29" s="760"/>
      <c r="N29" s="761"/>
      <c r="O29" s="197"/>
      <c r="P29" s="107"/>
      <c r="Q29" s="107"/>
      <c r="R29" s="107"/>
    </row>
    <row r="30" spans="1:18" ht="27.95" customHeight="1">
      <c r="A30" s="762" t="s">
        <v>85</v>
      </c>
      <c r="B30" s="764" t="s">
        <v>86</v>
      </c>
      <c r="C30" s="765"/>
      <c r="D30" s="766"/>
      <c r="E30" s="764" t="s">
        <v>87</v>
      </c>
      <c r="F30" s="766"/>
      <c r="G30" s="234" t="s">
        <v>44</v>
      </c>
      <c r="H30" s="235"/>
      <c r="I30" s="236">
        <v>3</v>
      </c>
      <c r="J30" s="770" t="s">
        <v>63</v>
      </c>
      <c r="K30" s="771"/>
      <c r="L30" s="771"/>
      <c r="M30" s="771"/>
      <c r="N30" s="772"/>
      <c r="O30" s="115"/>
      <c r="P30" s="107"/>
      <c r="Q30" s="107"/>
      <c r="R30" s="107"/>
    </row>
    <row r="31" spans="1:18" ht="27.95" customHeight="1">
      <c r="A31" s="763"/>
      <c r="B31" s="767"/>
      <c r="C31" s="768"/>
      <c r="D31" s="769"/>
      <c r="E31" s="767"/>
      <c r="F31" s="769"/>
      <c r="G31" s="222" t="s">
        <v>46</v>
      </c>
      <c r="H31" s="223"/>
      <c r="I31" s="229">
        <v>0</v>
      </c>
      <c r="J31" s="755"/>
      <c r="K31" s="684"/>
      <c r="L31" s="684"/>
      <c r="M31" s="684"/>
      <c r="N31" s="756"/>
      <c r="O31" s="106"/>
      <c r="P31" s="107"/>
      <c r="Q31" s="107"/>
      <c r="R31" s="107"/>
    </row>
    <row r="32" spans="1:18" ht="27.95" customHeight="1">
      <c r="A32" s="739" t="s">
        <v>88</v>
      </c>
      <c r="B32" s="741" t="s">
        <v>89</v>
      </c>
      <c r="C32" s="742"/>
      <c r="D32" s="742"/>
      <c r="E32" s="741" t="s">
        <v>90</v>
      </c>
      <c r="F32" s="742"/>
      <c r="G32" s="222" t="s">
        <v>44</v>
      </c>
      <c r="H32" s="223"/>
      <c r="I32" s="228">
        <v>431</v>
      </c>
      <c r="J32" s="744" t="s">
        <v>66</v>
      </c>
      <c r="K32" s="745"/>
      <c r="L32" s="745"/>
      <c r="M32" s="745"/>
      <c r="N32" s="746"/>
      <c r="O32" s="115"/>
      <c r="P32" s="107"/>
      <c r="Q32" s="107"/>
      <c r="R32" s="107"/>
    </row>
    <row r="33" spans="1:18" ht="27.95" customHeight="1">
      <c r="A33" s="750"/>
      <c r="B33" s="742"/>
      <c r="C33" s="742"/>
      <c r="D33" s="742"/>
      <c r="E33" s="742"/>
      <c r="F33" s="742"/>
      <c r="G33" s="221" t="s">
        <v>46</v>
      </c>
      <c r="H33" s="223"/>
      <c r="I33" s="229">
        <v>0</v>
      </c>
      <c r="J33" s="751"/>
      <c r="K33" s="752"/>
      <c r="L33" s="752"/>
      <c r="M33" s="752"/>
      <c r="N33" s="753"/>
      <c r="O33" s="106"/>
      <c r="P33" s="107"/>
      <c r="Q33" s="107"/>
      <c r="R33" s="107"/>
    </row>
    <row r="34" spans="1:18" ht="27.95" customHeight="1">
      <c r="A34" s="739" t="s">
        <v>91</v>
      </c>
      <c r="B34" s="741" t="s">
        <v>92</v>
      </c>
      <c r="C34" s="742"/>
      <c r="D34" s="742"/>
      <c r="E34" s="741" t="s">
        <v>93</v>
      </c>
      <c r="F34" s="742"/>
      <c r="G34" s="222" t="s">
        <v>44</v>
      </c>
      <c r="H34" s="223"/>
      <c r="I34" s="228">
        <v>300</v>
      </c>
      <c r="J34" s="744" t="s">
        <v>67</v>
      </c>
      <c r="K34" s="681"/>
      <c r="L34" s="681"/>
      <c r="M34" s="681"/>
      <c r="N34" s="754"/>
      <c r="O34" s="106"/>
      <c r="P34" s="107"/>
      <c r="Q34" s="107"/>
      <c r="R34" s="107"/>
    </row>
    <row r="35" spans="1:18" ht="27.95" customHeight="1">
      <c r="A35" s="750"/>
      <c r="B35" s="742"/>
      <c r="C35" s="742"/>
      <c r="D35" s="742"/>
      <c r="E35" s="742"/>
      <c r="F35" s="742"/>
      <c r="G35" s="221" t="s">
        <v>46</v>
      </c>
      <c r="H35" s="223"/>
      <c r="I35" s="229">
        <v>0</v>
      </c>
      <c r="J35" s="755"/>
      <c r="K35" s="684"/>
      <c r="L35" s="684"/>
      <c r="M35" s="684"/>
      <c r="N35" s="756"/>
      <c r="O35" s="106"/>
      <c r="P35" s="107"/>
      <c r="Q35" s="107"/>
      <c r="R35" s="107"/>
    </row>
    <row r="36" spans="1:18" ht="27.95" customHeight="1">
      <c r="A36" s="739" t="s">
        <v>94</v>
      </c>
      <c r="B36" s="741" t="s">
        <v>95</v>
      </c>
      <c r="C36" s="742"/>
      <c r="D36" s="742"/>
      <c r="E36" s="741" t="s">
        <v>96</v>
      </c>
      <c r="F36" s="742"/>
      <c r="G36" s="221" t="s">
        <v>44</v>
      </c>
      <c r="H36" s="223"/>
      <c r="I36" s="228">
        <v>1</v>
      </c>
      <c r="J36" s="744" t="s">
        <v>66</v>
      </c>
      <c r="K36" s="745"/>
      <c r="L36" s="745"/>
      <c r="M36" s="745"/>
      <c r="N36" s="746"/>
      <c r="O36" s="106"/>
      <c r="P36" s="107"/>
      <c r="Q36" s="107"/>
      <c r="R36" s="107"/>
    </row>
    <row r="37" spans="1:18" ht="27.95" customHeight="1" thickBot="1">
      <c r="A37" s="740"/>
      <c r="B37" s="743"/>
      <c r="C37" s="743"/>
      <c r="D37" s="743"/>
      <c r="E37" s="743"/>
      <c r="F37" s="743"/>
      <c r="G37" s="230" t="s">
        <v>46</v>
      </c>
      <c r="H37" s="231"/>
      <c r="I37" s="232">
        <v>0</v>
      </c>
      <c r="J37" s="747"/>
      <c r="K37" s="748"/>
      <c r="L37" s="748"/>
      <c r="M37" s="748"/>
      <c r="N37" s="749"/>
      <c r="O37" s="106"/>
      <c r="P37" s="107"/>
      <c r="Q37" s="107"/>
      <c r="R37" s="107"/>
    </row>
    <row r="38" spans="1:18" ht="18" customHeight="1">
      <c r="A38" s="1501"/>
      <c r="B38" s="1501"/>
      <c r="C38" s="1502"/>
      <c r="D38" s="1503"/>
      <c r="E38" s="1504"/>
      <c r="F38" s="1501"/>
      <c r="G38" s="1505"/>
      <c r="H38" s="1501"/>
      <c r="I38" s="1506"/>
      <c r="J38" s="1507"/>
      <c r="K38" s="1507"/>
      <c r="L38" s="1508"/>
      <c r="M38" s="1508"/>
      <c r="N38" s="1508"/>
      <c r="O38" s="107"/>
      <c r="P38" s="107"/>
      <c r="Q38" s="107"/>
      <c r="R38" s="107"/>
    </row>
    <row r="39" spans="1:18" ht="18" customHeight="1">
      <c r="A39" s="107"/>
      <c r="B39" s="107"/>
      <c r="C39" s="408"/>
      <c r="D39" s="1503"/>
      <c r="E39" s="197"/>
      <c r="F39" s="124"/>
      <c r="G39" s="1509"/>
      <c r="H39" s="107"/>
      <c r="I39" s="107"/>
      <c r="J39" s="1509"/>
      <c r="K39" s="1509"/>
      <c r="L39" s="107"/>
      <c r="M39" s="107"/>
      <c r="N39" s="107"/>
      <c r="O39" s="107"/>
      <c r="P39" s="107"/>
      <c r="Q39" s="107"/>
      <c r="R39" s="107"/>
    </row>
    <row r="40" spans="1:18" ht="18" customHeight="1">
      <c r="A40" s="107"/>
      <c r="B40" s="107"/>
      <c r="C40" s="408"/>
      <c r="D40" s="1503"/>
      <c r="E40" s="197"/>
      <c r="F40" s="107"/>
      <c r="G40" s="1509"/>
      <c r="H40" s="107"/>
      <c r="I40" s="107"/>
      <c r="J40" s="1509"/>
      <c r="K40" s="1509"/>
      <c r="L40" s="107"/>
      <c r="M40" s="107"/>
      <c r="N40" s="107"/>
      <c r="O40" s="107"/>
      <c r="P40" s="107"/>
      <c r="Q40" s="107"/>
      <c r="R40" s="107"/>
    </row>
    <row r="41" spans="1:18" ht="18" customHeight="1">
      <c r="A41" s="107"/>
      <c r="B41" s="107"/>
      <c r="C41" s="408"/>
      <c r="D41" s="1503"/>
      <c r="E41" s="197"/>
      <c r="F41" s="107"/>
      <c r="G41" s="1509"/>
      <c r="H41" s="107"/>
      <c r="I41" s="107"/>
      <c r="J41" s="1509"/>
      <c r="K41" s="1509"/>
      <c r="L41" s="107"/>
      <c r="M41" s="107"/>
      <c r="N41" s="107"/>
      <c r="O41" s="107"/>
      <c r="P41" s="107"/>
      <c r="Q41" s="107"/>
      <c r="R41" s="107"/>
    </row>
    <row r="42" spans="1:18" ht="18" customHeight="1">
      <c r="A42" s="107"/>
      <c r="B42" s="107"/>
      <c r="C42" s="408"/>
      <c r="D42" s="1503"/>
      <c r="E42" s="197"/>
      <c r="F42" s="107"/>
      <c r="G42" s="1509"/>
      <c r="H42" s="107"/>
      <c r="I42" s="107"/>
      <c r="J42" s="1509"/>
      <c r="K42" s="1509"/>
      <c r="L42" s="107"/>
      <c r="M42" s="107"/>
      <c r="N42" s="107"/>
      <c r="O42" s="107"/>
      <c r="P42" s="107"/>
      <c r="Q42" s="107"/>
      <c r="R42" s="107"/>
    </row>
    <row r="43" spans="1:18" ht="18" customHeight="1">
      <c r="A43" s="107"/>
      <c r="B43" s="107"/>
      <c r="C43" s="408"/>
      <c r="D43" s="1503"/>
      <c r="E43" s="197"/>
      <c r="F43" s="107"/>
      <c r="G43" s="1509"/>
      <c r="H43" s="107"/>
      <c r="I43" s="107"/>
      <c r="J43" s="1509"/>
      <c r="K43" s="1509"/>
      <c r="L43" s="107"/>
      <c r="M43" s="107"/>
      <c r="N43" s="107"/>
      <c r="O43" s="107"/>
      <c r="P43" s="107"/>
      <c r="Q43" s="107"/>
      <c r="R43" s="107"/>
    </row>
    <row r="44" spans="1:18" ht="18" customHeight="1">
      <c r="A44" s="107"/>
      <c r="B44" s="107"/>
      <c r="C44" s="408"/>
      <c r="D44" s="1503"/>
      <c r="E44" s="197"/>
      <c r="F44" s="107"/>
      <c r="G44" s="1509"/>
      <c r="H44" s="107"/>
      <c r="I44" s="107"/>
      <c r="J44" s="1509"/>
      <c r="K44" s="1509"/>
      <c r="L44" s="107"/>
      <c r="M44" s="107"/>
      <c r="N44" s="107"/>
      <c r="O44" s="107"/>
      <c r="P44" s="107"/>
      <c r="Q44" s="107"/>
      <c r="R44" s="107"/>
    </row>
    <row r="45" spans="1:18" ht="18" customHeight="1">
      <c r="A45" s="107"/>
      <c r="B45" s="107"/>
      <c r="C45" s="408"/>
      <c r="D45" s="1503"/>
      <c r="E45" s="197"/>
      <c r="F45" s="107"/>
      <c r="G45" s="1509"/>
      <c r="H45" s="107"/>
      <c r="I45" s="107"/>
      <c r="J45" s="1509"/>
      <c r="K45" s="1509"/>
      <c r="L45" s="107"/>
      <c r="M45" s="107"/>
      <c r="N45" s="107"/>
      <c r="O45" s="107"/>
      <c r="P45" s="107"/>
      <c r="Q45" s="107"/>
      <c r="R45" s="107"/>
    </row>
    <row r="46" spans="1:18" ht="18" customHeight="1">
      <c r="A46" s="107"/>
      <c r="B46" s="107"/>
      <c r="C46" s="408"/>
      <c r="D46" s="1503"/>
      <c r="E46" s="197"/>
      <c r="F46" s="107"/>
      <c r="G46" s="1509"/>
      <c r="H46" s="107"/>
      <c r="I46" s="107"/>
      <c r="J46" s="1509"/>
      <c r="K46" s="1509"/>
      <c r="L46" s="107"/>
      <c r="M46" s="107"/>
      <c r="N46" s="107"/>
      <c r="O46" s="107"/>
      <c r="P46" s="107"/>
      <c r="Q46" s="107"/>
      <c r="R46" s="107"/>
    </row>
    <row r="47" spans="1:18" ht="18" customHeight="1">
      <c r="A47" s="107"/>
      <c r="B47" s="107"/>
      <c r="C47" s="408"/>
      <c r="D47" s="1503"/>
      <c r="E47" s="197"/>
      <c r="F47" s="107"/>
      <c r="G47" s="1509"/>
      <c r="H47" s="107"/>
      <c r="I47" s="107"/>
      <c r="J47" s="1509"/>
      <c r="K47" s="1509"/>
      <c r="L47" s="107"/>
      <c r="M47" s="107"/>
      <c r="N47" s="107"/>
      <c r="O47" s="107"/>
      <c r="P47" s="107"/>
      <c r="Q47" s="107"/>
      <c r="R47" s="107"/>
    </row>
    <row r="48" spans="1:18" ht="18" customHeight="1">
      <c r="A48" s="107"/>
      <c r="B48" s="107"/>
      <c r="C48" s="408"/>
      <c r="D48" s="1503"/>
      <c r="E48" s="197"/>
      <c r="F48" s="107"/>
      <c r="G48" s="1509"/>
      <c r="H48" s="107"/>
      <c r="I48" s="107"/>
      <c r="J48" s="1509"/>
      <c r="K48" s="1509"/>
      <c r="L48" s="107"/>
      <c r="M48" s="107"/>
      <c r="N48" s="107"/>
      <c r="O48" s="107"/>
      <c r="P48" s="107"/>
      <c r="Q48" s="107"/>
      <c r="R48" s="107"/>
    </row>
    <row r="49" spans="1:18" ht="18" customHeight="1">
      <c r="A49" s="107"/>
      <c r="B49" s="107"/>
      <c r="C49" s="408"/>
      <c r="D49" s="1503"/>
      <c r="E49" s="197"/>
      <c r="F49" s="107"/>
      <c r="G49" s="1509"/>
      <c r="H49" s="107"/>
      <c r="I49" s="107"/>
      <c r="J49" s="1509"/>
      <c r="K49" s="1509"/>
      <c r="L49" s="107"/>
      <c r="M49" s="107"/>
      <c r="N49" s="107"/>
      <c r="O49" s="107"/>
      <c r="P49" s="107"/>
      <c r="Q49" s="107"/>
      <c r="R49" s="107"/>
    </row>
    <row r="50" spans="1:18" ht="18" customHeight="1">
      <c r="A50" s="107"/>
      <c r="B50" s="107"/>
      <c r="C50" s="408"/>
      <c r="D50" s="1503"/>
      <c r="E50" s="197"/>
      <c r="F50" s="107"/>
      <c r="G50" s="1509"/>
      <c r="H50" s="107"/>
      <c r="I50" s="107"/>
      <c r="J50" s="1509"/>
      <c r="K50" s="1509"/>
      <c r="L50" s="107"/>
      <c r="M50" s="107"/>
      <c r="N50" s="107"/>
      <c r="O50" s="107"/>
      <c r="P50" s="107"/>
      <c r="Q50" s="107"/>
      <c r="R50" s="107"/>
    </row>
    <row r="51" spans="1:18" ht="18" customHeight="1">
      <c r="A51" s="107"/>
      <c r="B51" s="107"/>
      <c r="C51" s="408"/>
      <c r="D51" s="1503"/>
      <c r="E51" s="197"/>
      <c r="F51" s="107"/>
      <c r="G51" s="1509"/>
      <c r="H51" s="107"/>
      <c r="I51" s="107"/>
      <c r="J51" s="1509"/>
      <c r="K51" s="1509"/>
      <c r="L51" s="107"/>
      <c r="M51" s="107"/>
      <c r="N51" s="107"/>
      <c r="O51" s="107"/>
      <c r="P51" s="107"/>
      <c r="Q51" s="107"/>
      <c r="R51" s="107"/>
    </row>
    <row r="52" spans="1:18" ht="18" customHeight="1">
      <c r="A52" s="107"/>
      <c r="B52" s="107"/>
      <c r="C52" s="408"/>
      <c r="D52" s="1503"/>
      <c r="E52" s="197"/>
      <c r="F52" s="107"/>
      <c r="G52" s="1509"/>
      <c r="H52" s="107"/>
      <c r="I52" s="107"/>
      <c r="J52" s="1509"/>
      <c r="K52" s="1509"/>
      <c r="L52" s="107"/>
      <c r="M52" s="107"/>
      <c r="N52" s="107"/>
      <c r="O52" s="107"/>
      <c r="P52" s="107"/>
      <c r="Q52" s="107"/>
      <c r="R52" s="107"/>
    </row>
    <row r="53" spans="1:18" ht="18" customHeight="1">
      <c r="A53" s="107"/>
      <c r="B53" s="107"/>
      <c r="C53" s="408"/>
      <c r="D53" s="1503"/>
      <c r="E53" s="197"/>
      <c r="F53" s="107"/>
      <c r="G53" s="1509"/>
      <c r="H53" s="107"/>
      <c r="I53" s="107"/>
      <c r="J53" s="1509"/>
      <c r="K53" s="1509"/>
      <c r="L53" s="107"/>
      <c r="M53" s="107"/>
      <c r="N53" s="107"/>
      <c r="O53" s="107"/>
      <c r="P53" s="107"/>
      <c r="Q53" s="107"/>
      <c r="R53" s="107"/>
    </row>
    <row r="54" spans="1:18" ht="18" customHeight="1">
      <c r="A54" s="107"/>
      <c r="B54" s="107"/>
      <c r="C54" s="408"/>
      <c r="D54" s="1503"/>
      <c r="E54" s="197"/>
      <c r="F54" s="107"/>
      <c r="G54" s="1509"/>
      <c r="H54" s="107"/>
      <c r="I54" s="107"/>
      <c r="J54" s="1509"/>
      <c r="K54" s="1509"/>
      <c r="L54" s="107"/>
      <c r="M54" s="107"/>
      <c r="N54" s="107"/>
      <c r="O54" s="107"/>
      <c r="P54" s="107"/>
      <c r="Q54" s="107"/>
      <c r="R54" s="107"/>
    </row>
    <row r="55" spans="1:18" ht="18" customHeight="1">
      <c r="A55" s="107"/>
      <c r="B55" s="107"/>
      <c r="C55" s="408"/>
      <c r="D55" s="1503"/>
      <c r="E55" s="197"/>
      <c r="F55" s="107"/>
      <c r="G55" s="1509"/>
      <c r="H55" s="107"/>
      <c r="I55" s="107"/>
      <c r="J55" s="1509"/>
      <c r="K55" s="1509"/>
      <c r="L55" s="107"/>
      <c r="M55" s="107"/>
      <c r="N55" s="107"/>
      <c r="O55" s="107"/>
      <c r="P55" s="107"/>
      <c r="Q55" s="107"/>
      <c r="R55" s="107"/>
    </row>
    <row r="56" spans="1:18" ht="18" customHeight="1">
      <c r="A56" s="107"/>
      <c r="B56" s="107"/>
      <c r="C56" s="408"/>
      <c r="D56" s="1503"/>
      <c r="E56" s="197"/>
      <c r="F56" s="107"/>
      <c r="G56" s="1509"/>
      <c r="H56" s="107"/>
      <c r="I56" s="107"/>
      <c r="J56" s="1509"/>
      <c r="K56" s="1509"/>
      <c r="L56" s="107"/>
      <c r="M56" s="107"/>
      <c r="N56" s="107"/>
      <c r="O56" s="107"/>
      <c r="P56" s="107"/>
      <c r="Q56" s="107"/>
      <c r="R56" s="107"/>
    </row>
    <row r="57" spans="1:18" ht="18" customHeight="1">
      <c r="A57" s="107"/>
      <c r="B57" s="107"/>
      <c r="C57" s="408"/>
      <c r="D57" s="1503"/>
      <c r="E57" s="197"/>
      <c r="F57" s="107"/>
      <c r="G57" s="1509"/>
      <c r="H57" s="107"/>
      <c r="I57" s="107"/>
      <c r="J57" s="1509"/>
      <c r="K57" s="1509"/>
      <c r="L57" s="107"/>
      <c r="M57" s="107"/>
      <c r="N57" s="107"/>
      <c r="O57" s="107"/>
      <c r="P57" s="107"/>
      <c r="Q57" s="107"/>
      <c r="R57" s="107"/>
    </row>
    <row r="58" spans="1:18" ht="18" customHeight="1">
      <c r="A58" s="107"/>
      <c r="B58" s="107"/>
      <c r="C58" s="408"/>
      <c r="D58" s="1503"/>
      <c r="E58" s="197"/>
      <c r="F58" s="107"/>
      <c r="G58" s="1509"/>
      <c r="H58" s="107"/>
      <c r="I58" s="107"/>
      <c r="J58" s="1509"/>
      <c r="K58" s="1509"/>
      <c r="L58" s="107"/>
      <c r="M58" s="107"/>
      <c r="N58" s="107"/>
      <c r="O58" s="107"/>
      <c r="P58" s="107"/>
      <c r="Q58" s="107"/>
      <c r="R58" s="107"/>
    </row>
    <row r="59" spans="1:18" ht="18" customHeight="1">
      <c r="A59" s="107"/>
      <c r="B59" s="107"/>
      <c r="C59" s="408"/>
      <c r="D59" s="1503"/>
      <c r="E59" s="197"/>
      <c r="F59" s="107"/>
      <c r="G59" s="1509"/>
      <c r="H59" s="107"/>
      <c r="I59" s="107"/>
      <c r="J59" s="1509"/>
      <c r="K59" s="1509"/>
      <c r="L59" s="107"/>
      <c r="M59" s="107"/>
      <c r="N59" s="107"/>
      <c r="O59" s="107"/>
      <c r="P59" s="107"/>
      <c r="Q59" s="107"/>
      <c r="R59" s="107"/>
    </row>
    <row r="60" spans="1:18" ht="18" customHeight="1">
      <c r="A60" s="107"/>
      <c r="B60" s="107"/>
      <c r="C60" s="408"/>
      <c r="D60" s="1503"/>
      <c r="E60" s="197"/>
      <c r="F60" s="107"/>
      <c r="G60" s="1509"/>
      <c r="H60" s="107"/>
      <c r="I60" s="107"/>
      <c r="J60" s="1509"/>
      <c r="K60" s="1509"/>
      <c r="L60" s="107"/>
      <c r="M60" s="107"/>
      <c r="N60" s="107"/>
      <c r="O60" s="107"/>
      <c r="P60" s="107"/>
      <c r="Q60" s="107"/>
      <c r="R60" s="107"/>
    </row>
    <row r="61" spans="1:18" ht="18" customHeight="1">
      <c r="A61" s="107"/>
      <c r="B61" s="107"/>
      <c r="C61" s="408"/>
      <c r="D61" s="1503"/>
      <c r="E61" s="197"/>
      <c r="F61" s="107"/>
      <c r="G61" s="1509"/>
      <c r="H61" s="107"/>
      <c r="I61" s="107"/>
      <c r="J61" s="1509"/>
      <c r="K61" s="1509"/>
      <c r="L61" s="107"/>
      <c r="M61" s="107"/>
      <c r="N61" s="107"/>
      <c r="O61" s="107"/>
      <c r="P61" s="107"/>
      <c r="Q61" s="107"/>
      <c r="R61" s="107"/>
    </row>
    <row r="62" spans="1:18" ht="18" customHeight="1">
      <c r="A62" s="107"/>
      <c r="B62" s="107"/>
      <c r="C62" s="408"/>
      <c r="D62" s="1510"/>
      <c r="E62" s="197"/>
      <c r="F62" s="107"/>
      <c r="G62" s="1509"/>
      <c r="H62" s="107"/>
      <c r="I62" s="107"/>
      <c r="J62" s="1509"/>
      <c r="K62" s="1509"/>
      <c r="L62" s="107"/>
      <c r="M62" s="107"/>
      <c r="N62" s="107"/>
      <c r="O62" s="107"/>
      <c r="P62" s="107"/>
      <c r="Q62" s="107"/>
      <c r="R62" s="107"/>
    </row>
  </sheetData>
  <mergeCells count="77">
    <mergeCell ref="A4:N4"/>
    <mergeCell ref="B1:H1"/>
    <mergeCell ref="I1:L1"/>
    <mergeCell ref="B2:H3"/>
    <mergeCell ref="I2:L2"/>
    <mergeCell ref="I3:L3"/>
    <mergeCell ref="A5:N5"/>
    <mergeCell ref="B6:F6"/>
    <mergeCell ref="A7:C7"/>
    <mergeCell ref="D7:N7"/>
    <mergeCell ref="A8:F8"/>
    <mergeCell ref="G8:I15"/>
    <mergeCell ref="J8:N8"/>
    <mergeCell ref="A9:F9"/>
    <mergeCell ref="K9:M9"/>
    <mergeCell ref="A10:F10"/>
    <mergeCell ref="K10:M10"/>
    <mergeCell ref="A11:F11"/>
    <mergeCell ref="K11:M11"/>
    <mergeCell ref="A12:F12"/>
    <mergeCell ref="K12:M12"/>
    <mergeCell ref="K14:M14"/>
    <mergeCell ref="K15:M15"/>
    <mergeCell ref="A16:A18"/>
    <mergeCell ref="B16:B18"/>
    <mergeCell ref="C16:C18"/>
    <mergeCell ref="D16:D18"/>
    <mergeCell ref="E16:E18"/>
    <mergeCell ref="F16:I17"/>
    <mergeCell ref="K16:M16"/>
    <mergeCell ref="L17:N17"/>
    <mergeCell ref="A13:F13"/>
    <mergeCell ref="K13:M13"/>
    <mergeCell ref="A27:A28"/>
    <mergeCell ref="C27:C28"/>
    <mergeCell ref="N27:N28"/>
    <mergeCell ref="A19:A20"/>
    <mergeCell ref="C19:C20"/>
    <mergeCell ref="N19:N20"/>
    <mergeCell ref="A21:A22"/>
    <mergeCell ref="C21:C22"/>
    <mergeCell ref="N21:N22"/>
    <mergeCell ref="A23:A24"/>
    <mergeCell ref="C23:C24"/>
    <mergeCell ref="A25:A26"/>
    <mergeCell ref="C25:C26"/>
    <mergeCell ref="N25:N26"/>
    <mergeCell ref="B29:D29"/>
    <mergeCell ref="J29:N29"/>
    <mergeCell ref="A30:A31"/>
    <mergeCell ref="B30:D31"/>
    <mergeCell ref="E30:F31"/>
    <mergeCell ref="J30:N31"/>
    <mergeCell ref="E29:I29"/>
    <mergeCell ref="A36:A37"/>
    <mergeCell ref="B36:D37"/>
    <mergeCell ref="E36:F37"/>
    <mergeCell ref="J36:N37"/>
    <mergeCell ref="A32:A33"/>
    <mergeCell ref="B32:D33"/>
    <mergeCell ref="E32:F33"/>
    <mergeCell ref="J32:N33"/>
    <mergeCell ref="A34:A35"/>
    <mergeCell ref="B34:D35"/>
    <mergeCell ref="E34:F35"/>
    <mergeCell ref="J34:N35"/>
    <mergeCell ref="L27:L28"/>
    <mergeCell ref="M27:M28"/>
    <mergeCell ref="N23:N24"/>
    <mergeCell ref="L19:L20"/>
    <mergeCell ref="M19:M20"/>
    <mergeCell ref="L21:L22"/>
    <mergeCell ref="L23:L24"/>
    <mergeCell ref="L25:L26"/>
    <mergeCell ref="M21:M22"/>
    <mergeCell ref="M23:M24"/>
    <mergeCell ref="M25:M26"/>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showGridLines="0" topLeftCell="E19" workbookViewId="0">
      <selection activeCell="A8" sqref="A8:F8"/>
    </sheetView>
  </sheetViews>
  <sheetFormatPr baseColWidth="10" defaultColWidth="12.42578125" defaultRowHeight="18" customHeight="1"/>
  <cols>
    <col min="1" max="1" width="79.28515625" style="86" customWidth="1"/>
    <col min="2" max="2" width="8.85546875" style="86" customWidth="1"/>
    <col min="3" max="3" width="22.42578125" style="86" customWidth="1"/>
    <col min="4" max="4" width="8.7109375" style="86" customWidth="1"/>
    <col min="5" max="9" width="19" style="86" customWidth="1"/>
    <col min="10" max="14" width="15.85546875" style="86" customWidth="1"/>
    <col min="15" max="15" width="24.7109375" style="86" customWidth="1"/>
    <col min="16" max="18" width="12.42578125" style="86" customWidth="1"/>
    <col min="19" max="16384" width="12.42578125" style="86"/>
  </cols>
  <sheetData>
    <row r="1" spans="1:17" ht="34.5" customHeight="1">
      <c r="A1" s="1511"/>
      <c r="B1" s="1465" t="s">
        <v>370</v>
      </c>
      <c r="C1" s="1466"/>
      <c r="D1" s="1466"/>
      <c r="E1" s="1466"/>
      <c r="F1" s="1466"/>
      <c r="G1" s="1466"/>
      <c r="H1" s="1467"/>
      <c r="I1" s="1512" t="s">
        <v>371</v>
      </c>
      <c r="J1" s="1461"/>
      <c r="K1" s="1461"/>
      <c r="L1" s="1513"/>
      <c r="M1" s="1514"/>
      <c r="N1" s="1515"/>
      <c r="O1" s="1516"/>
      <c r="P1" s="241"/>
      <c r="Q1" s="241"/>
    </row>
    <row r="2" spans="1:17" ht="37.5" customHeight="1">
      <c r="A2" s="1517"/>
      <c r="B2" s="1456"/>
      <c r="C2" s="1457"/>
      <c r="D2" s="1457"/>
      <c r="E2" s="1457"/>
      <c r="F2" s="1457"/>
      <c r="G2" s="1457"/>
      <c r="H2" s="1458"/>
      <c r="I2" s="1512" t="s">
        <v>372</v>
      </c>
      <c r="J2" s="1461"/>
      <c r="K2" s="1461"/>
      <c r="L2" s="1513"/>
      <c r="M2" s="1518"/>
      <c r="N2" s="1519"/>
      <c r="O2" s="1516"/>
      <c r="P2" s="241"/>
      <c r="Q2" s="241"/>
    </row>
    <row r="3" spans="1:17" ht="33.75" customHeight="1">
      <c r="A3" s="1517"/>
      <c r="B3" s="1465" t="s">
        <v>373</v>
      </c>
      <c r="C3" s="1466"/>
      <c r="D3" s="1466"/>
      <c r="E3" s="1466"/>
      <c r="F3" s="1466"/>
      <c r="G3" s="1466"/>
      <c r="H3" s="1467"/>
      <c r="I3" s="1512" t="s">
        <v>374</v>
      </c>
      <c r="J3" s="1461"/>
      <c r="K3" s="1461"/>
      <c r="L3" s="1513"/>
      <c r="M3" s="1518"/>
      <c r="N3" s="1519"/>
      <c r="O3" s="1516"/>
      <c r="P3" s="241"/>
      <c r="Q3" s="241"/>
    </row>
    <row r="4" spans="1:17" ht="38.25" customHeight="1">
      <c r="A4" s="1520"/>
      <c r="B4" s="1456"/>
      <c r="C4" s="1457"/>
      <c r="D4" s="1457"/>
      <c r="E4" s="1457"/>
      <c r="F4" s="1457"/>
      <c r="G4" s="1457"/>
      <c r="H4" s="1458"/>
      <c r="I4" s="1512" t="s">
        <v>375</v>
      </c>
      <c r="J4" s="1461"/>
      <c r="K4" s="1461"/>
      <c r="L4" s="1513"/>
      <c r="M4" s="1521"/>
      <c r="N4" s="1522"/>
      <c r="O4" s="1516"/>
      <c r="P4" s="241"/>
      <c r="Q4" s="241"/>
    </row>
    <row r="5" spans="1:17" ht="35.1" customHeight="1">
      <c r="A5" s="1523" t="s">
        <v>70</v>
      </c>
      <c r="B5" s="1524"/>
      <c r="C5" s="1524"/>
      <c r="D5" s="1525"/>
      <c r="E5" s="1524"/>
      <c r="F5" s="1524"/>
      <c r="G5" s="1525"/>
      <c r="H5" s="1524"/>
      <c r="I5" s="1524"/>
      <c r="J5" s="1000"/>
      <c r="K5" s="1000"/>
      <c r="L5" s="1524"/>
      <c r="M5" s="1524"/>
      <c r="N5" s="1524"/>
      <c r="O5" s="241"/>
      <c r="P5" s="241"/>
      <c r="Q5" s="241"/>
    </row>
    <row r="6" spans="1:17" ht="35.1" customHeight="1">
      <c r="A6" s="1526" t="s">
        <v>13</v>
      </c>
      <c r="B6" s="1527" t="s">
        <v>300</v>
      </c>
      <c r="C6" s="1528"/>
      <c r="D6" s="1529"/>
      <c r="E6" s="1528"/>
      <c r="F6" s="1528"/>
      <c r="G6" s="1530"/>
      <c r="H6" s="1531"/>
      <c r="I6" s="1532"/>
      <c r="J6" s="422"/>
      <c r="K6" s="422"/>
      <c r="L6" s="1533"/>
      <c r="M6" s="1531"/>
      <c r="N6" s="1531"/>
      <c r="O6" s="241"/>
      <c r="P6" s="241"/>
      <c r="Q6" s="241"/>
    </row>
    <row r="7" spans="1:17" ht="20.25" customHeight="1">
      <c r="A7" s="609" t="s">
        <v>14</v>
      </c>
      <c r="B7" s="610"/>
      <c r="C7" s="611"/>
      <c r="D7" s="612" t="s">
        <v>71</v>
      </c>
      <c r="E7" s="613"/>
      <c r="F7" s="613"/>
      <c r="G7" s="613"/>
      <c r="H7" s="613"/>
      <c r="I7" s="613"/>
      <c r="J7" s="613"/>
      <c r="K7" s="613"/>
      <c r="L7" s="613"/>
      <c r="M7" s="613"/>
      <c r="N7" s="614"/>
      <c r="O7" s="240"/>
      <c r="P7" s="241"/>
      <c r="Q7" s="241"/>
    </row>
    <row r="8" spans="1:17" ht="27.95" customHeight="1">
      <c r="A8" s="621" t="s">
        <v>16</v>
      </c>
      <c r="B8" s="622"/>
      <c r="C8" s="622"/>
      <c r="D8" s="622"/>
      <c r="E8" s="622"/>
      <c r="F8" s="622"/>
      <c r="G8" s="918" t="s">
        <v>98</v>
      </c>
      <c r="H8" s="919"/>
      <c r="I8" s="920"/>
      <c r="J8" s="943" t="s">
        <v>18</v>
      </c>
      <c r="K8" s="944"/>
      <c r="L8" s="944"/>
      <c r="M8" s="944"/>
      <c r="N8" s="945"/>
      <c r="O8" s="240"/>
      <c r="P8" s="241"/>
      <c r="Q8" s="241"/>
    </row>
    <row r="9" spans="1:17" ht="27.95" customHeight="1">
      <c r="A9" s="618" t="s">
        <v>99</v>
      </c>
      <c r="B9" s="619"/>
      <c r="C9" s="619"/>
      <c r="D9" s="619"/>
      <c r="E9" s="619"/>
      <c r="F9" s="620"/>
      <c r="G9" s="921"/>
      <c r="H9" s="833"/>
      <c r="I9" s="922"/>
      <c r="J9" s="556" t="s">
        <v>20</v>
      </c>
      <c r="K9" s="607" t="s">
        <v>21</v>
      </c>
      <c r="L9" s="608"/>
      <c r="M9" s="608"/>
      <c r="N9" s="567" t="s">
        <v>22</v>
      </c>
      <c r="O9" s="240"/>
      <c r="P9" s="241"/>
      <c r="Q9" s="241"/>
    </row>
    <row r="10" spans="1:17" ht="27.95" customHeight="1">
      <c r="A10" s="905" t="s">
        <v>100</v>
      </c>
      <c r="B10" s="906"/>
      <c r="C10" s="906"/>
      <c r="D10" s="906"/>
      <c r="E10" s="906"/>
      <c r="F10" s="906"/>
      <c r="G10" s="921"/>
      <c r="H10" s="833"/>
      <c r="I10" s="922"/>
      <c r="J10" s="242"/>
      <c r="K10" s="907"/>
      <c r="L10" s="908"/>
      <c r="M10" s="909"/>
      <c r="N10" s="243"/>
      <c r="O10" s="240"/>
      <c r="P10" s="241"/>
      <c r="Q10" s="241"/>
    </row>
    <row r="11" spans="1:17" ht="27.95" customHeight="1">
      <c r="A11" s="621" t="s">
        <v>75</v>
      </c>
      <c r="B11" s="622"/>
      <c r="C11" s="622"/>
      <c r="D11" s="622"/>
      <c r="E11" s="622"/>
      <c r="F11" s="622"/>
      <c r="G11" s="921"/>
      <c r="H11" s="833"/>
      <c r="I11" s="922"/>
      <c r="J11" s="242"/>
      <c r="K11" s="907"/>
      <c r="L11" s="908"/>
      <c r="M11" s="909"/>
      <c r="N11" s="244"/>
      <c r="O11" s="240"/>
      <c r="P11" s="241"/>
      <c r="Q11" s="241"/>
    </row>
    <row r="12" spans="1:17" ht="27.95" customHeight="1">
      <c r="A12" s="621" t="s">
        <v>101</v>
      </c>
      <c r="B12" s="622"/>
      <c r="C12" s="622"/>
      <c r="D12" s="622"/>
      <c r="E12" s="622"/>
      <c r="F12" s="622"/>
      <c r="G12" s="921"/>
      <c r="H12" s="833"/>
      <c r="I12" s="922"/>
      <c r="J12" s="132"/>
      <c r="K12" s="907"/>
      <c r="L12" s="908"/>
      <c r="M12" s="909"/>
      <c r="N12" s="245"/>
      <c r="O12" s="240"/>
      <c r="P12" s="241"/>
      <c r="Q12" s="241"/>
    </row>
    <row r="13" spans="1:17" ht="27.95" customHeight="1">
      <c r="A13" s="926" t="s">
        <v>238</v>
      </c>
      <c r="B13" s="927"/>
      <c r="C13" s="927"/>
      <c r="D13" s="927"/>
      <c r="E13" s="927"/>
      <c r="F13" s="928"/>
      <c r="G13" s="923"/>
      <c r="H13" s="924"/>
      <c r="I13" s="925"/>
      <c r="J13" s="246"/>
      <c r="K13" s="907"/>
      <c r="L13" s="908"/>
      <c r="M13" s="909"/>
      <c r="N13" s="247"/>
      <c r="O13" s="248"/>
      <c r="P13" s="241"/>
      <c r="Q13" s="241"/>
    </row>
    <row r="14" spans="1:17" ht="27.95" customHeight="1">
      <c r="A14" s="910" t="s">
        <v>27</v>
      </c>
      <c r="B14" s="642" t="s">
        <v>303</v>
      </c>
      <c r="C14" s="875" t="s">
        <v>28</v>
      </c>
      <c r="D14" s="875" t="s">
        <v>29</v>
      </c>
      <c r="E14" s="875" t="s">
        <v>30</v>
      </c>
      <c r="F14" s="875" t="s">
        <v>31</v>
      </c>
      <c r="G14" s="876"/>
      <c r="H14" s="876"/>
      <c r="I14" s="876"/>
      <c r="J14" s="875" t="s">
        <v>32</v>
      </c>
      <c r="K14" s="876"/>
      <c r="L14" s="913" t="s">
        <v>33</v>
      </c>
      <c r="M14" s="914"/>
      <c r="N14" s="915"/>
      <c r="O14" s="240"/>
      <c r="P14" s="241"/>
      <c r="Q14" s="241"/>
    </row>
    <row r="15" spans="1:17" ht="27.95" customHeight="1">
      <c r="A15" s="911"/>
      <c r="B15" s="643"/>
      <c r="C15" s="643"/>
      <c r="D15" s="643"/>
      <c r="E15" s="643"/>
      <c r="F15" s="643"/>
      <c r="G15" s="643"/>
      <c r="H15" s="643"/>
      <c r="I15" s="643"/>
      <c r="J15" s="643"/>
      <c r="K15" s="643"/>
      <c r="L15" s="615" t="s">
        <v>40</v>
      </c>
      <c r="M15" s="615" t="s">
        <v>41</v>
      </c>
      <c r="N15" s="916" t="s">
        <v>42</v>
      </c>
      <c r="O15" s="240"/>
      <c r="P15" s="241"/>
      <c r="Q15" s="241"/>
    </row>
    <row r="16" spans="1:17" ht="27.95" customHeight="1" thickBot="1">
      <c r="A16" s="912"/>
      <c r="B16" s="646"/>
      <c r="C16" s="646"/>
      <c r="D16" s="646"/>
      <c r="E16" s="646"/>
      <c r="F16" s="558" t="s">
        <v>34</v>
      </c>
      <c r="G16" s="558" t="s">
        <v>35</v>
      </c>
      <c r="H16" s="558" t="s">
        <v>36</v>
      </c>
      <c r="I16" s="558" t="s">
        <v>37</v>
      </c>
      <c r="J16" s="558" t="s">
        <v>38</v>
      </c>
      <c r="K16" s="154" t="s">
        <v>39</v>
      </c>
      <c r="L16" s="646"/>
      <c r="M16" s="646"/>
      <c r="N16" s="917"/>
      <c r="O16" s="240"/>
      <c r="P16" s="241"/>
      <c r="Q16" s="241"/>
    </row>
    <row r="17" spans="1:17" ht="27.95" customHeight="1">
      <c r="A17" s="637" t="s">
        <v>102</v>
      </c>
      <c r="B17" s="156" t="s">
        <v>44</v>
      </c>
      <c r="C17" s="877" t="s">
        <v>103</v>
      </c>
      <c r="D17" s="293">
        <v>1</v>
      </c>
      <c r="E17" s="294">
        <v>75000000</v>
      </c>
      <c r="F17" s="294">
        <f>E17</f>
        <v>75000000</v>
      </c>
      <c r="G17" s="295"/>
      <c r="H17" s="295"/>
      <c r="I17" s="295"/>
      <c r="J17" s="162">
        <v>44927</v>
      </c>
      <c r="K17" s="162">
        <v>45290</v>
      </c>
      <c r="L17" s="878">
        <f>+D18/D17</f>
        <v>0</v>
      </c>
      <c r="M17" s="878">
        <f>+E18/E17</f>
        <v>0</v>
      </c>
      <c r="N17" s="733">
        <v>0</v>
      </c>
      <c r="O17" s="281"/>
      <c r="P17" s="241"/>
      <c r="Q17" s="241"/>
    </row>
    <row r="18" spans="1:17" ht="27.95" customHeight="1">
      <c r="A18" s="636"/>
      <c r="B18" s="163" t="s">
        <v>46</v>
      </c>
      <c r="C18" s="871"/>
      <c r="D18" s="288">
        <v>0</v>
      </c>
      <c r="E18" s="286">
        <v>0</v>
      </c>
      <c r="F18" s="286">
        <v>0</v>
      </c>
      <c r="G18" s="287"/>
      <c r="H18" s="287"/>
      <c r="I18" s="287"/>
      <c r="J18" s="168">
        <v>44927</v>
      </c>
      <c r="K18" s="168">
        <v>45290</v>
      </c>
      <c r="L18" s="737"/>
      <c r="M18" s="737"/>
      <c r="N18" s="657"/>
      <c r="O18" s="281"/>
      <c r="P18" s="241"/>
      <c r="Q18" s="241"/>
    </row>
    <row r="19" spans="1:17" ht="27.95" customHeight="1">
      <c r="A19" s="635" t="s">
        <v>104</v>
      </c>
      <c r="B19" s="163" t="s">
        <v>44</v>
      </c>
      <c r="C19" s="870" t="s">
        <v>105</v>
      </c>
      <c r="D19" s="289">
        <v>1</v>
      </c>
      <c r="E19" s="286">
        <v>150000000</v>
      </c>
      <c r="F19" s="286">
        <f>E19</f>
        <v>150000000</v>
      </c>
      <c r="G19" s="287"/>
      <c r="H19" s="287"/>
      <c r="I19" s="287"/>
      <c r="J19" s="168">
        <v>44927</v>
      </c>
      <c r="K19" s="168">
        <v>45290</v>
      </c>
      <c r="L19" s="737">
        <f t="shared" ref="L19:L23" si="0">+D20/D19</f>
        <v>0</v>
      </c>
      <c r="M19" s="737">
        <f t="shared" ref="M19:M23" si="1">+E20/E19</f>
        <v>9.5526666666666663E-2</v>
      </c>
      <c r="N19" s="657">
        <f>+L19*L19/M19</f>
        <v>0</v>
      </c>
      <c r="O19" s="281"/>
      <c r="P19" s="241"/>
      <c r="Q19" s="241"/>
    </row>
    <row r="20" spans="1:17" ht="27.95" customHeight="1">
      <c r="A20" s="636"/>
      <c r="B20" s="163" t="s">
        <v>46</v>
      </c>
      <c r="C20" s="871"/>
      <c r="D20" s="290">
        <v>0</v>
      </c>
      <c r="E20" s="286">
        <v>14329000</v>
      </c>
      <c r="F20" s="286">
        <f t="shared" ref="F20:F24" si="2">E20</f>
        <v>14329000</v>
      </c>
      <c r="G20" s="287"/>
      <c r="H20" s="287"/>
      <c r="I20" s="287"/>
      <c r="J20" s="168">
        <v>44927</v>
      </c>
      <c r="K20" s="168">
        <v>45290</v>
      </c>
      <c r="L20" s="737"/>
      <c r="M20" s="737"/>
      <c r="N20" s="657"/>
      <c r="O20" s="281"/>
      <c r="P20" s="241"/>
      <c r="Q20" s="241"/>
    </row>
    <row r="21" spans="1:17" ht="27.95" customHeight="1">
      <c r="A21" s="868" t="s">
        <v>106</v>
      </c>
      <c r="B21" s="163" t="s">
        <v>44</v>
      </c>
      <c r="C21" s="870" t="s">
        <v>107</v>
      </c>
      <c r="D21" s="289">
        <v>8</v>
      </c>
      <c r="E21" s="286">
        <f>150000000+16343333</f>
        <v>166343333</v>
      </c>
      <c r="F21" s="286">
        <f t="shared" si="2"/>
        <v>166343333</v>
      </c>
      <c r="G21" s="287"/>
      <c r="H21" s="287"/>
      <c r="I21" s="291"/>
      <c r="J21" s="168">
        <v>44927</v>
      </c>
      <c r="K21" s="168">
        <v>45290</v>
      </c>
      <c r="L21" s="737">
        <f t="shared" si="0"/>
        <v>0</v>
      </c>
      <c r="M21" s="737">
        <f t="shared" si="1"/>
        <v>8.6141113933312849E-2</v>
      </c>
      <c r="N21" s="657">
        <v>0</v>
      </c>
      <c r="O21" s="281"/>
      <c r="P21" s="241"/>
      <c r="Q21" s="241"/>
    </row>
    <row r="22" spans="1:17" ht="27.95" customHeight="1">
      <c r="A22" s="869"/>
      <c r="B22" s="163" t="s">
        <v>46</v>
      </c>
      <c r="C22" s="871"/>
      <c r="D22" s="290">
        <v>0</v>
      </c>
      <c r="E22" s="286">
        <v>14329000</v>
      </c>
      <c r="F22" s="286">
        <f t="shared" si="2"/>
        <v>14329000</v>
      </c>
      <c r="G22" s="292"/>
      <c r="H22" s="287"/>
      <c r="I22" s="287"/>
      <c r="J22" s="168">
        <v>44927</v>
      </c>
      <c r="K22" s="168">
        <v>45290</v>
      </c>
      <c r="L22" s="737"/>
      <c r="M22" s="737"/>
      <c r="N22" s="657"/>
      <c r="O22" s="281"/>
      <c r="P22" s="241"/>
      <c r="Q22" s="241"/>
    </row>
    <row r="23" spans="1:17" ht="27.95" customHeight="1">
      <c r="A23" s="635" t="s">
        <v>108</v>
      </c>
      <c r="B23" s="163" t="s">
        <v>44</v>
      </c>
      <c r="C23" s="870" t="s">
        <v>109</v>
      </c>
      <c r="D23" s="285">
        <v>1</v>
      </c>
      <c r="E23" s="286">
        <v>25000000</v>
      </c>
      <c r="F23" s="286">
        <f t="shared" si="2"/>
        <v>25000000</v>
      </c>
      <c r="G23" s="292"/>
      <c r="H23" s="287"/>
      <c r="I23" s="287"/>
      <c r="J23" s="168">
        <v>44927</v>
      </c>
      <c r="K23" s="168">
        <v>45290</v>
      </c>
      <c r="L23" s="737">
        <f t="shared" si="0"/>
        <v>0</v>
      </c>
      <c r="M23" s="737">
        <f t="shared" si="1"/>
        <v>0.74956</v>
      </c>
      <c r="N23" s="657">
        <v>0</v>
      </c>
      <c r="O23" s="281"/>
      <c r="P23" s="241"/>
      <c r="Q23" s="241"/>
    </row>
    <row r="24" spans="1:17" ht="27.95" customHeight="1" thickBot="1">
      <c r="A24" s="714"/>
      <c r="B24" s="172" t="s">
        <v>46</v>
      </c>
      <c r="C24" s="874"/>
      <c r="D24" s="296">
        <v>0</v>
      </c>
      <c r="E24" s="297">
        <v>18739000</v>
      </c>
      <c r="F24" s="297">
        <f t="shared" si="2"/>
        <v>18739000</v>
      </c>
      <c r="G24" s="298"/>
      <c r="H24" s="299"/>
      <c r="I24" s="299"/>
      <c r="J24" s="175">
        <v>44927</v>
      </c>
      <c r="K24" s="175">
        <v>45290</v>
      </c>
      <c r="L24" s="738"/>
      <c r="M24" s="738"/>
      <c r="N24" s="658"/>
      <c r="O24" s="281"/>
      <c r="P24" s="241"/>
      <c r="Q24" s="241"/>
    </row>
    <row r="25" spans="1:17" ht="27.95" customHeight="1">
      <c r="A25" s="864" t="s">
        <v>51</v>
      </c>
      <c r="B25" s="176" t="s">
        <v>44</v>
      </c>
      <c r="C25" s="872"/>
      <c r="D25" s="282"/>
      <c r="E25" s="283">
        <f>E17+E19+E21+E23</f>
        <v>416343333</v>
      </c>
      <c r="F25" s="217">
        <f>F17+F19+F21+F23</f>
        <v>416343333</v>
      </c>
      <c r="G25" s="201">
        <f>G17+G19+G21</f>
        <v>0</v>
      </c>
      <c r="H25" s="201">
        <f>H17+H19+H21</f>
        <v>0</v>
      </c>
      <c r="I25" s="201">
        <f>I17+I19+I21</f>
        <v>0</v>
      </c>
      <c r="J25" s="284"/>
      <c r="K25" s="203"/>
      <c r="L25" s="866">
        <f>SUM(L17:L24)/4</f>
        <v>0</v>
      </c>
      <c r="M25" s="866">
        <f>+E26/E25</f>
        <v>0.1138411408163464</v>
      </c>
      <c r="N25" s="903"/>
      <c r="O25" s="240"/>
      <c r="P25" s="241"/>
      <c r="Q25" s="241"/>
    </row>
    <row r="26" spans="1:17" ht="27.95" customHeight="1" thickBot="1">
      <c r="A26" s="865"/>
      <c r="B26" s="17" t="s">
        <v>46</v>
      </c>
      <c r="C26" s="873"/>
      <c r="D26" s="554"/>
      <c r="E26" s="277">
        <f>+E18+E20+E22+E24</f>
        <v>47397000</v>
      </c>
      <c r="F26" s="220">
        <f>+F18+F20+F22+F24</f>
        <v>47397000</v>
      </c>
      <c r="G26" s="253"/>
      <c r="H26" s="256"/>
      <c r="I26" s="253"/>
      <c r="J26" s="253"/>
      <c r="K26" s="122"/>
      <c r="L26" s="867"/>
      <c r="M26" s="867"/>
      <c r="N26" s="904"/>
      <c r="O26" s="240"/>
      <c r="P26" s="241"/>
      <c r="Q26" s="241"/>
    </row>
    <row r="27" spans="1:17" ht="27.95" customHeight="1">
      <c r="A27" s="257"/>
      <c r="B27" s="258"/>
      <c r="C27" s="259"/>
      <c r="D27" s="260"/>
      <c r="E27" s="261"/>
      <c r="F27" s="262"/>
      <c r="G27" s="263"/>
      <c r="H27" s="264"/>
      <c r="I27" s="265"/>
      <c r="J27" s="266"/>
      <c r="K27" s="266"/>
      <c r="L27" s="267"/>
      <c r="M27" s="268"/>
      <c r="N27" s="269"/>
      <c r="O27" s="240"/>
      <c r="P27" s="241"/>
      <c r="Q27" s="270"/>
    </row>
    <row r="28" spans="1:17" ht="27.95" customHeight="1">
      <c r="A28" s="271" t="s">
        <v>52</v>
      </c>
      <c r="B28" s="892" t="s">
        <v>53</v>
      </c>
      <c r="C28" s="893"/>
      <c r="D28" s="894"/>
      <c r="E28" s="895" t="s">
        <v>84</v>
      </c>
      <c r="F28" s="896"/>
      <c r="G28" s="896"/>
      <c r="H28" s="896"/>
      <c r="I28" s="272"/>
      <c r="J28" s="897" t="s">
        <v>55</v>
      </c>
      <c r="K28" s="898"/>
      <c r="L28" s="898"/>
      <c r="M28" s="898"/>
      <c r="N28" s="899"/>
      <c r="O28" s="240"/>
      <c r="P28" s="241"/>
      <c r="Q28" s="241"/>
    </row>
    <row r="29" spans="1:17" ht="27.95" customHeight="1">
      <c r="A29" s="886" t="s">
        <v>94</v>
      </c>
      <c r="B29" s="900" t="s">
        <v>110</v>
      </c>
      <c r="C29" s="901"/>
      <c r="D29" s="902"/>
      <c r="E29" s="900" t="s">
        <v>111</v>
      </c>
      <c r="F29" s="901"/>
      <c r="G29" s="902"/>
      <c r="H29" s="190" t="s">
        <v>44</v>
      </c>
      <c r="I29" s="279">
        <v>1</v>
      </c>
      <c r="J29" s="888" t="s">
        <v>66</v>
      </c>
      <c r="K29" s="889"/>
      <c r="L29" s="889"/>
      <c r="M29" s="889"/>
      <c r="N29" s="890"/>
      <c r="O29" s="240"/>
      <c r="P29" s="241"/>
      <c r="Q29" s="241"/>
    </row>
    <row r="30" spans="1:17" ht="27.95" customHeight="1">
      <c r="A30" s="887"/>
      <c r="B30" s="767"/>
      <c r="C30" s="768"/>
      <c r="D30" s="769"/>
      <c r="E30" s="767"/>
      <c r="F30" s="768"/>
      <c r="G30" s="769"/>
      <c r="H30" s="570" t="s">
        <v>46</v>
      </c>
      <c r="I30" s="280">
        <v>0</v>
      </c>
      <c r="J30" s="891"/>
      <c r="K30" s="889"/>
      <c r="L30" s="889"/>
      <c r="M30" s="889"/>
      <c r="N30" s="890"/>
      <c r="O30" s="240"/>
      <c r="P30" s="241"/>
      <c r="Q30" s="241"/>
    </row>
    <row r="31" spans="1:17" ht="27.95" customHeight="1">
      <c r="A31" s="881" t="s">
        <v>94</v>
      </c>
      <c r="B31" s="679" t="s">
        <v>112</v>
      </c>
      <c r="C31" s="648"/>
      <c r="D31" s="649"/>
      <c r="E31" s="680" t="s">
        <v>113</v>
      </c>
      <c r="F31" s="681"/>
      <c r="G31" s="682"/>
      <c r="H31" s="570" t="s">
        <v>44</v>
      </c>
      <c r="I31" s="273">
        <v>1</v>
      </c>
      <c r="J31" s="884" t="s">
        <v>66</v>
      </c>
      <c r="K31" s="691"/>
      <c r="L31" s="691"/>
      <c r="M31" s="691"/>
      <c r="N31" s="692"/>
      <c r="O31" s="240"/>
      <c r="P31" s="241"/>
      <c r="Q31" s="241"/>
    </row>
    <row r="32" spans="1:17" ht="27.95" customHeight="1">
      <c r="A32" s="787"/>
      <c r="B32" s="650"/>
      <c r="C32" s="651"/>
      <c r="D32" s="652"/>
      <c r="E32" s="683"/>
      <c r="F32" s="684"/>
      <c r="G32" s="685"/>
      <c r="H32" s="570" t="s">
        <v>46</v>
      </c>
      <c r="I32" s="273">
        <v>0</v>
      </c>
      <c r="J32" s="885"/>
      <c r="K32" s="704"/>
      <c r="L32" s="704"/>
      <c r="M32" s="704"/>
      <c r="N32" s="705"/>
      <c r="O32" s="240"/>
      <c r="P32" s="241"/>
      <c r="Q32" s="241"/>
    </row>
    <row r="33" spans="1:17" ht="27.95" customHeight="1">
      <c r="A33" s="881" t="s">
        <v>94</v>
      </c>
      <c r="B33" s="679" t="s">
        <v>114</v>
      </c>
      <c r="C33" s="648"/>
      <c r="D33" s="649"/>
      <c r="E33" s="680" t="s">
        <v>115</v>
      </c>
      <c r="F33" s="681"/>
      <c r="G33" s="682"/>
      <c r="H33" s="570" t="s">
        <v>44</v>
      </c>
      <c r="I33" s="274">
        <v>5</v>
      </c>
      <c r="J33" s="884" t="s">
        <v>67</v>
      </c>
      <c r="K33" s="707"/>
      <c r="L33" s="707"/>
      <c r="M33" s="707"/>
      <c r="N33" s="708"/>
      <c r="O33" s="240"/>
      <c r="P33" s="241"/>
      <c r="Q33" s="241"/>
    </row>
    <row r="34" spans="1:17" ht="27.95" customHeight="1">
      <c r="A34" s="787"/>
      <c r="B34" s="650"/>
      <c r="C34" s="651"/>
      <c r="D34" s="652"/>
      <c r="E34" s="683"/>
      <c r="F34" s="684"/>
      <c r="G34" s="685"/>
      <c r="H34" s="570" t="s">
        <v>46</v>
      </c>
      <c r="I34" s="275">
        <v>0</v>
      </c>
      <c r="J34" s="929"/>
      <c r="K34" s="710"/>
      <c r="L34" s="710"/>
      <c r="M34" s="710"/>
      <c r="N34" s="711"/>
      <c r="O34" s="240"/>
      <c r="P34" s="241"/>
      <c r="Q34" s="241"/>
    </row>
    <row r="35" spans="1:17" ht="27.95" customHeight="1">
      <c r="A35" s="882" t="s">
        <v>94</v>
      </c>
      <c r="B35" s="741" t="s">
        <v>116</v>
      </c>
      <c r="C35" s="742"/>
      <c r="D35" s="742"/>
      <c r="E35" s="879" t="s">
        <v>117</v>
      </c>
      <c r="F35" s="880"/>
      <c r="G35" s="880"/>
      <c r="H35" s="570" t="s">
        <v>44</v>
      </c>
      <c r="I35" s="273">
        <v>1</v>
      </c>
      <c r="J35" s="884" t="s">
        <v>66</v>
      </c>
      <c r="K35" s="691"/>
      <c r="L35" s="691"/>
      <c r="M35" s="691"/>
      <c r="N35" s="692"/>
      <c r="O35" s="240"/>
      <c r="P35" s="241"/>
      <c r="Q35" s="241"/>
    </row>
    <row r="36" spans="1:17" ht="27.95" customHeight="1">
      <c r="A36" s="883"/>
      <c r="B36" s="742"/>
      <c r="C36" s="742"/>
      <c r="D36" s="742"/>
      <c r="E36" s="880"/>
      <c r="F36" s="880"/>
      <c r="G36" s="880"/>
      <c r="H36" s="570" t="s">
        <v>46</v>
      </c>
      <c r="I36" s="273">
        <v>0</v>
      </c>
      <c r="J36" s="930"/>
      <c r="K36" s="694"/>
      <c r="L36" s="694"/>
      <c r="M36" s="694"/>
      <c r="N36" s="695"/>
      <c r="O36" s="240"/>
      <c r="P36" s="241"/>
      <c r="Q36" s="241"/>
    </row>
    <row r="37" spans="1:17" ht="27.95" customHeight="1">
      <c r="A37" s="1534" t="s">
        <v>306</v>
      </c>
      <c r="B37" s="1534"/>
      <c r="C37" s="1534"/>
      <c r="D37" s="1534"/>
      <c r="E37" s="1534"/>
      <c r="F37" s="1534"/>
      <c r="G37" s="1534"/>
      <c r="H37" s="1535"/>
      <c r="I37" s="273"/>
      <c r="J37" s="930"/>
      <c r="K37" s="694"/>
      <c r="L37" s="694"/>
      <c r="M37" s="694"/>
      <c r="N37" s="695"/>
      <c r="O37" s="240"/>
      <c r="P37" s="241"/>
      <c r="Q37" s="241"/>
    </row>
    <row r="38" spans="1:17" ht="27.95" customHeight="1" thickBot="1">
      <c r="A38" s="1536"/>
      <c r="B38" s="1536"/>
      <c r="C38" s="1536"/>
      <c r="D38" s="1536"/>
      <c r="E38" s="1536"/>
      <c r="F38" s="1536"/>
      <c r="G38" s="1536"/>
      <c r="H38" s="1537"/>
      <c r="I38" s="276"/>
      <c r="J38" s="931"/>
      <c r="K38" s="697"/>
      <c r="L38" s="697"/>
      <c r="M38" s="697"/>
      <c r="N38" s="698"/>
      <c r="O38" s="240"/>
      <c r="P38" s="241"/>
      <c r="Q38" s="241"/>
    </row>
  </sheetData>
  <mergeCells count="81">
    <mergeCell ref="J33:N34"/>
    <mergeCell ref="J35:N38"/>
    <mergeCell ref="A1:A4"/>
    <mergeCell ref="B1:H2"/>
    <mergeCell ref="I1:L1"/>
    <mergeCell ref="M1:N4"/>
    <mergeCell ref="I2:L2"/>
    <mergeCell ref="B3:H4"/>
    <mergeCell ref="I3:L3"/>
    <mergeCell ref="I4:L4"/>
    <mergeCell ref="A7:C7"/>
    <mergeCell ref="D7:N7"/>
    <mergeCell ref="J8:N8"/>
    <mergeCell ref="A9:F9"/>
    <mergeCell ref="A5:N5"/>
    <mergeCell ref="B6:F6"/>
    <mergeCell ref="A8:F8"/>
    <mergeCell ref="G8:I13"/>
    <mergeCell ref="A11:F11"/>
    <mergeCell ref="K13:M13"/>
    <mergeCell ref="A13:F13"/>
    <mergeCell ref="K11:M11"/>
    <mergeCell ref="A12:F12"/>
    <mergeCell ref="K12:M12"/>
    <mergeCell ref="K9:M9"/>
    <mergeCell ref="A10:F10"/>
    <mergeCell ref="K10:M10"/>
    <mergeCell ref="A14:A16"/>
    <mergeCell ref="C14:C16"/>
    <mergeCell ref="B14:B16"/>
    <mergeCell ref="L15:L16"/>
    <mergeCell ref="D14:D16"/>
    <mergeCell ref="E14:E16"/>
    <mergeCell ref="F14:I15"/>
    <mergeCell ref="L14:N14"/>
    <mergeCell ref="M15:M16"/>
    <mergeCell ref="N15:N16"/>
    <mergeCell ref="N25:N26"/>
    <mergeCell ref="M25:M26"/>
    <mergeCell ref="N17:N18"/>
    <mergeCell ref="N19:N20"/>
    <mergeCell ref="N21:N22"/>
    <mergeCell ref="N23:N24"/>
    <mergeCell ref="M17:M18"/>
    <mergeCell ref="M19:M20"/>
    <mergeCell ref="A31:A32"/>
    <mergeCell ref="J31:N32"/>
    <mergeCell ref="A29:A30"/>
    <mergeCell ref="J29:N30"/>
    <mergeCell ref="B28:D28"/>
    <mergeCell ref="E28:H28"/>
    <mergeCell ref="J28:N28"/>
    <mergeCell ref="B31:D32"/>
    <mergeCell ref="E31:G32"/>
    <mergeCell ref="B29:D30"/>
    <mergeCell ref="E29:G30"/>
    <mergeCell ref="E33:G34"/>
    <mergeCell ref="B35:D36"/>
    <mergeCell ref="E35:G36"/>
    <mergeCell ref="A37:H38"/>
    <mergeCell ref="A33:A34"/>
    <mergeCell ref="A35:A36"/>
    <mergeCell ref="B33:D34"/>
    <mergeCell ref="J14:K15"/>
    <mergeCell ref="M21:M22"/>
    <mergeCell ref="M23:M24"/>
    <mergeCell ref="A17:A18"/>
    <mergeCell ref="C17:C18"/>
    <mergeCell ref="L17:L18"/>
    <mergeCell ref="L23:L24"/>
    <mergeCell ref="A25:A26"/>
    <mergeCell ref="L25:L26"/>
    <mergeCell ref="A19:A20"/>
    <mergeCell ref="A21:A22"/>
    <mergeCell ref="C21:C22"/>
    <mergeCell ref="C19:C20"/>
    <mergeCell ref="C25:C26"/>
    <mergeCell ref="A23:A24"/>
    <mergeCell ref="C23:C24"/>
    <mergeCell ref="L19:L20"/>
    <mergeCell ref="L21:L22"/>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0"/>
  <sheetViews>
    <sheetView showGridLines="0" topLeftCell="A22" zoomScaleNormal="100" workbookViewId="0">
      <selection activeCell="G8" sqref="G8:I13"/>
    </sheetView>
  </sheetViews>
  <sheetFormatPr baseColWidth="10" defaultColWidth="12.42578125" defaultRowHeight="18" customHeight="1"/>
  <cols>
    <col min="1" max="1" width="36.42578125" style="86" customWidth="1"/>
    <col min="2" max="2" width="7.140625" style="86" customWidth="1"/>
    <col min="3" max="3" width="11.42578125" style="86" customWidth="1"/>
    <col min="4" max="4" width="8.85546875" style="86" customWidth="1"/>
    <col min="5" max="9" width="19" style="86" customWidth="1"/>
    <col min="10" max="14" width="15.85546875" style="86" customWidth="1"/>
    <col min="15" max="29" width="12.42578125" style="86" customWidth="1"/>
    <col min="30" max="30" width="12.42578125" style="86"/>
    <col min="31" max="31" width="12.7109375" style="86" bestFit="1" customWidth="1"/>
    <col min="32" max="16384" width="12.42578125" style="86"/>
  </cols>
  <sheetData>
    <row r="1" spans="1:28" ht="34.5" customHeight="1">
      <c r="A1" s="1511"/>
      <c r="B1" s="1465" t="s">
        <v>370</v>
      </c>
      <c r="C1" s="1466"/>
      <c r="D1" s="1466"/>
      <c r="E1" s="1466"/>
      <c r="F1" s="1466"/>
      <c r="G1" s="1466"/>
      <c r="H1" s="1467"/>
      <c r="I1" s="1512" t="s">
        <v>371</v>
      </c>
      <c r="J1" s="1461"/>
      <c r="K1" s="1461"/>
      <c r="L1" s="1513"/>
      <c r="M1" s="1514"/>
      <c r="N1" s="1515"/>
      <c r="O1" s="327"/>
      <c r="P1" s="241"/>
      <c r="Q1" s="241"/>
      <c r="R1" s="241"/>
      <c r="S1" s="241"/>
      <c r="T1" s="241"/>
      <c r="U1" s="241"/>
      <c r="V1" s="241"/>
      <c r="W1" s="241"/>
      <c r="X1" s="241"/>
      <c r="Y1" s="241"/>
      <c r="Z1" s="241"/>
      <c r="AA1" s="241"/>
      <c r="AB1" s="241"/>
    </row>
    <row r="2" spans="1:28" ht="20.100000000000001" customHeight="1">
      <c r="A2" s="1517"/>
      <c r="B2" s="1456"/>
      <c r="C2" s="1457"/>
      <c r="D2" s="1457"/>
      <c r="E2" s="1457"/>
      <c r="F2" s="1457"/>
      <c r="G2" s="1457"/>
      <c r="H2" s="1458"/>
      <c r="I2" s="1512" t="s">
        <v>372</v>
      </c>
      <c r="J2" s="1461"/>
      <c r="K2" s="1461"/>
      <c r="L2" s="1513"/>
      <c r="M2" s="1518"/>
      <c r="N2" s="1519"/>
      <c r="O2" s="327"/>
      <c r="P2" s="241"/>
      <c r="Q2" s="241"/>
      <c r="R2" s="241"/>
      <c r="S2" s="241"/>
      <c r="T2" s="241"/>
      <c r="U2" s="241"/>
      <c r="V2" s="241"/>
      <c r="W2" s="241"/>
      <c r="X2" s="241"/>
      <c r="Y2" s="241"/>
      <c r="Z2" s="241"/>
      <c r="AA2" s="241"/>
      <c r="AB2" s="241"/>
    </row>
    <row r="3" spans="1:28" ht="33.75" customHeight="1">
      <c r="A3" s="1517"/>
      <c r="B3" s="1465" t="s">
        <v>373</v>
      </c>
      <c r="C3" s="1466"/>
      <c r="D3" s="1466"/>
      <c r="E3" s="1466"/>
      <c r="F3" s="1466"/>
      <c r="G3" s="1466"/>
      <c r="H3" s="1467"/>
      <c r="I3" s="1512" t="s">
        <v>374</v>
      </c>
      <c r="J3" s="1461"/>
      <c r="K3" s="1461"/>
      <c r="L3" s="1513"/>
      <c r="M3" s="1518"/>
      <c r="N3" s="1519"/>
      <c r="O3" s="327"/>
      <c r="P3" s="241"/>
      <c r="Q3" s="241"/>
      <c r="R3" s="241"/>
      <c r="S3" s="241"/>
      <c r="T3" s="241"/>
      <c r="U3" s="241"/>
      <c r="V3" s="241"/>
      <c r="W3" s="241"/>
      <c r="X3" s="241"/>
      <c r="Y3" s="241"/>
      <c r="Z3" s="241"/>
      <c r="AA3" s="241"/>
      <c r="AB3" s="241"/>
    </row>
    <row r="4" spans="1:28" ht="38.25" customHeight="1">
      <c r="A4" s="1520"/>
      <c r="B4" s="1456"/>
      <c r="C4" s="1457"/>
      <c r="D4" s="1457"/>
      <c r="E4" s="1457"/>
      <c r="F4" s="1457"/>
      <c r="G4" s="1457"/>
      <c r="H4" s="1458"/>
      <c r="I4" s="1512" t="s">
        <v>375</v>
      </c>
      <c r="J4" s="1461"/>
      <c r="K4" s="1461"/>
      <c r="L4" s="1513"/>
      <c r="M4" s="1521"/>
      <c r="N4" s="1522"/>
      <c r="O4" s="327"/>
      <c r="P4" s="241"/>
      <c r="Q4" s="241"/>
      <c r="R4" s="241"/>
      <c r="S4" s="241"/>
      <c r="T4" s="241"/>
      <c r="U4" s="241"/>
      <c r="V4" s="241"/>
      <c r="W4" s="241"/>
      <c r="X4" s="241"/>
      <c r="Y4" s="241"/>
      <c r="Z4" s="241"/>
      <c r="AA4" s="241"/>
      <c r="AB4" s="241"/>
    </row>
    <row r="5" spans="1:28" ht="35.1" customHeight="1">
      <c r="A5" s="1538" t="s">
        <v>119</v>
      </c>
      <c r="B5" s="1539"/>
      <c r="C5" s="1539"/>
      <c r="D5" s="1540"/>
      <c r="E5" s="1539"/>
      <c r="F5" s="1539"/>
      <c r="G5" s="1540"/>
      <c r="H5" s="1539"/>
      <c r="I5" s="1539"/>
      <c r="J5" s="1540"/>
      <c r="K5" s="1540"/>
      <c r="L5" s="1539"/>
      <c r="M5" s="1539"/>
      <c r="N5" s="1539"/>
      <c r="O5" s="281"/>
      <c r="P5" s="241"/>
      <c r="Q5" s="1541"/>
      <c r="R5" s="241"/>
      <c r="S5" s="241"/>
      <c r="T5" s="241"/>
      <c r="U5" s="241"/>
      <c r="V5" s="1542"/>
      <c r="W5" s="1543"/>
      <c r="X5" s="241"/>
      <c r="Y5" s="1543" t="s">
        <v>292</v>
      </c>
      <c r="Z5" s="241"/>
      <c r="AA5" s="241"/>
      <c r="AB5" s="241"/>
    </row>
    <row r="6" spans="1:28" ht="35.1" customHeight="1" thickBot="1">
      <c r="A6" s="1544" t="s">
        <v>13</v>
      </c>
      <c r="B6" s="1545" t="s">
        <v>300</v>
      </c>
      <c r="C6" s="1546"/>
      <c r="D6" s="1547"/>
      <c r="E6" s="1546"/>
      <c r="F6" s="1546"/>
      <c r="G6" s="422"/>
      <c r="H6" s="1548"/>
      <c r="I6" s="1548"/>
      <c r="J6" s="422"/>
      <c r="K6" s="422"/>
      <c r="L6" s="1548"/>
      <c r="M6" s="1548"/>
      <c r="N6" s="1548"/>
      <c r="O6" s="281"/>
      <c r="P6" s="241"/>
      <c r="Q6" s="1549">
        <v>2400</v>
      </c>
      <c r="R6" s="1550">
        <v>44995</v>
      </c>
      <c r="S6" s="1549">
        <v>176</v>
      </c>
      <c r="T6" s="1551">
        <v>1234642002</v>
      </c>
      <c r="U6" s="1551" t="s">
        <v>263</v>
      </c>
      <c r="V6" s="1549" t="s">
        <v>264</v>
      </c>
      <c r="W6" s="1486">
        <v>33250000</v>
      </c>
      <c r="X6" s="1552">
        <v>0</v>
      </c>
      <c r="Y6" s="1552">
        <v>0</v>
      </c>
      <c r="Z6" s="1486">
        <v>33250000</v>
      </c>
      <c r="AA6" s="1552" t="s">
        <v>265</v>
      </c>
      <c r="AB6" s="1551" t="s">
        <v>266</v>
      </c>
    </row>
    <row r="7" spans="1:28" ht="27" customHeight="1" thickBot="1">
      <c r="A7" s="1553" t="s">
        <v>14</v>
      </c>
      <c r="B7" s="1554"/>
      <c r="C7" s="1555"/>
      <c r="D7" s="1556" t="s">
        <v>15</v>
      </c>
      <c r="E7" s="1554"/>
      <c r="F7" s="1554"/>
      <c r="G7" s="1557"/>
      <c r="H7" s="1557"/>
      <c r="I7" s="1557"/>
      <c r="J7" s="1554"/>
      <c r="K7" s="1554"/>
      <c r="L7" s="1554"/>
      <c r="M7" s="1554"/>
      <c r="N7" s="1558"/>
      <c r="O7" s="240"/>
      <c r="P7" s="241"/>
      <c r="Q7" s="1549">
        <v>2406</v>
      </c>
      <c r="R7" s="1550">
        <v>44995</v>
      </c>
      <c r="S7" s="1549">
        <v>348</v>
      </c>
      <c r="T7" s="1551">
        <v>1110546624</v>
      </c>
      <c r="U7" s="1551" t="s">
        <v>267</v>
      </c>
      <c r="V7" s="1549" t="s">
        <v>268</v>
      </c>
      <c r="W7" s="1486">
        <v>14329000</v>
      </c>
      <c r="X7" s="1552">
        <v>0</v>
      </c>
      <c r="Y7" s="1552">
        <v>0</v>
      </c>
      <c r="Z7" s="1486">
        <v>14329000</v>
      </c>
      <c r="AA7" s="1552" t="s">
        <v>265</v>
      </c>
      <c r="AB7" s="1551" t="s">
        <v>269</v>
      </c>
    </row>
    <row r="8" spans="1:28" ht="27" customHeight="1">
      <c r="A8" s="781" t="s">
        <v>120</v>
      </c>
      <c r="B8" s="985"/>
      <c r="C8" s="985"/>
      <c r="D8" s="985"/>
      <c r="E8" s="985"/>
      <c r="F8" s="985"/>
      <c r="G8" s="986" t="s">
        <v>121</v>
      </c>
      <c r="H8" s="987"/>
      <c r="I8" s="987"/>
      <c r="J8" s="976" t="s">
        <v>18</v>
      </c>
      <c r="K8" s="977"/>
      <c r="L8" s="977"/>
      <c r="M8" s="977"/>
      <c r="N8" s="978"/>
      <c r="O8" s="240"/>
      <c r="P8" s="241"/>
      <c r="Q8" s="300">
        <v>2408</v>
      </c>
      <c r="R8" s="301">
        <v>44995</v>
      </c>
      <c r="S8" s="300">
        <v>350</v>
      </c>
      <c r="T8" s="302">
        <v>93369711</v>
      </c>
      <c r="U8" s="302" t="s">
        <v>270</v>
      </c>
      <c r="V8" s="300" t="s">
        <v>271</v>
      </c>
      <c r="W8" s="117">
        <v>29750000</v>
      </c>
      <c r="X8" s="303">
        <v>0</v>
      </c>
      <c r="Y8" s="303">
        <v>0</v>
      </c>
      <c r="Z8" s="117">
        <v>29750000</v>
      </c>
      <c r="AA8" s="303" t="s">
        <v>265</v>
      </c>
      <c r="AB8" s="302" t="s">
        <v>272</v>
      </c>
    </row>
    <row r="9" spans="1:28" ht="27" customHeight="1">
      <c r="A9" s="979" t="s">
        <v>122</v>
      </c>
      <c r="B9" s="980"/>
      <c r="C9" s="980"/>
      <c r="D9" s="980"/>
      <c r="E9" s="980"/>
      <c r="F9" s="981"/>
      <c r="G9" s="987"/>
      <c r="H9" s="987"/>
      <c r="I9" s="987"/>
      <c r="J9" s="564" t="s">
        <v>20</v>
      </c>
      <c r="K9" s="982" t="s">
        <v>21</v>
      </c>
      <c r="L9" s="983"/>
      <c r="M9" s="984"/>
      <c r="N9" s="304" t="s">
        <v>22</v>
      </c>
      <c r="O9" s="305"/>
      <c r="P9" s="306"/>
      <c r="Q9" s="300">
        <v>2411</v>
      </c>
      <c r="R9" s="301">
        <v>44995</v>
      </c>
      <c r="S9" s="300">
        <v>347</v>
      </c>
      <c r="T9" s="302">
        <v>28544762</v>
      </c>
      <c r="U9" s="302" t="s">
        <v>273</v>
      </c>
      <c r="V9" s="300" t="s">
        <v>274</v>
      </c>
      <c r="W9" s="117">
        <v>13650000</v>
      </c>
      <c r="X9" s="303">
        <v>0</v>
      </c>
      <c r="Y9" s="303">
        <v>0</v>
      </c>
      <c r="Z9" s="117">
        <v>13650000</v>
      </c>
      <c r="AA9" s="303" t="s">
        <v>265</v>
      </c>
      <c r="AB9" s="302" t="s">
        <v>269</v>
      </c>
    </row>
    <row r="10" spans="1:28" ht="27" customHeight="1">
      <c r="A10" s="989" t="s">
        <v>123</v>
      </c>
      <c r="B10" s="990"/>
      <c r="C10" s="990"/>
      <c r="D10" s="990"/>
      <c r="E10" s="990"/>
      <c r="F10" s="991"/>
      <c r="G10" s="987"/>
      <c r="H10" s="987"/>
      <c r="I10" s="987"/>
      <c r="J10" s="565"/>
      <c r="K10" s="993"/>
      <c r="L10" s="994"/>
      <c r="M10" s="995"/>
      <c r="N10" s="307"/>
      <c r="O10" s="149"/>
      <c r="P10" s="150"/>
      <c r="Q10" s="300">
        <v>2459</v>
      </c>
      <c r="R10" s="301">
        <v>44998</v>
      </c>
      <c r="S10" s="300">
        <v>349</v>
      </c>
      <c r="T10" s="302">
        <v>28946699</v>
      </c>
      <c r="U10" s="302" t="s">
        <v>275</v>
      </c>
      <c r="V10" s="300" t="s">
        <v>276</v>
      </c>
      <c r="W10" s="117">
        <v>29750000</v>
      </c>
      <c r="X10" s="303">
        <v>0</v>
      </c>
      <c r="Y10" s="303">
        <v>0</v>
      </c>
      <c r="Z10" s="117">
        <v>29750000</v>
      </c>
      <c r="AA10" s="303" t="s">
        <v>265</v>
      </c>
      <c r="AB10" s="302" t="s">
        <v>272</v>
      </c>
    </row>
    <row r="11" spans="1:28" ht="27" customHeight="1">
      <c r="A11" s="989" t="s">
        <v>75</v>
      </c>
      <c r="B11" s="990"/>
      <c r="C11" s="990"/>
      <c r="D11" s="990"/>
      <c r="E11" s="990"/>
      <c r="F11" s="991"/>
      <c r="G11" s="987"/>
      <c r="H11" s="987"/>
      <c r="I11" s="987"/>
      <c r="J11" s="565"/>
      <c r="K11" s="992"/>
      <c r="L11" s="992"/>
      <c r="M11" s="992"/>
      <c r="N11" s="307"/>
      <c r="O11" s="149"/>
      <c r="P11" s="150"/>
      <c r="Q11" s="300">
        <v>2660</v>
      </c>
      <c r="R11" s="301">
        <v>45007</v>
      </c>
      <c r="S11" s="300">
        <v>1105</v>
      </c>
      <c r="T11" s="302">
        <v>1110531211</v>
      </c>
      <c r="U11" s="302" t="s">
        <v>277</v>
      </c>
      <c r="V11" s="300" t="s">
        <v>278</v>
      </c>
      <c r="W11" s="117">
        <v>18739000</v>
      </c>
      <c r="X11" s="303">
        <v>0</v>
      </c>
      <c r="Y11" s="303">
        <v>0</v>
      </c>
      <c r="Z11" s="117">
        <v>18739000</v>
      </c>
      <c r="AA11" s="303" t="s">
        <v>265</v>
      </c>
      <c r="AB11" s="302" t="s">
        <v>272</v>
      </c>
    </row>
    <row r="12" spans="1:28" ht="27" customHeight="1">
      <c r="A12" s="996" t="s">
        <v>124</v>
      </c>
      <c r="B12" s="997"/>
      <c r="C12" s="997"/>
      <c r="D12" s="997"/>
      <c r="E12" s="997"/>
      <c r="F12" s="997"/>
      <c r="G12" s="987"/>
      <c r="H12" s="987"/>
      <c r="I12" s="987"/>
      <c r="J12" s="22"/>
      <c r="K12" s="992"/>
      <c r="L12" s="992"/>
      <c r="M12" s="992"/>
      <c r="N12" s="308"/>
      <c r="O12" s="149"/>
      <c r="P12" s="150"/>
      <c r="Q12" s="300">
        <v>2721</v>
      </c>
      <c r="R12" s="301">
        <v>45008</v>
      </c>
      <c r="S12" s="300">
        <v>383</v>
      </c>
      <c r="T12" s="302">
        <v>5209747</v>
      </c>
      <c r="U12" s="302" t="s">
        <v>279</v>
      </c>
      <c r="V12" s="300" t="s">
        <v>280</v>
      </c>
      <c r="W12" s="117">
        <v>11445000</v>
      </c>
      <c r="X12" s="303">
        <v>0</v>
      </c>
      <c r="Y12" s="303">
        <v>0</v>
      </c>
      <c r="Z12" s="117">
        <v>11445000</v>
      </c>
      <c r="AA12" s="303" t="s">
        <v>265</v>
      </c>
      <c r="AB12" s="302" t="s">
        <v>269</v>
      </c>
    </row>
    <row r="13" spans="1:28" ht="27" customHeight="1" thickBot="1">
      <c r="A13" s="998" t="s">
        <v>237</v>
      </c>
      <c r="B13" s="999"/>
      <c r="C13" s="999"/>
      <c r="D13" s="1000"/>
      <c r="E13" s="999"/>
      <c r="F13" s="1001"/>
      <c r="G13" s="988"/>
      <c r="H13" s="988"/>
      <c r="I13" s="988"/>
      <c r="J13" s="338"/>
      <c r="K13" s="1002"/>
      <c r="L13" s="1002"/>
      <c r="M13" s="1002"/>
      <c r="N13" s="339"/>
      <c r="O13" s="149"/>
      <c r="P13" s="150"/>
      <c r="Q13" s="300">
        <v>2725</v>
      </c>
      <c r="R13" s="301">
        <v>45008</v>
      </c>
      <c r="S13" s="300">
        <v>953</v>
      </c>
      <c r="T13" s="302">
        <v>93385439</v>
      </c>
      <c r="U13" s="302" t="s">
        <v>281</v>
      </c>
      <c r="V13" s="300" t="s">
        <v>282</v>
      </c>
      <c r="W13" s="117">
        <v>26460000</v>
      </c>
      <c r="X13" s="303">
        <v>0</v>
      </c>
      <c r="Y13" s="303">
        <v>0</v>
      </c>
      <c r="Z13" s="117">
        <v>26460000</v>
      </c>
      <c r="AA13" s="303" t="s">
        <v>265</v>
      </c>
      <c r="AB13" s="302" t="s">
        <v>272</v>
      </c>
    </row>
    <row r="14" spans="1:28" ht="24.95" customHeight="1">
      <c r="A14" s="954" t="s">
        <v>27</v>
      </c>
      <c r="B14" s="957" t="s">
        <v>303</v>
      </c>
      <c r="C14" s="960" t="s">
        <v>28</v>
      </c>
      <c r="D14" s="960" t="s">
        <v>29</v>
      </c>
      <c r="E14" s="960" t="s">
        <v>30</v>
      </c>
      <c r="F14" s="965" t="s">
        <v>31</v>
      </c>
      <c r="G14" s="966"/>
      <c r="H14" s="966"/>
      <c r="I14" s="967"/>
      <c r="J14" s="645" t="s">
        <v>32</v>
      </c>
      <c r="K14" s="653"/>
      <c r="L14" s="971" t="s">
        <v>33</v>
      </c>
      <c r="M14" s="972"/>
      <c r="N14" s="973"/>
      <c r="O14" s="144"/>
      <c r="P14" s="150"/>
      <c r="Q14" s="300">
        <v>2726</v>
      </c>
      <c r="R14" s="301">
        <v>45008</v>
      </c>
      <c r="S14" s="300">
        <v>873</v>
      </c>
      <c r="T14" s="302">
        <v>1110573062</v>
      </c>
      <c r="U14" s="302" t="s">
        <v>283</v>
      </c>
      <c r="V14" s="300" t="s">
        <v>284</v>
      </c>
      <c r="W14" s="117">
        <v>18690000</v>
      </c>
      <c r="X14" s="303">
        <v>0</v>
      </c>
      <c r="Y14" s="303">
        <v>0</v>
      </c>
      <c r="Z14" s="117">
        <v>18690000</v>
      </c>
      <c r="AA14" s="303" t="s">
        <v>265</v>
      </c>
      <c r="AB14" s="302" t="s">
        <v>266</v>
      </c>
    </row>
    <row r="15" spans="1:28" ht="24.95" customHeight="1">
      <c r="A15" s="955"/>
      <c r="B15" s="958"/>
      <c r="C15" s="958"/>
      <c r="D15" s="958"/>
      <c r="E15" s="958"/>
      <c r="F15" s="968"/>
      <c r="G15" s="969"/>
      <c r="H15" s="969"/>
      <c r="I15" s="970"/>
      <c r="J15" s="643"/>
      <c r="K15" s="643"/>
      <c r="L15" s="615" t="s">
        <v>40</v>
      </c>
      <c r="M15" s="615" t="s">
        <v>41</v>
      </c>
      <c r="N15" s="974" t="s">
        <v>42</v>
      </c>
      <c r="O15" s="144"/>
      <c r="P15" s="150"/>
      <c r="Q15" s="300">
        <v>2756</v>
      </c>
      <c r="R15" s="301">
        <v>45009</v>
      </c>
      <c r="S15" s="300">
        <v>184</v>
      </c>
      <c r="T15" s="302">
        <v>1234641022</v>
      </c>
      <c r="U15" s="302" t="s">
        <v>285</v>
      </c>
      <c r="V15" s="300" t="s">
        <v>286</v>
      </c>
      <c r="W15" s="117">
        <v>14329000</v>
      </c>
      <c r="X15" s="303">
        <v>0</v>
      </c>
      <c r="Y15" s="303">
        <v>0</v>
      </c>
      <c r="Z15" s="117">
        <v>14329000</v>
      </c>
      <c r="AA15" s="303" t="s">
        <v>265</v>
      </c>
      <c r="AB15" s="302" t="s">
        <v>269</v>
      </c>
    </row>
    <row r="16" spans="1:28" ht="24.95" customHeight="1" thickBot="1">
      <c r="A16" s="956"/>
      <c r="B16" s="959"/>
      <c r="C16" s="959"/>
      <c r="D16" s="959"/>
      <c r="E16" s="959"/>
      <c r="F16" s="344" t="s">
        <v>34</v>
      </c>
      <c r="G16" s="344" t="s">
        <v>35</v>
      </c>
      <c r="H16" s="344" t="s">
        <v>36</v>
      </c>
      <c r="I16" s="344" t="s">
        <v>37</v>
      </c>
      <c r="J16" s="206" t="s">
        <v>38</v>
      </c>
      <c r="K16" s="207" t="s">
        <v>39</v>
      </c>
      <c r="L16" s="804"/>
      <c r="M16" s="804"/>
      <c r="N16" s="975"/>
      <c r="O16" s="144"/>
      <c r="P16" s="150"/>
      <c r="Q16" s="300">
        <v>2851</v>
      </c>
      <c r="R16" s="301">
        <v>45013</v>
      </c>
      <c r="S16" s="300">
        <v>1511</v>
      </c>
      <c r="T16" s="302">
        <v>1110575486</v>
      </c>
      <c r="U16" s="302" t="s">
        <v>287</v>
      </c>
      <c r="V16" s="300" t="s">
        <v>288</v>
      </c>
      <c r="W16" s="117">
        <v>16062000</v>
      </c>
      <c r="X16" s="303">
        <v>0</v>
      </c>
      <c r="Y16" s="303">
        <v>0</v>
      </c>
      <c r="Z16" s="117">
        <v>16062000</v>
      </c>
      <c r="AA16" s="303" t="s">
        <v>265</v>
      </c>
      <c r="AB16" s="302" t="s">
        <v>272</v>
      </c>
    </row>
    <row r="17" spans="1:31" ht="27" customHeight="1">
      <c r="A17" s="961" t="s">
        <v>125</v>
      </c>
      <c r="B17" s="340" t="s">
        <v>44</v>
      </c>
      <c r="C17" s="963" t="s">
        <v>126</v>
      </c>
      <c r="D17" s="381">
        <v>322.39</v>
      </c>
      <c r="E17" s="376">
        <v>4493131528</v>
      </c>
      <c r="F17" s="376">
        <f>+E17</f>
        <v>4493131528</v>
      </c>
      <c r="G17" s="341"/>
      <c r="H17" s="341"/>
      <c r="I17" s="342"/>
      <c r="J17" s="343">
        <v>44927</v>
      </c>
      <c r="K17" s="343">
        <v>45291</v>
      </c>
      <c r="L17" s="951">
        <f>+D18/D17</f>
        <v>0</v>
      </c>
      <c r="M17" s="951">
        <f>+E18/E17</f>
        <v>0</v>
      </c>
      <c r="N17" s="1094">
        <v>0</v>
      </c>
      <c r="O17" s="149"/>
      <c r="P17" s="150"/>
      <c r="Q17" s="300">
        <v>2887</v>
      </c>
      <c r="R17" s="301">
        <v>45014</v>
      </c>
      <c r="S17" s="300">
        <v>1512</v>
      </c>
      <c r="T17" s="302">
        <v>5820603</v>
      </c>
      <c r="U17" s="302" t="s">
        <v>289</v>
      </c>
      <c r="V17" s="300" t="s">
        <v>290</v>
      </c>
      <c r="W17" s="117">
        <v>16062000</v>
      </c>
      <c r="X17" s="303">
        <v>0</v>
      </c>
      <c r="Y17" s="303">
        <v>0</v>
      </c>
      <c r="Z17" s="117">
        <v>16062000</v>
      </c>
      <c r="AA17" s="303" t="s">
        <v>265</v>
      </c>
      <c r="AB17" s="302" t="s">
        <v>291</v>
      </c>
    </row>
    <row r="18" spans="1:31" ht="27" customHeight="1">
      <c r="A18" s="962"/>
      <c r="B18" s="309" t="s">
        <v>46</v>
      </c>
      <c r="C18" s="964"/>
      <c r="D18" s="382">
        <v>0</v>
      </c>
      <c r="E18" s="377">
        <v>0</v>
      </c>
      <c r="F18" s="377">
        <v>0</v>
      </c>
      <c r="G18" s="310"/>
      <c r="H18" s="310"/>
      <c r="I18" s="311"/>
      <c r="J18" s="548"/>
      <c r="K18" s="550"/>
      <c r="L18" s="950"/>
      <c r="M18" s="950"/>
      <c r="N18" s="953"/>
      <c r="O18" s="149"/>
      <c r="P18" s="312"/>
      <c r="Q18" s="313"/>
      <c r="R18" s="312"/>
      <c r="S18" s="312"/>
      <c r="T18" s="312"/>
      <c r="U18" s="314"/>
      <c r="V18" s="315"/>
      <c r="W18" s="316"/>
      <c r="X18" s="314"/>
      <c r="Y18" s="316"/>
      <c r="Z18" s="314"/>
      <c r="AA18" s="314"/>
      <c r="AB18" s="281"/>
    </row>
    <row r="19" spans="1:31" ht="27" customHeight="1">
      <c r="A19" s="1014" t="s">
        <v>293</v>
      </c>
      <c r="B19" s="309" t="s">
        <v>44</v>
      </c>
      <c r="C19" s="1016" t="s">
        <v>307</v>
      </c>
      <c r="D19" s="382">
        <v>1</v>
      </c>
      <c r="E19" s="377">
        <v>350000000</v>
      </c>
      <c r="F19" s="377">
        <f t="shared" ref="F19:F28" si="0">+E19</f>
        <v>350000000</v>
      </c>
      <c r="G19" s="310"/>
      <c r="H19" s="310"/>
      <c r="I19" s="311"/>
      <c r="J19" s="118">
        <v>44927</v>
      </c>
      <c r="K19" s="118">
        <v>45291</v>
      </c>
      <c r="L19" s="949">
        <f>+D20/D19</f>
        <v>0</v>
      </c>
      <c r="M19" s="949">
        <f>+E20/E19</f>
        <v>0.60659142857142856</v>
      </c>
      <c r="N19" s="952">
        <f>+L19*L19/M19</f>
        <v>0</v>
      </c>
      <c r="O19" s="149"/>
      <c r="P19" s="312"/>
      <c r="Q19" s="313"/>
      <c r="R19" s="312"/>
      <c r="S19" s="312"/>
      <c r="T19" s="312"/>
      <c r="U19" s="314"/>
      <c r="V19" s="315"/>
      <c r="W19" s="316"/>
      <c r="X19" s="314"/>
      <c r="Y19" s="316"/>
      <c r="Z19" s="314"/>
      <c r="AA19" s="314"/>
      <c r="AB19" s="317"/>
    </row>
    <row r="20" spans="1:31" ht="27" customHeight="1">
      <c r="A20" s="1015"/>
      <c r="B20" s="309" t="s">
        <v>46</v>
      </c>
      <c r="C20" s="964"/>
      <c r="D20" s="382">
        <v>0</v>
      </c>
      <c r="E20" s="377">
        <v>212307000</v>
      </c>
      <c r="F20" s="377">
        <f t="shared" si="0"/>
        <v>212307000</v>
      </c>
      <c r="G20" s="310"/>
      <c r="H20" s="310"/>
      <c r="I20" s="311"/>
      <c r="J20" s="548"/>
      <c r="K20" s="550"/>
      <c r="L20" s="950"/>
      <c r="M20" s="950"/>
      <c r="N20" s="953"/>
      <c r="O20" s="149"/>
      <c r="P20" s="312"/>
      <c r="Q20" s="313"/>
      <c r="R20" s="312"/>
      <c r="S20" s="312"/>
      <c r="T20" s="312"/>
      <c r="U20" s="314"/>
      <c r="V20" s="315"/>
      <c r="W20" s="316"/>
      <c r="X20" s="314"/>
      <c r="Y20" s="316"/>
      <c r="Z20" s="314"/>
      <c r="AA20" s="314"/>
      <c r="AB20" s="317"/>
    </row>
    <row r="21" spans="1:31" ht="27" customHeight="1">
      <c r="A21" s="1013" t="s">
        <v>127</v>
      </c>
      <c r="B21" s="318" t="s">
        <v>44</v>
      </c>
      <c r="C21" s="1005" t="s">
        <v>128</v>
      </c>
      <c r="D21" s="382">
        <v>100</v>
      </c>
      <c r="E21" s="377">
        <v>150000000</v>
      </c>
      <c r="F21" s="377">
        <f t="shared" si="0"/>
        <v>150000000</v>
      </c>
      <c r="G21" s="319"/>
      <c r="H21" s="319"/>
      <c r="I21" s="319"/>
      <c r="J21" s="118">
        <v>44927</v>
      </c>
      <c r="K21" s="118">
        <v>45291</v>
      </c>
      <c r="L21" s="949">
        <f t="shared" ref="L21" si="1">+D22/D21</f>
        <v>0.89700000000000002</v>
      </c>
      <c r="M21" s="949">
        <f t="shared" ref="M21" si="2">+E22/E21</f>
        <v>0.1246</v>
      </c>
      <c r="N21" s="952">
        <f t="shared" ref="N21" si="3">+L21*L21/M21</f>
        <v>6.4575361155698232</v>
      </c>
      <c r="O21" s="320"/>
      <c r="P21" s="300"/>
      <c r="Q21" s="301"/>
      <c r="R21" s="300"/>
      <c r="S21" s="302"/>
      <c r="T21" s="302"/>
      <c r="U21" s="300"/>
      <c r="V21" s="321"/>
      <c r="W21" s="117"/>
      <c r="X21" s="303"/>
      <c r="Y21" s="117"/>
      <c r="Z21" s="303"/>
      <c r="AA21" s="302"/>
      <c r="AB21" s="317"/>
    </row>
    <row r="22" spans="1:31" ht="27" customHeight="1">
      <c r="A22" s="962"/>
      <c r="B22" s="318" t="s">
        <v>46</v>
      </c>
      <c r="C22" s="1006"/>
      <c r="D22" s="414">
        <v>89.7</v>
      </c>
      <c r="E22" s="377">
        <v>18690000</v>
      </c>
      <c r="F22" s="377">
        <f t="shared" si="0"/>
        <v>18690000</v>
      </c>
      <c r="G22" s="319"/>
      <c r="H22" s="319"/>
      <c r="I22" s="319"/>
      <c r="J22" s="118"/>
      <c r="K22" s="118"/>
      <c r="L22" s="950"/>
      <c r="M22" s="950"/>
      <c r="N22" s="953"/>
      <c r="O22" s="320"/>
      <c r="P22" s="300"/>
      <c r="Q22" s="301"/>
      <c r="R22" s="300"/>
      <c r="S22" s="302"/>
      <c r="T22" s="302"/>
      <c r="U22" s="300"/>
      <c r="V22" s="321"/>
      <c r="W22" s="117"/>
      <c r="X22" s="303"/>
      <c r="Y22" s="117"/>
      <c r="Z22" s="303"/>
      <c r="AA22" s="302"/>
      <c r="AB22" s="322"/>
      <c r="AE22" s="323">
        <f>+W14+V35</f>
        <v>18690000</v>
      </c>
    </row>
    <row r="23" spans="1:31" ht="27" customHeight="1">
      <c r="A23" s="1003" t="s">
        <v>129</v>
      </c>
      <c r="B23" s="318" t="s">
        <v>79</v>
      </c>
      <c r="C23" s="1005" t="s">
        <v>130</v>
      </c>
      <c r="D23" s="382">
        <v>1</v>
      </c>
      <c r="E23" s="377">
        <v>250000000</v>
      </c>
      <c r="F23" s="377">
        <f t="shared" si="0"/>
        <v>250000000</v>
      </c>
      <c r="G23" s="324"/>
      <c r="H23" s="319"/>
      <c r="I23" s="319"/>
      <c r="J23" s="118">
        <v>44927</v>
      </c>
      <c r="K23" s="118">
        <v>45291</v>
      </c>
      <c r="L23" s="949">
        <f t="shared" ref="L23" si="4">+D24/D23</f>
        <v>1</v>
      </c>
      <c r="M23" s="949">
        <f t="shared" ref="M23" si="5">+E24/E23</f>
        <v>0.240564</v>
      </c>
      <c r="N23" s="952">
        <f t="shared" ref="N23" si="6">+L23*L23/M23</f>
        <v>4.1568979564689643</v>
      </c>
      <c r="O23" s="320"/>
      <c r="P23" s="300"/>
      <c r="Q23" s="301"/>
      <c r="R23" s="300"/>
      <c r="S23" s="302"/>
      <c r="T23" s="302"/>
      <c r="U23" s="300"/>
      <c r="V23" s="321"/>
      <c r="W23" s="117"/>
      <c r="X23" s="303"/>
      <c r="Y23" s="117"/>
      <c r="Z23" s="303"/>
      <c r="AA23" s="302"/>
      <c r="AB23" s="322"/>
    </row>
    <row r="24" spans="1:31" ht="27" customHeight="1">
      <c r="A24" s="1004"/>
      <c r="B24" s="318" t="s">
        <v>46</v>
      </c>
      <c r="C24" s="1006"/>
      <c r="D24" s="382">
        <v>1</v>
      </c>
      <c r="E24" s="377">
        <v>60141000</v>
      </c>
      <c r="F24" s="377">
        <f t="shared" si="0"/>
        <v>60141000</v>
      </c>
      <c r="G24" s="324"/>
      <c r="H24" s="319"/>
      <c r="I24" s="319"/>
      <c r="J24" s="118"/>
      <c r="K24" s="118"/>
      <c r="L24" s="950"/>
      <c r="M24" s="950"/>
      <c r="N24" s="953"/>
      <c r="O24" s="320"/>
      <c r="P24" s="300"/>
      <c r="Q24" s="301"/>
      <c r="R24" s="300"/>
      <c r="S24" s="302"/>
      <c r="T24" s="302"/>
      <c r="U24" s="300"/>
      <c r="V24" s="321"/>
      <c r="W24" s="117"/>
      <c r="X24" s="303"/>
      <c r="Y24" s="117"/>
      <c r="Z24" s="303"/>
      <c r="AA24" s="302"/>
      <c r="AB24" s="325"/>
    </row>
    <row r="25" spans="1:31" ht="27" customHeight="1">
      <c r="A25" s="1003" t="s">
        <v>131</v>
      </c>
      <c r="B25" s="318" t="s">
        <v>44</v>
      </c>
      <c r="C25" s="1005" t="s">
        <v>132</v>
      </c>
      <c r="D25" s="382">
        <v>1</v>
      </c>
      <c r="E25" s="377">
        <v>150000000</v>
      </c>
      <c r="F25" s="377">
        <f t="shared" si="0"/>
        <v>150000000</v>
      </c>
      <c r="G25" s="324"/>
      <c r="H25" s="319"/>
      <c r="I25" s="319"/>
      <c r="J25" s="118">
        <v>44927</v>
      </c>
      <c r="K25" s="118">
        <v>45291</v>
      </c>
      <c r="L25" s="949">
        <f t="shared" ref="L25" si="7">+D26/D25</f>
        <v>0</v>
      </c>
      <c r="M25" s="949">
        <f t="shared" ref="M25" si="8">+E26/E25</f>
        <v>0.22166666666666668</v>
      </c>
      <c r="N25" s="952">
        <f t="shared" ref="N25" si="9">+L25*L25/M25</f>
        <v>0</v>
      </c>
      <c r="O25" s="320"/>
      <c r="P25" s="300"/>
      <c r="Q25" s="301"/>
      <c r="R25" s="300"/>
      <c r="S25" s="302"/>
      <c r="T25" s="302"/>
      <c r="U25" s="300"/>
      <c r="V25" s="321"/>
      <c r="W25" s="117"/>
      <c r="X25" s="303"/>
      <c r="Y25" s="117"/>
      <c r="Z25" s="303"/>
      <c r="AA25" s="302"/>
      <c r="AB25" s="325"/>
    </row>
    <row r="26" spans="1:31" ht="27" customHeight="1">
      <c r="A26" s="1004"/>
      <c r="B26" s="318" t="s">
        <v>46</v>
      </c>
      <c r="C26" s="1006"/>
      <c r="D26" s="382">
        <v>0</v>
      </c>
      <c r="E26" s="377">
        <v>33250000</v>
      </c>
      <c r="F26" s="377">
        <f t="shared" si="0"/>
        <v>33250000</v>
      </c>
      <c r="G26" s="324"/>
      <c r="H26" s="319"/>
      <c r="I26" s="319"/>
      <c r="J26" s="118"/>
      <c r="K26" s="118"/>
      <c r="L26" s="950"/>
      <c r="M26" s="950"/>
      <c r="N26" s="953"/>
      <c r="O26" s="320"/>
      <c r="P26" s="300"/>
      <c r="Q26" s="301"/>
      <c r="R26" s="300"/>
      <c r="S26" s="302"/>
      <c r="T26" s="302"/>
      <c r="U26" s="300"/>
      <c r="V26" s="321"/>
      <c r="W26" s="117"/>
      <c r="X26" s="303"/>
      <c r="Y26" s="117"/>
      <c r="Z26" s="303"/>
      <c r="AA26" s="302"/>
      <c r="AB26" s="325"/>
    </row>
    <row r="27" spans="1:31" ht="27" customHeight="1">
      <c r="A27" s="1003" t="s">
        <v>133</v>
      </c>
      <c r="B27" s="318" t="s">
        <v>44</v>
      </c>
      <c r="C27" s="1005" t="s">
        <v>134</v>
      </c>
      <c r="D27" s="382">
        <v>3</v>
      </c>
      <c r="E27" s="377">
        <v>30000000</v>
      </c>
      <c r="F27" s="377">
        <f t="shared" si="0"/>
        <v>30000000</v>
      </c>
      <c r="G27" s="324"/>
      <c r="H27" s="319"/>
      <c r="I27" s="319"/>
      <c r="J27" s="118">
        <v>44927</v>
      </c>
      <c r="K27" s="118">
        <v>45291</v>
      </c>
      <c r="L27" s="949">
        <f t="shared" ref="L27" si="10">+D28/D27</f>
        <v>0</v>
      </c>
      <c r="M27" s="949">
        <f t="shared" ref="M27" si="11">+E28/E27</f>
        <v>0</v>
      </c>
      <c r="N27" s="952">
        <v>0</v>
      </c>
      <c r="O27" s="320"/>
      <c r="P27" s="300"/>
      <c r="Q27" s="301"/>
      <c r="R27" s="300"/>
      <c r="S27" s="302"/>
      <c r="T27" s="302"/>
      <c r="U27" s="300"/>
      <c r="V27" s="321"/>
      <c r="W27" s="117"/>
      <c r="X27" s="303"/>
      <c r="Y27" s="117"/>
      <c r="Z27" s="303"/>
      <c r="AA27" s="302"/>
      <c r="AB27" s="325"/>
    </row>
    <row r="28" spans="1:31" ht="27" customHeight="1">
      <c r="A28" s="1004"/>
      <c r="B28" s="318" t="s">
        <v>46</v>
      </c>
      <c r="C28" s="1006"/>
      <c r="D28" s="382">
        <v>0</v>
      </c>
      <c r="E28" s="377">
        <v>0</v>
      </c>
      <c r="F28" s="377">
        <f t="shared" si="0"/>
        <v>0</v>
      </c>
      <c r="G28" s="324"/>
      <c r="H28" s="319"/>
      <c r="I28" s="319"/>
      <c r="J28" s="118"/>
      <c r="K28" s="118"/>
      <c r="L28" s="950"/>
      <c r="M28" s="950"/>
      <c r="N28" s="953"/>
      <c r="O28" s="320"/>
      <c r="P28" s="300"/>
      <c r="Q28" s="301"/>
      <c r="R28" s="300"/>
      <c r="S28" s="302"/>
      <c r="T28" s="302"/>
      <c r="U28" s="300"/>
      <c r="V28" s="321"/>
      <c r="W28" s="117"/>
      <c r="X28" s="303"/>
      <c r="Y28" s="117"/>
      <c r="Z28" s="303"/>
      <c r="AA28" s="302"/>
      <c r="AB28" s="325"/>
    </row>
    <row r="29" spans="1:31" ht="27" customHeight="1">
      <c r="A29" s="1013" t="s">
        <v>135</v>
      </c>
      <c r="B29" s="318" t="s">
        <v>44</v>
      </c>
      <c r="C29" s="1065" t="s">
        <v>136</v>
      </c>
      <c r="D29" s="382">
        <v>5000</v>
      </c>
      <c r="E29" s="377">
        <v>100000000</v>
      </c>
      <c r="F29" s="377">
        <f t="shared" ref="F29:F42" si="12">+E29</f>
        <v>100000000</v>
      </c>
      <c r="G29" s="324"/>
      <c r="H29" s="319"/>
      <c r="I29" s="319"/>
      <c r="J29" s="118">
        <v>44927</v>
      </c>
      <c r="K29" s="118">
        <v>45291</v>
      </c>
      <c r="L29" s="949">
        <f t="shared" ref="L29" si="13">+D30/D29</f>
        <v>0</v>
      </c>
      <c r="M29" s="949">
        <f t="shared" ref="M29" si="14">+E30/E29</f>
        <v>0.11445</v>
      </c>
      <c r="N29" s="952">
        <f t="shared" ref="N29" si="15">+L29*L29/M29</f>
        <v>0</v>
      </c>
      <c r="O29" s="326"/>
      <c r="P29" s="300"/>
      <c r="Q29" s="301"/>
      <c r="R29" s="300"/>
      <c r="S29" s="302"/>
      <c r="T29" s="302"/>
      <c r="U29" s="300"/>
      <c r="V29" s="321"/>
      <c r="W29" s="117"/>
      <c r="X29" s="303"/>
      <c r="Y29" s="117"/>
      <c r="Z29" s="303"/>
      <c r="AA29" s="302"/>
      <c r="AB29" s="325"/>
    </row>
    <row r="30" spans="1:31" ht="27" customHeight="1">
      <c r="A30" s="962"/>
      <c r="B30" s="318" t="s">
        <v>46</v>
      </c>
      <c r="C30" s="1066"/>
      <c r="D30" s="382">
        <v>0</v>
      </c>
      <c r="E30" s="377">
        <v>11445000</v>
      </c>
      <c r="F30" s="377">
        <f t="shared" si="12"/>
        <v>11445000</v>
      </c>
      <c r="G30" s="324"/>
      <c r="H30" s="319"/>
      <c r="I30" s="319"/>
      <c r="J30" s="118"/>
      <c r="K30" s="118"/>
      <c r="L30" s="950"/>
      <c r="M30" s="950"/>
      <c r="N30" s="953"/>
      <c r="O30" s="240"/>
      <c r="P30" s="300"/>
      <c r="Q30" s="301"/>
      <c r="R30" s="300"/>
      <c r="S30" s="302"/>
      <c r="T30" s="302"/>
      <c r="U30" s="300"/>
      <c r="V30" s="321"/>
      <c r="W30" s="117"/>
      <c r="X30" s="303"/>
      <c r="Y30" s="117"/>
      <c r="Z30" s="303"/>
      <c r="AA30" s="302"/>
      <c r="AB30" s="325"/>
    </row>
    <row r="31" spans="1:31" ht="27" customHeight="1">
      <c r="A31" s="1003" t="s">
        <v>137</v>
      </c>
      <c r="B31" s="318" t="s">
        <v>44</v>
      </c>
      <c r="C31" s="1005" t="s">
        <v>138</v>
      </c>
      <c r="D31" s="382">
        <v>95000</v>
      </c>
      <c r="E31" s="377">
        <v>100000000</v>
      </c>
      <c r="F31" s="377">
        <f t="shared" si="12"/>
        <v>100000000</v>
      </c>
      <c r="G31" s="324"/>
      <c r="H31" s="319"/>
      <c r="I31" s="319"/>
      <c r="J31" s="118">
        <v>44927</v>
      </c>
      <c r="K31" s="118">
        <v>45291</v>
      </c>
      <c r="L31" s="949">
        <f t="shared" ref="L31" si="16">+D32/D31</f>
        <v>1.0526315789473684E-2</v>
      </c>
      <c r="M31" s="949">
        <f t="shared" ref="M31" si="17">+E32/E31</f>
        <v>0.28000000000000003</v>
      </c>
      <c r="N31" s="952">
        <f t="shared" ref="N31" si="18">+L31*L31/M31</f>
        <v>3.9572615749901063E-4</v>
      </c>
      <c r="O31" s="240"/>
      <c r="P31" s="300"/>
      <c r="Q31" s="301"/>
      <c r="R31" s="300"/>
      <c r="S31" s="302"/>
      <c r="T31" s="302"/>
      <c r="U31" s="300"/>
      <c r="V31" s="321"/>
      <c r="W31" s="117"/>
      <c r="X31" s="303"/>
      <c r="Y31" s="117"/>
      <c r="Z31" s="303"/>
      <c r="AA31" s="302"/>
      <c r="AB31" s="325"/>
    </row>
    <row r="32" spans="1:31" ht="27" customHeight="1">
      <c r="A32" s="1004"/>
      <c r="B32" s="318" t="s">
        <v>46</v>
      </c>
      <c r="C32" s="1006"/>
      <c r="D32" s="382">
        <v>1000</v>
      </c>
      <c r="E32" s="377">
        <v>28000000</v>
      </c>
      <c r="F32" s="377">
        <f t="shared" si="12"/>
        <v>28000000</v>
      </c>
      <c r="G32" s="324"/>
      <c r="H32" s="319"/>
      <c r="I32" s="319"/>
      <c r="J32" s="118"/>
      <c r="K32" s="118"/>
      <c r="L32" s="950"/>
      <c r="M32" s="950"/>
      <c r="N32" s="953"/>
      <c r="O32" s="240"/>
      <c r="P32" s="300"/>
      <c r="Q32" s="301"/>
      <c r="R32" s="300"/>
      <c r="S32" s="302"/>
      <c r="T32" s="302"/>
      <c r="U32" s="300"/>
      <c r="V32" s="321"/>
      <c r="W32" s="117"/>
      <c r="X32" s="303"/>
      <c r="Y32" s="117"/>
      <c r="Z32" s="303"/>
      <c r="AA32" s="302"/>
      <c r="AB32" s="325"/>
    </row>
    <row r="33" spans="1:28" ht="27" customHeight="1">
      <c r="A33" s="1007" t="s">
        <v>139</v>
      </c>
      <c r="B33" s="318" t="s">
        <v>44</v>
      </c>
      <c r="C33" s="1005" t="s">
        <v>140</v>
      </c>
      <c r="D33" s="383">
        <v>1</v>
      </c>
      <c r="E33" s="377">
        <v>70000000</v>
      </c>
      <c r="F33" s="377">
        <f t="shared" si="12"/>
        <v>70000000</v>
      </c>
      <c r="G33" s="324"/>
      <c r="H33" s="319"/>
      <c r="I33" s="319"/>
      <c r="J33" s="118">
        <v>44927</v>
      </c>
      <c r="K33" s="118">
        <v>45291</v>
      </c>
      <c r="L33" s="949">
        <f t="shared" ref="L33" si="19">+D34/D33</f>
        <v>0</v>
      </c>
      <c r="M33" s="949">
        <f t="shared" ref="M33" si="20">+E34/E33</f>
        <v>0.26769999999999999</v>
      </c>
      <c r="N33" s="952">
        <f t="shared" ref="N33" si="21">+L33*L33/M33</f>
        <v>0</v>
      </c>
      <c r="O33" s="327"/>
      <c r="P33" s="300"/>
      <c r="Q33" s="301"/>
      <c r="R33" s="300"/>
      <c r="S33" s="302"/>
      <c r="T33" s="302"/>
      <c r="U33" s="300"/>
      <c r="V33" s="321"/>
      <c r="W33" s="117"/>
      <c r="X33" s="303"/>
      <c r="Y33" s="117"/>
      <c r="Z33" s="303"/>
      <c r="AA33" s="302"/>
      <c r="AB33" s="325"/>
    </row>
    <row r="34" spans="1:28" ht="27" customHeight="1">
      <c r="A34" s="1008"/>
      <c r="B34" s="318" t="s">
        <v>46</v>
      </c>
      <c r="C34" s="1009"/>
      <c r="D34" s="384">
        <v>0</v>
      </c>
      <c r="E34" s="378">
        <v>18739000</v>
      </c>
      <c r="F34" s="377">
        <f t="shared" si="12"/>
        <v>18739000</v>
      </c>
      <c r="G34" s="324"/>
      <c r="H34" s="319"/>
      <c r="I34" s="319"/>
      <c r="J34" s="118"/>
      <c r="K34" s="118"/>
      <c r="L34" s="950"/>
      <c r="M34" s="950"/>
      <c r="N34" s="953"/>
      <c r="O34" s="327"/>
      <c r="P34" s="300"/>
      <c r="Q34" s="301"/>
      <c r="R34" s="300"/>
      <c r="S34" s="302"/>
      <c r="T34" s="302"/>
      <c r="U34" s="300"/>
      <c r="V34" s="117"/>
      <c r="W34" s="117"/>
      <c r="X34" s="117"/>
      <c r="Y34" s="117"/>
      <c r="Z34" s="303"/>
      <c r="AA34" s="302"/>
      <c r="AB34" s="325"/>
    </row>
    <row r="35" spans="1:28" ht="27" customHeight="1">
      <c r="A35" s="1010" t="s">
        <v>141</v>
      </c>
      <c r="B35" s="318" t="s">
        <v>44</v>
      </c>
      <c r="C35" s="1011" t="s">
        <v>142</v>
      </c>
      <c r="D35" s="384">
        <v>10</v>
      </c>
      <c r="E35" s="378">
        <v>90000000</v>
      </c>
      <c r="F35" s="377">
        <f t="shared" si="12"/>
        <v>90000000</v>
      </c>
      <c r="G35" s="324"/>
      <c r="H35" s="319"/>
      <c r="I35" s="319"/>
      <c r="J35" s="118">
        <v>44927</v>
      </c>
      <c r="K35" s="118">
        <v>45291</v>
      </c>
      <c r="L35" s="949">
        <f t="shared" ref="L35" si="22">+D36/D35</f>
        <v>0</v>
      </c>
      <c r="M35" s="949">
        <f t="shared" ref="M35" si="23">+E36/E35</f>
        <v>0.44566666666666666</v>
      </c>
      <c r="N35" s="952">
        <f t="shared" ref="N35" si="24">+L35*L35/M35</f>
        <v>0</v>
      </c>
      <c r="O35" s="240"/>
      <c r="P35" s="300"/>
      <c r="Q35" s="301"/>
      <c r="R35" s="300"/>
      <c r="S35" s="302"/>
      <c r="T35" s="302"/>
      <c r="U35" s="300"/>
      <c r="V35" s="117"/>
      <c r="W35" s="117"/>
      <c r="X35" s="303"/>
      <c r="Y35" s="117"/>
      <c r="Z35" s="303"/>
      <c r="AA35" s="302"/>
      <c r="AB35" s="325"/>
    </row>
    <row r="36" spans="1:28" ht="27" customHeight="1">
      <c r="A36" s="1008"/>
      <c r="B36" s="318" t="s">
        <v>46</v>
      </c>
      <c r="C36" s="1012"/>
      <c r="D36" s="384">
        <v>0</v>
      </c>
      <c r="E36" s="378">
        <f>13650000+26460000</f>
        <v>40110000</v>
      </c>
      <c r="F36" s="377">
        <f t="shared" si="12"/>
        <v>40110000</v>
      </c>
      <c r="G36" s="324"/>
      <c r="H36" s="319"/>
      <c r="I36" s="319"/>
      <c r="J36" s="118"/>
      <c r="K36" s="118"/>
      <c r="L36" s="950"/>
      <c r="M36" s="950"/>
      <c r="N36" s="953"/>
      <c r="O36" s="240"/>
      <c r="P36" s="300"/>
      <c r="Q36" s="301"/>
      <c r="R36" s="300"/>
      <c r="S36" s="302"/>
      <c r="T36" s="302"/>
      <c r="U36" s="300"/>
      <c r="V36" s="117"/>
      <c r="W36" s="117"/>
      <c r="X36" s="303"/>
      <c r="Y36" s="117"/>
      <c r="Z36" s="303"/>
      <c r="AA36" s="302"/>
      <c r="AB36" s="325"/>
    </row>
    <row r="37" spans="1:28" ht="27" customHeight="1">
      <c r="A37" s="1010" t="s">
        <v>143</v>
      </c>
      <c r="B37" s="318" t="s">
        <v>44</v>
      </c>
      <c r="C37" s="1069" t="s">
        <v>144</v>
      </c>
      <c r="D37" s="384">
        <v>5836</v>
      </c>
      <c r="E37" s="378">
        <v>80000000</v>
      </c>
      <c r="F37" s="377">
        <f t="shared" si="12"/>
        <v>80000000</v>
      </c>
      <c r="G37" s="324"/>
      <c r="H37" s="319"/>
      <c r="I37" s="319"/>
      <c r="J37" s="118">
        <v>44927</v>
      </c>
      <c r="K37" s="118">
        <v>45291</v>
      </c>
      <c r="L37" s="949">
        <f t="shared" ref="L37" si="25">+D38/D37</f>
        <v>0</v>
      </c>
      <c r="M37" s="949">
        <f t="shared" ref="M37" si="26">+E38/E37</f>
        <v>0.17911250000000001</v>
      </c>
      <c r="N37" s="952">
        <f t="shared" ref="N37" si="27">+L37*L37/M37</f>
        <v>0</v>
      </c>
      <c r="O37" s="240"/>
      <c r="P37" s="328"/>
      <c r="Q37" s="301"/>
      <c r="R37" s="300"/>
      <c r="S37" s="302"/>
      <c r="T37" s="302"/>
      <c r="U37" s="300"/>
      <c r="V37" s="117"/>
      <c r="W37" s="117"/>
      <c r="X37" s="303"/>
      <c r="Y37" s="117"/>
      <c r="Z37" s="303"/>
      <c r="AA37" s="302"/>
      <c r="AB37" s="325"/>
    </row>
    <row r="38" spans="1:28" ht="27" customHeight="1">
      <c r="A38" s="1048"/>
      <c r="B38" s="318" t="s">
        <v>46</v>
      </c>
      <c r="C38" s="1009"/>
      <c r="D38" s="385">
        <v>0</v>
      </c>
      <c r="E38" s="378">
        <v>14329000</v>
      </c>
      <c r="F38" s="377">
        <f t="shared" si="12"/>
        <v>14329000</v>
      </c>
      <c r="G38" s="324"/>
      <c r="H38" s="319"/>
      <c r="I38" s="319"/>
      <c r="J38" s="118"/>
      <c r="K38" s="118"/>
      <c r="L38" s="950"/>
      <c r="M38" s="950"/>
      <c r="N38" s="953"/>
      <c r="O38" s="240"/>
      <c r="P38" s="328"/>
      <c r="Q38" s="301"/>
      <c r="R38" s="300"/>
      <c r="S38" s="302"/>
      <c r="T38" s="302"/>
      <c r="U38" s="300"/>
      <c r="V38" s="117"/>
      <c r="W38" s="117"/>
      <c r="X38" s="303"/>
      <c r="Y38" s="117"/>
      <c r="Z38" s="303"/>
      <c r="AA38" s="302"/>
      <c r="AB38" s="325"/>
    </row>
    <row r="39" spans="1:28" ht="27" customHeight="1">
      <c r="A39" s="329" t="s">
        <v>257</v>
      </c>
      <c r="B39" s="318" t="s">
        <v>44</v>
      </c>
      <c r="C39" s="1049" t="s">
        <v>258</v>
      </c>
      <c r="D39" s="385">
        <v>5</v>
      </c>
      <c r="E39" s="378">
        <v>50000000</v>
      </c>
      <c r="F39" s="377">
        <f t="shared" si="12"/>
        <v>50000000</v>
      </c>
      <c r="G39" s="324"/>
      <c r="H39" s="319"/>
      <c r="I39" s="319"/>
      <c r="J39" s="118">
        <v>44927</v>
      </c>
      <c r="K39" s="118">
        <v>45291</v>
      </c>
      <c r="L39" s="949">
        <f t="shared" ref="L39" si="28">+D40/D39</f>
        <v>0</v>
      </c>
      <c r="M39" s="949">
        <f>+E40/E39</f>
        <v>0.504</v>
      </c>
      <c r="N39" s="952">
        <f t="shared" ref="N39" si="29">+L39*L39/M39</f>
        <v>0</v>
      </c>
      <c r="O39" s="240"/>
      <c r="P39" s="328"/>
      <c r="Q39" s="301"/>
      <c r="R39" s="300"/>
      <c r="S39" s="302"/>
      <c r="T39" s="302"/>
      <c r="U39" s="300"/>
      <c r="V39" s="117"/>
      <c r="W39" s="117"/>
      <c r="X39" s="303"/>
      <c r="Y39" s="117"/>
      <c r="Z39" s="303"/>
      <c r="AA39" s="302"/>
      <c r="AB39" s="325"/>
    </row>
    <row r="40" spans="1:28" ht="27" customHeight="1">
      <c r="A40" s="329"/>
      <c r="B40" s="318" t="s">
        <v>46</v>
      </c>
      <c r="C40" s="1050"/>
      <c r="D40" s="385">
        <v>0</v>
      </c>
      <c r="E40" s="378">
        <v>25200000</v>
      </c>
      <c r="F40" s="377">
        <f t="shared" si="12"/>
        <v>25200000</v>
      </c>
      <c r="G40" s="324"/>
      <c r="H40" s="319"/>
      <c r="I40" s="319"/>
      <c r="J40" s="118"/>
      <c r="K40" s="118"/>
      <c r="L40" s="950"/>
      <c r="M40" s="950"/>
      <c r="N40" s="953"/>
      <c r="O40" s="240"/>
      <c r="P40" s="328"/>
      <c r="Q40" s="301"/>
      <c r="R40" s="300"/>
      <c r="S40" s="302"/>
      <c r="T40" s="302"/>
      <c r="U40" s="300"/>
      <c r="V40" s="117"/>
      <c r="W40" s="117"/>
      <c r="X40" s="303"/>
      <c r="Y40" s="117"/>
      <c r="Z40" s="303"/>
      <c r="AA40" s="302"/>
      <c r="AB40" s="325"/>
    </row>
    <row r="41" spans="1:28" ht="27" customHeight="1">
      <c r="A41" s="1044" t="s">
        <v>145</v>
      </c>
      <c r="B41" s="318" t="s">
        <v>44</v>
      </c>
      <c r="C41" s="1005" t="s">
        <v>146</v>
      </c>
      <c r="D41" s="381">
        <v>3</v>
      </c>
      <c r="E41" s="377">
        <v>80000000</v>
      </c>
      <c r="F41" s="377">
        <f t="shared" si="12"/>
        <v>80000000</v>
      </c>
      <c r="G41" s="324"/>
      <c r="H41" s="319"/>
      <c r="I41" s="319"/>
      <c r="J41" s="118">
        <v>44927</v>
      </c>
      <c r="K41" s="118">
        <v>45291</v>
      </c>
      <c r="L41" s="949">
        <f>+D42/D41</f>
        <v>0</v>
      </c>
      <c r="M41" s="949">
        <f t="shared" ref="M41" si="30">+E42/E41</f>
        <v>0</v>
      </c>
      <c r="N41" s="952">
        <v>0</v>
      </c>
      <c r="O41" s="240"/>
      <c r="P41" s="328">
        <v>106064333</v>
      </c>
      <c r="Q41" s="301"/>
      <c r="R41" s="300"/>
      <c r="S41" s="302"/>
      <c r="T41" s="302"/>
      <c r="U41" s="300"/>
      <c r="V41" s="117"/>
      <c r="W41" s="117"/>
      <c r="X41" s="303"/>
      <c r="Y41" s="117"/>
      <c r="Z41" s="303"/>
      <c r="AA41" s="302"/>
      <c r="AB41" s="325"/>
    </row>
    <row r="42" spans="1:28" ht="27" customHeight="1" thickBot="1">
      <c r="A42" s="1045"/>
      <c r="B42" s="345" t="s">
        <v>46</v>
      </c>
      <c r="C42" s="1043"/>
      <c r="D42" s="383">
        <v>0</v>
      </c>
      <c r="E42" s="379">
        <v>0</v>
      </c>
      <c r="F42" s="380">
        <f t="shared" si="12"/>
        <v>0</v>
      </c>
      <c r="G42" s="346"/>
      <c r="H42" s="347"/>
      <c r="I42" s="347"/>
      <c r="J42" s="348"/>
      <c r="K42" s="348"/>
      <c r="L42" s="951"/>
      <c r="M42" s="951"/>
      <c r="N42" s="1094"/>
      <c r="O42" s="240"/>
      <c r="P42" s="300"/>
      <c r="Q42" s="301"/>
      <c r="R42" s="300"/>
      <c r="S42" s="302"/>
      <c r="T42" s="302"/>
      <c r="U42" s="300"/>
      <c r="V42" s="117"/>
      <c r="W42" s="303"/>
      <c r="X42" s="303"/>
      <c r="Y42" s="117"/>
      <c r="Z42" s="303"/>
      <c r="AA42" s="302"/>
      <c r="AB42" s="325"/>
    </row>
    <row r="43" spans="1:28" ht="27" customHeight="1">
      <c r="A43" s="1046" t="s">
        <v>51</v>
      </c>
      <c r="B43" s="359" t="s">
        <v>44</v>
      </c>
      <c r="C43" s="360"/>
      <c r="D43" s="361"/>
      <c r="E43" s="362">
        <f>+E17+E21+E23+E25+E27+E29+E31+E33+E35+E39+E41+E37+E19</f>
        <v>5993131528</v>
      </c>
      <c r="F43" s="361">
        <f>+F17+F21+F23+F25+F27+F29+F31+F33+F35+F39+F41+F37+F19</f>
        <v>5993131528</v>
      </c>
      <c r="G43" s="363"/>
      <c r="H43" s="363"/>
      <c r="I43" s="363"/>
      <c r="J43" s="364"/>
      <c r="K43" s="364"/>
      <c r="L43" s="1067">
        <f>SUM(L17:L42)/13</f>
        <v>0.1467327935222672</v>
      </c>
      <c r="M43" s="1067">
        <f>+E44/E43</f>
        <v>7.7123453380013987E-2</v>
      </c>
      <c r="N43" s="733">
        <f t="shared" ref="N43" si="31">+L43*L43/M43</f>
        <v>0.27916945820307087</v>
      </c>
      <c r="O43" s="281"/>
      <c r="P43" s="300"/>
      <c r="Q43" s="301"/>
      <c r="R43" s="300"/>
      <c r="S43" s="302"/>
      <c r="T43" s="302"/>
      <c r="U43" s="300"/>
      <c r="V43" s="117"/>
      <c r="W43" s="117"/>
      <c r="X43" s="303"/>
      <c r="Y43" s="117"/>
      <c r="Z43" s="303"/>
      <c r="AA43" s="302"/>
      <c r="AB43" s="331"/>
    </row>
    <row r="44" spans="1:28" ht="27" customHeight="1" thickBot="1">
      <c r="A44" s="1047"/>
      <c r="B44" s="365" t="s">
        <v>46</v>
      </c>
      <c r="C44" s="366"/>
      <c r="D44" s="367"/>
      <c r="E44" s="372">
        <f>+E18+E20+E22+E24+E26+E28+E30+E32+E34+E36+E38+E40+E42</f>
        <v>462211000</v>
      </c>
      <c r="F44" s="368">
        <f>+E44</f>
        <v>462211000</v>
      </c>
      <c r="G44" s="369"/>
      <c r="H44" s="370"/>
      <c r="I44" s="369"/>
      <c r="J44" s="298"/>
      <c r="K44" s="371"/>
      <c r="L44" s="1068"/>
      <c r="M44" s="1068"/>
      <c r="N44" s="658"/>
      <c r="O44" s="281"/>
      <c r="P44" s="300"/>
      <c r="Q44" s="301"/>
      <c r="R44" s="300"/>
      <c r="S44" s="302"/>
      <c r="T44" s="302"/>
      <c r="U44" s="300"/>
      <c r="V44" s="117"/>
      <c r="W44" s="117"/>
      <c r="X44" s="303"/>
      <c r="Y44" s="117"/>
      <c r="Z44" s="303"/>
      <c r="AA44" s="302"/>
      <c r="AB44" s="306"/>
    </row>
    <row r="45" spans="1:28" ht="27" customHeight="1" thickBot="1">
      <c r="A45" s="349"/>
      <c r="B45" s="350"/>
      <c r="C45" s="350"/>
      <c r="D45" s="350"/>
      <c r="E45" s="351"/>
      <c r="F45" s="352"/>
      <c r="G45" s="353"/>
      <c r="H45" s="353"/>
      <c r="I45" s="353"/>
      <c r="J45" s="354"/>
      <c r="K45" s="354"/>
      <c r="L45" s="355"/>
      <c r="M45" s="356"/>
      <c r="N45" s="357"/>
      <c r="O45" s="240"/>
      <c r="P45" s="300"/>
      <c r="Q45" s="301"/>
      <c r="R45" s="300"/>
      <c r="S45" s="302"/>
      <c r="T45" s="302"/>
      <c r="U45" s="300"/>
      <c r="V45" s="117"/>
      <c r="W45" s="117"/>
      <c r="X45" s="303"/>
      <c r="Y45" s="117"/>
      <c r="Z45" s="303"/>
      <c r="AA45" s="302"/>
      <c r="AB45" s="332"/>
    </row>
    <row r="46" spans="1:28" ht="27" customHeight="1" thickBot="1">
      <c r="A46" s="333" t="s">
        <v>52</v>
      </c>
      <c r="B46" s="1057" t="s">
        <v>53</v>
      </c>
      <c r="C46" s="1058"/>
      <c r="D46" s="1059"/>
      <c r="E46" s="1060" t="s">
        <v>84</v>
      </c>
      <c r="F46" s="1061"/>
      <c r="G46" s="1061"/>
      <c r="H46" s="1061"/>
      <c r="I46" s="334"/>
      <c r="J46" s="1062" t="s">
        <v>55</v>
      </c>
      <c r="K46" s="1063"/>
      <c r="L46" s="1063"/>
      <c r="M46" s="1063"/>
      <c r="N46" s="1064"/>
      <c r="O46" s="240"/>
      <c r="P46" s="300"/>
      <c r="Q46" s="301"/>
      <c r="R46" s="300"/>
      <c r="S46" s="302"/>
      <c r="T46" s="302"/>
      <c r="U46" s="300"/>
      <c r="V46" s="117"/>
      <c r="W46" s="117"/>
      <c r="X46" s="303"/>
      <c r="Y46" s="117"/>
      <c r="Z46" s="303"/>
      <c r="AA46" s="302"/>
      <c r="AB46" s="332"/>
    </row>
    <row r="47" spans="1:28" ht="27" customHeight="1">
      <c r="A47" s="1082" t="s">
        <v>147</v>
      </c>
      <c r="B47" s="1040" t="s">
        <v>148</v>
      </c>
      <c r="C47" s="1041"/>
      <c r="D47" s="1041"/>
      <c r="E47" s="1037" t="s">
        <v>149</v>
      </c>
      <c r="F47" s="1038"/>
      <c r="G47" s="1038"/>
      <c r="H47" s="330" t="s">
        <v>44</v>
      </c>
      <c r="I47" s="373">
        <v>100</v>
      </c>
      <c r="J47" s="1095" t="s">
        <v>63</v>
      </c>
      <c r="K47" s="1096"/>
      <c r="L47" s="1096"/>
      <c r="M47" s="1096"/>
      <c r="N47" s="1097"/>
      <c r="O47" s="240"/>
      <c r="P47" s="300"/>
      <c r="Q47" s="301"/>
      <c r="R47" s="300"/>
      <c r="S47" s="302"/>
      <c r="T47" s="302"/>
      <c r="U47" s="300"/>
      <c r="V47" s="117"/>
      <c r="W47" s="303"/>
      <c r="X47" s="303"/>
      <c r="Y47" s="117"/>
      <c r="Z47" s="303"/>
      <c r="AA47" s="302"/>
      <c r="AB47" s="332"/>
    </row>
    <row r="48" spans="1:28" ht="27" customHeight="1">
      <c r="A48" s="1030"/>
      <c r="B48" s="1042"/>
      <c r="C48" s="1042"/>
      <c r="D48" s="1042"/>
      <c r="E48" s="1039"/>
      <c r="F48" s="1039"/>
      <c r="G48" s="1039"/>
      <c r="H48" s="318" t="s">
        <v>46</v>
      </c>
      <c r="I48" s="415">
        <v>89.7</v>
      </c>
      <c r="J48" s="664"/>
      <c r="K48" s="664"/>
      <c r="L48" s="664"/>
      <c r="M48" s="664"/>
      <c r="N48" s="665"/>
      <c r="O48" s="240"/>
      <c r="P48" s="300"/>
      <c r="Q48" s="301"/>
      <c r="R48" s="300"/>
      <c r="S48" s="302"/>
      <c r="T48" s="302"/>
      <c r="U48" s="300"/>
      <c r="V48" s="117"/>
      <c r="W48" s="117"/>
      <c r="X48" s="303"/>
      <c r="Y48" s="117"/>
      <c r="Z48" s="303"/>
      <c r="AA48" s="302"/>
      <c r="AB48" s="332"/>
    </row>
    <row r="49" spans="1:28" ht="27" customHeight="1">
      <c r="A49" s="1029" t="s">
        <v>147</v>
      </c>
      <c r="B49" s="1017" t="s">
        <v>150</v>
      </c>
      <c r="C49" s="1018"/>
      <c r="D49" s="1019"/>
      <c r="E49" s="1023" t="s">
        <v>136</v>
      </c>
      <c r="F49" s="1024"/>
      <c r="G49" s="1025"/>
      <c r="H49" s="318" t="s">
        <v>44</v>
      </c>
      <c r="I49" s="374">
        <v>5000</v>
      </c>
      <c r="J49" s="1085" t="s">
        <v>67</v>
      </c>
      <c r="K49" s="1098"/>
      <c r="L49" s="1098"/>
      <c r="M49" s="1098"/>
      <c r="N49" s="1099"/>
      <c r="O49" s="240"/>
      <c r="P49" s="300"/>
      <c r="Q49" s="301"/>
      <c r="R49" s="300"/>
      <c r="S49" s="302"/>
      <c r="T49" s="302"/>
      <c r="U49" s="300"/>
      <c r="V49" s="117"/>
      <c r="W49" s="117"/>
      <c r="X49" s="303"/>
      <c r="Y49" s="117"/>
      <c r="Z49" s="303"/>
      <c r="AA49" s="302"/>
      <c r="AB49" s="332"/>
    </row>
    <row r="50" spans="1:28" ht="27" customHeight="1">
      <c r="A50" s="1030"/>
      <c r="B50" s="1020"/>
      <c r="C50" s="1021"/>
      <c r="D50" s="1022"/>
      <c r="E50" s="1026"/>
      <c r="F50" s="1027"/>
      <c r="G50" s="1028"/>
      <c r="H50" s="318" t="s">
        <v>46</v>
      </c>
      <c r="I50" s="374">
        <v>0</v>
      </c>
      <c r="J50" s="1100"/>
      <c r="K50" s="1101"/>
      <c r="L50" s="1101"/>
      <c r="M50" s="1101"/>
      <c r="N50" s="1102"/>
      <c r="O50" s="240"/>
      <c r="P50" s="335"/>
      <c r="Q50" s="335"/>
      <c r="R50" s="335"/>
      <c r="S50" s="335"/>
      <c r="T50" s="335"/>
      <c r="U50" s="335"/>
      <c r="V50" s="335"/>
      <c r="W50" s="335"/>
      <c r="X50" s="335"/>
      <c r="Y50" s="314"/>
      <c r="Z50" s="314"/>
      <c r="AA50" s="314"/>
      <c r="AB50" s="332"/>
    </row>
    <row r="51" spans="1:28" ht="27" customHeight="1">
      <c r="A51" s="1029" t="s">
        <v>147</v>
      </c>
      <c r="B51" s="1017" t="s">
        <v>151</v>
      </c>
      <c r="C51" s="1018"/>
      <c r="D51" s="1019"/>
      <c r="E51" s="1031" t="s">
        <v>152</v>
      </c>
      <c r="F51" s="1032"/>
      <c r="G51" s="1033"/>
      <c r="H51" s="318" t="s">
        <v>44</v>
      </c>
      <c r="I51" s="374">
        <v>95000</v>
      </c>
      <c r="J51" s="1085" t="s">
        <v>66</v>
      </c>
      <c r="K51" s="1086"/>
      <c r="L51" s="1086"/>
      <c r="M51" s="1086"/>
      <c r="N51" s="1087"/>
      <c r="O51" s="240"/>
      <c r="P51" s="336"/>
      <c r="Q51" s="144"/>
      <c r="R51" s="150"/>
      <c r="S51" s="144"/>
      <c r="T51" s="147"/>
      <c r="U51" s="147"/>
      <c r="V51" s="144"/>
      <c r="W51" s="145"/>
      <c r="X51" s="146"/>
      <c r="Y51" s="146"/>
      <c r="Z51" s="145"/>
      <c r="AA51" s="337"/>
      <c r="AB51" s="332"/>
    </row>
    <row r="52" spans="1:28" ht="27" customHeight="1">
      <c r="A52" s="1030"/>
      <c r="B52" s="1020"/>
      <c r="C52" s="1021"/>
      <c r="D52" s="1022"/>
      <c r="E52" s="1034"/>
      <c r="F52" s="1035"/>
      <c r="G52" s="1036"/>
      <c r="H52" s="318" t="s">
        <v>46</v>
      </c>
      <c r="I52" s="374">
        <v>1000</v>
      </c>
      <c r="J52" s="1088"/>
      <c r="K52" s="1089"/>
      <c r="L52" s="1089"/>
      <c r="M52" s="1089"/>
      <c r="N52" s="1090"/>
      <c r="O52" s="240"/>
      <c r="P52" s="336"/>
      <c r="Q52" s="144"/>
      <c r="R52" s="150"/>
      <c r="S52" s="144"/>
      <c r="T52" s="147"/>
      <c r="U52" s="147"/>
      <c r="V52" s="144"/>
      <c r="W52" s="145"/>
      <c r="X52" s="146"/>
      <c r="Y52" s="146"/>
      <c r="Z52" s="145"/>
      <c r="AA52" s="337"/>
      <c r="AB52" s="332"/>
    </row>
    <row r="53" spans="1:28" ht="27" customHeight="1">
      <c r="A53" s="792" t="s">
        <v>147</v>
      </c>
      <c r="B53" s="1070" t="s">
        <v>153</v>
      </c>
      <c r="C53" s="1071"/>
      <c r="D53" s="1072"/>
      <c r="E53" s="1076" t="s">
        <v>154</v>
      </c>
      <c r="F53" s="1077"/>
      <c r="G53" s="1078"/>
      <c r="H53" s="570" t="s">
        <v>44</v>
      </c>
      <c r="I53" s="375">
        <v>1</v>
      </c>
      <c r="J53" s="1088"/>
      <c r="K53" s="1089"/>
      <c r="L53" s="1089"/>
      <c r="M53" s="1089"/>
      <c r="N53" s="1090"/>
      <c r="O53" s="240"/>
      <c r="P53" s="336"/>
      <c r="Q53" s="144"/>
      <c r="R53" s="150"/>
      <c r="S53" s="144"/>
      <c r="T53" s="147"/>
      <c r="U53" s="147"/>
      <c r="V53" s="144"/>
      <c r="W53" s="145"/>
      <c r="X53" s="146"/>
      <c r="Y53" s="146"/>
      <c r="Z53" s="145"/>
      <c r="AA53" s="337"/>
      <c r="AB53" s="332"/>
    </row>
    <row r="54" spans="1:28" ht="27" customHeight="1">
      <c r="A54" s="629"/>
      <c r="B54" s="1073"/>
      <c r="C54" s="1074"/>
      <c r="D54" s="1075"/>
      <c r="E54" s="1079"/>
      <c r="F54" s="1080"/>
      <c r="G54" s="1081"/>
      <c r="H54" s="570" t="s">
        <v>46</v>
      </c>
      <c r="I54" s="375">
        <v>1</v>
      </c>
      <c r="J54" s="1088"/>
      <c r="K54" s="1089"/>
      <c r="L54" s="1089"/>
      <c r="M54" s="1089"/>
      <c r="N54" s="1090"/>
      <c r="O54" s="240"/>
      <c r="P54" s="241"/>
      <c r="Q54" s="331"/>
      <c r="R54" s="331"/>
      <c r="S54" s="331"/>
      <c r="T54" s="331"/>
      <c r="U54" s="331"/>
      <c r="V54" s="331"/>
      <c r="W54" s="331"/>
      <c r="X54" s="331"/>
      <c r="Y54" s="331"/>
      <c r="Z54" s="331"/>
      <c r="AA54" s="331"/>
      <c r="AB54" s="331"/>
    </row>
    <row r="55" spans="1:28" ht="27" customHeight="1">
      <c r="A55" s="792" t="s">
        <v>147</v>
      </c>
      <c r="B55" s="1070" t="s">
        <v>155</v>
      </c>
      <c r="C55" s="1071"/>
      <c r="D55" s="1072"/>
      <c r="E55" s="1076" t="s">
        <v>144</v>
      </c>
      <c r="F55" s="1077"/>
      <c r="G55" s="1078"/>
      <c r="H55" s="570" t="s">
        <v>44</v>
      </c>
      <c r="I55" s="375">
        <v>5836</v>
      </c>
      <c r="J55" s="1088"/>
      <c r="K55" s="1089"/>
      <c r="L55" s="1089"/>
      <c r="M55" s="1089"/>
      <c r="N55" s="1090"/>
      <c r="O55" s="240"/>
      <c r="P55" s="241"/>
      <c r="Q55" s="241"/>
      <c r="R55" s="241"/>
      <c r="S55" s="241"/>
      <c r="T55" s="241"/>
      <c r="U55" s="241"/>
      <c r="V55" s="241"/>
      <c r="W55" s="241"/>
      <c r="X55" s="241"/>
      <c r="Y55" s="241"/>
      <c r="Z55" s="241"/>
      <c r="AA55" s="241"/>
      <c r="AB55" s="241"/>
    </row>
    <row r="56" spans="1:28" ht="27" customHeight="1">
      <c r="A56" s="629"/>
      <c r="B56" s="1073"/>
      <c r="C56" s="1074"/>
      <c r="D56" s="1075"/>
      <c r="E56" s="1079"/>
      <c r="F56" s="1080"/>
      <c r="G56" s="1081"/>
      <c r="H56" s="570" t="s">
        <v>46</v>
      </c>
      <c r="I56" s="416">
        <v>0</v>
      </c>
      <c r="J56" s="1088"/>
      <c r="K56" s="1089"/>
      <c r="L56" s="1089"/>
      <c r="M56" s="1089"/>
      <c r="N56" s="1090"/>
      <c r="O56" s="240"/>
      <c r="P56" s="241"/>
      <c r="Q56" s="241"/>
      <c r="R56" s="241"/>
      <c r="S56" s="241"/>
      <c r="T56" s="241"/>
      <c r="U56" s="241"/>
      <c r="V56" s="241"/>
      <c r="W56" s="241"/>
      <c r="X56" s="241"/>
      <c r="Y56" s="241"/>
      <c r="Z56" s="241"/>
      <c r="AA56" s="241"/>
      <c r="AB56" s="241"/>
    </row>
    <row r="57" spans="1:28" ht="27" customHeight="1">
      <c r="A57" s="792" t="s">
        <v>147</v>
      </c>
      <c r="B57" s="1070" t="s">
        <v>156</v>
      </c>
      <c r="C57" s="1071"/>
      <c r="D57" s="1072"/>
      <c r="E57" s="1076" t="s">
        <v>157</v>
      </c>
      <c r="F57" s="1077"/>
      <c r="G57" s="1078"/>
      <c r="H57" s="570" t="s">
        <v>44</v>
      </c>
      <c r="I57" s="375">
        <v>10</v>
      </c>
      <c r="J57" s="1088"/>
      <c r="K57" s="1089"/>
      <c r="L57" s="1089"/>
      <c r="M57" s="1089"/>
      <c r="N57" s="1090"/>
      <c r="O57" s="240"/>
      <c r="P57" s="241"/>
      <c r="Q57" s="241"/>
      <c r="R57" s="241"/>
      <c r="S57" s="241"/>
      <c r="T57" s="241"/>
      <c r="U57" s="241"/>
      <c r="V57" s="241"/>
      <c r="W57" s="241"/>
      <c r="X57" s="241"/>
      <c r="Y57" s="241"/>
      <c r="Z57" s="241"/>
      <c r="AA57" s="241"/>
      <c r="AB57" s="241"/>
    </row>
    <row r="58" spans="1:28" ht="27" customHeight="1">
      <c r="A58" s="629"/>
      <c r="B58" s="1073"/>
      <c r="C58" s="1074"/>
      <c r="D58" s="1075"/>
      <c r="E58" s="1079"/>
      <c r="F58" s="1080"/>
      <c r="G58" s="1081"/>
      <c r="H58" s="570" t="s">
        <v>46</v>
      </c>
      <c r="I58" s="375">
        <v>0</v>
      </c>
      <c r="J58" s="1091"/>
      <c r="K58" s="1092"/>
      <c r="L58" s="1092"/>
      <c r="M58" s="1092"/>
      <c r="N58" s="1093"/>
      <c r="O58" s="240"/>
      <c r="P58" s="241"/>
      <c r="Q58" s="241"/>
      <c r="R58" s="241"/>
      <c r="S58" s="241"/>
      <c r="T58" s="241"/>
      <c r="U58" s="241"/>
      <c r="V58" s="241"/>
      <c r="W58" s="241"/>
      <c r="X58" s="241"/>
      <c r="Y58" s="241"/>
      <c r="Z58" s="241"/>
      <c r="AA58" s="241"/>
      <c r="AB58" s="241"/>
    </row>
    <row r="59" spans="1:28" ht="27" customHeight="1">
      <c r="A59" s="1051" t="s">
        <v>308</v>
      </c>
      <c r="B59" s="1052"/>
      <c r="C59" s="1052"/>
      <c r="D59" s="1052"/>
      <c r="E59" s="1052"/>
      <c r="F59" s="1052"/>
      <c r="G59" s="1052"/>
      <c r="H59" s="1052"/>
      <c r="I59" s="1053"/>
      <c r="J59" s="889"/>
      <c r="K59" s="889"/>
      <c r="L59" s="889"/>
      <c r="M59" s="889"/>
      <c r="N59" s="890"/>
      <c r="O59" s="240"/>
      <c r="P59" s="241"/>
      <c r="Q59" s="241"/>
      <c r="R59" s="241"/>
      <c r="S59" s="241"/>
      <c r="T59" s="241"/>
      <c r="U59" s="241"/>
      <c r="V59" s="241"/>
      <c r="W59" s="241"/>
      <c r="X59" s="241"/>
      <c r="Y59" s="241"/>
      <c r="Z59" s="241"/>
      <c r="AA59" s="241"/>
      <c r="AB59" s="241"/>
    </row>
    <row r="60" spans="1:28" ht="27" customHeight="1" thickBot="1">
      <c r="A60" s="1054"/>
      <c r="B60" s="1055"/>
      <c r="C60" s="1055"/>
      <c r="D60" s="1055"/>
      <c r="E60" s="1055"/>
      <c r="F60" s="1055"/>
      <c r="G60" s="1055"/>
      <c r="H60" s="1055"/>
      <c r="I60" s="1056"/>
      <c r="J60" s="1083"/>
      <c r="K60" s="1083"/>
      <c r="L60" s="1083"/>
      <c r="M60" s="1083"/>
      <c r="N60" s="1084"/>
      <c r="O60" s="240"/>
      <c r="P60" s="241"/>
      <c r="Q60" s="241"/>
      <c r="R60" s="241"/>
      <c r="S60" s="241"/>
      <c r="T60" s="241"/>
      <c r="U60" s="241"/>
      <c r="V60" s="241"/>
      <c r="W60" s="241"/>
      <c r="X60" s="241"/>
      <c r="Y60" s="241"/>
      <c r="Z60" s="241"/>
      <c r="AA60" s="241"/>
      <c r="AB60" s="241"/>
    </row>
  </sheetData>
  <mergeCells count="130">
    <mergeCell ref="J51:N58"/>
    <mergeCell ref="N25:N26"/>
    <mergeCell ref="N27:N28"/>
    <mergeCell ref="N29:N30"/>
    <mergeCell ref="N31:N32"/>
    <mergeCell ref="N37:N38"/>
    <mergeCell ref="N41:N42"/>
    <mergeCell ref="L17:L18"/>
    <mergeCell ref="M17:M18"/>
    <mergeCell ref="J47:N48"/>
    <mergeCell ref="J49:N50"/>
    <mergeCell ref="N17:N18"/>
    <mergeCell ref="N21:N22"/>
    <mergeCell ref="N33:N34"/>
    <mergeCell ref="L21:L22"/>
    <mergeCell ref="M21:M22"/>
    <mergeCell ref="L19:L20"/>
    <mergeCell ref="M19:M20"/>
    <mergeCell ref="L23:L24"/>
    <mergeCell ref="M23:M24"/>
    <mergeCell ref="L25:L26"/>
    <mergeCell ref="M25:M26"/>
    <mergeCell ref="L27:L28"/>
    <mergeCell ref="L37:L38"/>
    <mergeCell ref="A59:I60"/>
    <mergeCell ref="C25:C26"/>
    <mergeCell ref="C27:C28"/>
    <mergeCell ref="N43:N44"/>
    <mergeCell ref="B46:D46"/>
    <mergeCell ref="E46:H46"/>
    <mergeCell ref="J46:N46"/>
    <mergeCell ref="A29:A30"/>
    <mergeCell ref="C29:C30"/>
    <mergeCell ref="L43:L44"/>
    <mergeCell ref="M43:M44"/>
    <mergeCell ref="C37:C38"/>
    <mergeCell ref="A57:A58"/>
    <mergeCell ref="B57:D58"/>
    <mergeCell ref="E57:G58"/>
    <mergeCell ref="A47:A48"/>
    <mergeCell ref="A55:A56"/>
    <mergeCell ref="B55:D56"/>
    <mergeCell ref="J59:N60"/>
    <mergeCell ref="E55:G56"/>
    <mergeCell ref="A53:A54"/>
    <mergeCell ref="B53:D54"/>
    <mergeCell ref="E53:G54"/>
    <mergeCell ref="A49:A50"/>
    <mergeCell ref="B49:D50"/>
    <mergeCell ref="E49:G50"/>
    <mergeCell ref="A51:A52"/>
    <mergeCell ref="B51:D52"/>
    <mergeCell ref="E51:G52"/>
    <mergeCell ref="E47:G48"/>
    <mergeCell ref="B47:D48"/>
    <mergeCell ref="C41:C42"/>
    <mergeCell ref="C31:C32"/>
    <mergeCell ref="A41:A42"/>
    <mergeCell ref="A43:A44"/>
    <mergeCell ref="A37:A38"/>
    <mergeCell ref="A31:A32"/>
    <mergeCell ref="C39:C40"/>
    <mergeCell ref="A23:A24"/>
    <mergeCell ref="C23:C24"/>
    <mergeCell ref="A25:A26"/>
    <mergeCell ref="A27:A28"/>
    <mergeCell ref="A33:A34"/>
    <mergeCell ref="C33:C34"/>
    <mergeCell ref="A35:A36"/>
    <mergeCell ref="C35:C36"/>
    <mergeCell ref="A1:A4"/>
    <mergeCell ref="B1:H2"/>
    <mergeCell ref="A21:A22"/>
    <mergeCell ref="C21:C22"/>
    <mergeCell ref="E14:E16"/>
    <mergeCell ref="A19:A20"/>
    <mergeCell ref="C19:C20"/>
    <mergeCell ref="I1:L1"/>
    <mergeCell ref="M1:N4"/>
    <mergeCell ref="I2:L2"/>
    <mergeCell ref="B3:H4"/>
    <mergeCell ref="I3:L3"/>
    <mergeCell ref="I4:L4"/>
    <mergeCell ref="A7:C7"/>
    <mergeCell ref="D7:N7"/>
    <mergeCell ref="A5:N5"/>
    <mergeCell ref="B6:F6"/>
    <mergeCell ref="J8:N8"/>
    <mergeCell ref="A9:F9"/>
    <mergeCell ref="K9:M9"/>
    <mergeCell ref="A8:F8"/>
    <mergeCell ref="G8:I13"/>
    <mergeCell ref="A11:F11"/>
    <mergeCell ref="K11:M11"/>
    <mergeCell ref="K10:M10"/>
    <mergeCell ref="A10:F10"/>
    <mergeCell ref="A12:F12"/>
    <mergeCell ref="K12:M12"/>
    <mergeCell ref="A13:F13"/>
    <mergeCell ref="K13:M13"/>
    <mergeCell ref="J14:K15"/>
    <mergeCell ref="A14:A16"/>
    <mergeCell ref="B14:B16"/>
    <mergeCell ref="C14:C16"/>
    <mergeCell ref="D14:D16"/>
    <mergeCell ref="A17:A18"/>
    <mergeCell ref="C17:C18"/>
    <mergeCell ref="F14:I15"/>
    <mergeCell ref="L14:N14"/>
    <mergeCell ref="L15:L16"/>
    <mergeCell ref="M15:M16"/>
    <mergeCell ref="N15:N16"/>
    <mergeCell ref="M37:M38"/>
    <mergeCell ref="L39:L40"/>
    <mergeCell ref="M39:M40"/>
    <mergeCell ref="L41:L42"/>
    <mergeCell ref="M41:M42"/>
    <mergeCell ref="N19:N20"/>
    <mergeCell ref="N35:N36"/>
    <mergeCell ref="N39:N40"/>
    <mergeCell ref="M27:M28"/>
    <mergeCell ref="L29:L30"/>
    <mergeCell ref="M29:M30"/>
    <mergeCell ref="L31:L32"/>
    <mergeCell ref="M31:M32"/>
    <mergeCell ref="L33:L34"/>
    <mergeCell ref="M33:M34"/>
    <mergeCell ref="L35:L36"/>
    <mergeCell ref="M35:M36"/>
    <mergeCell ref="N23:N24"/>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topLeftCell="D19" zoomScale="90" workbookViewId="0">
      <selection activeCell="A12" sqref="A12:F12"/>
    </sheetView>
  </sheetViews>
  <sheetFormatPr baseColWidth="10" defaultColWidth="12.42578125" defaultRowHeight="18" customHeight="1"/>
  <cols>
    <col min="1" max="1" width="80.140625" style="86" customWidth="1"/>
    <col min="2" max="2" width="10.28515625" style="86" customWidth="1"/>
    <col min="3" max="3" width="23.7109375" style="86" customWidth="1"/>
    <col min="4" max="4" width="12.42578125" style="86" customWidth="1"/>
    <col min="5" max="9" width="18.7109375" style="86" customWidth="1"/>
    <col min="10" max="14" width="15.85546875" style="86" customWidth="1"/>
    <col min="15" max="15" width="25" style="86" customWidth="1"/>
    <col min="16" max="16" width="13.85546875" style="86" customWidth="1"/>
    <col min="17" max="17" width="16.42578125" style="86" customWidth="1"/>
    <col min="18" max="22" width="12.42578125" style="86" customWidth="1"/>
    <col min="23" max="16384" width="12.42578125" style="86"/>
  </cols>
  <sheetData>
    <row r="1" spans="1:21" ht="34.5" customHeight="1">
      <c r="A1" s="1511"/>
      <c r="B1" s="1465" t="s">
        <v>370</v>
      </c>
      <c r="C1" s="1466"/>
      <c r="D1" s="1466"/>
      <c r="E1" s="1466"/>
      <c r="F1" s="1466"/>
      <c r="G1" s="1466"/>
      <c r="H1" s="1467"/>
      <c r="I1" s="1512" t="s">
        <v>371</v>
      </c>
      <c r="J1" s="1461"/>
      <c r="K1" s="1461"/>
      <c r="L1" s="1513"/>
      <c r="M1" s="1514"/>
      <c r="N1" s="1515"/>
      <c r="O1" s="1516"/>
      <c r="P1" s="241"/>
      <c r="Q1" s="241"/>
      <c r="R1" s="241"/>
      <c r="S1" s="241"/>
      <c r="T1" s="241"/>
      <c r="U1" s="241"/>
    </row>
    <row r="2" spans="1:21" ht="37.5" customHeight="1">
      <c r="A2" s="1517"/>
      <c r="B2" s="1456"/>
      <c r="C2" s="1457"/>
      <c r="D2" s="1457"/>
      <c r="E2" s="1457"/>
      <c r="F2" s="1457"/>
      <c r="G2" s="1457"/>
      <c r="H2" s="1458"/>
      <c r="I2" s="1512" t="s">
        <v>372</v>
      </c>
      <c r="J2" s="1461"/>
      <c r="K2" s="1461"/>
      <c r="L2" s="1513"/>
      <c r="M2" s="1518"/>
      <c r="N2" s="1519"/>
      <c r="O2" s="1516"/>
      <c r="P2" s="241"/>
      <c r="Q2" s="241"/>
      <c r="R2" s="241"/>
      <c r="S2" s="241"/>
      <c r="T2" s="241"/>
      <c r="U2" s="241"/>
    </row>
    <row r="3" spans="1:21" ht="33.75" customHeight="1">
      <c r="A3" s="1517"/>
      <c r="B3" s="1465" t="s">
        <v>373</v>
      </c>
      <c r="C3" s="1466"/>
      <c r="D3" s="1466"/>
      <c r="E3" s="1466"/>
      <c r="F3" s="1466"/>
      <c r="G3" s="1466"/>
      <c r="H3" s="1467"/>
      <c r="I3" s="1512" t="s">
        <v>374</v>
      </c>
      <c r="J3" s="1461"/>
      <c r="K3" s="1461"/>
      <c r="L3" s="1513"/>
      <c r="M3" s="1518"/>
      <c r="N3" s="1519"/>
      <c r="O3" s="1516"/>
      <c r="P3" s="241"/>
      <c r="Q3" s="241"/>
      <c r="R3" s="241"/>
      <c r="S3" s="241"/>
      <c r="T3" s="241"/>
      <c r="U3" s="241"/>
    </row>
    <row r="4" spans="1:21" ht="38.25" customHeight="1">
      <c r="A4" s="1559"/>
      <c r="B4" s="1560"/>
      <c r="C4" s="1561"/>
      <c r="D4" s="1561"/>
      <c r="E4" s="1561"/>
      <c r="F4" s="1561"/>
      <c r="G4" s="1561"/>
      <c r="H4" s="1562"/>
      <c r="I4" s="1563" t="s">
        <v>375</v>
      </c>
      <c r="J4" s="1480"/>
      <c r="K4" s="1480"/>
      <c r="L4" s="1564"/>
      <c r="M4" s="1565"/>
      <c r="N4" s="1566"/>
      <c r="O4" s="1516"/>
      <c r="P4" s="241"/>
      <c r="Q4" s="241"/>
      <c r="R4" s="241"/>
      <c r="S4" s="241"/>
      <c r="T4" s="241"/>
      <c r="U4" s="241"/>
    </row>
    <row r="5" spans="1:21" ht="33.950000000000003" customHeight="1">
      <c r="A5" s="1567" t="s">
        <v>159</v>
      </c>
      <c r="B5" s="1568"/>
      <c r="C5" s="1568"/>
      <c r="D5" s="1569"/>
      <c r="E5" s="1568"/>
      <c r="F5" s="1568"/>
      <c r="G5" s="1569"/>
      <c r="H5" s="1568"/>
      <c r="I5" s="1568"/>
      <c r="J5" s="1569"/>
      <c r="K5" s="1569"/>
      <c r="L5" s="1568"/>
      <c r="M5" s="1568"/>
      <c r="N5" s="1570"/>
      <c r="O5" s="20"/>
      <c r="P5" s="241"/>
      <c r="Q5" s="241"/>
      <c r="R5" s="241"/>
      <c r="S5" s="241"/>
      <c r="T5" s="241"/>
      <c r="U5" s="241"/>
    </row>
    <row r="6" spans="1:21" ht="33.950000000000003" customHeight="1">
      <c r="A6" s="1571" t="s">
        <v>13</v>
      </c>
      <c r="B6" s="1527" t="s">
        <v>301</v>
      </c>
      <c r="C6" s="1528"/>
      <c r="D6" s="1529"/>
      <c r="E6" s="1528"/>
      <c r="F6" s="1528"/>
      <c r="G6" s="1530"/>
      <c r="H6" s="1531"/>
      <c r="I6" s="1531"/>
      <c r="J6" s="1530"/>
      <c r="K6" s="1530"/>
      <c r="L6" s="1531"/>
      <c r="M6" s="1531"/>
      <c r="N6" s="1572"/>
      <c r="O6" s="240"/>
      <c r="P6" s="241"/>
      <c r="Q6" s="241"/>
      <c r="R6" s="241"/>
      <c r="S6" s="241"/>
      <c r="T6" s="241"/>
      <c r="U6" s="241"/>
    </row>
    <row r="7" spans="1:21" ht="27" customHeight="1">
      <c r="A7" s="609" t="s">
        <v>14</v>
      </c>
      <c r="B7" s="610"/>
      <c r="C7" s="611"/>
      <c r="D7" s="612" t="s">
        <v>15</v>
      </c>
      <c r="E7" s="613"/>
      <c r="F7" s="613"/>
      <c r="G7" s="613"/>
      <c r="H7" s="613"/>
      <c r="I7" s="613"/>
      <c r="J7" s="613"/>
      <c r="K7" s="613"/>
      <c r="L7" s="613"/>
      <c r="M7" s="613"/>
      <c r="N7" s="614"/>
      <c r="O7" s="20"/>
      <c r="P7" s="241"/>
      <c r="Q7" s="241"/>
      <c r="R7" s="241"/>
      <c r="S7" s="241"/>
      <c r="T7" s="241"/>
      <c r="U7" s="241"/>
    </row>
    <row r="8" spans="1:21" s="108" customFormat="1" ht="27.95" customHeight="1">
      <c r="A8" s="1127" t="s">
        <v>120</v>
      </c>
      <c r="B8" s="848"/>
      <c r="C8" s="848"/>
      <c r="D8" s="622"/>
      <c r="E8" s="848"/>
      <c r="F8" s="848"/>
      <c r="G8" s="1160" t="s">
        <v>160</v>
      </c>
      <c r="H8" s="1161"/>
      <c r="I8" s="1162"/>
      <c r="J8" s="943" t="s">
        <v>18</v>
      </c>
      <c r="K8" s="944"/>
      <c r="L8" s="944"/>
      <c r="M8" s="944"/>
      <c r="N8" s="945"/>
      <c r="O8" s="397"/>
      <c r="P8" s="107"/>
      <c r="Q8" s="107"/>
      <c r="R8" s="107"/>
      <c r="S8" s="107"/>
      <c r="T8" s="107"/>
      <c r="U8" s="398"/>
    </row>
    <row r="9" spans="1:21" s="108" customFormat="1" ht="27.95" customHeight="1">
      <c r="A9" s="1132" t="s">
        <v>161</v>
      </c>
      <c r="B9" s="842"/>
      <c r="C9" s="842"/>
      <c r="D9" s="1133"/>
      <c r="E9" s="842"/>
      <c r="F9" s="1134"/>
      <c r="G9" s="1163"/>
      <c r="H9" s="1164"/>
      <c r="I9" s="1165"/>
      <c r="J9" s="556" t="s">
        <v>20</v>
      </c>
      <c r="K9" s="607" t="s">
        <v>21</v>
      </c>
      <c r="L9" s="1131"/>
      <c r="M9" s="1131"/>
      <c r="N9" s="92" t="s">
        <v>22</v>
      </c>
      <c r="O9" s="399"/>
      <c r="P9" s="197"/>
      <c r="Q9" s="107"/>
      <c r="R9" s="107"/>
      <c r="S9" s="107"/>
      <c r="T9" s="107"/>
      <c r="U9" s="398"/>
    </row>
    <row r="10" spans="1:21" s="108" customFormat="1" ht="27.95" customHeight="1">
      <c r="A10" s="1137"/>
      <c r="B10" s="1135"/>
      <c r="C10" s="1135"/>
      <c r="D10" s="1135"/>
      <c r="E10" s="1135"/>
      <c r="F10" s="1136"/>
      <c r="G10" s="1163"/>
      <c r="H10" s="1164"/>
      <c r="I10" s="1165"/>
      <c r="J10" s="386"/>
      <c r="K10" s="1128"/>
      <c r="L10" s="1129"/>
      <c r="M10" s="1130"/>
      <c r="N10" s="400"/>
      <c r="O10" s="399"/>
      <c r="P10" s="197"/>
      <c r="Q10" s="107"/>
      <c r="R10" s="107"/>
      <c r="S10" s="107"/>
      <c r="T10" s="107"/>
      <c r="U10" s="398"/>
    </row>
    <row r="11" spans="1:21" s="108" customFormat="1" ht="27.95" customHeight="1">
      <c r="A11" s="553" t="s">
        <v>75</v>
      </c>
      <c r="B11" s="1135"/>
      <c r="C11" s="1135"/>
      <c r="D11" s="1135"/>
      <c r="E11" s="1135"/>
      <c r="F11" s="1136"/>
      <c r="G11" s="1163"/>
      <c r="H11" s="1164"/>
      <c r="I11" s="1165"/>
      <c r="J11" s="386"/>
      <c r="K11" s="1128"/>
      <c r="L11" s="1129"/>
      <c r="M11" s="1130"/>
      <c r="N11" s="400"/>
      <c r="O11" s="399"/>
      <c r="P11" s="197"/>
      <c r="Q11" s="107"/>
      <c r="R11" s="107"/>
      <c r="S11" s="107"/>
      <c r="T11" s="107"/>
      <c r="U11" s="398"/>
    </row>
    <row r="12" spans="1:21" s="108" customFormat="1" ht="27.95" customHeight="1">
      <c r="A12" s="1127" t="s">
        <v>232</v>
      </c>
      <c r="B12" s="848"/>
      <c r="C12" s="848"/>
      <c r="D12" s="622"/>
      <c r="E12" s="848"/>
      <c r="F12" s="848"/>
      <c r="G12" s="1163"/>
      <c r="H12" s="1164"/>
      <c r="I12" s="1165"/>
      <c r="J12" s="565"/>
      <c r="K12" s="1128"/>
      <c r="L12" s="1129"/>
      <c r="M12" s="1130"/>
      <c r="N12" s="401"/>
      <c r="O12" s="399"/>
      <c r="P12" s="197"/>
      <c r="Q12" s="402"/>
      <c r="R12" s="107"/>
      <c r="S12" s="107"/>
      <c r="T12" s="107"/>
      <c r="U12" s="398"/>
    </row>
    <row r="13" spans="1:21" s="108" customFormat="1" ht="27.95" customHeight="1">
      <c r="A13" s="1154" t="s">
        <v>233</v>
      </c>
      <c r="B13" s="777"/>
      <c r="C13" s="777"/>
      <c r="D13" s="655"/>
      <c r="E13" s="777"/>
      <c r="F13" s="1155"/>
      <c r="G13" s="1163"/>
      <c r="H13" s="1164"/>
      <c r="I13" s="1165"/>
      <c r="J13" s="565"/>
      <c r="K13" s="1172"/>
      <c r="L13" s="1173"/>
      <c r="M13" s="1173"/>
      <c r="N13" s="403"/>
      <c r="O13" s="399"/>
      <c r="P13" s="404"/>
      <c r="Q13" s="405"/>
      <c r="R13" s="197"/>
      <c r="S13" s="107"/>
      <c r="T13" s="107"/>
      <c r="U13" s="398"/>
    </row>
    <row r="14" spans="1:21" s="108" customFormat="1" ht="27.95" customHeight="1">
      <c r="A14" s="406"/>
      <c r="B14" s="560"/>
      <c r="C14" s="560"/>
      <c r="D14" s="555"/>
      <c r="E14" s="560"/>
      <c r="F14" s="568"/>
      <c r="G14" s="1163"/>
      <c r="H14" s="1164"/>
      <c r="I14" s="1165"/>
      <c r="J14" s="565"/>
      <c r="K14" s="1172"/>
      <c r="L14" s="1173"/>
      <c r="M14" s="1173"/>
      <c r="N14" s="403"/>
      <c r="O14" s="399"/>
      <c r="P14" s="404"/>
      <c r="Q14" s="405"/>
      <c r="R14" s="197"/>
      <c r="S14" s="107"/>
      <c r="T14" s="107"/>
      <c r="U14" s="107"/>
    </row>
    <row r="15" spans="1:21" s="108" customFormat="1" ht="27.95" customHeight="1" thickBot="1">
      <c r="A15" s="1169" t="s">
        <v>249</v>
      </c>
      <c r="B15" s="1170"/>
      <c r="C15" s="1170"/>
      <c r="D15" s="1171"/>
      <c r="E15" s="1170"/>
      <c r="F15" s="1170"/>
      <c r="G15" s="1166"/>
      <c r="H15" s="1167"/>
      <c r="I15" s="1168"/>
      <c r="J15" s="410"/>
      <c r="K15" s="1114"/>
      <c r="L15" s="1115"/>
      <c r="M15" s="1115"/>
      <c r="N15" s="411"/>
      <c r="O15" s="407"/>
      <c r="P15" s="408"/>
      <c r="Q15" s="405"/>
      <c r="R15" s="197"/>
      <c r="S15" s="107"/>
      <c r="T15" s="107"/>
      <c r="U15" s="107"/>
    </row>
    <row r="16" spans="1:21" ht="27.95" customHeight="1">
      <c r="A16" s="1144" t="s">
        <v>27</v>
      </c>
      <c r="B16" s="1150" t="s">
        <v>303</v>
      </c>
      <c r="C16" s="1147" t="s">
        <v>28</v>
      </c>
      <c r="D16" s="1147" t="s">
        <v>29</v>
      </c>
      <c r="E16" s="1147" t="s">
        <v>30</v>
      </c>
      <c r="F16" s="1147" t="s">
        <v>31</v>
      </c>
      <c r="G16" s="1156"/>
      <c r="H16" s="1156"/>
      <c r="I16" s="1156"/>
      <c r="J16" s="1147" t="s">
        <v>32</v>
      </c>
      <c r="K16" s="1156"/>
      <c r="L16" s="1151" t="s">
        <v>33</v>
      </c>
      <c r="M16" s="1152"/>
      <c r="N16" s="1153"/>
      <c r="O16" s="409"/>
      <c r="P16" s="336"/>
      <c r="Q16" s="388"/>
      <c r="R16" s="281"/>
      <c r="S16" s="241"/>
      <c r="T16" s="241"/>
      <c r="U16" s="241"/>
    </row>
    <row r="17" spans="1:21" ht="27.95" customHeight="1">
      <c r="A17" s="1145"/>
      <c r="B17" s="1148"/>
      <c r="C17" s="1148"/>
      <c r="D17" s="1148"/>
      <c r="E17" s="1148"/>
      <c r="F17" s="1148"/>
      <c r="G17" s="1148"/>
      <c r="H17" s="1148"/>
      <c r="I17" s="1148"/>
      <c r="J17" s="1148"/>
      <c r="K17" s="1148"/>
      <c r="L17" s="1157" t="s">
        <v>40</v>
      </c>
      <c r="M17" s="1157" t="s">
        <v>41</v>
      </c>
      <c r="N17" s="1158" t="s">
        <v>42</v>
      </c>
      <c r="O17" s="409"/>
      <c r="P17" s="336"/>
      <c r="Q17" s="388"/>
      <c r="R17" s="281"/>
      <c r="S17" s="241"/>
      <c r="T17" s="241"/>
      <c r="U17" s="241"/>
    </row>
    <row r="18" spans="1:21" ht="27.95" customHeight="1" thickBot="1">
      <c r="A18" s="1146"/>
      <c r="B18" s="1149"/>
      <c r="C18" s="1149"/>
      <c r="D18" s="1149"/>
      <c r="E18" s="1149"/>
      <c r="F18" s="417" t="s">
        <v>34</v>
      </c>
      <c r="G18" s="417" t="s">
        <v>35</v>
      </c>
      <c r="H18" s="417" t="s">
        <v>36</v>
      </c>
      <c r="I18" s="417" t="s">
        <v>37</v>
      </c>
      <c r="J18" s="417" t="s">
        <v>38</v>
      </c>
      <c r="K18" s="418" t="s">
        <v>39</v>
      </c>
      <c r="L18" s="1149"/>
      <c r="M18" s="1149"/>
      <c r="N18" s="1159"/>
      <c r="O18" s="281"/>
      <c r="P18" s="336"/>
      <c r="Q18" s="388"/>
      <c r="R18" s="281"/>
      <c r="S18" s="241"/>
      <c r="T18" s="241"/>
      <c r="U18" s="241"/>
    </row>
    <row r="19" spans="1:21" ht="27.95" customHeight="1">
      <c r="A19" s="1116" t="s">
        <v>162</v>
      </c>
      <c r="B19" s="156" t="s">
        <v>44</v>
      </c>
      <c r="C19" s="638" t="s">
        <v>163</v>
      </c>
      <c r="D19" s="431">
        <v>1</v>
      </c>
      <c r="E19" s="432">
        <v>60000000</v>
      </c>
      <c r="F19" s="432">
        <f t="shared" ref="F19:F27" si="0">+E19</f>
        <v>60000000</v>
      </c>
      <c r="G19" s="433"/>
      <c r="H19" s="295"/>
      <c r="I19" s="295"/>
      <c r="J19" s="364">
        <v>44927</v>
      </c>
      <c r="K19" s="364">
        <v>45291</v>
      </c>
      <c r="L19" s="878">
        <f>+D20/D19</f>
        <v>0</v>
      </c>
      <c r="M19" s="878">
        <f>+E20/E19</f>
        <v>0.5541666666666667</v>
      </c>
      <c r="N19" s="733">
        <f>+L19*L19/M19</f>
        <v>0</v>
      </c>
      <c r="O19" s="281"/>
      <c r="P19" s="241"/>
      <c r="Q19" s="331"/>
      <c r="R19" s="241"/>
      <c r="S19" s="241"/>
      <c r="T19" s="241"/>
      <c r="U19" s="241"/>
    </row>
    <row r="20" spans="1:21" ht="27.95" customHeight="1">
      <c r="A20" s="1108"/>
      <c r="B20" s="163" t="s">
        <v>46</v>
      </c>
      <c r="C20" s="632"/>
      <c r="D20" s="289">
        <v>0</v>
      </c>
      <c r="E20" s="430">
        <v>33250000</v>
      </c>
      <c r="F20" s="430">
        <f t="shared" si="0"/>
        <v>33250000</v>
      </c>
      <c r="G20" s="292"/>
      <c r="H20" s="287"/>
      <c r="I20" s="287"/>
      <c r="J20" s="358"/>
      <c r="K20" s="358"/>
      <c r="L20" s="737"/>
      <c r="M20" s="737"/>
      <c r="N20" s="657"/>
      <c r="O20" s="281"/>
      <c r="P20" s="241"/>
      <c r="Q20" s="241"/>
      <c r="R20" s="241"/>
      <c r="S20" s="241"/>
      <c r="T20" s="241"/>
      <c r="U20" s="241"/>
    </row>
    <row r="21" spans="1:21" ht="27.95" customHeight="1">
      <c r="A21" s="1107" t="s">
        <v>164</v>
      </c>
      <c r="B21" s="163" t="s">
        <v>44</v>
      </c>
      <c r="C21" s="631" t="s">
        <v>140</v>
      </c>
      <c r="D21" s="289">
        <v>1</v>
      </c>
      <c r="E21" s="430">
        <v>155000000</v>
      </c>
      <c r="F21" s="430">
        <f t="shared" si="0"/>
        <v>155000000</v>
      </c>
      <c r="G21" s="292"/>
      <c r="H21" s="287"/>
      <c r="I21" s="287"/>
      <c r="J21" s="358">
        <v>44927</v>
      </c>
      <c r="K21" s="358">
        <v>45291</v>
      </c>
      <c r="L21" s="737">
        <f t="shared" ref="L21" si="1">+D22/D21</f>
        <v>0</v>
      </c>
      <c r="M21" s="737">
        <f t="shared" ref="M21" si="2">+E22/E21</f>
        <v>0.18709677419354839</v>
      </c>
      <c r="N21" s="657">
        <f t="shared" ref="N21" si="3">+L21*L21/M21</f>
        <v>0</v>
      </c>
      <c r="O21" s="281"/>
      <c r="P21" s="241"/>
      <c r="Q21" s="241"/>
      <c r="R21" s="241"/>
      <c r="S21" s="241"/>
      <c r="T21" s="241"/>
      <c r="U21" s="241"/>
    </row>
    <row r="22" spans="1:21" ht="27.95" customHeight="1">
      <c r="A22" s="1108"/>
      <c r="B22" s="163" t="s">
        <v>46</v>
      </c>
      <c r="C22" s="632"/>
      <c r="D22" s="289">
        <v>0</v>
      </c>
      <c r="E22" s="166">
        <v>29000000</v>
      </c>
      <c r="F22" s="430">
        <f t="shared" si="0"/>
        <v>29000000</v>
      </c>
      <c r="G22" s="292"/>
      <c r="H22" s="287"/>
      <c r="I22" s="287"/>
      <c r="J22" s="358"/>
      <c r="K22" s="358"/>
      <c r="L22" s="737"/>
      <c r="M22" s="737"/>
      <c r="N22" s="657"/>
      <c r="O22" s="281"/>
      <c r="P22" s="241"/>
      <c r="Q22" s="241"/>
      <c r="R22" s="241"/>
      <c r="S22" s="241"/>
      <c r="T22" s="241"/>
      <c r="U22" s="241"/>
    </row>
    <row r="23" spans="1:21" ht="27.95" customHeight="1">
      <c r="A23" s="1111" t="s">
        <v>169</v>
      </c>
      <c r="B23" s="163" t="s">
        <v>44</v>
      </c>
      <c r="C23" s="632" t="s">
        <v>294</v>
      </c>
      <c r="D23" s="289">
        <v>10</v>
      </c>
      <c r="E23" s="166">
        <v>20000000</v>
      </c>
      <c r="F23" s="430">
        <f t="shared" si="0"/>
        <v>20000000</v>
      </c>
      <c r="G23" s="292"/>
      <c r="H23" s="287"/>
      <c r="I23" s="287"/>
      <c r="J23" s="358">
        <v>44927</v>
      </c>
      <c r="K23" s="358">
        <v>45291</v>
      </c>
      <c r="L23" s="737">
        <f t="shared" ref="L23" si="4">+D24/D23</f>
        <v>0</v>
      </c>
      <c r="M23" s="737">
        <f t="shared" ref="M23" si="5">+E24/E23</f>
        <v>0.89249999999999996</v>
      </c>
      <c r="N23" s="657">
        <f t="shared" ref="N23" si="6">+L23*L23/M23</f>
        <v>0</v>
      </c>
      <c r="O23" s="281"/>
      <c r="P23" s="241"/>
      <c r="Q23" s="241"/>
      <c r="R23" s="241"/>
      <c r="S23" s="241"/>
      <c r="T23" s="241"/>
      <c r="U23" s="241"/>
    </row>
    <row r="24" spans="1:21" ht="27.95" customHeight="1">
      <c r="A24" s="1111"/>
      <c r="B24" s="163" t="s">
        <v>46</v>
      </c>
      <c r="C24" s="632"/>
      <c r="D24" s="289">
        <v>0</v>
      </c>
      <c r="E24" s="166">
        <v>17850000</v>
      </c>
      <c r="F24" s="430">
        <f t="shared" si="0"/>
        <v>17850000</v>
      </c>
      <c r="G24" s="292"/>
      <c r="H24" s="287"/>
      <c r="I24" s="287"/>
      <c r="J24" s="358"/>
      <c r="K24" s="358"/>
      <c r="L24" s="737"/>
      <c r="M24" s="737"/>
      <c r="N24" s="657"/>
      <c r="O24" s="281"/>
      <c r="P24" s="241"/>
      <c r="Q24" s="241"/>
      <c r="R24" s="241"/>
      <c r="S24" s="241"/>
      <c r="T24" s="241"/>
      <c r="U24" s="241"/>
    </row>
    <row r="25" spans="1:21" ht="27.95" customHeight="1">
      <c r="A25" s="1107" t="s">
        <v>165</v>
      </c>
      <c r="B25" s="163" t="s">
        <v>44</v>
      </c>
      <c r="C25" s="631" t="s">
        <v>166</v>
      </c>
      <c r="D25" s="289">
        <v>0</v>
      </c>
      <c r="E25" s="430">
        <v>115000000</v>
      </c>
      <c r="F25" s="430">
        <f t="shared" si="0"/>
        <v>115000000</v>
      </c>
      <c r="G25" s="292"/>
      <c r="H25" s="287"/>
      <c r="I25" s="287"/>
      <c r="J25" s="358">
        <v>44927</v>
      </c>
      <c r="K25" s="358">
        <v>45291</v>
      </c>
      <c r="L25" s="737">
        <v>0</v>
      </c>
      <c r="M25" s="737">
        <f t="shared" ref="M25" si="7">+E26/E25</f>
        <v>0.22500869565217391</v>
      </c>
      <c r="N25" s="657">
        <f t="shared" ref="N25" si="8">+L25*L25/M25</f>
        <v>0</v>
      </c>
      <c r="O25" s="281"/>
      <c r="P25" s="241"/>
      <c r="Q25" s="241"/>
      <c r="R25" s="241"/>
      <c r="S25" s="241"/>
      <c r="T25" s="241"/>
      <c r="U25" s="241"/>
    </row>
    <row r="26" spans="1:21" ht="27.95" customHeight="1" thickBot="1">
      <c r="A26" s="1109"/>
      <c r="B26" s="437" t="s">
        <v>46</v>
      </c>
      <c r="C26" s="1110"/>
      <c r="D26" s="438">
        <v>0</v>
      </c>
      <c r="E26" s="439">
        <f>13594000+12282000</f>
        <v>25876000</v>
      </c>
      <c r="F26" s="439">
        <f t="shared" si="0"/>
        <v>25876000</v>
      </c>
      <c r="G26" s="440"/>
      <c r="H26" s="441"/>
      <c r="I26" s="441"/>
      <c r="J26" s="442"/>
      <c r="K26" s="442"/>
      <c r="L26" s="600"/>
      <c r="M26" s="600"/>
      <c r="N26" s="1103"/>
      <c r="O26" s="281"/>
      <c r="P26" s="241"/>
      <c r="Q26" s="241"/>
      <c r="R26" s="241"/>
      <c r="S26" s="241"/>
      <c r="T26" s="241"/>
      <c r="U26" s="241"/>
    </row>
    <row r="27" spans="1:21" ht="27.95" customHeight="1">
      <c r="A27" s="1120" t="s">
        <v>51</v>
      </c>
      <c r="B27" s="156" t="s">
        <v>44</v>
      </c>
      <c r="C27" s="569"/>
      <c r="D27" s="569"/>
      <c r="E27" s="443">
        <f>+E19+E21+E25+E23</f>
        <v>350000000</v>
      </c>
      <c r="F27" s="432">
        <f t="shared" si="0"/>
        <v>350000000</v>
      </c>
      <c r="G27" s="295"/>
      <c r="H27" s="295"/>
      <c r="I27" s="295"/>
      <c r="J27" s="295"/>
      <c r="K27" s="444"/>
      <c r="L27" s="1067">
        <f>SUM(L19:L26)/4</f>
        <v>0</v>
      </c>
      <c r="M27" s="1067">
        <f>+E28/E27</f>
        <v>0.30278857142857141</v>
      </c>
      <c r="N27" s="733"/>
      <c r="O27" s="281"/>
      <c r="P27" s="241"/>
      <c r="Q27" s="241"/>
      <c r="R27" s="241"/>
      <c r="S27" s="241"/>
      <c r="T27" s="241"/>
      <c r="U27" s="241"/>
    </row>
    <row r="28" spans="1:21" ht="27.95" customHeight="1" thickBot="1">
      <c r="A28" s="1121"/>
      <c r="B28" s="172" t="s">
        <v>46</v>
      </c>
      <c r="C28" s="571"/>
      <c r="D28" s="571"/>
      <c r="E28" s="434">
        <f>+E20+E22+E24+E26</f>
        <v>105976000</v>
      </c>
      <c r="F28" s="436">
        <f>E28</f>
        <v>105976000</v>
      </c>
      <c r="G28" s="298"/>
      <c r="H28" s="435"/>
      <c r="I28" s="298"/>
      <c r="J28" s="298"/>
      <c r="K28" s="371"/>
      <c r="L28" s="1068"/>
      <c r="M28" s="1068"/>
      <c r="N28" s="658"/>
      <c r="O28" s="281"/>
      <c r="P28" s="241"/>
      <c r="Q28" s="241"/>
      <c r="R28" s="241"/>
      <c r="S28" s="241"/>
      <c r="T28" s="241"/>
      <c r="U28" s="241"/>
    </row>
    <row r="29" spans="1:21" ht="27.95" customHeight="1" thickBot="1">
      <c r="A29" s="419"/>
      <c r="B29" s="420"/>
      <c r="C29" s="421"/>
      <c r="D29" s="422"/>
      <c r="E29" s="423"/>
      <c r="F29" s="424"/>
      <c r="G29" s="425"/>
      <c r="H29" s="426"/>
      <c r="I29" s="426"/>
      <c r="J29" s="427"/>
      <c r="K29" s="427"/>
      <c r="L29" s="424"/>
      <c r="M29" s="428"/>
      <c r="N29" s="429"/>
      <c r="O29" s="391"/>
      <c r="P29" s="241"/>
      <c r="Q29" s="241"/>
      <c r="R29" s="241"/>
      <c r="S29" s="241"/>
      <c r="T29" s="241"/>
      <c r="U29" s="241"/>
    </row>
    <row r="30" spans="1:21" ht="27.95" customHeight="1">
      <c r="A30" s="562" t="s">
        <v>52</v>
      </c>
      <c r="B30" s="1117" t="s">
        <v>53</v>
      </c>
      <c r="C30" s="1118"/>
      <c r="D30" s="1119"/>
      <c r="E30" s="1122" t="s">
        <v>84</v>
      </c>
      <c r="F30" s="1123"/>
      <c r="G30" s="1123"/>
      <c r="H30" s="1123"/>
      <c r="I30" s="392"/>
      <c r="J30" s="897" t="s">
        <v>55</v>
      </c>
      <c r="K30" s="898"/>
      <c r="L30" s="898"/>
      <c r="M30" s="898"/>
      <c r="N30" s="899"/>
      <c r="O30" s="240"/>
      <c r="P30" s="241"/>
      <c r="Q30" s="241"/>
      <c r="R30" s="241"/>
      <c r="S30" s="241"/>
      <c r="T30" s="241"/>
      <c r="U30" s="241"/>
    </row>
    <row r="31" spans="1:21" ht="27.95" customHeight="1">
      <c r="A31" s="1105" t="s">
        <v>94</v>
      </c>
      <c r="B31" s="741" t="s">
        <v>167</v>
      </c>
      <c r="C31" s="742"/>
      <c r="D31" s="742"/>
      <c r="E31" s="795" t="s">
        <v>168</v>
      </c>
      <c r="F31" s="699"/>
      <c r="G31" s="699"/>
      <c r="H31" s="570" t="s">
        <v>44</v>
      </c>
      <c r="I31" s="22">
        <v>1</v>
      </c>
      <c r="J31" s="663" t="s">
        <v>67</v>
      </c>
      <c r="K31" s="664"/>
      <c r="L31" s="664"/>
      <c r="M31" s="664"/>
      <c r="N31" s="665"/>
      <c r="O31" s="240"/>
      <c r="P31" s="241"/>
      <c r="Q31" s="241"/>
      <c r="R31" s="241"/>
      <c r="S31" s="241"/>
      <c r="T31" s="241"/>
      <c r="U31" s="241"/>
    </row>
    <row r="32" spans="1:21" ht="27.95" customHeight="1">
      <c r="A32" s="1106"/>
      <c r="B32" s="742"/>
      <c r="C32" s="742"/>
      <c r="D32" s="742"/>
      <c r="E32" s="699"/>
      <c r="F32" s="699"/>
      <c r="G32" s="699"/>
      <c r="H32" s="570" t="s">
        <v>46</v>
      </c>
      <c r="I32" s="22">
        <v>0</v>
      </c>
      <c r="J32" s="1112"/>
      <c r="K32" s="1112"/>
      <c r="L32" s="1112"/>
      <c r="M32" s="1112"/>
      <c r="N32" s="1113"/>
      <c r="O32" s="240"/>
      <c r="P32" s="241"/>
      <c r="Q32" s="241"/>
      <c r="R32" s="241"/>
      <c r="S32" s="241"/>
      <c r="T32" s="241"/>
      <c r="U32" s="241"/>
    </row>
    <row r="33" spans="1:21" ht="27.95" customHeight="1">
      <c r="A33" s="1105" t="s">
        <v>94</v>
      </c>
      <c r="B33" s="741" t="s">
        <v>169</v>
      </c>
      <c r="C33" s="742"/>
      <c r="D33" s="742"/>
      <c r="E33" s="795" t="s">
        <v>170</v>
      </c>
      <c r="F33" s="699"/>
      <c r="G33" s="699"/>
      <c r="H33" s="570" t="s">
        <v>44</v>
      </c>
      <c r="I33" s="393">
        <v>30</v>
      </c>
      <c r="J33" s="1124" t="s">
        <v>66</v>
      </c>
      <c r="K33" s="1125"/>
      <c r="L33" s="1125"/>
      <c r="M33" s="1125"/>
      <c r="N33" s="1126"/>
      <c r="O33" s="240"/>
      <c r="P33" s="241"/>
      <c r="Q33" s="241"/>
      <c r="R33" s="241"/>
      <c r="S33" s="241"/>
      <c r="T33" s="241"/>
      <c r="U33" s="241"/>
    </row>
    <row r="34" spans="1:21" ht="27.95" customHeight="1">
      <c r="A34" s="1106"/>
      <c r="B34" s="742"/>
      <c r="C34" s="742"/>
      <c r="D34" s="742"/>
      <c r="E34" s="699"/>
      <c r="F34" s="699"/>
      <c r="G34" s="699"/>
      <c r="H34" s="570" t="s">
        <v>46</v>
      </c>
      <c r="I34" s="393">
        <v>0</v>
      </c>
      <c r="J34" s="930"/>
      <c r="K34" s="694"/>
      <c r="L34" s="694"/>
      <c r="M34" s="694"/>
      <c r="N34" s="695"/>
      <c r="O34" s="240"/>
      <c r="P34" s="241"/>
      <c r="Q34" s="241"/>
      <c r="R34" s="241"/>
      <c r="S34" s="241"/>
      <c r="T34" s="241"/>
      <c r="U34" s="241"/>
    </row>
    <row r="35" spans="1:21" ht="27.95" customHeight="1">
      <c r="A35" s="1105" t="s">
        <v>94</v>
      </c>
      <c r="B35" s="795" t="s">
        <v>171</v>
      </c>
      <c r="C35" s="699"/>
      <c r="D35" s="699"/>
      <c r="E35" s="1104" t="s">
        <v>172</v>
      </c>
      <c r="F35" s="700"/>
      <c r="G35" s="700"/>
      <c r="H35" s="570" t="s">
        <v>44</v>
      </c>
      <c r="I35" s="393">
        <v>1</v>
      </c>
      <c r="J35" s="930"/>
      <c r="K35" s="694"/>
      <c r="L35" s="694"/>
      <c r="M35" s="694"/>
      <c r="N35" s="695"/>
      <c r="O35" s="240"/>
      <c r="P35" s="241"/>
      <c r="Q35" s="241"/>
      <c r="R35" s="241"/>
      <c r="S35" s="241"/>
      <c r="T35" s="241"/>
      <c r="U35" s="241"/>
    </row>
    <row r="36" spans="1:21" ht="27.95" customHeight="1">
      <c r="A36" s="1106"/>
      <c r="B36" s="699"/>
      <c r="C36" s="699"/>
      <c r="D36" s="699"/>
      <c r="E36" s="700"/>
      <c r="F36" s="700"/>
      <c r="G36" s="700"/>
      <c r="H36" s="570" t="s">
        <v>46</v>
      </c>
      <c r="I36" s="393">
        <v>0</v>
      </c>
      <c r="J36" s="930"/>
      <c r="K36" s="694"/>
      <c r="L36" s="694"/>
      <c r="M36" s="694"/>
      <c r="N36" s="695"/>
      <c r="O36" s="240"/>
      <c r="P36" s="241"/>
      <c r="Q36" s="241"/>
      <c r="R36" s="241"/>
      <c r="S36" s="241"/>
      <c r="T36" s="241"/>
      <c r="U36" s="241"/>
    </row>
    <row r="37" spans="1:21" ht="27.95" customHeight="1">
      <c r="A37" s="1105" t="s">
        <v>94</v>
      </c>
      <c r="B37" s="795" t="s">
        <v>173</v>
      </c>
      <c r="C37" s="699"/>
      <c r="D37" s="699"/>
      <c r="E37" s="1104" t="s">
        <v>174</v>
      </c>
      <c r="F37" s="700"/>
      <c r="G37" s="700"/>
      <c r="H37" s="570" t="s">
        <v>44</v>
      </c>
      <c r="I37" s="393">
        <v>10</v>
      </c>
      <c r="J37" s="930"/>
      <c r="K37" s="694"/>
      <c r="L37" s="694"/>
      <c r="M37" s="694"/>
      <c r="N37" s="695"/>
      <c r="O37" s="305"/>
      <c r="P37" s="306"/>
      <c r="Q37" s="306"/>
      <c r="R37" s="306"/>
      <c r="S37" s="306"/>
      <c r="T37" s="306"/>
      <c r="U37" s="306"/>
    </row>
    <row r="38" spans="1:21" ht="27.95" customHeight="1" thickBot="1">
      <c r="A38" s="1106"/>
      <c r="B38" s="702"/>
      <c r="C38" s="702"/>
      <c r="D38" s="702"/>
      <c r="E38" s="701"/>
      <c r="F38" s="701"/>
      <c r="G38" s="701"/>
      <c r="H38" s="394" t="s">
        <v>46</v>
      </c>
      <c r="I38" s="395">
        <v>0</v>
      </c>
      <c r="J38" s="931"/>
      <c r="K38" s="697"/>
      <c r="L38" s="697"/>
      <c r="M38" s="697"/>
      <c r="N38" s="698"/>
      <c r="O38" s="320"/>
      <c r="P38" s="396"/>
      <c r="Q38" s="396"/>
      <c r="R38" s="396"/>
      <c r="S38" s="396"/>
      <c r="T38" s="396"/>
      <c r="U38" s="322"/>
    </row>
  </sheetData>
  <mergeCells count="80">
    <mergeCell ref="E16:E18"/>
    <mergeCell ref="G8:I15"/>
    <mergeCell ref="A15:F15"/>
    <mergeCell ref="K14:M14"/>
    <mergeCell ref="K13:M13"/>
    <mergeCell ref="N19:N20"/>
    <mergeCell ref="J8:N8"/>
    <mergeCell ref="A16:A18"/>
    <mergeCell ref="C16:C18"/>
    <mergeCell ref="B16:B18"/>
    <mergeCell ref="L19:L20"/>
    <mergeCell ref="M19:M20"/>
    <mergeCell ref="A8:F8"/>
    <mergeCell ref="L16:N16"/>
    <mergeCell ref="A13:F13"/>
    <mergeCell ref="J16:K17"/>
    <mergeCell ref="L17:L18"/>
    <mergeCell ref="N17:N18"/>
    <mergeCell ref="F16:I17"/>
    <mergeCell ref="D16:D18"/>
    <mergeCell ref="M17:M18"/>
    <mergeCell ref="A5:N5"/>
    <mergeCell ref="B6:F6"/>
    <mergeCell ref="A12:F12"/>
    <mergeCell ref="K12:M12"/>
    <mergeCell ref="K9:M9"/>
    <mergeCell ref="A9:F9"/>
    <mergeCell ref="K11:M11"/>
    <mergeCell ref="K10:M10"/>
    <mergeCell ref="B11:F11"/>
    <mergeCell ref="A10:F10"/>
    <mergeCell ref="A7:C7"/>
    <mergeCell ref="D7:N7"/>
    <mergeCell ref="A1:A4"/>
    <mergeCell ref="B1:H2"/>
    <mergeCell ref="I1:L1"/>
    <mergeCell ref="M1:N4"/>
    <mergeCell ref="I2:L2"/>
    <mergeCell ref="B3:H4"/>
    <mergeCell ref="I3:L3"/>
    <mergeCell ref="I4:L4"/>
    <mergeCell ref="J31:N32"/>
    <mergeCell ref="E31:G32"/>
    <mergeCell ref="E33:G34"/>
    <mergeCell ref="A31:A32"/>
    <mergeCell ref="K15:M15"/>
    <mergeCell ref="M27:M28"/>
    <mergeCell ref="J30:N30"/>
    <mergeCell ref="C19:C20"/>
    <mergeCell ref="A19:A20"/>
    <mergeCell ref="N27:N28"/>
    <mergeCell ref="L27:L28"/>
    <mergeCell ref="B30:D30"/>
    <mergeCell ref="A27:A28"/>
    <mergeCell ref="E30:H30"/>
    <mergeCell ref="J33:N38"/>
    <mergeCell ref="E35:G36"/>
    <mergeCell ref="B31:D32"/>
    <mergeCell ref="A21:A22"/>
    <mergeCell ref="C21:C22"/>
    <mergeCell ref="A25:A26"/>
    <mergeCell ref="C25:C26"/>
    <mergeCell ref="A23:A24"/>
    <mergeCell ref="C23:C24"/>
    <mergeCell ref="E37:G38"/>
    <mergeCell ref="A37:A38"/>
    <mergeCell ref="A33:A34"/>
    <mergeCell ref="B33:D34"/>
    <mergeCell ref="A35:A36"/>
    <mergeCell ref="B35:D36"/>
    <mergeCell ref="B37:D38"/>
    <mergeCell ref="N23:N24"/>
    <mergeCell ref="N25:N26"/>
    <mergeCell ref="L21:L22"/>
    <mergeCell ref="M21:M22"/>
    <mergeCell ref="L23:L24"/>
    <mergeCell ref="M23:M24"/>
    <mergeCell ref="L25:L26"/>
    <mergeCell ref="M25:M26"/>
    <mergeCell ref="N21:N22"/>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showGridLines="0" topLeftCell="C18" zoomScale="107" workbookViewId="0">
      <selection activeCell="V40" sqref="V40"/>
    </sheetView>
  </sheetViews>
  <sheetFormatPr baseColWidth="10" defaultColWidth="12.42578125" defaultRowHeight="18" customHeight="1"/>
  <cols>
    <col min="1" max="1" width="61" style="86" customWidth="1"/>
    <col min="2" max="2" width="10.28515625" style="86" customWidth="1"/>
    <col min="3" max="3" width="16.85546875" style="86" customWidth="1"/>
    <col min="4" max="4" width="8.85546875" style="86" customWidth="1"/>
    <col min="5" max="9" width="18.85546875" style="86" customWidth="1"/>
    <col min="10" max="14" width="15.85546875" style="86" customWidth="1"/>
    <col min="15" max="15" width="25" style="86" customWidth="1"/>
    <col min="16" max="16" width="13.28515625" style="86" customWidth="1"/>
    <col min="17" max="17" width="16.42578125" style="86" customWidth="1"/>
    <col min="18" max="18" width="12.42578125" style="86" customWidth="1"/>
    <col min="19" max="21" width="12.42578125" style="86"/>
    <col min="22" max="24" width="17.42578125" style="86" bestFit="1" customWidth="1"/>
    <col min="25" max="16384" width="12.42578125" style="86"/>
  </cols>
  <sheetData>
    <row r="1" spans="1:17" ht="26.25" customHeight="1">
      <c r="A1" s="1511"/>
      <c r="B1" s="1465" t="s">
        <v>370</v>
      </c>
      <c r="C1" s="1466"/>
      <c r="D1" s="1466"/>
      <c r="E1" s="1466"/>
      <c r="F1" s="1466"/>
      <c r="G1" s="1466"/>
      <c r="H1" s="1467"/>
      <c r="I1" s="1512" t="s">
        <v>371</v>
      </c>
      <c r="J1" s="1461"/>
      <c r="K1" s="1461"/>
      <c r="L1" s="1513"/>
      <c r="M1" s="1514"/>
      <c r="N1" s="1515"/>
      <c r="O1" s="1516"/>
      <c r="P1" s="241"/>
      <c r="Q1" s="241"/>
    </row>
    <row r="2" spans="1:17" ht="26.25" customHeight="1">
      <c r="A2" s="1517"/>
      <c r="B2" s="1456"/>
      <c r="C2" s="1457"/>
      <c r="D2" s="1457"/>
      <c r="E2" s="1457"/>
      <c r="F2" s="1457"/>
      <c r="G2" s="1457"/>
      <c r="H2" s="1458"/>
      <c r="I2" s="1512" t="s">
        <v>372</v>
      </c>
      <c r="J2" s="1461"/>
      <c r="K2" s="1461"/>
      <c r="L2" s="1513"/>
      <c r="M2" s="1518"/>
      <c r="N2" s="1519"/>
      <c r="O2" s="1516"/>
      <c r="P2" s="241"/>
      <c r="Q2" s="241"/>
    </row>
    <row r="3" spans="1:17" ht="23.25" customHeight="1">
      <c r="A3" s="1517"/>
      <c r="B3" s="1465" t="s">
        <v>373</v>
      </c>
      <c r="C3" s="1466"/>
      <c r="D3" s="1466"/>
      <c r="E3" s="1466"/>
      <c r="F3" s="1466"/>
      <c r="G3" s="1466"/>
      <c r="H3" s="1467"/>
      <c r="I3" s="1512" t="s">
        <v>374</v>
      </c>
      <c r="J3" s="1461"/>
      <c r="K3" s="1461"/>
      <c r="L3" s="1513"/>
      <c r="M3" s="1518"/>
      <c r="N3" s="1519"/>
      <c r="O3" s="1516"/>
      <c r="P3" s="241"/>
      <c r="Q3" s="241"/>
    </row>
    <row r="4" spans="1:17" ht="23.25" customHeight="1">
      <c r="A4" s="1520"/>
      <c r="B4" s="1456"/>
      <c r="C4" s="1457"/>
      <c r="D4" s="1457"/>
      <c r="E4" s="1457"/>
      <c r="F4" s="1457"/>
      <c r="G4" s="1457"/>
      <c r="H4" s="1458"/>
      <c r="I4" s="1512" t="s">
        <v>375</v>
      </c>
      <c r="J4" s="1461"/>
      <c r="K4" s="1461"/>
      <c r="L4" s="1513"/>
      <c r="M4" s="1521"/>
      <c r="N4" s="1522"/>
      <c r="O4" s="1516"/>
      <c r="P4" s="241"/>
      <c r="Q4" s="241"/>
    </row>
    <row r="5" spans="1:17" ht="18.75" customHeight="1">
      <c r="A5" s="1573"/>
      <c r="B5" s="1573"/>
      <c r="C5" s="1573"/>
      <c r="D5" s="1480"/>
      <c r="E5" s="1573"/>
      <c r="F5" s="1573"/>
      <c r="G5" s="1480"/>
      <c r="H5" s="1573"/>
      <c r="I5" s="1573"/>
      <c r="J5" s="1480"/>
      <c r="K5" s="1480"/>
      <c r="L5" s="1573"/>
      <c r="M5" s="1573"/>
      <c r="N5" s="1573"/>
      <c r="O5" s="1574"/>
      <c r="P5" s="241"/>
      <c r="Q5" s="241"/>
    </row>
    <row r="6" spans="1:17" ht="35.1" customHeight="1">
      <c r="A6" s="1567" t="s">
        <v>70</v>
      </c>
      <c r="B6" s="1568"/>
      <c r="C6" s="1568"/>
      <c r="D6" s="1569"/>
      <c r="E6" s="1568"/>
      <c r="F6" s="1568"/>
      <c r="G6" s="1569"/>
      <c r="H6" s="1568"/>
      <c r="I6" s="1568"/>
      <c r="J6" s="1569"/>
      <c r="K6" s="1569"/>
      <c r="L6" s="1568"/>
      <c r="M6" s="1568"/>
      <c r="N6" s="1570"/>
      <c r="O6" s="20"/>
      <c r="P6" s="241"/>
      <c r="Q6" s="241"/>
    </row>
    <row r="7" spans="1:17" ht="35.1" customHeight="1" thickBot="1">
      <c r="A7" s="1571" t="s">
        <v>13</v>
      </c>
      <c r="B7" s="1527" t="s">
        <v>300</v>
      </c>
      <c r="C7" s="1528"/>
      <c r="D7" s="1529"/>
      <c r="E7" s="1528"/>
      <c r="F7" s="1528"/>
      <c r="G7" s="1530"/>
      <c r="H7" s="1531"/>
      <c r="I7" s="1531"/>
      <c r="J7" s="1530"/>
      <c r="K7" s="1530"/>
      <c r="L7" s="1531"/>
      <c r="M7" s="1531"/>
      <c r="N7" s="1572"/>
      <c r="O7" s="240"/>
      <c r="P7" s="241"/>
      <c r="Q7" s="241"/>
    </row>
    <row r="8" spans="1:17" ht="27" customHeight="1">
      <c r="A8" s="609" t="s">
        <v>14</v>
      </c>
      <c r="B8" s="610"/>
      <c r="C8" s="611"/>
      <c r="D8" s="612" t="s">
        <v>71</v>
      </c>
      <c r="E8" s="613"/>
      <c r="F8" s="613"/>
      <c r="G8" s="613"/>
      <c r="H8" s="613"/>
      <c r="I8" s="613"/>
      <c r="J8" s="613"/>
      <c r="K8" s="613"/>
      <c r="L8" s="613"/>
      <c r="M8" s="613"/>
      <c r="N8" s="614"/>
      <c r="O8" s="20"/>
    </row>
    <row r="9" spans="1:17" ht="27" customHeight="1">
      <c r="A9" s="621" t="s">
        <v>120</v>
      </c>
      <c r="B9" s="622"/>
      <c r="C9" s="622"/>
      <c r="D9" s="622"/>
      <c r="E9" s="622"/>
      <c r="F9" s="622"/>
      <c r="G9" s="1178" t="s">
        <v>176</v>
      </c>
      <c r="H9" s="1179"/>
      <c r="I9" s="1180"/>
      <c r="J9" s="943" t="s">
        <v>18</v>
      </c>
      <c r="K9" s="944"/>
      <c r="L9" s="944"/>
      <c r="M9" s="944"/>
      <c r="N9" s="945"/>
      <c r="O9" s="445"/>
    </row>
    <row r="10" spans="1:17" ht="27" customHeight="1">
      <c r="A10" s="618" t="s">
        <v>177</v>
      </c>
      <c r="B10" s="619"/>
      <c r="C10" s="619"/>
      <c r="D10" s="619"/>
      <c r="E10" s="619"/>
      <c r="F10" s="620"/>
      <c r="G10" s="1181"/>
      <c r="H10" s="1182"/>
      <c r="I10" s="1183"/>
      <c r="J10" s="556" t="s">
        <v>20</v>
      </c>
      <c r="K10" s="607" t="s">
        <v>21</v>
      </c>
      <c r="L10" s="608"/>
      <c r="M10" s="608"/>
      <c r="N10" s="567" t="s">
        <v>22</v>
      </c>
      <c r="O10" s="445"/>
    </row>
    <row r="11" spans="1:17" ht="27" customHeight="1">
      <c r="A11" s="621" t="s">
        <v>178</v>
      </c>
      <c r="B11" s="622"/>
      <c r="C11" s="622"/>
      <c r="D11" s="622"/>
      <c r="E11" s="622"/>
      <c r="F11" s="622"/>
      <c r="G11" s="1181"/>
      <c r="H11" s="1182"/>
      <c r="I11" s="1183"/>
      <c r="J11" s="386"/>
      <c r="K11" s="1187"/>
      <c r="L11" s="1188"/>
      <c r="M11" s="1189"/>
      <c r="N11" s="446"/>
      <c r="O11" s="445"/>
    </row>
    <row r="12" spans="1:17" ht="27" customHeight="1">
      <c r="A12" s="621" t="s">
        <v>179</v>
      </c>
      <c r="B12" s="622"/>
      <c r="C12" s="622"/>
      <c r="D12" s="622"/>
      <c r="E12" s="622"/>
      <c r="F12" s="622"/>
      <c r="G12" s="1181"/>
      <c r="H12" s="1182"/>
      <c r="I12" s="1183"/>
      <c r="J12" s="386"/>
      <c r="K12" s="1187"/>
      <c r="L12" s="1188"/>
      <c r="M12" s="1189"/>
      <c r="N12" s="446"/>
      <c r="O12" s="447"/>
    </row>
    <row r="13" spans="1:17" ht="27" customHeight="1">
      <c r="A13" s="654" t="s">
        <v>180</v>
      </c>
      <c r="B13" s="655"/>
      <c r="C13" s="655"/>
      <c r="D13" s="655"/>
      <c r="E13" s="655"/>
      <c r="F13" s="656"/>
      <c r="G13" s="1181"/>
      <c r="H13" s="1182"/>
      <c r="I13" s="1183"/>
      <c r="J13" s="387"/>
      <c r="K13" s="1187"/>
      <c r="L13" s="1188"/>
      <c r="M13" s="1189"/>
      <c r="N13" s="244"/>
      <c r="O13" s="447"/>
    </row>
    <row r="14" spans="1:17" ht="27" customHeight="1" thickBot="1">
      <c r="A14" s="1190" t="s">
        <v>181</v>
      </c>
      <c r="B14" s="1171"/>
      <c r="C14" s="1171"/>
      <c r="D14" s="1171"/>
      <c r="E14" s="1171"/>
      <c r="F14" s="1171"/>
      <c r="G14" s="1184"/>
      <c r="H14" s="1185"/>
      <c r="I14" s="1186"/>
      <c r="J14" s="151"/>
      <c r="K14" s="1191"/>
      <c r="L14" s="1192"/>
      <c r="M14" s="1193"/>
      <c r="N14" s="452"/>
      <c r="O14" s="445"/>
    </row>
    <row r="15" spans="1:17" ht="24.95" customHeight="1">
      <c r="A15" s="1144" t="s">
        <v>27</v>
      </c>
      <c r="B15" s="1150" t="s">
        <v>303</v>
      </c>
      <c r="C15" s="1147" t="s">
        <v>28</v>
      </c>
      <c r="D15" s="1147" t="s">
        <v>29</v>
      </c>
      <c r="E15" s="1147" t="s">
        <v>30</v>
      </c>
      <c r="F15" s="1147" t="s">
        <v>31</v>
      </c>
      <c r="G15" s="1156"/>
      <c r="H15" s="1156"/>
      <c r="I15" s="1156"/>
      <c r="J15" s="1147" t="s">
        <v>32</v>
      </c>
      <c r="K15" s="1156"/>
      <c r="L15" s="1151" t="s">
        <v>33</v>
      </c>
      <c r="M15" s="1152"/>
      <c r="N15" s="1153"/>
      <c r="O15" s="281"/>
    </row>
    <row r="16" spans="1:17" ht="24.95" customHeight="1">
      <c r="A16" s="1145"/>
      <c r="B16" s="1148"/>
      <c r="C16" s="1148"/>
      <c r="D16" s="1148"/>
      <c r="E16" s="1148"/>
      <c r="F16" s="1148"/>
      <c r="G16" s="1148"/>
      <c r="H16" s="1148"/>
      <c r="I16" s="1148"/>
      <c r="J16" s="1148"/>
      <c r="K16" s="1148"/>
      <c r="L16" s="1157" t="s">
        <v>40</v>
      </c>
      <c r="M16" s="1157" t="s">
        <v>41</v>
      </c>
      <c r="N16" s="1158" t="s">
        <v>42</v>
      </c>
      <c r="O16" s="281"/>
    </row>
    <row r="17" spans="1:15" ht="24.95" customHeight="1" thickBot="1">
      <c r="A17" s="1197"/>
      <c r="B17" s="1198"/>
      <c r="C17" s="1198"/>
      <c r="D17" s="1198"/>
      <c r="E17" s="1198"/>
      <c r="F17" s="412" t="s">
        <v>34</v>
      </c>
      <c r="G17" s="412" t="s">
        <v>35</v>
      </c>
      <c r="H17" s="412" t="s">
        <v>36</v>
      </c>
      <c r="I17" s="412" t="s">
        <v>37</v>
      </c>
      <c r="J17" s="412" t="s">
        <v>38</v>
      </c>
      <c r="K17" s="413" t="s">
        <v>39</v>
      </c>
      <c r="L17" s="1198"/>
      <c r="M17" s="1198"/>
      <c r="N17" s="1202"/>
      <c r="O17" s="281"/>
    </row>
    <row r="18" spans="1:15" ht="27" customHeight="1">
      <c r="A18" s="787" t="s">
        <v>182</v>
      </c>
      <c r="B18" s="453" t="s">
        <v>44</v>
      </c>
      <c r="C18" s="1199" t="s">
        <v>183</v>
      </c>
      <c r="D18" s="200">
        <v>16</v>
      </c>
      <c r="E18" s="217">
        <v>160000000</v>
      </c>
      <c r="F18" s="201">
        <f>+E18</f>
        <v>160000000</v>
      </c>
      <c r="G18" s="284"/>
      <c r="H18" s="284"/>
      <c r="I18" s="284"/>
      <c r="J18" s="343">
        <v>44927</v>
      </c>
      <c r="K18" s="343">
        <v>45291</v>
      </c>
      <c r="L18" s="866">
        <f>+D19/D18</f>
        <v>0</v>
      </c>
      <c r="M18" s="866">
        <f>+E19/E18</f>
        <v>0.11711874999999999</v>
      </c>
      <c r="N18" s="953">
        <f>+L18*L18/M18</f>
        <v>0</v>
      </c>
      <c r="O18" s="240"/>
    </row>
    <row r="19" spans="1:15" ht="27" customHeight="1">
      <c r="A19" s="629"/>
      <c r="B19" s="563" t="s">
        <v>46</v>
      </c>
      <c r="C19" s="1200"/>
      <c r="D19" s="572">
        <v>0</v>
      </c>
      <c r="E19" s="219">
        <v>18739000</v>
      </c>
      <c r="F19" s="21">
        <f t="shared" ref="F19:F21" si="0">+E19</f>
        <v>18739000</v>
      </c>
      <c r="G19" s="250"/>
      <c r="H19" s="250"/>
      <c r="I19" s="250"/>
      <c r="J19" s="118"/>
      <c r="K19" s="118"/>
      <c r="L19" s="1201"/>
      <c r="M19" s="1201"/>
      <c r="N19" s="1203"/>
      <c r="O19" s="240"/>
    </row>
    <row r="20" spans="1:15" ht="27" customHeight="1">
      <c r="A20" s="792" t="s">
        <v>184</v>
      </c>
      <c r="B20" s="570" t="s">
        <v>44</v>
      </c>
      <c r="C20" s="1204" t="s">
        <v>185</v>
      </c>
      <c r="D20" s="389">
        <v>1</v>
      </c>
      <c r="E20" s="219">
        <v>160000000</v>
      </c>
      <c r="F20" s="21">
        <f t="shared" si="0"/>
        <v>160000000</v>
      </c>
      <c r="G20" s="250"/>
      <c r="H20" s="250"/>
      <c r="I20" s="250"/>
      <c r="J20" s="118">
        <v>44927</v>
      </c>
      <c r="K20" s="118">
        <v>45291</v>
      </c>
      <c r="L20" s="1201">
        <f>+D21/D20</f>
        <v>0</v>
      </c>
      <c r="M20" s="1201">
        <f>+F21/F20</f>
        <v>0.1575</v>
      </c>
      <c r="N20" s="1203">
        <f>+L20*L20/M20</f>
        <v>0</v>
      </c>
      <c r="O20" s="240"/>
    </row>
    <row r="21" spans="1:15" ht="27" customHeight="1" thickBot="1">
      <c r="A21" s="630"/>
      <c r="B21" s="17" t="s">
        <v>46</v>
      </c>
      <c r="C21" s="1205"/>
      <c r="D21" s="278">
        <v>0</v>
      </c>
      <c r="E21" s="220">
        <v>25200000</v>
      </c>
      <c r="F21" s="21">
        <f t="shared" si="0"/>
        <v>25200000</v>
      </c>
      <c r="G21" s="252"/>
      <c r="H21" s="252"/>
      <c r="I21" s="252"/>
      <c r="J21" s="121"/>
      <c r="K21" s="121"/>
      <c r="L21" s="867"/>
      <c r="M21" s="867"/>
      <c r="N21" s="1213"/>
      <c r="O21" s="240"/>
    </row>
    <row r="22" spans="1:15" ht="27" customHeight="1">
      <c r="A22" s="1195" t="s">
        <v>51</v>
      </c>
      <c r="B22" s="190" t="s">
        <v>44</v>
      </c>
      <c r="C22" s="566"/>
      <c r="D22" s="566"/>
      <c r="E22" s="254">
        <f>+E18+E20</f>
        <v>320000000</v>
      </c>
      <c r="F22" s="123">
        <f>E22</f>
        <v>320000000</v>
      </c>
      <c r="G22" s="249"/>
      <c r="H22" s="249"/>
      <c r="I22" s="249"/>
      <c r="J22" s="249"/>
      <c r="K22" s="114"/>
      <c r="L22" s="1209">
        <f>SUM(L20)/2</f>
        <v>0</v>
      </c>
      <c r="M22" s="1209">
        <f>+E23/E22</f>
        <v>0.13730937500000001</v>
      </c>
      <c r="N22" s="1211"/>
      <c r="O22" s="240"/>
    </row>
    <row r="23" spans="1:15" ht="27" customHeight="1" thickBot="1">
      <c r="A23" s="1196"/>
      <c r="B23" s="17" t="s">
        <v>46</v>
      </c>
      <c r="C23" s="554"/>
      <c r="D23" s="554"/>
      <c r="E23" s="255">
        <f>E19+E21</f>
        <v>43939000</v>
      </c>
      <c r="F23" s="251">
        <f>F19+F21</f>
        <v>43939000</v>
      </c>
      <c r="G23" s="253"/>
      <c r="H23" s="256"/>
      <c r="I23" s="253"/>
      <c r="J23" s="253"/>
      <c r="K23" s="122"/>
      <c r="L23" s="1210"/>
      <c r="M23" s="1210"/>
      <c r="N23" s="1212"/>
      <c r="O23" s="240"/>
    </row>
    <row r="24" spans="1:15" ht="27" customHeight="1" thickBot="1">
      <c r="A24" s="257"/>
      <c r="B24" s="258"/>
      <c r="C24" s="259"/>
      <c r="D24" s="260"/>
      <c r="E24" s="261"/>
      <c r="F24" s="262"/>
      <c r="G24" s="263"/>
      <c r="H24" s="264"/>
      <c r="I24" s="264"/>
      <c r="J24" s="390"/>
      <c r="K24" s="390"/>
      <c r="L24" s="262"/>
      <c r="M24" s="268"/>
      <c r="N24" s="269"/>
      <c r="O24" s="391"/>
    </row>
    <row r="25" spans="1:15" ht="27" customHeight="1" thickBot="1">
      <c r="A25" s="271" t="s">
        <v>52</v>
      </c>
      <c r="B25" s="892" t="s">
        <v>53</v>
      </c>
      <c r="C25" s="893"/>
      <c r="D25" s="894"/>
      <c r="E25" s="895" t="s">
        <v>84</v>
      </c>
      <c r="F25" s="896"/>
      <c r="G25" s="896"/>
      <c r="H25" s="896"/>
      <c r="I25" s="272"/>
      <c r="J25" s="1062" t="s">
        <v>55</v>
      </c>
      <c r="K25" s="1063"/>
      <c r="L25" s="1063"/>
      <c r="M25" s="1063"/>
      <c r="N25" s="1064"/>
      <c r="O25" s="240"/>
    </row>
    <row r="26" spans="1:15" ht="27" customHeight="1">
      <c r="A26" s="1194" t="s">
        <v>186</v>
      </c>
      <c r="B26" s="1207" t="s">
        <v>187</v>
      </c>
      <c r="C26" s="1208"/>
      <c r="D26" s="1208"/>
      <c r="E26" s="1214" t="s">
        <v>188</v>
      </c>
      <c r="F26" s="1215"/>
      <c r="G26" s="1215"/>
      <c r="H26" s="190" t="s">
        <v>44</v>
      </c>
      <c r="I26" s="448">
        <v>16</v>
      </c>
      <c r="J26" s="1095" t="s">
        <v>63</v>
      </c>
      <c r="K26" s="1096"/>
      <c r="L26" s="1096"/>
      <c r="M26" s="1096"/>
      <c r="N26" s="1097"/>
      <c r="O26" s="240"/>
    </row>
    <row r="27" spans="1:15" ht="27" customHeight="1">
      <c r="A27" s="629"/>
      <c r="B27" s="742"/>
      <c r="C27" s="742"/>
      <c r="D27" s="742"/>
      <c r="E27" s="699"/>
      <c r="F27" s="699"/>
      <c r="G27" s="699"/>
      <c r="H27" s="570" t="s">
        <v>46</v>
      </c>
      <c r="I27" s="449">
        <v>0</v>
      </c>
      <c r="J27" s="664"/>
      <c r="K27" s="664"/>
      <c r="L27" s="664"/>
      <c r="M27" s="664"/>
      <c r="N27" s="665"/>
      <c r="O27" s="240"/>
    </row>
    <row r="28" spans="1:15" ht="27" customHeight="1">
      <c r="A28" s="792" t="s">
        <v>186</v>
      </c>
      <c r="B28" s="741" t="s">
        <v>184</v>
      </c>
      <c r="C28" s="742"/>
      <c r="D28" s="742"/>
      <c r="E28" s="795" t="s">
        <v>189</v>
      </c>
      <c r="F28" s="699"/>
      <c r="G28" s="699"/>
      <c r="H28" s="570" t="s">
        <v>44</v>
      </c>
      <c r="I28" s="449">
        <v>1</v>
      </c>
      <c r="J28" s="663" t="s">
        <v>66</v>
      </c>
      <c r="K28" s="889"/>
      <c r="L28" s="889"/>
      <c r="M28" s="889"/>
      <c r="N28" s="890"/>
      <c r="O28" s="240"/>
    </row>
    <row r="29" spans="1:15" ht="27" customHeight="1">
      <c r="A29" s="629"/>
      <c r="B29" s="742"/>
      <c r="C29" s="742"/>
      <c r="D29" s="742"/>
      <c r="E29" s="699"/>
      <c r="F29" s="699"/>
      <c r="G29" s="699"/>
      <c r="H29" s="570" t="s">
        <v>46</v>
      </c>
      <c r="I29" s="449">
        <v>0</v>
      </c>
      <c r="J29" s="889"/>
      <c r="K29" s="889"/>
      <c r="L29" s="889"/>
      <c r="M29" s="889"/>
      <c r="N29" s="890"/>
      <c r="O29" s="240"/>
    </row>
    <row r="30" spans="1:15" ht="27" customHeight="1">
      <c r="A30" s="629"/>
      <c r="B30" s="742"/>
      <c r="C30" s="742"/>
      <c r="D30" s="742"/>
      <c r="E30" s="699"/>
      <c r="F30" s="699"/>
      <c r="G30" s="699"/>
      <c r="H30" s="570" t="s">
        <v>44</v>
      </c>
      <c r="I30" s="450"/>
      <c r="J30" s="663" t="s">
        <v>67</v>
      </c>
      <c r="K30" s="664"/>
      <c r="L30" s="664"/>
      <c r="M30" s="664"/>
      <c r="N30" s="665"/>
      <c r="O30" s="240"/>
    </row>
    <row r="31" spans="1:15" ht="27" customHeight="1">
      <c r="A31" s="629"/>
      <c r="B31" s="742"/>
      <c r="C31" s="742"/>
      <c r="D31" s="742"/>
      <c r="E31" s="699"/>
      <c r="F31" s="699"/>
      <c r="G31" s="699"/>
      <c r="H31" s="570" t="s">
        <v>46</v>
      </c>
      <c r="I31" s="450"/>
      <c r="J31" s="664"/>
      <c r="K31" s="664"/>
      <c r="L31" s="664"/>
      <c r="M31" s="664"/>
      <c r="N31" s="665"/>
      <c r="O31" s="240"/>
    </row>
    <row r="32" spans="1:15" ht="27" customHeight="1">
      <c r="A32" s="629"/>
      <c r="B32" s="742"/>
      <c r="C32" s="742"/>
      <c r="D32" s="742"/>
      <c r="E32" s="699"/>
      <c r="F32" s="699"/>
      <c r="G32" s="699"/>
      <c r="H32" s="570" t="s">
        <v>44</v>
      </c>
      <c r="I32" s="450"/>
      <c r="J32" s="690" t="s">
        <v>190</v>
      </c>
      <c r="K32" s="691"/>
      <c r="L32" s="691"/>
      <c r="M32" s="691"/>
      <c r="N32" s="692"/>
      <c r="O32" s="240"/>
    </row>
    <row r="33" spans="1:27" ht="27" customHeight="1">
      <c r="A33" s="629"/>
      <c r="B33" s="742"/>
      <c r="C33" s="742"/>
      <c r="D33" s="742"/>
      <c r="E33" s="699"/>
      <c r="F33" s="699"/>
      <c r="G33" s="699"/>
      <c r="H33" s="570" t="s">
        <v>46</v>
      </c>
      <c r="I33" s="450"/>
      <c r="J33" s="693"/>
      <c r="K33" s="694"/>
      <c r="L33" s="694"/>
      <c r="M33" s="694"/>
      <c r="N33" s="695"/>
      <c r="O33" s="240"/>
    </row>
    <row r="34" spans="1:27" ht="27" customHeight="1">
      <c r="A34" s="629"/>
      <c r="B34" s="742"/>
      <c r="C34" s="742"/>
      <c r="D34" s="742"/>
      <c r="E34" s="699"/>
      <c r="F34" s="699"/>
      <c r="G34" s="699"/>
      <c r="H34" s="570" t="s">
        <v>44</v>
      </c>
      <c r="I34" s="450"/>
      <c r="J34" s="693"/>
      <c r="K34" s="694"/>
      <c r="L34" s="694"/>
      <c r="M34" s="694"/>
      <c r="N34" s="695"/>
      <c r="O34" s="240"/>
    </row>
    <row r="35" spans="1:27" ht="27" customHeight="1" thickBot="1">
      <c r="A35" s="630"/>
      <c r="B35" s="1206"/>
      <c r="C35" s="1206"/>
      <c r="D35" s="1206"/>
      <c r="E35" s="702"/>
      <c r="F35" s="702"/>
      <c r="G35" s="702"/>
      <c r="H35" s="17" t="s">
        <v>46</v>
      </c>
      <c r="I35" s="451"/>
      <c r="J35" s="696"/>
      <c r="K35" s="697"/>
      <c r="L35" s="697"/>
      <c r="M35" s="697"/>
      <c r="N35" s="698"/>
      <c r="O35" s="240"/>
    </row>
    <row r="36" spans="1:27" ht="27" customHeight="1">
      <c r="A36" s="1575"/>
      <c r="B36" s="1575"/>
      <c r="C36" s="1575"/>
      <c r="D36" s="1482"/>
      <c r="E36" s="1575"/>
      <c r="F36" s="1575"/>
      <c r="G36" s="1482"/>
      <c r="H36" s="1575"/>
      <c r="I36" s="1575"/>
      <c r="J36" s="1576"/>
      <c r="K36" s="1576"/>
      <c r="L36" s="1575"/>
      <c r="M36" s="1575"/>
      <c r="N36" s="1575"/>
      <c r="O36" s="241"/>
    </row>
    <row r="37" spans="1:27" ht="14.1" customHeight="1">
      <c r="A37" s="241"/>
      <c r="B37" s="241"/>
      <c r="C37" s="241"/>
      <c r="D37" s="126"/>
      <c r="E37" s="241"/>
      <c r="F37" s="241"/>
      <c r="G37" s="126"/>
      <c r="H37" s="241"/>
      <c r="I37" s="241"/>
      <c r="J37" s="1577"/>
      <c r="K37" s="1577"/>
      <c r="L37" s="241"/>
      <c r="M37" s="241"/>
      <c r="N37" s="241"/>
      <c r="O37" s="241"/>
      <c r="P37" s="1578"/>
      <c r="Q37" s="1579"/>
      <c r="R37" s="1579"/>
      <c r="S37" s="1579"/>
      <c r="T37" s="1579"/>
      <c r="U37" s="1579"/>
      <c r="V37" s="1580"/>
      <c r="W37" s="1580"/>
      <c r="X37" s="1580"/>
      <c r="Y37" s="314"/>
      <c r="Z37" s="314"/>
      <c r="AA37" s="314"/>
    </row>
    <row r="38" spans="1:27" ht="18" customHeight="1">
      <c r="P38" s="1581"/>
      <c r="Q38" s="1581"/>
      <c r="R38" s="1581"/>
      <c r="S38" s="1581"/>
      <c r="T38" s="1581"/>
      <c r="U38" s="1581"/>
      <c r="V38" s="1582"/>
      <c r="W38" s="1582"/>
      <c r="X38" s="1582"/>
      <c r="Y38" s="314"/>
      <c r="Z38" s="314"/>
      <c r="AA38" s="314"/>
    </row>
  </sheetData>
  <mergeCells count="75">
    <mergeCell ref="E26:G27"/>
    <mergeCell ref="J26:N27"/>
    <mergeCell ref="B28:D29"/>
    <mergeCell ref="E28:G29"/>
    <mergeCell ref="J28:N29"/>
    <mergeCell ref="L22:L23"/>
    <mergeCell ref="M22:M23"/>
    <mergeCell ref="N22:N23"/>
    <mergeCell ref="M20:M21"/>
    <mergeCell ref="N20:N21"/>
    <mergeCell ref="C20:C21"/>
    <mergeCell ref="L20:L21"/>
    <mergeCell ref="A34:A35"/>
    <mergeCell ref="B34:D35"/>
    <mergeCell ref="E34:G35"/>
    <mergeCell ref="J32:N35"/>
    <mergeCell ref="B32:D33"/>
    <mergeCell ref="E32:G33"/>
    <mergeCell ref="B30:D31"/>
    <mergeCell ref="E30:G31"/>
    <mergeCell ref="J30:N31"/>
    <mergeCell ref="B25:D25"/>
    <mergeCell ref="E25:H25"/>
    <mergeCell ref="J25:N25"/>
    <mergeCell ref="B26:D27"/>
    <mergeCell ref="A30:A31"/>
    <mergeCell ref="F15:I16"/>
    <mergeCell ref="J15:K16"/>
    <mergeCell ref="C18:C19"/>
    <mergeCell ref="L18:L19"/>
    <mergeCell ref="M18:M19"/>
    <mergeCell ref="L16:L17"/>
    <mergeCell ref="M16:M17"/>
    <mergeCell ref="L15:N15"/>
    <mergeCell ref="N16:N17"/>
    <mergeCell ref="N18:N19"/>
    <mergeCell ref="A15:A17"/>
    <mergeCell ref="B15:B17"/>
    <mergeCell ref="C15:C17"/>
    <mergeCell ref="D15:D17"/>
    <mergeCell ref="E15:E17"/>
    <mergeCell ref="A32:A33"/>
    <mergeCell ref="A26:A27"/>
    <mergeCell ref="A28:A29"/>
    <mergeCell ref="A18:A19"/>
    <mergeCell ref="A22:A23"/>
    <mergeCell ref="A20:A21"/>
    <mergeCell ref="A14:F14"/>
    <mergeCell ref="K13:M13"/>
    <mergeCell ref="A5:N5"/>
    <mergeCell ref="A1:A4"/>
    <mergeCell ref="B1:H2"/>
    <mergeCell ref="I1:L1"/>
    <mergeCell ref="M1:N4"/>
    <mergeCell ref="I2:L2"/>
    <mergeCell ref="B3:H4"/>
    <mergeCell ref="I3:L3"/>
    <mergeCell ref="I4:L4"/>
    <mergeCell ref="K14:M14"/>
    <mergeCell ref="P37:U37"/>
    <mergeCell ref="P38:U38"/>
    <mergeCell ref="A6:N6"/>
    <mergeCell ref="B7:F7"/>
    <mergeCell ref="A8:C8"/>
    <mergeCell ref="D8:N8"/>
    <mergeCell ref="A9:F9"/>
    <mergeCell ref="G9:I14"/>
    <mergeCell ref="J9:N9"/>
    <mergeCell ref="A10:F10"/>
    <mergeCell ref="K10:M10"/>
    <mergeCell ref="A11:F11"/>
    <mergeCell ref="K11:M11"/>
    <mergeCell ref="A12:F12"/>
    <mergeCell ref="K12:M12"/>
    <mergeCell ref="A13:F13"/>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2"/>
  <sheetViews>
    <sheetView showGridLines="0" topLeftCell="F34" zoomScale="118" workbookViewId="0">
      <selection activeCell="A18" sqref="A18:A19"/>
    </sheetView>
  </sheetViews>
  <sheetFormatPr baseColWidth="10" defaultColWidth="12.42578125" defaultRowHeight="18" customHeight="1"/>
  <cols>
    <col min="1" max="1" width="78.140625" style="5" customWidth="1"/>
    <col min="2" max="2" width="10.28515625" style="5" customWidth="1"/>
    <col min="3" max="3" width="20" style="5" customWidth="1"/>
    <col min="4" max="4" width="11.7109375" style="5" customWidth="1"/>
    <col min="5" max="9" width="18.85546875" style="5" customWidth="1"/>
    <col min="10" max="14" width="15.85546875" style="5" customWidth="1"/>
    <col min="15" max="15" width="25" style="5" customWidth="1"/>
    <col min="16" max="16" width="13.28515625" style="5" customWidth="1"/>
    <col min="17" max="17" width="16.42578125" style="5" customWidth="1"/>
    <col min="18" max="27" width="12.42578125" style="5" customWidth="1"/>
    <col min="28" max="16384" width="12.42578125" style="5"/>
  </cols>
  <sheetData>
    <row r="1" spans="1:26" ht="26.25" customHeight="1">
      <c r="A1" s="932"/>
      <c r="B1" s="626" t="s">
        <v>6</v>
      </c>
      <c r="C1" s="627"/>
      <c r="D1" s="627"/>
      <c r="E1" s="627"/>
      <c r="F1" s="627"/>
      <c r="G1" s="627"/>
      <c r="H1" s="628"/>
      <c r="I1" s="935" t="s">
        <v>7</v>
      </c>
      <c r="J1" s="606"/>
      <c r="K1" s="606"/>
      <c r="L1" s="936"/>
      <c r="M1" s="937"/>
      <c r="N1" s="938"/>
      <c r="O1" s="23"/>
      <c r="P1" s="7"/>
      <c r="Q1" s="7"/>
      <c r="R1" s="7"/>
      <c r="S1" s="7"/>
      <c r="T1" s="7"/>
      <c r="U1" s="7"/>
      <c r="V1" s="7"/>
      <c r="W1" s="7"/>
      <c r="X1" s="7"/>
      <c r="Y1" s="7"/>
      <c r="Z1" s="7"/>
    </row>
    <row r="2" spans="1:26" ht="26.25" customHeight="1">
      <c r="A2" s="933"/>
      <c r="B2" s="623"/>
      <c r="C2" s="624"/>
      <c r="D2" s="624"/>
      <c r="E2" s="624"/>
      <c r="F2" s="624"/>
      <c r="G2" s="624"/>
      <c r="H2" s="625"/>
      <c r="I2" s="935" t="s">
        <v>8</v>
      </c>
      <c r="J2" s="606"/>
      <c r="K2" s="606"/>
      <c r="L2" s="936"/>
      <c r="M2" s="939"/>
      <c r="N2" s="940"/>
      <c r="O2" s="23"/>
      <c r="P2" s="7"/>
      <c r="Q2" s="7"/>
      <c r="R2" s="7"/>
      <c r="S2" s="7"/>
      <c r="T2" s="7"/>
      <c r="U2" s="7"/>
      <c r="V2" s="7"/>
      <c r="W2" s="7"/>
      <c r="X2" s="7"/>
      <c r="Y2" s="7"/>
      <c r="Z2" s="7"/>
    </row>
    <row r="3" spans="1:26" ht="23.25" customHeight="1">
      <c r="A3" s="933"/>
      <c r="B3" s="626" t="s">
        <v>9</v>
      </c>
      <c r="C3" s="627"/>
      <c r="D3" s="627"/>
      <c r="E3" s="627"/>
      <c r="F3" s="627"/>
      <c r="G3" s="627"/>
      <c r="H3" s="628"/>
      <c r="I3" s="935" t="s">
        <v>10</v>
      </c>
      <c r="J3" s="606"/>
      <c r="K3" s="606"/>
      <c r="L3" s="936"/>
      <c r="M3" s="939"/>
      <c r="N3" s="940"/>
      <c r="O3" s="23"/>
      <c r="P3" s="7"/>
      <c r="Q3" s="7"/>
      <c r="R3" s="7"/>
      <c r="S3" s="7"/>
      <c r="T3" s="7"/>
      <c r="U3" s="7"/>
      <c r="V3" s="7"/>
      <c r="W3" s="7"/>
      <c r="X3" s="7"/>
      <c r="Y3" s="7"/>
      <c r="Z3" s="7"/>
    </row>
    <row r="4" spans="1:26" ht="23.25" customHeight="1">
      <c r="A4" s="934"/>
      <c r="B4" s="623"/>
      <c r="C4" s="624"/>
      <c r="D4" s="624"/>
      <c r="E4" s="624"/>
      <c r="F4" s="624"/>
      <c r="G4" s="624"/>
      <c r="H4" s="625"/>
      <c r="I4" s="935" t="s">
        <v>11</v>
      </c>
      <c r="J4" s="606"/>
      <c r="K4" s="606"/>
      <c r="L4" s="936"/>
      <c r="M4" s="941"/>
      <c r="N4" s="942"/>
      <c r="O4" s="23"/>
      <c r="P4" s="7"/>
      <c r="Q4" s="7"/>
      <c r="R4" s="7"/>
      <c r="S4" s="7"/>
      <c r="T4" s="7"/>
      <c r="U4" s="7"/>
      <c r="V4" s="7"/>
      <c r="W4" s="7"/>
      <c r="X4" s="7"/>
      <c r="Y4" s="7"/>
      <c r="Z4" s="7"/>
    </row>
    <row r="5" spans="1:26" ht="21.75" customHeight="1">
      <c r="A5" s="24"/>
      <c r="B5" s="1234"/>
      <c r="C5" s="1234"/>
      <c r="D5" s="1235"/>
      <c r="E5" s="1234"/>
      <c r="F5" s="1234"/>
      <c r="G5" s="1235"/>
      <c r="H5" s="1234"/>
      <c r="I5" s="1234"/>
      <c r="J5" s="1235"/>
      <c r="K5" s="1235"/>
      <c r="L5" s="1234"/>
      <c r="M5" s="1234"/>
      <c r="N5" s="1234"/>
      <c r="O5" s="25"/>
      <c r="P5" s="7"/>
      <c r="Q5" s="7"/>
      <c r="R5" s="7"/>
      <c r="S5" s="7"/>
      <c r="T5" s="7"/>
      <c r="U5" s="7"/>
      <c r="V5" s="7"/>
      <c r="W5" s="7"/>
      <c r="X5" s="7"/>
      <c r="Y5" s="7"/>
      <c r="Z5" s="7"/>
    </row>
    <row r="6" spans="1:26" ht="18.75" customHeight="1">
      <c r="A6" s="1174" t="s">
        <v>70</v>
      </c>
      <c r="B6" s="1175"/>
      <c r="C6" s="1175"/>
      <c r="D6" s="1176"/>
      <c r="E6" s="1175"/>
      <c r="F6" s="1175"/>
      <c r="G6" s="1176"/>
      <c r="H6" s="1175"/>
      <c r="I6" s="1175"/>
      <c r="J6" s="1176"/>
      <c r="K6" s="1176"/>
      <c r="L6" s="1175"/>
      <c r="M6" s="1175"/>
      <c r="N6" s="1177"/>
      <c r="O6" s="6"/>
      <c r="P6" s="7"/>
      <c r="Q6" s="7"/>
      <c r="R6" s="7"/>
      <c r="S6" s="7"/>
      <c r="T6" s="7"/>
      <c r="U6" s="7"/>
      <c r="V6" s="7"/>
      <c r="W6" s="7"/>
      <c r="X6" s="7"/>
      <c r="Y6" s="7"/>
      <c r="Z6" s="7"/>
    </row>
    <row r="7" spans="1:26" ht="24.75" customHeight="1">
      <c r="A7" s="19" t="s">
        <v>13</v>
      </c>
      <c r="B7" s="946" t="s">
        <v>300</v>
      </c>
      <c r="C7" s="947"/>
      <c r="D7" s="948"/>
      <c r="E7" s="947"/>
      <c r="F7" s="947"/>
      <c r="G7" s="26"/>
      <c r="H7" s="27"/>
      <c r="I7" s="27"/>
      <c r="J7" s="26"/>
      <c r="K7" s="26"/>
      <c r="L7" s="27"/>
      <c r="M7" s="27"/>
      <c r="N7" s="28"/>
      <c r="O7" s="8"/>
      <c r="P7" s="7"/>
      <c r="Q7" s="7"/>
      <c r="R7" s="7"/>
      <c r="S7" s="7"/>
      <c r="T7" s="7"/>
      <c r="U7" s="7"/>
      <c r="V7" s="7"/>
      <c r="W7" s="7"/>
      <c r="X7" s="7"/>
      <c r="Y7" s="7"/>
      <c r="Z7" s="7"/>
    </row>
    <row r="8" spans="1:26" ht="27" customHeight="1">
      <c r="A8" s="1138" t="s">
        <v>14</v>
      </c>
      <c r="B8" s="1139"/>
      <c r="C8" s="1140"/>
      <c r="D8" s="1141" t="s">
        <v>71</v>
      </c>
      <c r="E8" s="1142"/>
      <c r="F8" s="1142"/>
      <c r="G8" s="1142"/>
      <c r="H8" s="1142"/>
      <c r="I8" s="1142"/>
      <c r="J8" s="1142"/>
      <c r="K8" s="1142"/>
      <c r="L8" s="1142"/>
      <c r="M8" s="1142"/>
      <c r="N8" s="1143"/>
      <c r="O8" s="29"/>
      <c r="P8" s="7"/>
      <c r="Q8" s="7"/>
      <c r="R8" s="7"/>
      <c r="S8" s="7"/>
      <c r="T8" s="7"/>
      <c r="U8" s="7"/>
      <c r="V8" s="7"/>
      <c r="W8" s="7"/>
      <c r="X8" s="7"/>
      <c r="Y8" s="7"/>
      <c r="Z8" s="7"/>
    </row>
    <row r="9" spans="1:26" s="86" customFormat="1" ht="27.95" customHeight="1">
      <c r="A9" s="621" t="s">
        <v>120</v>
      </c>
      <c r="B9" s="622"/>
      <c r="C9" s="622"/>
      <c r="D9" s="622"/>
      <c r="E9" s="622"/>
      <c r="F9" s="622"/>
      <c r="G9" s="1178" t="s">
        <v>192</v>
      </c>
      <c r="H9" s="1179"/>
      <c r="I9" s="1180"/>
      <c r="J9" s="943" t="s">
        <v>18</v>
      </c>
      <c r="K9" s="944"/>
      <c r="L9" s="944"/>
      <c r="M9" s="944"/>
      <c r="N9" s="945"/>
      <c r="O9" s="445"/>
      <c r="P9" s="126"/>
      <c r="Q9" s="126"/>
      <c r="R9" s="126"/>
      <c r="S9" s="126"/>
      <c r="T9" s="126"/>
      <c r="U9" s="126"/>
      <c r="V9" s="126"/>
      <c r="W9" s="126"/>
      <c r="X9" s="126"/>
      <c r="Y9" s="126"/>
      <c r="Z9" s="126"/>
    </row>
    <row r="10" spans="1:26" s="86" customFormat="1" ht="27.95" customHeight="1">
      <c r="A10" s="618" t="s">
        <v>193</v>
      </c>
      <c r="B10" s="655"/>
      <c r="C10" s="655"/>
      <c r="D10" s="655"/>
      <c r="E10" s="655"/>
      <c r="F10" s="656"/>
      <c r="G10" s="1181"/>
      <c r="H10" s="1182"/>
      <c r="I10" s="1183"/>
      <c r="J10" s="128" t="s">
        <v>20</v>
      </c>
      <c r="K10" s="607" t="s">
        <v>21</v>
      </c>
      <c r="L10" s="608"/>
      <c r="M10" s="608"/>
      <c r="N10" s="129" t="s">
        <v>22</v>
      </c>
      <c r="O10" s="454"/>
      <c r="P10" s="138"/>
      <c r="Q10" s="126"/>
      <c r="R10" s="126"/>
      <c r="S10" s="126"/>
      <c r="T10" s="126"/>
      <c r="U10" s="126"/>
      <c r="V10" s="126"/>
      <c r="W10" s="126"/>
      <c r="X10" s="126"/>
      <c r="Y10" s="126"/>
      <c r="Z10" s="126"/>
    </row>
    <row r="11" spans="1:26" s="86" customFormat="1" ht="27.95" customHeight="1">
      <c r="A11" s="621" t="s">
        <v>194</v>
      </c>
      <c r="B11" s="622"/>
      <c r="C11" s="622"/>
      <c r="D11" s="622"/>
      <c r="E11" s="622"/>
      <c r="F11" s="622"/>
      <c r="G11" s="1181"/>
      <c r="H11" s="1182"/>
      <c r="I11" s="1183"/>
      <c r="J11" s="455"/>
      <c r="K11" s="1238"/>
      <c r="L11" s="1239"/>
      <c r="M11" s="1240"/>
      <c r="N11" s="446"/>
      <c r="O11" s="139"/>
      <c r="P11" s="140"/>
      <c r="Q11" s="456"/>
      <c r="R11" s="126"/>
      <c r="S11" s="126"/>
      <c r="T11" s="126"/>
      <c r="U11" s="126"/>
      <c r="V11" s="126"/>
      <c r="W11" s="126"/>
      <c r="X11" s="126"/>
      <c r="Y11" s="126"/>
      <c r="Z11" s="126"/>
    </row>
    <row r="12" spans="1:26" s="86" customFormat="1" ht="27.95" customHeight="1">
      <c r="A12" s="621" t="s">
        <v>24</v>
      </c>
      <c r="B12" s="622"/>
      <c r="C12" s="622"/>
      <c r="D12" s="622"/>
      <c r="E12" s="622"/>
      <c r="F12" s="622"/>
      <c r="G12" s="1181"/>
      <c r="H12" s="1182"/>
      <c r="I12" s="1183"/>
      <c r="J12" s="455"/>
      <c r="K12" s="1238"/>
      <c r="L12" s="1239"/>
      <c r="M12" s="1240"/>
      <c r="N12" s="446"/>
      <c r="O12" s="457"/>
      <c r="P12" s="147"/>
      <c r="Q12" s="458"/>
      <c r="R12" s="141"/>
      <c r="S12" s="126"/>
      <c r="T12" s="126"/>
      <c r="U12" s="126"/>
      <c r="V12" s="126"/>
      <c r="W12" s="126"/>
      <c r="X12" s="126"/>
      <c r="Y12" s="126"/>
      <c r="Z12" s="126"/>
    </row>
    <row r="13" spans="1:26" s="86" customFormat="1" ht="27.95" customHeight="1">
      <c r="A13" s="1236" t="s">
        <v>247</v>
      </c>
      <c r="B13" s="1133"/>
      <c r="C13" s="1133"/>
      <c r="D13" s="1133"/>
      <c r="E13" s="1133"/>
      <c r="F13" s="1237"/>
      <c r="G13" s="1181"/>
      <c r="H13" s="1182"/>
      <c r="I13" s="1183"/>
      <c r="J13" s="386"/>
      <c r="K13" s="1238"/>
      <c r="L13" s="1239"/>
      <c r="M13" s="1240"/>
      <c r="N13" s="459"/>
      <c r="O13" s="149"/>
      <c r="P13" s="145"/>
      <c r="Q13" s="458"/>
      <c r="R13" s="141"/>
      <c r="S13" s="126"/>
      <c r="T13" s="126"/>
      <c r="U13" s="126"/>
      <c r="V13" s="126"/>
      <c r="W13" s="126"/>
      <c r="X13" s="126"/>
      <c r="Y13" s="126"/>
      <c r="Z13" s="126"/>
    </row>
    <row r="14" spans="1:26" s="86" customFormat="1" ht="27.95" customHeight="1" thickBot="1">
      <c r="A14" s="716" t="s">
        <v>248</v>
      </c>
      <c r="B14" s="717"/>
      <c r="C14" s="717"/>
      <c r="D14" s="717"/>
      <c r="E14" s="717"/>
      <c r="F14" s="718"/>
      <c r="G14" s="1184"/>
      <c r="H14" s="1185"/>
      <c r="I14" s="1186"/>
      <c r="J14" s="494"/>
      <c r="K14" s="1242"/>
      <c r="L14" s="1243"/>
      <c r="M14" s="1244"/>
      <c r="N14" s="495"/>
      <c r="O14" s="461"/>
      <c r="P14" s="462"/>
      <c r="Q14" s="458"/>
      <c r="R14" s="141"/>
      <c r="S14" s="126"/>
      <c r="T14" s="126"/>
      <c r="U14" s="126"/>
      <c r="V14" s="126"/>
      <c r="W14" s="126"/>
      <c r="X14" s="126"/>
      <c r="Y14" s="126"/>
      <c r="Z14" s="126"/>
    </row>
    <row r="15" spans="1:26" s="86" customFormat="1" ht="27.95" customHeight="1">
      <c r="A15" s="800" t="s">
        <v>27</v>
      </c>
      <c r="B15" s="803" t="s">
        <v>303</v>
      </c>
      <c r="C15" s="645" t="s">
        <v>28</v>
      </c>
      <c r="D15" s="645" t="s">
        <v>29</v>
      </c>
      <c r="E15" s="645" t="s">
        <v>30</v>
      </c>
      <c r="F15" s="1253" t="s">
        <v>31</v>
      </c>
      <c r="G15" s="830"/>
      <c r="H15" s="830"/>
      <c r="I15" s="1254"/>
      <c r="J15" s="645" t="s">
        <v>32</v>
      </c>
      <c r="K15" s="653"/>
      <c r="L15" s="1245" t="s">
        <v>33</v>
      </c>
      <c r="M15" s="1246"/>
      <c r="N15" s="1247"/>
      <c r="O15" s="141"/>
      <c r="P15" s="463"/>
      <c r="Q15" s="458"/>
      <c r="R15" s="141"/>
      <c r="S15" s="126"/>
      <c r="T15" s="126"/>
      <c r="U15" s="126"/>
      <c r="V15" s="126"/>
      <c r="W15" s="126"/>
      <c r="X15" s="126"/>
      <c r="Y15" s="126"/>
      <c r="Z15" s="126"/>
    </row>
    <row r="16" spans="1:26" s="86" customFormat="1" ht="27.95" customHeight="1">
      <c r="A16" s="801"/>
      <c r="B16" s="643"/>
      <c r="C16" s="643"/>
      <c r="D16" s="643"/>
      <c r="E16" s="643"/>
      <c r="F16" s="1255"/>
      <c r="G16" s="1256"/>
      <c r="H16" s="1256"/>
      <c r="I16" s="1257"/>
      <c r="J16" s="643"/>
      <c r="K16" s="643"/>
      <c r="L16" s="615" t="s">
        <v>40</v>
      </c>
      <c r="M16" s="615" t="s">
        <v>41</v>
      </c>
      <c r="N16" s="1248" t="s">
        <v>42</v>
      </c>
      <c r="O16" s="493"/>
      <c r="P16" s="463"/>
      <c r="Q16" s="458"/>
      <c r="R16" s="141"/>
      <c r="S16" s="126"/>
      <c r="T16" s="126"/>
      <c r="U16" s="126"/>
      <c r="V16" s="126"/>
      <c r="W16" s="126"/>
      <c r="X16" s="126"/>
      <c r="Y16" s="126"/>
      <c r="Z16" s="126"/>
    </row>
    <row r="17" spans="1:26" s="86" customFormat="1" ht="27.95" customHeight="1" thickBot="1">
      <c r="A17" s="802"/>
      <c r="B17" s="804"/>
      <c r="C17" s="804"/>
      <c r="D17" s="804"/>
      <c r="E17" s="804"/>
      <c r="F17" s="205" t="s">
        <v>34</v>
      </c>
      <c r="G17" s="206" t="s">
        <v>35</v>
      </c>
      <c r="H17" s="205" t="s">
        <v>36</v>
      </c>
      <c r="I17" s="205" t="s">
        <v>37</v>
      </c>
      <c r="J17" s="206" t="s">
        <v>38</v>
      </c>
      <c r="K17" s="207" t="s">
        <v>39</v>
      </c>
      <c r="L17" s="804"/>
      <c r="M17" s="804"/>
      <c r="N17" s="1249"/>
      <c r="O17" s="141"/>
      <c r="P17" s="463"/>
      <c r="Q17" s="458"/>
      <c r="R17" s="141"/>
      <c r="S17" s="126"/>
      <c r="T17" s="126"/>
      <c r="U17" s="126"/>
      <c r="V17" s="126"/>
      <c r="W17" s="126"/>
      <c r="X17" s="126"/>
      <c r="Y17" s="126"/>
      <c r="Z17" s="126"/>
    </row>
    <row r="18" spans="1:26" s="86" customFormat="1" ht="27.95" customHeight="1">
      <c r="A18" s="787" t="s">
        <v>195</v>
      </c>
      <c r="B18" s="496" t="s">
        <v>44</v>
      </c>
      <c r="C18" s="1250" t="s">
        <v>196</v>
      </c>
      <c r="D18" s="200">
        <v>60</v>
      </c>
      <c r="E18" s="497">
        <v>100000000</v>
      </c>
      <c r="F18" s="497">
        <f>+E18</f>
        <v>100000000</v>
      </c>
      <c r="G18" s="498"/>
      <c r="H18" s="499"/>
      <c r="I18" s="499"/>
      <c r="J18" s="500">
        <v>44927</v>
      </c>
      <c r="K18" s="500">
        <v>45291</v>
      </c>
      <c r="L18" s="1241">
        <f>+D19/D18</f>
        <v>0.3</v>
      </c>
      <c r="M18" s="1241">
        <f>+E19/E18</f>
        <v>0.26074999999999998</v>
      </c>
      <c r="N18" s="1241">
        <f>+L18*L18/M18</f>
        <v>0.34515819750719079</v>
      </c>
      <c r="O18" s="125"/>
      <c r="P18" s="126"/>
      <c r="Q18" s="468"/>
      <c r="R18" s="126"/>
      <c r="S18" s="126"/>
      <c r="T18" s="126"/>
      <c r="U18" s="126"/>
      <c r="V18" s="126"/>
      <c r="W18" s="126"/>
      <c r="X18" s="126"/>
      <c r="Y18" s="126"/>
      <c r="Z18" s="126"/>
    </row>
    <row r="19" spans="1:26" s="86" customFormat="1" ht="27.95" customHeight="1">
      <c r="A19" s="629"/>
      <c r="B19" s="464" t="s">
        <v>46</v>
      </c>
      <c r="C19" s="1251"/>
      <c r="D19" s="11">
        <v>18</v>
      </c>
      <c r="E19" s="490">
        <f>52150000/2</f>
        <v>26075000</v>
      </c>
      <c r="F19" s="490">
        <f>+E19</f>
        <v>26075000</v>
      </c>
      <c r="G19" s="465"/>
      <c r="H19" s="466"/>
      <c r="I19" s="466"/>
      <c r="J19" s="469"/>
      <c r="K19" s="467"/>
      <c r="L19" s="1217"/>
      <c r="M19" s="1217"/>
      <c r="N19" s="1217"/>
      <c r="O19" s="470"/>
      <c r="P19" s="138"/>
      <c r="Q19" s="138"/>
      <c r="R19" s="138"/>
      <c r="S19" s="138"/>
      <c r="T19" s="138"/>
      <c r="U19" s="138"/>
      <c r="V19" s="138"/>
      <c r="W19" s="138"/>
      <c r="X19" s="138"/>
      <c r="Y19" s="138"/>
      <c r="Z19" s="138"/>
    </row>
    <row r="20" spans="1:26" s="86" customFormat="1" ht="27.95" customHeight="1">
      <c r="A20" s="792" t="s">
        <v>197</v>
      </c>
      <c r="B20" s="464" t="s">
        <v>44</v>
      </c>
      <c r="C20" s="1252" t="s">
        <v>198</v>
      </c>
      <c r="D20" s="389">
        <v>15</v>
      </c>
      <c r="E20" s="490">
        <v>80000000</v>
      </c>
      <c r="F20" s="490">
        <f>+E20</f>
        <v>80000000</v>
      </c>
      <c r="G20" s="465"/>
      <c r="H20" s="466"/>
      <c r="I20" s="466"/>
      <c r="J20" s="467">
        <v>44927</v>
      </c>
      <c r="K20" s="467">
        <v>45291</v>
      </c>
      <c r="L20" s="1216">
        <f>+D21/D20</f>
        <v>0</v>
      </c>
      <c r="M20" s="1216">
        <f>+E21/E20</f>
        <v>0.22312499999999999</v>
      </c>
      <c r="N20" s="1216">
        <f t="shared" ref="N20" si="0">+L20*L20/M20</f>
        <v>0</v>
      </c>
      <c r="O20" s="149"/>
      <c r="P20" s="150"/>
      <c r="Q20" s="144"/>
      <c r="R20" s="147"/>
      <c r="S20" s="147"/>
      <c r="T20" s="144"/>
      <c r="U20" s="145"/>
      <c r="V20" s="145"/>
      <c r="W20" s="146"/>
      <c r="X20" s="145"/>
      <c r="Y20" s="146"/>
      <c r="Z20" s="325"/>
    </row>
    <row r="21" spans="1:26" s="86" customFormat="1" ht="27.95" customHeight="1">
      <c r="A21" s="629"/>
      <c r="B21" s="464" t="s">
        <v>46</v>
      </c>
      <c r="C21" s="1251"/>
      <c r="D21" s="11">
        <v>0</v>
      </c>
      <c r="E21" s="490">
        <v>17850000</v>
      </c>
      <c r="F21" s="490">
        <f>+E21</f>
        <v>17850000</v>
      </c>
      <c r="G21" s="465"/>
      <c r="H21" s="466"/>
      <c r="I21" s="466"/>
      <c r="J21" s="467"/>
      <c r="K21" s="467"/>
      <c r="L21" s="1217"/>
      <c r="M21" s="1217"/>
      <c r="N21" s="1217"/>
      <c r="O21" s="149"/>
      <c r="P21" s="150"/>
      <c r="Q21" s="144"/>
      <c r="R21" s="147"/>
      <c r="S21" s="147"/>
      <c r="T21" s="144"/>
      <c r="U21" s="145"/>
      <c r="V21" s="145"/>
      <c r="W21" s="146"/>
      <c r="X21" s="145"/>
      <c r="Y21" s="146"/>
      <c r="Z21" s="325"/>
    </row>
    <row r="22" spans="1:26" s="86" customFormat="1" ht="27.95" customHeight="1">
      <c r="A22" s="1226" t="s">
        <v>255</v>
      </c>
      <c r="B22" s="464" t="s">
        <v>44</v>
      </c>
      <c r="C22" s="1221" t="s">
        <v>256</v>
      </c>
      <c r="D22" s="11">
        <v>1</v>
      </c>
      <c r="E22" s="490">
        <f>+F22</f>
        <v>987196836</v>
      </c>
      <c r="F22" s="490">
        <f>900000000+87196836</f>
        <v>987196836</v>
      </c>
      <c r="G22" s="465"/>
      <c r="H22" s="466"/>
      <c r="I22" s="466"/>
      <c r="J22" s="467">
        <v>44927</v>
      </c>
      <c r="K22" s="467">
        <v>45291</v>
      </c>
      <c r="L22" s="1216">
        <f>+D23/D22</f>
        <v>1</v>
      </c>
      <c r="M22" s="1216">
        <f>+E23/E22</f>
        <v>2.6413172175118276E-2</v>
      </c>
      <c r="N22" s="1216">
        <f t="shared" ref="N22" si="1">+L22*L22/M22</f>
        <v>37.859897833173541</v>
      </c>
      <c r="O22" s="149"/>
      <c r="P22" s="150"/>
      <c r="Q22" s="144"/>
      <c r="R22" s="147"/>
      <c r="S22" s="147"/>
      <c r="T22" s="144"/>
      <c r="U22" s="145"/>
      <c r="V22" s="145"/>
      <c r="W22" s="146"/>
      <c r="X22" s="145"/>
      <c r="Y22" s="146"/>
      <c r="Z22" s="325"/>
    </row>
    <row r="23" spans="1:26" s="86" customFormat="1" ht="27.95" customHeight="1">
      <c r="A23" s="1227"/>
      <c r="B23" s="464" t="s">
        <v>46</v>
      </c>
      <c r="C23" s="1222"/>
      <c r="D23" s="11">
        <v>1</v>
      </c>
      <c r="E23" s="460">
        <v>26075000</v>
      </c>
      <c r="F23" s="490">
        <f>+E23</f>
        <v>26075000</v>
      </c>
      <c r="G23" s="465"/>
      <c r="H23" s="466"/>
      <c r="I23" s="466"/>
      <c r="J23" s="467"/>
      <c r="K23" s="467"/>
      <c r="L23" s="1217"/>
      <c r="M23" s="1217"/>
      <c r="N23" s="1217"/>
      <c r="O23" s="149"/>
      <c r="P23" s="150"/>
      <c r="Q23" s="144"/>
      <c r="R23" s="147"/>
      <c r="S23" s="147"/>
      <c r="T23" s="144"/>
      <c r="U23" s="145"/>
      <c r="V23" s="145"/>
      <c r="W23" s="146"/>
      <c r="X23" s="145"/>
      <c r="Y23" s="146"/>
      <c r="Z23" s="325"/>
    </row>
    <row r="24" spans="1:26" s="86" customFormat="1" ht="27.95" customHeight="1">
      <c r="A24" s="661" t="s">
        <v>296</v>
      </c>
      <c r="B24" s="464" t="s">
        <v>44</v>
      </c>
      <c r="C24" s="1204" t="s">
        <v>297</v>
      </c>
      <c r="D24" s="389">
        <v>1</v>
      </c>
      <c r="E24" s="490">
        <v>90000000</v>
      </c>
      <c r="F24" s="490">
        <f>+E24</f>
        <v>90000000</v>
      </c>
      <c r="G24" s="465"/>
      <c r="H24" s="471"/>
      <c r="I24" s="466"/>
      <c r="J24" s="467">
        <v>44927</v>
      </c>
      <c r="K24" s="467">
        <v>45291</v>
      </c>
      <c r="L24" s="1216">
        <f>+D25/D24</f>
        <v>0</v>
      </c>
      <c r="M24" s="1216">
        <f>+E25/E24</f>
        <v>0.23683333333333334</v>
      </c>
      <c r="N24" s="1216">
        <f t="shared" ref="N24" si="2">+L24*L24/M24</f>
        <v>0</v>
      </c>
      <c r="O24" s="125"/>
      <c r="P24" s="126"/>
      <c r="Q24" s="126"/>
      <c r="R24" s="126"/>
      <c r="S24" s="126"/>
      <c r="T24" s="126"/>
      <c r="U24" s="126"/>
      <c r="V24" s="126"/>
      <c r="W24" s="126"/>
      <c r="X24" s="126"/>
      <c r="Y24" s="126"/>
      <c r="Z24" s="126"/>
    </row>
    <row r="25" spans="1:26" s="86" customFormat="1" ht="27.95" customHeight="1">
      <c r="A25" s="634"/>
      <c r="B25" s="464" t="s">
        <v>46</v>
      </c>
      <c r="C25" s="1200"/>
      <c r="D25" s="11">
        <v>0</v>
      </c>
      <c r="E25" s="490">
        <v>21315000</v>
      </c>
      <c r="F25" s="490">
        <f>+E25</f>
        <v>21315000</v>
      </c>
      <c r="G25" s="465"/>
      <c r="H25" s="472"/>
      <c r="I25" s="466"/>
      <c r="J25" s="387"/>
      <c r="K25" s="467"/>
      <c r="L25" s="1217"/>
      <c r="M25" s="1217"/>
      <c r="N25" s="1217"/>
      <c r="O25" s="125"/>
      <c r="P25" s="126"/>
      <c r="Q25" s="126"/>
      <c r="R25" s="126"/>
      <c r="S25" s="126"/>
      <c r="T25" s="126"/>
      <c r="U25" s="126"/>
      <c r="V25" s="126"/>
      <c r="W25" s="126"/>
      <c r="X25" s="126"/>
      <c r="Y25" s="126"/>
      <c r="Z25" s="126"/>
    </row>
    <row r="26" spans="1:26" s="86" customFormat="1" ht="27.95" customHeight="1">
      <c r="A26" s="1230" t="s">
        <v>231</v>
      </c>
      <c r="B26" s="464" t="s">
        <v>44</v>
      </c>
      <c r="C26" s="1228" t="s">
        <v>199</v>
      </c>
      <c r="D26" s="389">
        <v>1</v>
      </c>
      <c r="E26" s="490">
        <v>80000000</v>
      </c>
      <c r="F26" s="490">
        <f>+E26</f>
        <v>80000000</v>
      </c>
      <c r="G26" s="473"/>
      <c r="H26" s="474"/>
      <c r="I26" s="466"/>
      <c r="J26" s="467">
        <v>44927</v>
      </c>
      <c r="K26" s="467">
        <v>45291</v>
      </c>
      <c r="L26" s="1216">
        <f>+D27/D26</f>
        <v>0</v>
      </c>
      <c r="M26" s="1216">
        <f>+E27/E26</f>
        <v>0</v>
      </c>
      <c r="N26" s="1216">
        <v>0</v>
      </c>
      <c r="O26" s="125"/>
      <c r="P26" s="126"/>
      <c r="Q26" s="126"/>
      <c r="R26" s="126"/>
      <c r="S26" s="126"/>
      <c r="T26" s="126"/>
      <c r="U26" s="126"/>
      <c r="V26" s="126"/>
      <c r="W26" s="126"/>
      <c r="X26" s="126"/>
      <c r="Y26" s="126"/>
      <c r="Z26" s="126"/>
    </row>
    <row r="27" spans="1:26" s="86" customFormat="1" ht="27.95" customHeight="1" thickBot="1">
      <c r="A27" s="1231"/>
      <c r="B27" s="475" t="s">
        <v>46</v>
      </c>
      <c r="C27" s="1229"/>
      <c r="D27" s="278">
        <v>0</v>
      </c>
      <c r="E27" s="491">
        <v>0</v>
      </c>
      <c r="F27" s="491">
        <f>+E27</f>
        <v>0</v>
      </c>
      <c r="G27" s="476"/>
      <c r="H27" s="477"/>
      <c r="I27" s="478"/>
      <c r="J27" s="479"/>
      <c r="K27" s="479"/>
      <c r="L27" s="1225"/>
      <c r="M27" s="1225"/>
      <c r="N27" s="1217"/>
      <c r="O27" s="125"/>
      <c r="P27" s="126"/>
      <c r="Q27" s="126"/>
      <c r="R27" s="126"/>
      <c r="S27" s="126"/>
      <c r="T27" s="126"/>
      <c r="U27" s="126"/>
      <c r="V27" s="126"/>
      <c r="W27" s="126"/>
      <c r="X27" s="126"/>
      <c r="Y27" s="126"/>
      <c r="Z27" s="126"/>
    </row>
    <row r="28" spans="1:26" s="86" customFormat="1" ht="27.95" customHeight="1">
      <c r="A28" s="1232" t="s">
        <v>51</v>
      </c>
      <c r="B28" s="480" t="s">
        <v>44</v>
      </c>
      <c r="C28" s="783"/>
      <c r="D28" s="91"/>
      <c r="E28" s="481">
        <f>+E18+E20+E22+E24+E26</f>
        <v>1337196836</v>
      </c>
      <c r="F28" s="492">
        <f>+F18+F20+F22+F24+F26</f>
        <v>1337196836</v>
      </c>
      <c r="G28" s="482"/>
      <c r="H28" s="483"/>
      <c r="I28" s="483"/>
      <c r="J28" s="482"/>
      <c r="K28" s="484"/>
      <c r="L28" s="1223">
        <f>SUM(L18:L27)/5</f>
        <v>0.26</v>
      </c>
      <c r="M28" s="1223">
        <f>+E29/E28</f>
        <v>6.8288375758615696E-2</v>
      </c>
      <c r="N28" s="1259"/>
      <c r="O28" s="125"/>
      <c r="P28" s="126"/>
      <c r="Q28" s="126"/>
      <c r="R28" s="126"/>
      <c r="S28" s="126"/>
      <c r="T28" s="126"/>
      <c r="U28" s="126"/>
      <c r="V28" s="126"/>
      <c r="W28" s="126"/>
      <c r="X28" s="126"/>
      <c r="Y28" s="126"/>
      <c r="Z28" s="126"/>
    </row>
    <row r="29" spans="1:26" s="86" customFormat="1" ht="27.95" customHeight="1">
      <c r="A29" s="1233"/>
      <c r="B29" s="475" t="s">
        <v>46</v>
      </c>
      <c r="C29" s="873"/>
      <c r="D29" s="90"/>
      <c r="E29" s="485">
        <f>+E19+E21+E25+E23</f>
        <v>91315000</v>
      </c>
      <c r="F29" s="30">
        <f>+F19+F21+F25+F23</f>
        <v>91315000</v>
      </c>
      <c r="G29" s="476"/>
      <c r="H29" s="486"/>
      <c r="I29" s="478"/>
      <c r="J29" s="476"/>
      <c r="K29" s="487"/>
      <c r="L29" s="1224"/>
      <c r="M29" s="1224"/>
      <c r="N29" s="1260"/>
      <c r="O29" s="125"/>
      <c r="P29" s="126"/>
      <c r="Q29" s="126"/>
      <c r="R29" s="126"/>
      <c r="S29" s="126"/>
      <c r="T29" s="126"/>
      <c r="U29" s="126"/>
      <c r="V29" s="126"/>
      <c r="W29" s="126"/>
      <c r="X29" s="126"/>
      <c r="Y29" s="126"/>
      <c r="Z29" s="126"/>
    </row>
    <row r="30" spans="1:26" s="86" customFormat="1" ht="27.95" customHeight="1" thickBot="1">
      <c r="A30" s="257"/>
      <c r="B30" s="258"/>
      <c r="C30" s="259"/>
      <c r="D30" s="260"/>
      <c r="E30" s="488"/>
      <c r="F30" s="262"/>
      <c r="G30" s="263"/>
      <c r="H30" s="264"/>
      <c r="I30" s="264"/>
      <c r="J30" s="390"/>
      <c r="K30" s="390"/>
      <c r="L30" s="262"/>
      <c r="M30" s="268"/>
      <c r="N30" s="269"/>
      <c r="O30" s="489"/>
      <c r="P30" s="126"/>
      <c r="Q30" s="126"/>
      <c r="R30" s="126"/>
      <c r="S30" s="126"/>
      <c r="T30" s="126"/>
      <c r="U30" s="126"/>
      <c r="V30" s="126"/>
      <c r="W30" s="126"/>
      <c r="X30" s="126"/>
      <c r="Y30" s="126"/>
      <c r="Z30" s="126"/>
    </row>
    <row r="31" spans="1:26" s="86" customFormat="1" ht="27.95" customHeight="1" thickBot="1">
      <c r="A31" s="501" t="s">
        <v>52</v>
      </c>
      <c r="B31" s="1268" t="s">
        <v>53</v>
      </c>
      <c r="C31" s="1269"/>
      <c r="D31" s="1270"/>
      <c r="E31" s="1268" t="s">
        <v>84</v>
      </c>
      <c r="F31" s="1271"/>
      <c r="G31" s="1272"/>
      <c r="H31" s="1271"/>
      <c r="I31" s="502"/>
      <c r="J31" s="1273" t="s">
        <v>55</v>
      </c>
      <c r="K31" s="1274"/>
      <c r="L31" s="1275"/>
      <c r="M31" s="1275"/>
      <c r="N31" s="1276"/>
      <c r="O31" s="125"/>
      <c r="P31" s="126"/>
      <c r="Q31" s="126"/>
      <c r="R31" s="126"/>
      <c r="S31" s="126"/>
      <c r="T31" s="126"/>
      <c r="U31" s="126"/>
      <c r="V31" s="126"/>
      <c r="W31" s="126"/>
      <c r="X31" s="126"/>
      <c r="Y31" s="126"/>
      <c r="Z31" s="126"/>
    </row>
    <row r="32" spans="1:26" s="86" customFormat="1" ht="27.95" customHeight="1">
      <c r="A32" s="1258" t="s">
        <v>200</v>
      </c>
      <c r="B32" s="1277" t="s">
        <v>201</v>
      </c>
      <c r="C32" s="1278"/>
      <c r="D32" s="1278"/>
      <c r="E32" s="1301" t="s">
        <v>202</v>
      </c>
      <c r="F32" s="1302"/>
      <c r="G32" s="1302"/>
      <c r="H32" s="503" t="s">
        <v>44</v>
      </c>
      <c r="I32" s="504">
        <v>60</v>
      </c>
      <c r="J32" s="1294" t="s">
        <v>63</v>
      </c>
      <c r="K32" s="1295"/>
      <c r="L32" s="1296"/>
      <c r="M32" s="1296"/>
      <c r="N32" s="1297"/>
      <c r="O32" s="141"/>
      <c r="P32" s="126"/>
      <c r="Q32" s="126"/>
      <c r="R32" s="126"/>
      <c r="S32" s="126"/>
      <c r="T32" s="126"/>
      <c r="U32" s="126"/>
      <c r="V32" s="126"/>
      <c r="W32" s="126"/>
      <c r="X32" s="126"/>
      <c r="Y32" s="126"/>
      <c r="Z32" s="126"/>
    </row>
    <row r="33" spans="1:26" s="86" customFormat="1" ht="27.95" customHeight="1">
      <c r="A33" s="750"/>
      <c r="B33" s="742"/>
      <c r="C33" s="742"/>
      <c r="D33" s="742"/>
      <c r="E33" s="699"/>
      <c r="F33" s="699"/>
      <c r="G33" s="699"/>
      <c r="H33" s="464" t="s">
        <v>46</v>
      </c>
      <c r="I33" s="11">
        <v>18</v>
      </c>
      <c r="J33" s="1298"/>
      <c r="K33" s="1298"/>
      <c r="L33" s="1299"/>
      <c r="M33" s="1299"/>
      <c r="N33" s="1300"/>
      <c r="O33" s="141"/>
      <c r="P33" s="126"/>
      <c r="Q33" s="126"/>
      <c r="R33" s="126"/>
      <c r="S33" s="126"/>
      <c r="T33" s="126"/>
      <c r="U33" s="126"/>
      <c r="V33" s="126"/>
      <c r="W33" s="126"/>
      <c r="X33" s="126"/>
      <c r="Y33" s="126"/>
      <c r="Z33" s="126"/>
    </row>
    <row r="34" spans="1:26" s="86" customFormat="1" ht="27.95" customHeight="1">
      <c r="A34" s="739" t="s">
        <v>200</v>
      </c>
      <c r="B34" s="741" t="s">
        <v>203</v>
      </c>
      <c r="C34" s="742"/>
      <c r="D34" s="742"/>
      <c r="E34" s="795" t="s">
        <v>204</v>
      </c>
      <c r="F34" s="699"/>
      <c r="G34" s="699"/>
      <c r="H34" s="464" t="s">
        <v>44</v>
      </c>
      <c r="I34" s="389">
        <v>15</v>
      </c>
      <c r="J34" s="1279" t="s">
        <v>66</v>
      </c>
      <c r="K34" s="1280"/>
      <c r="L34" s="1281"/>
      <c r="M34" s="1281"/>
      <c r="N34" s="1282"/>
      <c r="O34" s="141"/>
      <c r="P34" s="126"/>
      <c r="Q34" s="126"/>
      <c r="R34" s="126"/>
      <c r="S34" s="126"/>
      <c r="T34" s="126"/>
      <c r="U34" s="126"/>
      <c r="V34" s="126"/>
      <c r="W34" s="126"/>
      <c r="X34" s="126"/>
      <c r="Y34" s="126"/>
      <c r="Z34" s="126"/>
    </row>
    <row r="35" spans="1:26" s="86" customFormat="1" ht="27.95" customHeight="1">
      <c r="A35" s="750"/>
      <c r="B35" s="742"/>
      <c r="C35" s="742"/>
      <c r="D35" s="742"/>
      <c r="E35" s="699"/>
      <c r="F35" s="699"/>
      <c r="G35" s="699"/>
      <c r="H35" s="464" t="s">
        <v>46</v>
      </c>
      <c r="I35" s="11">
        <v>0</v>
      </c>
      <c r="J35" s="1283"/>
      <c r="K35" s="1284"/>
      <c r="L35" s="1285"/>
      <c r="M35" s="1285"/>
      <c r="N35" s="1286"/>
      <c r="O35" s="141"/>
      <c r="P35" s="126"/>
      <c r="Q35" s="126"/>
      <c r="R35" s="126"/>
      <c r="S35" s="126"/>
      <c r="T35" s="126"/>
      <c r="U35" s="126"/>
      <c r="V35" s="126"/>
      <c r="W35" s="126"/>
      <c r="X35" s="126"/>
      <c r="Y35" s="126"/>
      <c r="Z35" s="126"/>
    </row>
    <row r="36" spans="1:26" s="86" customFormat="1" ht="27.95" customHeight="1">
      <c r="A36" s="739" t="s">
        <v>200</v>
      </c>
      <c r="B36" s="741" t="s">
        <v>205</v>
      </c>
      <c r="C36" s="742"/>
      <c r="D36" s="742"/>
      <c r="E36" s="795" t="s">
        <v>206</v>
      </c>
      <c r="F36" s="699"/>
      <c r="G36" s="699"/>
      <c r="H36" s="464" t="s">
        <v>44</v>
      </c>
      <c r="I36" s="11">
        <v>1</v>
      </c>
      <c r="J36" s="1279" t="s">
        <v>67</v>
      </c>
      <c r="K36" s="1287"/>
      <c r="L36" s="1288"/>
      <c r="M36" s="1288"/>
      <c r="N36" s="1289"/>
      <c r="O36" s="141"/>
      <c r="P36" s="126"/>
      <c r="Q36" s="126"/>
      <c r="R36" s="126"/>
      <c r="S36" s="126"/>
      <c r="T36" s="126"/>
      <c r="U36" s="126"/>
      <c r="V36" s="126"/>
      <c r="W36" s="126"/>
      <c r="X36" s="126"/>
      <c r="Y36" s="126"/>
      <c r="Z36" s="126"/>
    </row>
    <row r="37" spans="1:26" s="86" customFormat="1" ht="27.95" customHeight="1">
      <c r="A37" s="750"/>
      <c r="B37" s="742"/>
      <c r="C37" s="742"/>
      <c r="D37" s="742"/>
      <c r="E37" s="699"/>
      <c r="F37" s="699"/>
      <c r="G37" s="699"/>
      <c r="H37" s="464" t="s">
        <v>46</v>
      </c>
      <c r="I37" s="11">
        <v>1</v>
      </c>
      <c r="J37" s="1290"/>
      <c r="K37" s="1291"/>
      <c r="L37" s="1292"/>
      <c r="M37" s="1292"/>
      <c r="N37" s="1293"/>
      <c r="O37" s="141"/>
      <c r="P37" s="126"/>
      <c r="Q37" s="126"/>
      <c r="R37" s="126"/>
      <c r="S37" s="126"/>
      <c r="T37" s="126"/>
      <c r="U37" s="126"/>
      <c r="V37" s="126"/>
      <c r="W37" s="126"/>
      <c r="X37" s="126"/>
      <c r="Y37" s="126"/>
      <c r="Z37" s="126"/>
    </row>
    <row r="38" spans="1:26" s="86" customFormat="1" ht="27.95" customHeight="1">
      <c r="A38" s="739" t="s">
        <v>200</v>
      </c>
      <c r="B38" s="741" t="s">
        <v>207</v>
      </c>
      <c r="C38" s="742"/>
      <c r="D38" s="742"/>
      <c r="E38" s="1303" t="s">
        <v>309</v>
      </c>
      <c r="F38" s="1304"/>
      <c r="G38" s="682"/>
      <c r="H38" s="464" t="s">
        <v>44</v>
      </c>
      <c r="I38" s="389">
        <v>1</v>
      </c>
      <c r="J38" s="1261" t="s">
        <v>66</v>
      </c>
      <c r="K38" s="1262"/>
      <c r="L38" s="1263"/>
      <c r="M38" s="1263"/>
      <c r="N38" s="1264"/>
      <c r="O38" s="141"/>
      <c r="P38" s="126"/>
      <c r="Q38" s="126"/>
      <c r="R38" s="126"/>
      <c r="S38" s="126"/>
      <c r="T38" s="126"/>
      <c r="U38" s="126"/>
      <c r="V38" s="126"/>
      <c r="W38" s="126"/>
      <c r="X38" s="126"/>
      <c r="Y38" s="126"/>
      <c r="Z38" s="126"/>
    </row>
    <row r="39" spans="1:26" s="86" customFormat="1" ht="27.95" customHeight="1" thickBot="1">
      <c r="A39" s="740"/>
      <c r="B39" s="743"/>
      <c r="C39" s="743"/>
      <c r="D39" s="743"/>
      <c r="E39" s="1305"/>
      <c r="F39" s="1306"/>
      <c r="G39" s="1307"/>
      <c r="H39" s="505" t="s">
        <v>46</v>
      </c>
      <c r="I39" s="182">
        <v>0</v>
      </c>
      <c r="J39" s="1265"/>
      <c r="K39" s="1265"/>
      <c r="L39" s="1266"/>
      <c r="M39" s="1266"/>
      <c r="N39" s="1267"/>
      <c r="O39" s="141"/>
      <c r="P39" s="126"/>
      <c r="Q39" s="126"/>
      <c r="R39" s="126"/>
      <c r="S39" s="126"/>
      <c r="T39" s="126"/>
      <c r="U39" s="126"/>
      <c r="V39" s="126"/>
      <c r="W39" s="126"/>
      <c r="X39" s="126"/>
      <c r="Y39" s="126"/>
      <c r="Z39" s="126"/>
    </row>
    <row r="40" spans="1:26" s="86" customFormat="1" ht="27.95" customHeight="1" thickBot="1">
      <c r="A40" s="1218" t="s">
        <v>295</v>
      </c>
      <c r="B40" s="1219"/>
      <c r="C40" s="1219"/>
      <c r="D40" s="1219"/>
      <c r="E40" s="1219"/>
      <c r="F40" s="1219"/>
      <c r="G40" s="1219"/>
      <c r="H40" s="1219"/>
      <c r="I40" s="1219"/>
      <c r="J40" s="1219"/>
      <c r="K40" s="1219"/>
      <c r="L40" s="1219"/>
      <c r="M40" s="1219"/>
      <c r="N40" s="1220"/>
      <c r="O40" s="141"/>
      <c r="P40" s="126"/>
      <c r="Q40" s="126"/>
      <c r="R40" s="126"/>
      <c r="S40" s="126"/>
      <c r="T40" s="126"/>
      <c r="U40" s="126"/>
      <c r="V40" s="126"/>
      <c r="W40" s="126"/>
      <c r="X40" s="126"/>
      <c r="Y40" s="126"/>
      <c r="Z40" s="126"/>
    </row>
    <row r="41" spans="1:26" ht="14.1" customHeight="1">
      <c r="A41" s="18"/>
      <c r="B41" s="18"/>
      <c r="C41" s="18"/>
      <c r="D41" s="9"/>
      <c r="E41" s="18"/>
      <c r="F41" s="18"/>
      <c r="G41" s="9"/>
      <c r="H41" s="18"/>
      <c r="I41" s="506"/>
      <c r="J41" s="9"/>
      <c r="K41" s="9"/>
      <c r="L41" s="18"/>
      <c r="M41" s="18"/>
      <c r="N41" s="18"/>
      <c r="O41" s="7"/>
      <c r="P41" s="7"/>
      <c r="Q41" s="7"/>
      <c r="R41" s="7"/>
      <c r="S41" s="7"/>
      <c r="T41" s="7"/>
      <c r="U41" s="7"/>
      <c r="V41" s="7"/>
      <c r="W41" s="7"/>
      <c r="X41" s="7"/>
      <c r="Y41" s="7"/>
      <c r="Z41" s="7"/>
    </row>
    <row r="42" spans="1:26" ht="18" customHeight="1">
      <c r="A42" s="10"/>
      <c r="B42" s="10"/>
      <c r="C42" s="10"/>
      <c r="D42" s="7"/>
      <c r="E42" s="10"/>
      <c r="F42" s="10"/>
      <c r="G42" s="7"/>
      <c r="H42" s="10"/>
      <c r="I42" s="10"/>
      <c r="J42" s="7"/>
      <c r="K42" s="7"/>
      <c r="L42" s="10"/>
      <c r="M42" s="10"/>
      <c r="N42" s="10"/>
      <c r="O42" s="7"/>
      <c r="P42" s="7"/>
      <c r="Q42" s="7"/>
      <c r="R42" s="7"/>
      <c r="S42" s="7"/>
      <c r="T42" s="7"/>
      <c r="U42" s="7"/>
      <c r="V42" s="7"/>
      <c r="W42" s="7"/>
      <c r="X42" s="7"/>
      <c r="Y42" s="7"/>
      <c r="Z42" s="7"/>
    </row>
  </sheetData>
  <mergeCells count="88">
    <mergeCell ref="J38:N39"/>
    <mergeCell ref="B31:D31"/>
    <mergeCell ref="E31:H31"/>
    <mergeCell ref="J31:N31"/>
    <mergeCell ref="B32:D33"/>
    <mergeCell ref="J34:N35"/>
    <mergeCell ref="B36:D37"/>
    <mergeCell ref="J36:N37"/>
    <mergeCell ref="J32:N33"/>
    <mergeCell ref="E32:G33"/>
    <mergeCell ref="E38:G39"/>
    <mergeCell ref="E34:G35"/>
    <mergeCell ref="B38:D39"/>
    <mergeCell ref="E36:G37"/>
    <mergeCell ref="A32:A33"/>
    <mergeCell ref="A34:A35"/>
    <mergeCell ref="A36:A37"/>
    <mergeCell ref="C28:C29"/>
    <mergeCell ref="N28:N29"/>
    <mergeCell ref="L28:L29"/>
    <mergeCell ref="C18:C19"/>
    <mergeCell ref="A20:A21"/>
    <mergeCell ref="C20:C21"/>
    <mergeCell ref="K11:M11"/>
    <mergeCell ref="C15:C17"/>
    <mergeCell ref="D15:D17"/>
    <mergeCell ref="E15:E17"/>
    <mergeCell ref="A18:A19"/>
    <mergeCell ref="B15:B17"/>
    <mergeCell ref="J15:K16"/>
    <mergeCell ref="F15:I16"/>
    <mergeCell ref="A14:F14"/>
    <mergeCell ref="A15:A17"/>
    <mergeCell ref="N18:N19"/>
    <mergeCell ref="K14:M14"/>
    <mergeCell ref="K12:M12"/>
    <mergeCell ref="N20:N21"/>
    <mergeCell ref="N26:N27"/>
    <mergeCell ref="L26:L27"/>
    <mergeCell ref="L15:N15"/>
    <mergeCell ref="L16:L17"/>
    <mergeCell ref="M16:M17"/>
    <mergeCell ref="N16:N17"/>
    <mergeCell ref="L18:L19"/>
    <mergeCell ref="M18:M19"/>
    <mergeCell ref="L20:L21"/>
    <mergeCell ref="M20:M21"/>
    <mergeCell ref="L22:L23"/>
    <mergeCell ref="M22:M23"/>
    <mergeCell ref="A6:N6"/>
    <mergeCell ref="B7:F7"/>
    <mergeCell ref="A8:C8"/>
    <mergeCell ref="D8:N8"/>
    <mergeCell ref="A13:F13"/>
    <mergeCell ref="K10:M10"/>
    <mergeCell ref="A12:F12"/>
    <mergeCell ref="A9:F9"/>
    <mergeCell ref="A11:F11"/>
    <mergeCell ref="G9:I14"/>
    <mergeCell ref="J9:N9"/>
    <mergeCell ref="A10:F10"/>
    <mergeCell ref="K13:M13"/>
    <mergeCell ref="A1:A4"/>
    <mergeCell ref="B1:H2"/>
    <mergeCell ref="M1:N4"/>
    <mergeCell ref="B3:H4"/>
    <mergeCell ref="I4:L4"/>
    <mergeCell ref="B5:H5"/>
    <mergeCell ref="I5:N5"/>
    <mergeCell ref="I1:L1"/>
    <mergeCell ref="I2:L2"/>
    <mergeCell ref="I3:L3"/>
    <mergeCell ref="L24:L25"/>
    <mergeCell ref="M24:M25"/>
    <mergeCell ref="N22:N23"/>
    <mergeCell ref="N24:N25"/>
    <mergeCell ref="A40:N40"/>
    <mergeCell ref="C22:C23"/>
    <mergeCell ref="M28:M29"/>
    <mergeCell ref="M26:M27"/>
    <mergeCell ref="C24:C25"/>
    <mergeCell ref="A22:A23"/>
    <mergeCell ref="C26:C27"/>
    <mergeCell ref="A24:A25"/>
    <mergeCell ref="A38:A39"/>
    <mergeCell ref="A26:A27"/>
    <mergeCell ref="B34:D35"/>
    <mergeCell ref="A28:A29"/>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R52"/>
  <sheetViews>
    <sheetView showGridLines="0" zoomScaleNormal="80" workbookViewId="0">
      <selection activeCell="C49" sqref="C49"/>
    </sheetView>
  </sheetViews>
  <sheetFormatPr baseColWidth="10" defaultColWidth="10.85546875" defaultRowHeight="12.95" customHeight="1"/>
  <cols>
    <col min="1" max="1" width="49.42578125" style="5" customWidth="1"/>
    <col min="2" max="2" width="8.85546875" style="5" customWidth="1"/>
    <col min="3" max="3" width="26.28515625" style="5" customWidth="1"/>
    <col min="4" max="4" width="10.85546875" style="5" customWidth="1"/>
    <col min="5" max="9" width="23.7109375" style="5" customWidth="1"/>
    <col min="10" max="14" width="13" style="5" customWidth="1"/>
    <col min="15" max="20" width="10.85546875" style="5" customWidth="1"/>
    <col min="21" max="21" width="10.85546875" style="5"/>
    <col min="22" max="22" width="12.42578125" style="5" bestFit="1" customWidth="1"/>
    <col min="23" max="16384" width="10.85546875" style="5"/>
  </cols>
  <sheetData>
    <row r="1" spans="1:15" s="59" customFormat="1" ht="34.5" customHeight="1">
      <c r="A1" s="1310"/>
      <c r="B1" s="1313" t="s">
        <v>239</v>
      </c>
      <c r="C1" s="1314"/>
      <c r="D1" s="1314"/>
      <c r="E1" s="1314"/>
      <c r="F1" s="1314"/>
      <c r="G1" s="1314"/>
      <c r="H1" s="1315"/>
      <c r="I1" s="1319" t="s">
        <v>240</v>
      </c>
      <c r="J1" s="1320"/>
      <c r="K1" s="1320"/>
      <c r="L1" s="1321"/>
      <c r="M1" s="1322"/>
      <c r="N1" s="1323"/>
      <c r="O1" s="58"/>
    </row>
    <row r="2" spans="1:15" s="59" customFormat="1" ht="37.5" customHeight="1">
      <c r="A2" s="1311"/>
      <c r="B2" s="1316"/>
      <c r="C2" s="1317"/>
      <c r="D2" s="1317"/>
      <c r="E2" s="1317"/>
      <c r="F2" s="1317"/>
      <c r="G2" s="1317"/>
      <c r="H2" s="1318"/>
      <c r="I2" s="1319" t="s">
        <v>241</v>
      </c>
      <c r="J2" s="1320"/>
      <c r="K2" s="1320"/>
      <c r="L2" s="1321"/>
      <c r="M2" s="1324"/>
      <c r="N2" s="1325"/>
      <c r="O2" s="58"/>
    </row>
    <row r="3" spans="1:15" s="59" customFormat="1" ht="33.75" customHeight="1">
      <c r="A3" s="1311"/>
      <c r="B3" s="1313" t="s">
        <v>242</v>
      </c>
      <c r="C3" s="1314"/>
      <c r="D3" s="1314"/>
      <c r="E3" s="1314"/>
      <c r="F3" s="1314"/>
      <c r="G3" s="1314"/>
      <c r="H3" s="1315"/>
      <c r="I3" s="1319" t="s">
        <v>243</v>
      </c>
      <c r="J3" s="1320"/>
      <c r="K3" s="1320"/>
      <c r="L3" s="1321"/>
      <c r="M3" s="1324"/>
      <c r="N3" s="1325"/>
      <c r="O3" s="58"/>
    </row>
    <row r="4" spans="1:15" s="59" customFormat="1" ht="38.25" customHeight="1">
      <c r="A4" s="1312"/>
      <c r="B4" s="1316"/>
      <c r="C4" s="1317"/>
      <c r="D4" s="1317"/>
      <c r="E4" s="1317"/>
      <c r="F4" s="1317"/>
      <c r="G4" s="1317"/>
      <c r="H4" s="1318"/>
      <c r="I4" s="1319" t="s">
        <v>244</v>
      </c>
      <c r="J4" s="1320"/>
      <c r="K4" s="1320"/>
      <c r="L4" s="1321"/>
      <c r="M4" s="1326"/>
      <c r="N4" s="1327"/>
      <c r="O4" s="58"/>
    </row>
    <row r="5" spans="1:15" customFormat="1" ht="26.25" customHeight="1" thickBot="1">
      <c r="B5" s="1328"/>
      <c r="C5" s="1328"/>
      <c r="D5" s="1328"/>
      <c r="E5" s="1328"/>
      <c r="F5" s="1328"/>
      <c r="G5" s="1328"/>
      <c r="H5" s="1328"/>
      <c r="I5" s="1328"/>
      <c r="J5" s="1328"/>
      <c r="K5" s="1328"/>
      <c r="L5" s="1328"/>
      <c r="M5" s="1328"/>
      <c r="N5" s="1328"/>
    </row>
    <row r="6" spans="1:15" s="61" customFormat="1" ht="36" customHeight="1">
      <c r="A6" s="1329" t="s">
        <v>209</v>
      </c>
      <c r="B6" s="1330"/>
      <c r="C6" s="1330"/>
      <c r="D6" s="1330"/>
      <c r="E6" s="1330"/>
      <c r="F6" s="1330"/>
      <c r="G6" s="1330"/>
      <c r="H6" s="1330"/>
      <c r="I6" s="1330"/>
      <c r="J6" s="1330"/>
      <c r="K6" s="1330"/>
      <c r="L6" s="1330"/>
      <c r="M6" s="1330"/>
      <c r="N6" s="1331"/>
      <c r="O6" s="60"/>
    </row>
    <row r="7" spans="1:15" s="61" customFormat="1" ht="36" customHeight="1" thickBot="1">
      <c r="A7" s="37" t="s">
        <v>13</v>
      </c>
      <c r="B7" s="1332" t="s">
        <v>310</v>
      </c>
      <c r="C7" s="1333"/>
      <c r="D7" s="1333"/>
      <c r="E7" s="1333"/>
      <c r="F7" s="1333"/>
      <c r="G7" s="1333"/>
      <c r="H7" s="1333"/>
      <c r="I7" s="1333"/>
      <c r="J7" s="1333"/>
      <c r="K7" s="1333"/>
      <c r="L7" s="1333"/>
      <c r="M7" s="1333"/>
      <c r="N7" s="1334"/>
    </row>
    <row r="8" spans="1:15" s="62" customFormat="1" ht="33" customHeight="1">
      <c r="A8" s="1335" t="s">
        <v>14</v>
      </c>
      <c r="B8" s="1336"/>
      <c r="C8" s="1337"/>
      <c r="D8" s="1338" t="s">
        <v>15</v>
      </c>
      <c r="E8" s="1339"/>
      <c r="F8" s="1339"/>
      <c r="G8" s="1339"/>
      <c r="H8" s="1339"/>
      <c r="I8" s="1339"/>
      <c r="J8" s="1339"/>
      <c r="K8" s="1339"/>
      <c r="L8" s="1339"/>
      <c r="M8" s="1339"/>
      <c r="N8" s="1340"/>
    </row>
    <row r="9" spans="1:15" s="508" customFormat="1" ht="33" customHeight="1">
      <c r="A9" s="1341" t="s">
        <v>210</v>
      </c>
      <c r="B9" s="1342"/>
      <c r="C9" s="1342"/>
      <c r="D9" s="1342"/>
      <c r="E9" s="1342"/>
      <c r="F9" s="1342"/>
      <c r="G9" s="1343" t="s">
        <v>211</v>
      </c>
      <c r="H9" s="1343"/>
      <c r="I9" s="1343"/>
      <c r="J9" s="1345" t="s">
        <v>18</v>
      </c>
      <c r="K9" s="1345"/>
      <c r="L9" s="1345"/>
      <c r="M9" s="1345"/>
      <c r="N9" s="1346"/>
    </row>
    <row r="10" spans="1:15" s="508" customFormat="1" ht="33" customHeight="1">
      <c r="A10" s="1347" t="s">
        <v>212</v>
      </c>
      <c r="B10" s="1348"/>
      <c r="C10" s="1348"/>
      <c r="D10" s="1348"/>
      <c r="E10" s="1348"/>
      <c r="F10" s="1349"/>
      <c r="G10" s="1343"/>
      <c r="H10" s="1343"/>
      <c r="I10" s="1343"/>
      <c r="J10" s="509" t="s">
        <v>20</v>
      </c>
      <c r="K10" s="1350" t="s">
        <v>21</v>
      </c>
      <c r="L10" s="1350"/>
      <c r="M10" s="1350"/>
      <c r="N10" s="510" t="s">
        <v>22</v>
      </c>
      <c r="O10" s="511"/>
    </row>
    <row r="11" spans="1:15" s="508" customFormat="1" ht="56.1" customHeight="1">
      <c r="A11" s="1347" t="s">
        <v>213</v>
      </c>
      <c r="B11" s="1348"/>
      <c r="C11" s="1348"/>
      <c r="D11" s="1348"/>
      <c r="E11" s="1348"/>
      <c r="F11" s="1349"/>
      <c r="G11" s="1343"/>
      <c r="H11" s="1343"/>
      <c r="I11" s="1343"/>
      <c r="J11" s="507"/>
      <c r="K11" s="1355"/>
      <c r="L11" s="1356"/>
      <c r="M11" s="1357"/>
      <c r="N11" s="512"/>
      <c r="O11" s="511"/>
    </row>
    <row r="12" spans="1:15" s="508" customFormat="1" ht="35.1" customHeight="1">
      <c r="A12" s="1341" t="s">
        <v>214</v>
      </c>
      <c r="B12" s="1342"/>
      <c r="C12" s="1342"/>
      <c r="D12" s="1342"/>
      <c r="E12" s="1342"/>
      <c r="F12" s="1342"/>
      <c r="G12" s="1343"/>
      <c r="H12" s="1343"/>
      <c r="I12" s="1343"/>
      <c r="J12" s="513"/>
      <c r="K12" s="1358"/>
      <c r="L12" s="1359"/>
      <c r="M12" s="1360"/>
      <c r="N12" s="514"/>
      <c r="O12" s="515"/>
    </row>
    <row r="13" spans="1:15" s="508" customFormat="1" ht="35.1" customHeight="1">
      <c r="A13" s="1347" t="s">
        <v>215</v>
      </c>
      <c r="B13" s="1351"/>
      <c r="C13" s="1351"/>
      <c r="D13" s="1351"/>
      <c r="E13" s="1351"/>
      <c r="F13" s="1352"/>
      <c r="G13" s="1343"/>
      <c r="H13" s="1343"/>
      <c r="I13" s="1343"/>
      <c r="J13" s="513"/>
      <c r="K13" s="1353"/>
      <c r="L13" s="1353"/>
      <c r="M13" s="1353"/>
      <c r="N13" s="516"/>
    </row>
    <row r="14" spans="1:15" s="508" customFormat="1" ht="35.1" customHeight="1">
      <c r="A14" s="1341" t="s">
        <v>216</v>
      </c>
      <c r="B14" s="1342"/>
      <c r="C14" s="1342"/>
      <c r="D14" s="1342"/>
      <c r="E14" s="1342"/>
      <c r="F14" s="1342"/>
      <c r="G14" s="1343"/>
      <c r="H14" s="1343"/>
      <c r="I14" s="1343"/>
      <c r="J14" s="517"/>
      <c r="K14" s="1354"/>
      <c r="L14" s="1354"/>
      <c r="M14" s="1354"/>
      <c r="N14" s="518"/>
      <c r="O14" s="519"/>
    </row>
    <row r="15" spans="1:15" s="508" customFormat="1" ht="35.1" customHeight="1" thickBot="1">
      <c r="A15" s="1366" t="s">
        <v>250</v>
      </c>
      <c r="B15" s="1367"/>
      <c r="C15" s="1367"/>
      <c r="D15" s="1367"/>
      <c r="E15" s="1367"/>
      <c r="F15" s="1368"/>
      <c r="G15" s="1344"/>
      <c r="H15" s="1344"/>
      <c r="I15" s="1344"/>
      <c r="J15" s="520"/>
      <c r="K15" s="1369"/>
      <c r="L15" s="1369"/>
      <c r="M15" s="1369"/>
      <c r="N15" s="521"/>
    </row>
    <row r="16" spans="1:15" s="64" customFormat="1" ht="28.35" customHeight="1">
      <c r="A16" s="1379" t="s">
        <v>27</v>
      </c>
      <c r="B16" s="1382" t="s">
        <v>245</v>
      </c>
      <c r="C16" s="1370" t="s">
        <v>28</v>
      </c>
      <c r="D16" s="1384" t="s">
        <v>29</v>
      </c>
      <c r="E16" s="1370" t="s">
        <v>30</v>
      </c>
      <c r="F16" s="1370" t="s">
        <v>31</v>
      </c>
      <c r="G16" s="1370"/>
      <c r="H16" s="1370"/>
      <c r="I16" s="1370"/>
      <c r="J16" s="1370" t="s">
        <v>32</v>
      </c>
      <c r="K16" s="1370"/>
      <c r="L16" s="1372" t="s">
        <v>33</v>
      </c>
      <c r="M16" s="1372"/>
      <c r="N16" s="1373"/>
      <c r="O16" s="63"/>
    </row>
    <row r="17" spans="1:18" s="64" customFormat="1" ht="28.35" customHeight="1">
      <c r="A17" s="1380"/>
      <c r="B17" s="1371"/>
      <c r="C17" s="1371"/>
      <c r="D17" s="1385"/>
      <c r="E17" s="1371"/>
      <c r="F17" s="1371"/>
      <c r="G17" s="1371"/>
      <c r="H17" s="1371"/>
      <c r="I17" s="1371"/>
      <c r="J17" s="1371"/>
      <c r="K17" s="1371"/>
      <c r="L17" s="1374"/>
      <c r="M17" s="1374"/>
      <c r="N17" s="1375"/>
    </row>
    <row r="18" spans="1:18" s="64" customFormat="1" ht="28.35" customHeight="1" thickBot="1">
      <c r="A18" s="1381"/>
      <c r="B18" s="1383"/>
      <c r="C18" s="1383"/>
      <c r="D18" s="1386"/>
      <c r="E18" s="1383"/>
      <c r="F18" s="38" t="s">
        <v>34</v>
      </c>
      <c r="G18" s="38" t="s">
        <v>35</v>
      </c>
      <c r="H18" s="38" t="s">
        <v>36</v>
      </c>
      <c r="I18" s="39" t="s">
        <v>37</v>
      </c>
      <c r="J18" s="38" t="s">
        <v>38</v>
      </c>
      <c r="K18" s="56" t="s">
        <v>39</v>
      </c>
      <c r="L18" s="56" t="s">
        <v>40</v>
      </c>
      <c r="M18" s="56" t="s">
        <v>41</v>
      </c>
      <c r="N18" s="40" t="s">
        <v>42</v>
      </c>
    </row>
    <row r="19" spans="1:18" s="64" customFormat="1" ht="35.1" customHeight="1">
      <c r="A19" s="1376" t="s">
        <v>217</v>
      </c>
      <c r="B19" s="41" t="s">
        <v>44</v>
      </c>
      <c r="C19" s="1378" t="s">
        <v>246</v>
      </c>
      <c r="D19" s="65">
        <v>1</v>
      </c>
      <c r="E19" s="526">
        <v>100000000</v>
      </c>
      <c r="F19" s="526">
        <f>E19</f>
        <v>100000000</v>
      </c>
      <c r="G19" s="42"/>
      <c r="H19" s="43"/>
      <c r="I19" s="67"/>
      <c r="J19" s="84">
        <v>44927</v>
      </c>
      <c r="K19" s="84">
        <v>45291</v>
      </c>
      <c r="L19" s="1308">
        <f>+D20/D19</f>
        <v>0</v>
      </c>
      <c r="M19" s="1308">
        <f>+E20/E19</f>
        <v>0</v>
      </c>
      <c r="N19" s="1364">
        <f>+L19*L197</f>
        <v>0</v>
      </c>
    </row>
    <row r="20" spans="1:18" s="64" customFormat="1" ht="35.1" customHeight="1">
      <c r="A20" s="1377"/>
      <c r="B20" s="44" t="s">
        <v>46</v>
      </c>
      <c r="C20" s="1363"/>
      <c r="D20" s="69">
        <v>0</v>
      </c>
      <c r="E20" s="523">
        <v>0</v>
      </c>
      <c r="F20" s="523">
        <v>0</v>
      </c>
      <c r="G20" s="45"/>
      <c r="H20" s="46"/>
      <c r="I20" s="66"/>
      <c r="J20" s="68"/>
      <c r="K20" s="68"/>
      <c r="L20" s="1309"/>
      <c r="M20" s="1309"/>
      <c r="N20" s="1365"/>
    </row>
    <row r="21" spans="1:18" s="64" customFormat="1" ht="35.1" customHeight="1">
      <c r="A21" s="1361" t="s">
        <v>218</v>
      </c>
      <c r="B21" s="44" t="s">
        <v>44</v>
      </c>
      <c r="C21" s="1362" t="s">
        <v>219</v>
      </c>
      <c r="D21" s="65">
        <v>1</v>
      </c>
      <c r="E21" s="524">
        <f>+F21</f>
        <v>2519209582</v>
      </c>
      <c r="F21" s="525">
        <f>300000000+2219209582</f>
        <v>2519209582</v>
      </c>
      <c r="G21" s="47"/>
      <c r="H21" s="46"/>
      <c r="I21" s="66"/>
      <c r="J21" s="68">
        <v>44927</v>
      </c>
      <c r="K21" s="68">
        <v>45291</v>
      </c>
      <c r="L21" s="1309">
        <f t="shared" ref="L21" si="0">+D22/D21</f>
        <v>0</v>
      </c>
      <c r="M21" s="1309">
        <f t="shared" ref="M21" si="1">+E22/E21</f>
        <v>8.0593929719341623E-2</v>
      </c>
      <c r="N21" s="1365">
        <f t="shared" ref="N21" si="2">+L21*L199</f>
        <v>0</v>
      </c>
      <c r="P21" s="70"/>
      <c r="Q21" s="71"/>
      <c r="R21" s="70"/>
    </row>
    <row r="22" spans="1:18" s="64" customFormat="1" ht="34.5" customHeight="1">
      <c r="A22" s="1361"/>
      <c r="B22" s="44" t="s">
        <v>46</v>
      </c>
      <c r="C22" s="1363"/>
      <c r="D22" s="69">
        <v>0</v>
      </c>
      <c r="E22" s="545">
        <f>25500000+12282000+17850000+25200000+'[1]1 Formato seguimiento'!$G$34+'[1]1 Formato seguimiento'!$G$35+'[1]1 Formato seguimiento'!$G$36+'[1]1 Formato seguimiento'!$G$37+'[1]1 Formato seguimiento'!$G$48+'[1]1 Formato seguimiento'!$G$49</f>
        <v>203033000</v>
      </c>
      <c r="F22" s="525">
        <f>+E22</f>
        <v>203033000</v>
      </c>
      <c r="G22" s="45"/>
      <c r="H22" s="46"/>
      <c r="I22" s="66"/>
      <c r="J22" s="68"/>
      <c r="K22" s="68"/>
      <c r="L22" s="1309"/>
      <c r="M22" s="1309"/>
      <c r="N22" s="1365"/>
      <c r="P22" s="72"/>
    </row>
    <row r="23" spans="1:18" s="64" customFormat="1" ht="34.5" customHeight="1">
      <c r="A23" s="1387" t="s">
        <v>224</v>
      </c>
      <c r="B23" s="44" t="s">
        <v>44</v>
      </c>
      <c r="C23" s="1362" t="s">
        <v>298</v>
      </c>
      <c r="D23" s="527">
        <v>1</v>
      </c>
      <c r="E23" s="546">
        <v>100000000</v>
      </c>
      <c r="F23" s="525">
        <f t="shared" ref="F23:F30" si="3">+E23</f>
        <v>100000000</v>
      </c>
      <c r="G23" s="45"/>
      <c r="H23" s="46"/>
      <c r="I23" s="66"/>
      <c r="J23" s="68">
        <v>44927</v>
      </c>
      <c r="K23" s="68">
        <v>45291</v>
      </c>
      <c r="L23" s="1309">
        <f t="shared" ref="L23" si="4">+D24/D23</f>
        <v>0</v>
      </c>
      <c r="M23" s="1309">
        <f t="shared" ref="M23" si="5">+E24/E23</f>
        <v>0.39018227999999999</v>
      </c>
      <c r="N23" s="1365">
        <f t="shared" ref="N23" si="6">+L23*L201</f>
        <v>0</v>
      </c>
      <c r="P23" s="72"/>
    </row>
    <row r="24" spans="1:18" s="64" customFormat="1" ht="34.5" customHeight="1">
      <c r="A24" s="1377"/>
      <c r="B24" s="44" t="s">
        <v>46</v>
      </c>
      <c r="C24" s="1363"/>
      <c r="D24" s="65">
        <v>0</v>
      </c>
      <c r="E24" s="545">
        <f>14329000+18739000+5950228</f>
        <v>39018228</v>
      </c>
      <c r="F24" s="525">
        <f t="shared" si="3"/>
        <v>39018228</v>
      </c>
      <c r="G24" s="45"/>
      <c r="H24" s="46"/>
      <c r="I24" s="66"/>
      <c r="J24" s="68"/>
      <c r="K24" s="68"/>
      <c r="L24" s="1309"/>
      <c r="M24" s="1309"/>
      <c r="N24" s="1365"/>
      <c r="P24" s="72"/>
    </row>
    <row r="25" spans="1:18" s="64" customFormat="1" ht="35.1" customHeight="1">
      <c r="A25" s="1361" t="s">
        <v>220</v>
      </c>
      <c r="B25" s="44" t="s">
        <v>44</v>
      </c>
      <c r="C25" s="1362" t="s">
        <v>221</v>
      </c>
      <c r="D25" s="65">
        <v>1</v>
      </c>
      <c r="E25" s="547">
        <v>25774000</v>
      </c>
      <c r="F25" s="525">
        <f t="shared" si="3"/>
        <v>25774000</v>
      </c>
      <c r="G25" s="47"/>
      <c r="H25" s="46"/>
      <c r="I25" s="66"/>
      <c r="J25" s="68">
        <v>44927</v>
      </c>
      <c r="K25" s="68">
        <v>45291</v>
      </c>
      <c r="L25" s="1309">
        <f t="shared" ref="L25" si="7">+D26/D25</f>
        <v>0</v>
      </c>
      <c r="M25" s="1309">
        <f t="shared" ref="M25" si="8">+E26/E25</f>
        <v>1</v>
      </c>
      <c r="N25" s="1365">
        <f t="shared" ref="N25" si="9">+L25*L203</f>
        <v>0</v>
      </c>
      <c r="P25" s="70"/>
    </row>
    <row r="26" spans="1:18" s="64" customFormat="1" ht="35.1" customHeight="1">
      <c r="A26" s="1361"/>
      <c r="B26" s="44" t="s">
        <v>46</v>
      </c>
      <c r="C26" s="1363"/>
      <c r="D26" s="69">
        <v>0</v>
      </c>
      <c r="E26" s="547">
        <f>11445000+14329000</f>
        <v>25774000</v>
      </c>
      <c r="F26" s="525">
        <f t="shared" si="3"/>
        <v>25774000</v>
      </c>
      <c r="G26" s="45"/>
      <c r="H26" s="46"/>
      <c r="I26" s="66"/>
      <c r="J26" s="68"/>
      <c r="K26" s="68"/>
      <c r="L26" s="1309"/>
      <c r="M26" s="1309"/>
      <c r="N26" s="1365"/>
    </row>
    <row r="27" spans="1:18" s="64" customFormat="1" ht="35.1" customHeight="1">
      <c r="A27" s="1361" t="s">
        <v>299</v>
      </c>
      <c r="B27" s="44" t="s">
        <v>44</v>
      </c>
      <c r="C27" s="1362" t="s">
        <v>251</v>
      </c>
      <c r="D27" s="69">
        <v>1</v>
      </c>
      <c r="E27" s="523">
        <v>25000000</v>
      </c>
      <c r="F27" s="525">
        <f t="shared" si="3"/>
        <v>25000000</v>
      </c>
      <c r="G27" s="47"/>
      <c r="H27" s="46"/>
      <c r="I27" s="66"/>
      <c r="J27" s="68">
        <v>44927</v>
      </c>
      <c r="K27" s="68">
        <v>45291</v>
      </c>
      <c r="L27" s="1309">
        <f t="shared" ref="L27" si="10">+D28/D27</f>
        <v>0</v>
      </c>
      <c r="M27" s="1309">
        <f t="shared" ref="M27" si="11">+E28/E27</f>
        <v>0</v>
      </c>
      <c r="N27" s="1365">
        <f t="shared" ref="N27" si="12">+L27*L205</f>
        <v>0</v>
      </c>
    </row>
    <row r="28" spans="1:18" s="64" customFormat="1" ht="35.1" customHeight="1">
      <c r="A28" s="1361"/>
      <c r="B28" s="44" t="s">
        <v>46</v>
      </c>
      <c r="C28" s="1363"/>
      <c r="D28" s="69">
        <v>0</v>
      </c>
      <c r="E28" s="523">
        <v>0</v>
      </c>
      <c r="F28" s="525">
        <f t="shared" si="3"/>
        <v>0</v>
      </c>
      <c r="G28" s="45"/>
      <c r="H28" s="46"/>
      <c r="I28" s="66"/>
      <c r="J28" s="68"/>
      <c r="K28" s="68"/>
      <c r="L28" s="1309"/>
      <c r="M28" s="1309"/>
      <c r="N28" s="1365"/>
    </row>
    <row r="29" spans="1:18" s="64" customFormat="1" ht="35.1" customHeight="1">
      <c r="A29" s="1361" t="s">
        <v>260</v>
      </c>
      <c r="B29" s="82" t="s">
        <v>44</v>
      </c>
      <c r="C29" s="1362" t="s">
        <v>261</v>
      </c>
      <c r="D29" s="65">
        <v>1</v>
      </c>
      <c r="E29" s="526">
        <v>12752236642</v>
      </c>
      <c r="F29" s="525">
        <f t="shared" si="3"/>
        <v>12752236642</v>
      </c>
      <c r="G29" s="83"/>
      <c r="H29" s="43"/>
      <c r="I29" s="67"/>
      <c r="J29" s="84">
        <v>44927</v>
      </c>
      <c r="K29" s="84">
        <v>45291</v>
      </c>
      <c r="L29" s="1309">
        <f t="shared" ref="L29" si="13">+D30/D29</f>
        <v>0</v>
      </c>
      <c r="M29" s="1309">
        <f t="shared" ref="M29" si="14">+E30/E29</f>
        <v>0</v>
      </c>
      <c r="N29" s="1365">
        <f t="shared" ref="N29" si="15">+L29*L207</f>
        <v>0</v>
      </c>
    </row>
    <row r="30" spans="1:18" s="64" customFormat="1" ht="35.1" customHeight="1" thickBot="1">
      <c r="A30" s="1387"/>
      <c r="B30" s="532" t="s">
        <v>46</v>
      </c>
      <c r="C30" s="1378"/>
      <c r="D30" s="533">
        <v>0</v>
      </c>
      <c r="E30" s="534">
        <v>0</v>
      </c>
      <c r="F30" s="534">
        <f t="shared" si="3"/>
        <v>0</v>
      </c>
      <c r="G30" s="535"/>
      <c r="H30" s="536"/>
      <c r="I30" s="537"/>
      <c r="J30" s="538"/>
      <c r="K30" s="538"/>
      <c r="L30" s="1398"/>
      <c r="M30" s="1398"/>
      <c r="N30" s="1399"/>
    </row>
    <row r="31" spans="1:18" s="64" customFormat="1" ht="35.1" customHeight="1">
      <c r="A31" s="1438" t="s">
        <v>259</v>
      </c>
      <c r="B31" s="48" t="s">
        <v>44</v>
      </c>
      <c r="C31" s="49"/>
      <c r="D31" s="73"/>
      <c r="E31" s="522">
        <f>SUM(E27,E25,E21,E19+E29+E23)</f>
        <v>15522220224</v>
      </c>
      <c r="F31" s="528">
        <f>+F19+F21+F23+F25+F27+F29</f>
        <v>15522220224</v>
      </c>
      <c r="G31" s="50"/>
      <c r="H31" s="51"/>
      <c r="I31" s="74"/>
      <c r="J31" s="75"/>
      <c r="K31" s="75"/>
      <c r="L31" s="1440">
        <f>SUM(L19:L30)/6</f>
        <v>0</v>
      </c>
      <c r="M31" s="1440">
        <f>+E32/E31</f>
        <v>1.7254311827498526E-2</v>
      </c>
      <c r="N31" s="1388">
        <v>0</v>
      </c>
    </row>
    <row r="32" spans="1:18" s="64" customFormat="1" ht="35.1" customHeight="1" thickBot="1">
      <c r="A32" s="1439"/>
      <c r="B32" s="52" t="s">
        <v>46</v>
      </c>
      <c r="C32" s="53"/>
      <c r="D32" s="76"/>
      <c r="E32" s="89">
        <f>+E22+E24+E26</f>
        <v>267825228</v>
      </c>
      <c r="F32" s="529">
        <f>+F22+F24+F26</f>
        <v>267825228</v>
      </c>
      <c r="G32" s="54"/>
      <c r="H32" s="55"/>
      <c r="I32" s="77"/>
      <c r="J32" s="78"/>
      <c r="K32" s="78"/>
      <c r="L32" s="1441"/>
      <c r="M32" s="1441"/>
      <c r="N32" s="1389"/>
    </row>
    <row r="33" spans="1:15" s="64" customFormat="1" ht="35.1" customHeight="1" thickBot="1">
      <c r="A33" s="539" t="s">
        <v>52</v>
      </c>
      <c r="B33" s="1390" t="s">
        <v>53</v>
      </c>
      <c r="C33" s="1391"/>
      <c r="D33" s="1392"/>
      <c r="E33" s="1393" t="s">
        <v>54</v>
      </c>
      <c r="F33" s="1394"/>
      <c r="G33" s="1394"/>
      <c r="H33" s="1394"/>
      <c r="I33" s="79"/>
      <c r="J33" s="1395" t="s">
        <v>55</v>
      </c>
      <c r="K33" s="1396"/>
      <c r="L33" s="1396"/>
      <c r="M33" s="1396"/>
      <c r="N33" s="1397"/>
      <c r="O33" s="80"/>
    </row>
    <row r="34" spans="1:15" s="64" customFormat="1" ht="35.1" customHeight="1">
      <c r="A34" s="1417" t="s">
        <v>223</v>
      </c>
      <c r="B34" s="1402" t="s">
        <v>224</v>
      </c>
      <c r="C34" s="1403"/>
      <c r="D34" s="1404"/>
      <c r="E34" s="1402" t="s">
        <v>225</v>
      </c>
      <c r="F34" s="1403"/>
      <c r="G34" s="1404"/>
      <c r="H34" s="540" t="s">
        <v>44</v>
      </c>
      <c r="I34" s="541">
        <v>1</v>
      </c>
      <c r="J34" s="1425" t="s">
        <v>66</v>
      </c>
      <c r="K34" s="1426"/>
      <c r="L34" s="1426"/>
      <c r="M34" s="1426"/>
      <c r="N34" s="1427"/>
    </row>
    <row r="35" spans="1:15" s="64" customFormat="1" ht="35.1" customHeight="1" thickBot="1">
      <c r="A35" s="1418"/>
      <c r="B35" s="1419"/>
      <c r="C35" s="1420"/>
      <c r="D35" s="1421"/>
      <c r="E35" s="1422"/>
      <c r="F35" s="1423"/>
      <c r="G35" s="1424"/>
      <c r="H35" s="81" t="s">
        <v>46</v>
      </c>
      <c r="I35" s="531">
        <v>0</v>
      </c>
      <c r="J35" s="1428"/>
      <c r="K35" s="1429"/>
      <c r="L35" s="1429"/>
      <c r="M35" s="1429"/>
      <c r="N35" s="1430"/>
    </row>
    <row r="36" spans="1:15" s="64" customFormat="1" ht="35.1" customHeight="1">
      <c r="A36" s="1400" t="s">
        <v>222</v>
      </c>
      <c r="B36" s="1402" t="s">
        <v>226</v>
      </c>
      <c r="C36" s="1403"/>
      <c r="D36" s="1404"/>
      <c r="E36" s="1408" t="s">
        <v>227</v>
      </c>
      <c r="F36" s="1409"/>
      <c r="G36" s="1410"/>
      <c r="H36" s="81" t="s">
        <v>44</v>
      </c>
      <c r="I36" s="531">
        <v>1</v>
      </c>
      <c r="J36" s="1432" t="s">
        <v>67</v>
      </c>
      <c r="K36" s="1433"/>
      <c r="L36" s="1433"/>
      <c r="M36" s="1433"/>
      <c r="N36" s="1434"/>
    </row>
    <row r="37" spans="1:15" s="64" customFormat="1" ht="35.1" customHeight="1" thickBot="1">
      <c r="A37" s="1431"/>
      <c r="B37" s="1419"/>
      <c r="C37" s="1420"/>
      <c r="D37" s="1421"/>
      <c r="E37" s="1422"/>
      <c r="F37" s="1423"/>
      <c r="G37" s="1424"/>
      <c r="H37" s="81" t="s">
        <v>46</v>
      </c>
      <c r="I37" s="531">
        <v>0</v>
      </c>
      <c r="J37" s="1435"/>
      <c r="K37" s="1436"/>
      <c r="L37" s="1436"/>
      <c r="M37" s="1436"/>
      <c r="N37" s="1437"/>
    </row>
    <row r="38" spans="1:15" s="64" customFormat="1" ht="35.1" customHeight="1">
      <c r="A38" s="1400" t="s">
        <v>228</v>
      </c>
      <c r="B38" s="1402" t="s">
        <v>229</v>
      </c>
      <c r="C38" s="1403"/>
      <c r="D38" s="1404"/>
      <c r="E38" s="1408" t="s">
        <v>230</v>
      </c>
      <c r="F38" s="1409"/>
      <c r="G38" s="1410"/>
      <c r="H38" s="44" t="s">
        <v>44</v>
      </c>
      <c r="I38" s="530">
        <v>1</v>
      </c>
      <c r="J38" s="1411" t="s">
        <v>66</v>
      </c>
      <c r="K38" s="1412"/>
      <c r="L38" s="1412"/>
      <c r="M38" s="1412"/>
      <c r="N38" s="1413"/>
    </row>
    <row r="39" spans="1:15" s="64" customFormat="1" ht="35.1" customHeight="1" thickBot="1">
      <c r="A39" s="1401"/>
      <c r="B39" s="1405"/>
      <c r="C39" s="1406"/>
      <c r="D39" s="1407"/>
      <c r="E39" s="1405"/>
      <c r="F39" s="1406"/>
      <c r="G39" s="1407"/>
      <c r="H39" s="542" t="s">
        <v>46</v>
      </c>
      <c r="I39" s="543">
        <v>0</v>
      </c>
      <c r="J39" s="1414"/>
      <c r="K39" s="1415"/>
      <c r="L39" s="1415"/>
      <c r="M39" s="1415"/>
      <c r="N39" s="1416"/>
    </row>
    <row r="40" spans="1:15" customFormat="1" ht="12.95" customHeight="1"/>
    <row r="41" spans="1:15" customFormat="1" ht="12.95" customHeight="1"/>
    <row r="43" spans="1:15" ht="12.95" customHeight="1">
      <c r="A43" s="85"/>
    </row>
    <row r="46" spans="1:15" ht="12.95" customHeight="1">
      <c r="A46" s="86"/>
      <c r="B46" s="87"/>
    </row>
    <row r="47" spans="1:15" ht="12.95" customHeight="1">
      <c r="A47" s="86"/>
      <c r="B47" s="87"/>
    </row>
    <row r="48" spans="1:15" ht="12.95" customHeight="1">
      <c r="A48" s="86"/>
      <c r="B48" s="87"/>
    </row>
    <row r="49" spans="1:5" ht="12.95" customHeight="1">
      <c r="A49" s="86"/>
      <c r="B49" s="87"/>
    </row>
    <row r="50" spans="1:5" ht="12.95" customHeight="1">
      <c r="A50" s="86"/>
      <c r="B50" s="87"/>
    </row>
    <row r="51" spans="1:5" ht="12.95" customHeight="1">
      <c r="A51" s="86"/>
      <c r="B51" s="87"/>
    </row>
    <row r="52" spans="1:5" ht="12.95" customHeight="1">
      <c r="A52" s="86"/>
      <c r="B52" s="87"/>
      <c r="E52" s="88"/>
    </row>
  </sheetData>
  <mergeCells count="86">
    <mergeCell ref="A38:A39"/>
    <mergeCell ref="B38:D39"/>
    <mergeCell ref="E38:G39"/>
    <mergeCell ref="J38:N39"/>
    <mergeCell ref="A29:A30"/>
    <mergeCell ref="A34:A35"/>
    <mergeCell ref="B34:D35"/>
    <mergeCell ref="E34:G35"/>
    <mergeCell ref="J34:N35"/>
    <mergeCell ref="A36:A37"/>
    <mergeCell ref="B36:D37"/>
    <mergeCell ref="E36:G37"/>
    <mergeCell ref="J36:N37"/>
    <mergeCell ref="A31:A32"/>
    <mergeCell ref="L31:L32"/>
    <mergeCell ref="M31:M32"/>
    <mergeCell ref="A27:A28"/>
    <mergeCell ref="C27:C28"/>
    <mergeCell ref="N27:N28"/>
    <mergeCell ref="N31:N32"/>
    <mergeCell ref="B33:D33"/>
    <mergeCell ref="E33:H33"/>
    <mergeCell ref="J33:N33"/>
    <mergeCell ref="C29:C30"/>
    <mergeCell ref="L29:L30"/>
    <mergeCell ref="M29:M30"/>
    <mergeCell ref="N29:N30"/>
    <mergeCell ref="L27:L28"/>
    <mergeCell ref="M27:M28"/>
    <mergeCell ref="A23:A24"/>
    <mergeCell ref="C23:C24"/>
    <mergeCell ref="A25:A26"/>
    <mergeCell ref="C25:C26"/>
    <mergeCell ref="N25:N26"/>
    <mergeCell ref="N23:N24"/>
    <mergeCell ref="L25:L26"/>
    <mergeCell ref="M25:M26"/>
    <mergeCell ref="A21:A22"/>
    <mergeCell ref="C21:C22"/>
    <mergeCell ref="N19:N20"/>
    <mergeCell ref="A15:F15"/>
    <mergeCell ref="K15:M15"/>
    <mergeCell ref="J16:K17"/>
    <mergeCell ref="L16:N17"/>
    <mergeCell ref="A19:A20"/>
    <mergeCell ref="C19:C20"/>
    <mergeCell ref="A16:A18"/>
    <mergeCell ref="B16:B18"/>
    <mergeCell ref="C16:C18"/>
    <mergeCell ref="D16:D18"/>
    <mergeCell ref="E16:E18"/>
    <mergeCell ref="F16:I17"/>
    <mergeCell ref="N21:N22"/>
    <mergeCell ref="A9:F9"/>
    <mergeCell ref="G9:I15"/>
    <mergeCell ref="J9:N9"/>
    <mergeCell ref="A10:F10"/>
    <mergeCell ref="K10:M10"/>
    <mergeCell ref="A13:F13"/>
    <mergeCell ref="K13:M13"/>
    <mergeCell ref="A14:F14"/>
    <mergeCell ref="K14:M14"/>
    <mergeCell ref="A11:F11"/>
    <mergeCell ref="K11:M11"/>
    <mergeCell ref="A12:F12"/>
    <mergeCell ref="K12:M12"/>
    <mergeCell ref="B5:H5"/>
    <mergeCell ref="I5:N5"/>
    <mergeCell ref="A6:N6"/>
    <mergeCell ref="B7:N7"/>
    <mergeCell ref="A8:C8"/>
    <mergeCell ref="D8:N8"/>
    <mergeCell ref="A1:A4"/>
    <mergeCell ref="B1:H2"/>
    <mergeCell ref="I1:L1"/>
    <mergeCell ref="M1:N4"/>
    <mergeCell ref="I2:L2"/>
    <mergeCell ref="B3:H4"/>
    <mergeCell ref="I3:L3"/>
    <mergeCell ref="I4:L4"/>
    <mergeCell ref="L19:L20"/>
    <mergeCell ref="M19:M20"/>
    <mergeCell ref="L21:L22"/>
    <mergeCell ref="M21:M22"/>
    <mergeCell ref="L23:L24"/>
    <mergeCell ref="M23:M24"/>
  </mergeCells>
  <phoneticPr fontId="27"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5" r:id="rId4"/>
      </mc:Fallback>
    </mc:AlternateContent>
    <mc:AlternateContent xmlns:mc="http://schemas.openxmlformats.org/markup-compatibility/2006">
      <mc:Choice Requires="x14">
        <oleObject shapeId="8206" r:id="rId6">
          <objectPr defaultSize="0" autoPict="0" r:id="rId5">
            <anchor moveWithCells="1" sizeWithCells="1">
              <from>
                <xdr:col>0</xdr:col>
                <xdr:colOff>161925</xdr:colOff>
                <xdr:row>0</xdr:row>
                <xdr:rowOff>0</xdr:rowOff>
              </from>
              <to>
                <xdr:col>0</xdr:col>
                <xdr:colOff>3267075</xdr:colOff>
                <xdr:row>3</xdr:row>
                <xdr:rowOff>190500</xdr:rowOff>
              </to>
            </anchor>
          </objectPr>
        </oleObject>
      </mc:Choice>
      <mc:Fallback>
        <oleObject shapeId="8206" r:id="rId6"/>
      </mc:Fallback>
    </mc:AlternateContent>
    <mc:AlternateContent xmlns:mc="http://schemas.openxmlformats.org/markup-compatibility/2006">
      <mc:Choice Requires="x14">
        <oleObject shapeId="8207" r:id="rId7">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7" r:id="rId7"/>
      </mc:Fallback>
    </mc:AlternateContent>
    <mc:AlternateContent xmlns:mc="http://schemas.openxmlformats.org/markup-compatibility/2006">
      <mc:Choice Requires="x14">
        <oleObject shapeId="8208" r:id="rId8">
          <objectPr defaultSize="0" autoPict="0" r:id="rId5">
            <anchor moveWithCells="1" sizeWithCells="1">
              <from>
                <xdr:col>0</xdr:col>
                <xdr:colOff>419100</xdr:colOff>
                <xdr:row>0</xdr:row>
                <xdr:rowOff>76200</xdr:rowOff>
              </from>
              <to>
                <xdr:col>1</xdr:col>
                <xdr:colOff>0</xdr:colOff>
                <xdr:row>3</xdr:row>
                <xdr:rowOff>257175</xdr:rowOff>
              </to>
            </anchor>
          </objectPr>
        </oleObject>
      </mc:Choice>
      <mc:Fallback>
        <oleObject shapeId="820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 de exportación</vt:lpstr>
      <vt:lpstr>Agua Potable</vt:lpstr>
      <vt:lpstr>Saneamiento Básico</vt:lpstr>
      <vt:lpstr>PGIR</vt:lpstr>
      <vt:lpstr>SIMAP</vt:lpstr>
      <vt:lpstr>SIGAM</vt:lpstr>
      <vt:lpstr>Educacion ambiental</vt:lpstr>
      <vt:lpstr>CambioClimatico</vt:lpstr>
      <vt:lpstr>Gestión del Riesgo</vt:lpstr>
      <vt:lpstr>Anexo 1</vt:lpstr>
      <vt:lpstr>Anexo 2</vt:lpstr>
      <vt:lpstr>Anexo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ARGENIS01</cp:lastModifiedBy>
  <cp:lastPrinted>2022-07-07T14:46:25Z</cp:lastPrinted>
  <dcterms:created xsi:type="dcterms:W3CDTF">2022-03-16T14:21:56Z</dcterms:created>
  <dcterms:modified xsi:type="dcterms:W3CDTF">2023-06-05T14:57:56Z</dcterms:modified>
</cp:coreProperties>
</file>