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embeddings/oleObject21.bin" ContentType="application/vnd.openxmlformats-officedocument.oleObject"/>
  <Override PartName="/xl/drawings/drawing9.xml" ContentType="application/vnd.openxmlformats-officedocument.drawing+xml"/>
  <Override PartName="/xl/embeddings/oleObject2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.A PUBLICAR A 30 DE MARZO\"/>
    </mc:Choice>
  </mc:AlternateContent>
  <bookViews>
    <workbookView xWindow="0" yWindow="0" windowWidth="21600" windowHeight="7830" firstSheet="4" activeTab="9"/>
  </bookViews>
  <sheets>
    <sheet name="MUJER" sheetId="17" r:id="rId1"/>
    <sheet name="ETNIAS." sheetId="10" r:id="rId2"/>
    <sheet name="LUCHA CONTRA LA POBREZA" sheetId="11" r:id="rId3"/>
    <sheet name="ADULTO MAYOR" sheetId="12" r:id="rId4"/>
    <sheet name="DISCAPACIDAD" sheetId="13" r:id="rId5"/>
    <sheet name="HABITANTE DE CALLE" sheetId="14" r:id="rId6"/>
    <sheet name="VÍCTIMAS" sheetId="15" r:id="rId7"/>
    <sheet name="NNA" sheetId="21" r:id="rId8"/>
    <sheet name="JUVENTUD" sheetId="18" r:id="rId9"/>
    <sheet name="CONTRATOS" sheetId="22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7" l="1"/>
  <c r="N41" i="17" l="1"/>
  <c r="E17" i="15" l="1"/>
  <c r="L17" i="15"/>
  <c r="E18" i="15"/>
  <c r="M17" i="15" s="1"/>
  <c r="E19" i="15"/>
  <c r="E49" i="15" s="1"/>
  <c r="L19" i="15"/>
  <c r="M19" i="15"/>
  <c r="E20" i="15"/>
  <c r="E21" i="15"/>
  <c r="L21" i="15"/>
  <c r="M21" i="15"/>
  <c r="N21" i="15" s="1"/>
  <c r="E22" i="15"/>
  <c r="E23" i="15"/>
  <c r="L23" i="15"/>
  <c r="N23" i="15" s="1"/>
  <c r="M23" i="15"/>
  <c r="E24" i="15"/>
  <c r="E25" i="15"/>
  <c r="M25" i="15" s="1"/>
  <c r="L25" i="15"/>
  <c r="E26" i="15"/>
  <c r="E27" i="15"/>
  <c r="M27" i="15" s="1"/>
  <c r="L27" i="15"/>
  <c r="E28" i="15"/>
  <c r="E29" i="15"/>
  <c r="L29" i="15"/>
  <c r="E30" i="15"/>
  <c r="M29" i="15" s="1"/>
  <c r="E31" i="15"/>
  <c r="L31" i="15"/>
  <c r="M31" i="15"/>
  <c r="E32" i="15"/>
  <c r="E33" i="15"/>
  <c r="L33" i="15"/>
  <c r="F34" i="15"/>
  <c r="E34" i="15" s="1"/>
  <c r="M33" i="15" s="1"/>
  <c r="E35" i="15"/>
  <c r="L35" i="15"/>
  <c r="F36" i="15"/>
  <c r="E36" i="15" s="1"/>
  <c r="M35" i="15" s="1"/>
  <c r="E37" i="15"/>
  <c r="L37" i="15"/>
  <c r="F38" i="15"/>
  <c r="E39" i="15"/>
  <c r="L39" i="15"/>
  <c r="M39" i="15"/>
  <c r="E40" i="15"/>
  <c r="E41" i="15"/>
  <c r="M41" i="15" s="1"/>
  <c r="N41" i="15" s="1"/>
  <c r="L41" i="15"/>
  <c r="E42" i="15"/>
  <c r="E43" i="15"/>
  <c r="L43" i="15"/>
  <c r="E44" i="15"/>
  <c r="M43" i="15" s="1"/>
  <c r="E45" i="15"/>
  <c r="L45" i="15"/>
  <c r="E46" i="15"/>
  <c r="M45" i="15" s="1"/>
  <c r="E47" i="15"/>
  <c r="L47" i="15"/>
  <c r="E48" i="15"/>
  <c r="M47" i="15" s="1"/>
  <c r="F49" i="15"/>
  <c r="G49" i="15"/>
  <c r="H49" i="15"/>
  <c r="I49" i="15"/>
  <c r="F50" i="15"/>
  <c r="G50" i="15"/>
  <c r="H50" i="15"/>
  <c r="I50" i="15"/>
  <c r="E17" i="14"/>
  <c r="E33" i="14" s="1"/>
  <c r="L17" i="14"/>
  <c r="E18" i="14"/>
  <c r="M17" i="14" s="1"/>
  <c r="E19" i="14"/>
  <c r="L19" i="14"/>
  <c r="M19" i="14"/>
  <c r="E20" i="14"/>
  <c r="E21" i="14"/>
  <c r="L21" i="14"/>
  <c r="F22" i="14"/>
  <c r="E22" i="14" s="1"/>
  <c r="E23" i="14"/>
  <c r="L23" i="14"/>
  <c r="F24" i="14"/>
  <c r="E24" i="14" s="1"/>
  <c r="E25" i="14"/>
  <c r="L25" i="14"/>
  <c r="M25" i="14"/>
  <c r="E26" i="14"/>
  <c r="E27" i="14"/>
  <c r="L27" i="14"/>
  <c r="E28" i="14"/>
  <c r="M27" i="14" s="1"/>
  <c r="E29" i="14"/>
  <c r="L29" i="14"/>
  <c r="E30" i="14"/>
  <c r="M29" i="14" s="1"/>
  <c r="E31" i="14"/>
  <c r="L31" i="14"/>
  <c r="M31" i="14"/>
  <c r="E32" i="14"/>
  <c r="F33" i="14"/>
  <c r="G33" i="14"/>
  <c r="H33" i="14"/>
  <c r="I33" i="14"/>
  <c r="G34" i="14"/>
  <c r="H34" i="14"/>
  <c r="I34" i="14"/>
  <c r="E17" i="13"/>
  <c r="L17" i="13"/>
  <c r="E18" i="13"/>
  <c r="E19" i="13"/>
  <c r="L19" i="13"/>
  <c r="E20" i="13"/>
  <c r="M19" i="13" s="1"/>
  <c r="N19" i="13" s="1"/>
  <c r="E21" i="13"/>
  <c r="L21" i="13"/>
  <c r="N21" i="13" s="1"/>
  <c r="M21" i="13"/>
  <c r="E22" i="13"/>
  <c r="E23" i="13"/>
  <c r="L23" i="13"/>
  <c r="F24" i="13"/>
  <c r="E25" i="13"/>
  <c r="L25" i="13"/>
  <c r="F26" i="13"/>
  <c r="E26" i="13" s="1"/>
  <c r="M25" i="13" s="1"/>
  <c r="E27" i="13"/>
  <c r="L27" i="13"/>
  <c r="E28" i="13"/>
  <c r="M27" i="13" s="1"/>
  <c r="F28" i="13"/>
  <c r="E29" i="13"/>
  <c r="L29" i="13"/>
  <c r="M29" i="13"/>
  <c r="E30" i="13"/>
  <c r="E31" i="13"/>
  <c r="L31" i="13"/>
  <c r="E32" i="13"/>
  <c r="M31" i="13" s="1"/>
  <c r="E33" i="13"/>
  <c r="L33" i="13"/>
  <c r="F34" i="13"/>
  <c r="E34" i="13" s="1"/>
  <c r="M33" i="13" s="1"/>
  <c r="N33" i="13" s="1"/>
  <c r="E35" i="13"/>
  <c r="L35" i="13"/>
  <c r="M35" i="13"/>
  <c r="N35" i="13" s="1"/>
  <c r="E36" i="13"/>
  <c r="F36" i="13"/>
  <c r="E37" i="13"/>
  <c r="L37" i="13"/>
  <c r="F38" i="13"/>
  <c r="E39" i="13"/>
  <c r="F39" i="13"/>
  <c r="G39" i="13"/>
  <c r="H39" i="13"/>
  <c r="I39" i="13"/>
  <c r="F40" i="13"/>
  <c r="G40" i="13"/>
  <c r="H40" i="13"/>
  <c r="I40" i="13"/>
  <c r="E17" i="12"/>
  <c r="E31" i="12" s="1"/>
  <c r="L17" i="12"/>
  <c r="I18" i="12"/>
  <c r="E19" i="12"/>
  <c r="L19" i="12"/>
  <c r="I20" i="12"/>
  <c r="E20" i="12" s="1"/>
  <c r="E21" i="12"/>
  <c r="L21" i="12"/>
  <c r="I22" i="12"/>
  <c r="E22" i="12" s="1"/>
  <c r="M21" i="12" s="1"/>
  <c r="L23" i="12"/>
  <c r="I24" i="12"/>
  <c r="E25" i="12"/>
  <c r="L25" i="12"/>
  <c r="E26" i="12"/>
  <c r="M25" i="12" s="1"/>
  <c r="E27" i="12"/>
  <c r="L27" i="12"/>
  <c r="E28" i="12"/>
  <c r="M27" i="12" s="1"/>
  <c r="N27" i="12" s="1"/>
  <c r="E29" i="12"/>
  <c r="L29" i="12"/>
  <c r="F30" i="12"/>
  <c r="F32" i="12" s="1"/>
  <c r="I30" i="12"/>
  <c r="F31" i="12"/>
  <c r="G31" i="12"/>
  <c r="H31" i="12"/>
  <c r="I31" i="12"/>
  <c r="G32" i="12"/>
  <c r="H32" i="12"/>
  <c r="E17" i="11"/>
  <c r="E31" i="11" s="1"/>
  <c r="L17" i="11"/>
  <c r="E18" i="11"/>
  <c r="M17" i="11" s="1"/>
  <c r="N17" i="11" s="1"/>
  <c r="E19" i="11"/>
  <c r="L19" i="11"/>
  <c r="E20" i="11"/>
  <c r="M19" i="11" s="1"/>
  <c r="E21" i="11"/>
  <c r="L21" i="11"/>
  <c r="E22" i="11"/>
  <c r="E32" i="11" s="1"/>
  <c r="E23" i="11"/>
  <c r="L23" i="11"/>
  <c r="M23" i="11"/>
  <c r="N23" i="11"/>
  <c r="E24" i="11"/>
  <c r="E25" i="11"/>
  <c r="L25" i="11"/>
  <c r="E26" i="11"/>
  <c r="M25" i="11" s="1"/>
  <c r="E27" i="11"/>
  <c r="L27" i="11"/>
  <c r="M27" i="11"/>
  <c r="N27" i="11"/>
  <c r="E28" i="11"/>
  <c r="E29" i="11"/>
  <c r="L29" i="11"/>
  <c r="E30" i="11"/>
  <c r="M29" i="11" s="1"/>
  <c r="F31" i="11"/>
  <c r="G31" i="11"/>
  <c r="H31" i="11"/>
  <c r="I31" i="11"/>
  <c r="F32" i="11"/>
  <c r="G32" i="11"/>
  <c r="H32" i="11"/>
  <c r="I32" i="11"/>
  <c r="E17" i="10"/>
  <c r="L17" i="10"/>
  <c r="E18" i="10"/>
  <c r="E44" i="10" s="1"/>
  <c r="E19" i="10"/>
  <c r="E43" i="10" s="1"/>
  <c r="L19" i="10"/>
  <c r="E20" i="10"/>
  <c r="M19" i="10" s="1"/>
  <c r="E21" i="10"/>
  <c r="L21" i="10"/>
  <c r="E22" i="10"/>
  <c r="M21" i="10" s="1"/>
  <c r="E23" i="10"/>
  <c r="L23" i="10"/>
  <c r="M23" i="10"/>
  <c r="N23" i="10"/>
  <c r="E24" i="10"/>
  <c r="E25" i="10"/>
  <c r="L25" i="10"/>
  <c r="N25" i="10" s="1"/>
  <c r="M25" i="10"/>
  <c r="E26" i="10"/>
  <c r="E27" i="10"/>
  <c r="L27" i="10"/>
  <c r="E28" i="10"/>
  <c r="M27" i="10" s="1"/>
  <c r="E29" i="10"/>
  <c r="L29" i="10"/>
  <c r="N29" i="10" s="1"/>
  <c r="M29" i="10"/>
  <c r="E30" i="10"/>
  <c r="E31" i="10"/>
  <c r="L31" i="10"/>
  <c r="N31" i="10" s="1"/>
  <c r="E32" i="10"/>
  <c r="M31" i="10" s="1"/>
  <c r="E33" i="10"/>
  <c r="L33" i="10"/>
  <c r="N33" i="10" s="1"/>
  <c r="M33" i="10"/>
  <c r="E34" i="10"/>
  <c r="E35" i="10"/>
  <c r="L35" i="10"/>
  <c r="E36" i="10"/>
  <c r="M35" i="10" s="1"/>
  <c r="E37" i="10"/>
  <c r="L37" i="10"/>
  <c r="E38" i="10"/>
  <c r="M37" i="10" s="1"/>
  <c r="E39" i="10"/>
  <c r="L39" i="10"/>
  <c r="E40" i="10"/>
  <c r="M39" i="10" s="1"/>
  <c r="E41" i="10"/>
  <c r="L41" i="10"/>
  <c r="E42" i="10"/>
  <c r="M41" i="10" s="1"/>
  <c r="F43" i="10"/>
  <c r="G43" i="10"/>
  <c r="H43" i="10"/>
  <c r="I43" i="10"/>
  <c r="F44" i="10"/>
  <c r="G44" i="10"/>
  <c r="H44" i="10"/>
  <c r="I44" i="10"/>
  <c r="N39" i="10" l="1"/>
  <c r="N19" i="10"/>
  <c r="E30" i="12"/>
  <c r="M29" i="12" s="1"/>
  <c r="N29" i="12" s="1"/>
  <c r="N21" i="12"/>
  <c r="E24" i="12"/>
  <c r="M23" i="12" s="1"/>
  <c r="N23" i="12" s="1"/>
  <c r="I32" i="12"/>
  <c r="M19" i="12"/>
  <c r="N19" i="12" s="1"/>
  <c r="E18" i="12"/>
  <c r="N17" i="15"/>
  <c r="E38" i="15"/>
  <c r="M37" i="15" s="1"/>
  <c r="M23" i="14"/>
  <c r="M21" i="14"/>
  <c r="E34" i="14"/>
  <c r="F34" i="14"/>
  <c r="N27" i="13"/>
  <c r="N25" i="13"/>
  <c r="N23" i="13"/>
  <c r="E38" i="13"/>
  <c r="M37" i="13" s="1"/>
  <c r="N37" i="13" s="1"/>
  <c r="E24" i="13"/>
  <c r="M23" i="13" s="1"/>
  <c r="M17" i="13"/>
  <c r="N17" i="13" s="1"/>
  <c r="E32" i="12"/>
  <c r="M17" i="12"/>
  <c r="N17" i="12" s="1"/>
  <c r="N25" i="12"/>
  <c r="N19" i="11"/>
  <c r="M21" i="11"/>
  <c r="N21" i="11" s="1"/>
  <c r="N37" i="10"/>
  <c r="N27" i="10"/>
  <c r="M17" i="10"/>
  <c r="N17" i="10" s="1"/>
  <c r="D68" i="22"/>
  <c r="E50" i="15" l="1"/>
  <c r="E40" i="13"/>
  <c r="E74" i="21" l="1"/>
  <c r="F74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 l="1"/>
  <c r="F26" i="17" l="1"/>
  <c r="G54" i="18" l="1"/>
  <c r="H54" i="18"/>
  <c r="I54" i="18"/>
  <c r="G53" i="18"/>
  <c r="H53" i="18"/>
  <c r="I53" i="18"/>
  <c r="E54" i="18"/>
  <c r="F54" i="18"/>
  <c r="E51" i="18"/>
  <c r="E49" i="18"/>
  <c r="E47" i="18"/>
  <c r="E45" i="18"/>
  <c r="E43" i="18"/>
  <c r="E41" i="18"/>
  <c r="E39" i="18"/>
  <c r="E37" i="18"/>
  <c r="E35" i="18"/>
  <c r="E33" i="18"/>
  <c r="E31" i="18"/>
  <c r="E29" i="18"/>
  <c r="E27" i="18"/>
  <c r="E25" i="18"/>
  <c r="E23" i="18"/>
  <c r="E21" i="18"/>
  <c r="E19" i="18"/>
  <c r="E17" i="18"/>
  <c r="F53" i="18"/>
  <c r="E53" i="18" l="1"/>
  <c r="F22" i="18"/>
  <c r="F18" i="18"/>
  <c r="M25" i="21"/>
  <c r="F24" i="21"/>
  <c r="F73" i="21"/>
  <c r="L25" i="21"/>
  <c r="L59" i="21"/>
  <c r="G74" i="21"/>
  <c r="H74" i="21"/>
  <c r="I74" i="21"/>
  <c r="G73" i="21"/>
  <c r="H73" i="21"/>
  <c r="I73" i="21"/>
  <c r="F30" i="21"/>
  <c r="F50" i="21"/>
  <c r="F70" i="21"/>
  <c r="F18" i="21"/>
  <c r="F56" i="21"/>
  <c r="F72" i="21"/>
  <c r="N25" i="21" l="1"/>
  <c r="M59" i="21"/>
  <c r="N59" i="21" s="1"/>
  <c r="E42" i="18" l="1"/>
  <c r="L41" i="18"/>
  <c r="M41" i="18" l="1"/>
  <c r="N41" i="18" s="1"/>
  <c r="F20" i="18" l="1"/>
  <c r="F26" i="18"/>
  <c r="F52" i="18"/>
  <c r="E20" i="18"/>
  <c r="L19" i="18"/>
  <c r="E50" i="18"/>
  <c r="M49" i="18" s="1"/>
  <c r="L49" i="18"/>
  <c r="F48" i="17"/>
  <c r="G48" i="17"/>
  <c r="H48" i="17"/>
  <c r="I48" i="17"/>
  <c r="G47" i="17"/>
  <c r="H47" i="17"/>
  <c r="I47" i="17"/>
  <c r="E4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F25" i="17"/>
  <c r="L43" i="17"/>
  <c r="M43" i="17"/>
  <c r="M19" i="18" l="1"/>
  <c r="N19" i="18" s="1"/>
  <c r="N49" i="18"/>
  <c r="E48" i="17"/>
  <c r="L39" i="21"/>
  <c r="M39" i="21" l="1"/>
  <c r="N39" i="21" s="1"/>
  <c r="E17" i="21" l="1"/>
  <c r="L17" i="21"/>
  <c r="L19" i="21"/>
  <c r="L21" i="21"/>
  <c r="L23" i="21"/>
  <c r="L27" i="21"/>
  <c r="L29" i="21"/>
  <c r="L31" i="21"/>
  <c r="L33" i="21"/>
  <c r="L35" i="21"/>
  <c r="L37" i="21"/>
  <c r="L41" i="21"/>
  <c r="L43" i="21"/>
  <c r="L45" i="21"/>
  <c r="L47" i="21"/>
  <c r="L49" i="21"/>
  <c r="L51" i="21"/>
  <c r="L53" i="21"/>
  <c r="L55" i="21"/>
  <c r="L57" i="21"/>
  <c r="L61" i="21"/>
  <c r="L63" i="21"/>
  <c r="L65" i="21"/>
  <c r="L67" i="21"/>
  <c r="L69" i="21"/>
  <c r="L71" i="21"/>
  <c r="M61" i="21" l="1"/>
  <c r="N61" i="21" s="1"/>
  <c r="M55" i="21"/>
  <c r="M69" i="21"/>
  <c r="N69" i="21" s="1"/>
  <c r="M51" i="21"/>
  <c r="N51" i="21" s="1"/>
  <c r="M17" i="21"/>
  <c r="N17" i="21" s="1"/>
  <c r="M21" i="21"/>
  <c r="N21" i="21" s="1"/>
  <c r="M33" i="21"/>
  <c r="N33" i="21" s="1"/>
  <c r="M37" i="21"/>
  <c r="N37" i="21" s="1"/>
  <c r="M67" i="21"/>
  <c r="M53" i="21"/>
  <c r="N53" i="21" s="1"/>
  <c r="M49" i="21"/>
  <c r="M41" i="21"/>
  <c r="N41" i="21" s="1"/>
  <c r="M31" i="21"/>
  <c r="N31" i="21" s="1"/>
  <c r="M29" i="21"/>
  <c r="N29" i="21" s="1"/>
  <c r="M63" i="21"/>
  <c r="N63" i="21" s="1"/>
  <c r="M23" i="21"/>
  <c r="N23" i="21" s="1"/>
  <c r="N67" i="21"/>
  <c r="M57" i="21"/>
  <c r="N57" i="21" s="1"/>
  <c r="M45" i="21"/>
  <c r="N45" i="21" s="1"/>
  <c r="M19" i="21"/>
  <c r="N19" i="21" s="1"/>
  <c r="M47" i="21"/>
  <c r="N47" i="21" s="1"/>
  <c r="M43" i="21"/>
  <c r="N43" i="21" s="1"/>
  <c r="M35" i="21"/>
  <c r="N35" i="21" s="1"/>
  <c r="M27" i="21"/>
  <c r="N27" i="21" s="1"/>
  <c r="M71" i="21"/>
  <c r="N71" i="21" s="1"/>
  <c r="M65" i="21"/>
  <c r="N65" i="21" s="1"/>
  <c r="N55" i="21"/>
  <c r="L45" i="17" l="1"/>
  <c r="M45" i="17" l="1"/>
  <c r="L41" i="17"/>
  <c r="M39" i="17"/>
  <c r="L39" i="17"/>
  <c r="M37" i="17"/>
  <c r="L37" i="17"/>
  <c r="L35" i="17"/>
  <c r="L33" i="17"/>
  <c r="L31" i="17"/>
  <c r="L29" i="17"/>
  <c r="L27" i="17"/>
  <c r="L25" i="17"/>
  <c r="L23" i="17"/>
  <c r="L21" i="17"/>
  <c r="M21" i="17"/>
  <c r="M19" i="17"/>
  <c r="L19" i="17"/>
  <c r="L17" i="17"/>
  <c r="E17" i="17"/>
  <c r="M27" i="17" l="1"/>
  <c r="M33" i="17"/>
  <c r="M41" i="17"/>
  <c r="M25" i="17"/>
  <c r="N25" i="17" s="1"/>
  <c r="M35" i="17"/>
  <c r="N35" i="17" s="1"/>
  <c r="M17" i="17"/>
  <c r="M23" i="17"/>
  <c r="M31" i="17"/>
  <c r="M29" i="17"/>
  <c r="N29" i="17" s="1"/>
  <c r="N27" i="17"/>
  <c r="N21" i="17"/>
  <c r="E52" i="18" l="1"/>
  <c r="L51" i="18"/>
  <c r="E48" i="18"/>
  <c r="L47" i="18"/>
  <c r="E46" i="18"/>
  <c r="L45" i="18"/>
  <c r="E44" i="18"/>
  <c r="L43" i="18"/>
  <c r="E40" i="18"/>
  <c r="L39" i="18"/>
  <c r="E38" i="18"/>
  <c r="L37" i="18"/>
  <c r="E36" i="18"/>
  <c r="L35" i="18"/>
  <c r="E34" i="18"/>
  <c r="L33" i="18"/>
  <c r="E32" i="18"/>
  <c r="L31" i="18"/>
  <c r="E30" i="18"/>
  <c r="L29" i="18"/>
  <c r="E28" i="18"/>
  <c r="L27" i="18"/>
  <c r="E26" i="18"/>
  <c r="L25" i="18"/>
  <c r="E24" i="18"/>
  <c r="L23" i="18"/>
  <c r="E22" i="18"/>
  <c r="L21" i="18"/>
  <c r="E18" i="18"/>
  <c r="L17" i="18"/>
  <c r="M47" i="18" l="1"/>
  <c r="N47" i="18" s="1"/>
  <c r="M39" i="18"/>
  <c r="N39" i="18" s="1"/>
  <c r="M37" i="18"/>
  <c r="N37" i="18" s="1"/>
  <c r="M31" i="18"/>
  <c r="N31" i="18" s="1"/>
  <c r="M29" i="18"/>
  <c r="N29" i="18" s="1"/>
  <c r="M27" i="18"/>
  <c r="N27" i="18" s="1"/>
  <c r="M25" i="18"/>
  <c r="N25" i="18" s="1"/>
  <c r="M23" i="18"/>
  <c r="N23" i="18" s="1"/>
  <c r="M43" i="18"/>
  <c r="N43" i="18" s="1"/>
  <c r="M45" i="18"/>
  <c r="N45" i="18" s="1"/>
  <c r="M21" i="18"/>
  <c r="N21" i="18" s="1"/>
  <c r="M35" i="18"/>
  <c r="N35" i="18" s="1"/>
  <c r="M51" i="18"/>
  <c r="N51" i="18" s="1"/>
  <c r="M33" i="18"/>
  <c r="N33" i="18" s="1"/>
  <c r="M17" i="18"/>
  <c r="N17" i="18" s="1"/>
</calcChain>
</file>

<file path=xl/comments1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Mesas de trabajo 
solicitudes a secretarias y sus respuestas
JAIME LOAIZA</t>
        </r>
      </text>
    </comment>
    <comment ref="A19" authorId="0" shapeId="0">
      <text>
        <r>
          <rPr>
            <sz val="9"/>
            <color indexed="81"/>
            <rFont val="Tahoma"/>
            <family val="2"/>
          </rPr>
          <t xml:space="preserve">Asistir a las asambleas y llevar oferta.
Cronograma que se debe de acordar con los gobernadores
KAREN PEREZ: Debe de coordinar esto
-Cleisser Cuero
-Jeimmy Acosta
-Mauricio Castro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-Taller de alfarería
-Mesas de trabajo con los gobernadores
- Dotacion indigena- carpas,sillas..
PERSONAL ALFARERIA
CLEISSER CUERO Y KAREN -  Deben de coordinar y llevar el control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Celebraciones con la comunidad indigena</t>
        </r>
        <r>
          <rPr>
            <sz val="9"/>
            <color indexed="81"/>
            <rFont val="Tahoma"/>
            <family val="2"/>
          </rPr>
          <t xml:space="preserve">
-Posesion de los gobernadores
-Dia de los pueblos indigenas
-Dia de la mujer indigena
KAREN PEREZ - Llevar el control de las actas, asistencias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>Coordinar con Jorge e ICBF - Intervención a los embera.
CLEISSER CUERO- Responsable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 xml:space="preserve">Eventos con comunidad etnica, tener en cuenta el contrato de logistica para su control. Aca se describen solo las actividades de pueblos </t>
        </r>
        <r>
          <rPr>
            <b/>
            <sz val="9"/>
            <color indexed="81"/>
            <rFont val="Tahoma"/>
            <family val="2"/>
          </rPr>
          <t>NARP</t>
        </r>
        <r>
          <rPr>
            <sz val="9"/>
            <color indexed="81"/>
            <rFont val="Tahoma"/>
            <family val="2"/>
          </rPr>
          <t xml:space="preserve"> y </t>
        </r>
        <r>
          <rPr>
            <b/>
            <sz val="9"/>
            <color indexed="81"/>
            <rFont val="Tahoma"/>
            <family val="2"/>
          </rPr>
          <t xml:space="preserve">ROM. </t>
        </r>
        <r>
          <rPr>
            <sz val="9"/>
            <color indexed="81"/>
            <rFont val="Tahoma"/>
            <family val="2"/>
          </rPr>
          <t>Los eventos indigenas se reportan en meta 1
-Dia de la Afrocolombianidad
-Dia de los pueblos gitanos</t>
        </r>
      </text>
    </comment>
    <comment ref="A31" authorId="0" shapeId="0">
      <text>
        <r>
          <rPr>
            <sz val="9"/>
            <color indexed="81"/>
            <rFont val="Tahoma"/>
            <family val="2"/>
          </rPr>
          <t>Esto debe irse reportando conforme el cronograma que se tiene para la formulacion
MAURICIO CASTRO Y JHON JAIRO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-Evento de socialización principal
-Socializacion con organizaciones
-Ronda de medios
-Socializacion en universidades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Proyectos productivos</t>
        </r>
        <r>
          <rPr>
            <sz val="9"/>
            <color indexed="81"/>
            <rFont val="Tahoma"/>
            <family val="2"/>
          </rPr>
          <t xml:space="preserve"> 
CLEISER CUERO diseña la estrategia y hace seguimiento a la implementacion
HANNIA LONDOÑO: Realiza el proceso contractual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>Informes de meta que se reportan a Planeación.</t>
        </r>
        <r>
          <rPr>
            <sz val="9"/>
            <color indexed="81"/>
            <rFont val="Tahoma"/>
            <family val="2"/>
          </rPr>
          <t xml:space="preserve"> 
CLEISSER CUERO: proyecta informes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 xml:space="preserve">Dotacion etnica (Afro,gitanos)
</t>
        </r>
        <r>
          <rPr>
            <sz val="9"/>
            <color indexed="81"/>
            <rFont val="Tahoma"/>
            <family val="2"/>
          </rPr>
          <t>ANDRES GOMEZ: Estructura el proceso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Organizacines AFRO y Gitanas</t>
        </r>
      </text>
    </comment>
  </commentList>
</comments>
</file>

<file path=xl/comments2.xml><?xml version="1.0" encoding="utf-8"?>
<comments xmlns="http://schemas.openxmlformats.org/spreadsheetml/2006/main">
  <authors>
    <author>EQUIPO-17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Asistencia externa en la atencion de la Casa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EQUIPO-
</t>
        </r>
        <r>
          <rPr>
            <sz val="9"/>
            <color indexed="81"/>
            <rFont val="Tahoma"/>
            <family val="2"/>
          </rPr>
          <t xml:space="preserve">cursos en areas productivas y emprendimiento a cargo de los contratistas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1. Dia de la mujer
2. Dia de la familia
3. Dia de la madre lider
4. Rendicion de cuentas, Encuentro folclorico.
5. Fin de año</t>
        </r>
      </text>
    </comment>
  </commentList>
</comments>
</file>

<file path=xl/comments3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Trabajo con Asociaciones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DOTACION $400, PERSONAL $110, AUX FUNERARIOS 40
Actividades con keralty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Alcaldias al barrio, ofertas institucionales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MANTENIMIENTO $300 LOGISTICA$86 
PERSONAL $100 , semanal debe de entregar reporte de las actividades en los centros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Informes psicosociales que generaron los ingresos al CBA
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>Los que tienen asignada esta actividad, deben de generar mesas de trabajo con el equipo, liderar temas que contribuyan al seguimiento de estos objeticos, generar actas e informes</t>
        </r>
      </text>
    </comment>
  </commentList>
</comments>
</file>

<file path=xl/comments4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Proyectos productivos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Logistica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Taller de lengua de señas 
Taller de braile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Atencion integral externa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Batuta los domingos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Intervenciones psicosociales, para mercados, eventuales peticiones, acciones de tutela, etc...</t>
        </r>
      </text>
    </comment>
  </commentList>
</comments>
</file>

<file path=xl/comments5.xml><?xml version="1.0" encoding="utf-8"?>
<comments xmlns="http://schemas.openxmlformats.org/spreadsheetml/2006/main">
  <authors>
    <author>EQUIPO-17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Activacion de 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EQUIPO-17:</t>
        </r>
        <r>
          <rPr>
            <sz val="9"/>
            <color indexed="81"/>
            <rFont val="Tahoma"/>
            <family val="2"/>
          </rPr>
          <t xml:space="preserve">
Consumo responsable</t>
        </r>
      </text>
    </comment>
  </commentList>
</comments>
</file>

<file path=xl/comments6.xml><?xml version="1.0" encoding="utf-8"?>
<comments xmlns="http://schemas.openxmlformats.org/spreadsheetml/2006/main">
  <authors>
    <author>EQUIPO-17</author>
  </authors>
  <commentList>
    <comment ref="A17" authorId="0" shapeId="0">
      <text>
        <r>
          <rPr>
            <sz val="9"/>
            <color indexed="81"/>
            <rFont val="Tahoma"/>
            <family val="2"/>
          </rPr>
          <t>Contrato de alojamiento, kits y personal
ABOGADO JUAN CARLOS GIL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>Atencion en la oficina  de la UAO
Asistencia externa</t>
        </r>
      </text>
    </comment>
  </commentList>
</comments>
</file>

<file path=xl/sharedStrings.xml><?xml version="1.0" encoding="utf-8"?>
<sst xmlns="http://schemas.openxmlformats.org/spreadsheetml/2006/main" count="1340" uniqueCount="563">
  <si>
    <t>E</t>
  </si>
  <si>
    <t>P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</si>
  <si>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</si>
  <si>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</si>
  <si>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</si>
  <si>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</si>
  <si>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</si>
  <si>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</si>
  <si>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</si>
  <si>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</si>
  <si>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</si>
  <si>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</si>
  <si>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</si>
  <si>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</si>
  <si>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</si>
  <si>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</si>
  <si>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</si>
  <si>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</si>
  <si>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</si>
  <si>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</si>
  <si>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</si>
  <si>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</si>
  <si>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</si>
  <si>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</si>
  <si>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</si>
  <si>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</si>
  <si>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</si>
  <si>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</si>
  <si>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</si>
  <si>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</si>
  <si>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</si>
  <si>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</si>
  <si>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</t>
  </si>
  <si>
    <t>SOCIOCULTURAL</t>
  </si>
  <si>
    <t>Estrategia implementada</t>
  </si>
  <si>
    <t>OBSERVACIONES:</t>
  </si>
  <si>
    <t>Política pública implementada</t>
  </si>
  <si>
    <t>VIBRA CON INCLUSION Y DIVERSIDAD</t>
  </si>
  <si>
    <t xml:space="preserve">INCLUSION SOCIAL Y PRODUCTIVA PARA LA POBLACION EN SITUACION DE VULNERABILIDAD   </t>
  </si>
  <si>
    <t>FORTALECIMIENTO DE LA DIVERSIDAD ETNICA Y CULTURAL EN EL MUNICIPIO DE IBAGUÉ</t>
  </si>
  <si>
    <t>p</t>
  </si>
  <si>
    <t>Atención Integral y orientación brindada</t>
  </si>
  <si>
    <t>Personas beneficiadas</t>
  </si>
  <si>
    <t>Eventos y/o socializaciones realizadas</t>
  </si>
  <si>
    <t>Fortalecimiento y seguimiento a proyectos productivos brindado</t>
  </si>
  <si>
    <t>Número de población atendida</t>
  </si>
  <si>
    <t>Política pública aprobada e implementada</t>
  </si>
  <si>
    <t xml:space="preserve">ATENCIÓN INTEGRAL DE POBLACIÓN EN CONDICION PERMANENTE DE DESPROTECCIÓN SOCIAL Y/O FAMILIAR.   </t>
  </si>
  <si>
    <t>COMPROMISO INTEGRAL DE LA MANO CON LOS ADULTOS MAYORES EN EL MUNICIPIO DE IBAGUÉ.</t>
  </si>
  <si>
    <t>Porcentaje de población atendida</t>
  </si>
  <si>
    <t>Número de comedores implementados</t>
  </si>
  <si>
    <t>Número de Adultos mayores beneficiados</t>
  </si>
  <si>
    <t>COMPROMISO DEL TERRITORIO INCLUYENTE CON LA DISCAPACIDAD EN EL MUNICIPIO DE IBAGUÉ</t>
  </si>
  <si>
    <t>1.1.3 Seguimiento y control a las unidades productivas para pérsonas con discapacidad, cuidadores y organización PcD</t>
  </si>
  <si>
    <t>6.1.3 Brindar atencion integral y orientacion a la poblacion con discapacidad que lo requiera mediante Asesorias juridicas, orientacion personalizada de sus necesidades.</t>
  </si>
  <si>
    <t>Número de Unidades productivas apoyadas</t>
  </si>
  <si>
    <t>Número de Personas con discapacidad beneficiadas</t>
  </si>
  <si>
    <t>Número de unidades productivas beneficiadas</t>
  </si>
  <si>
    <t>Número de programas implementados</t>
  </si>
  <si>
    <t>Número de personas beneficiadas</t>
  </si>
  <si>
    <t xml:space="preserve">No. de ayudas técnicas entregadas </t>
  </si>
  <si>
    <t>Política Pública actualizada e implementada</t>
  </si>
  <si>
    <t>Programa diseñado y ejecutado</t>
  </si>
  <si>
    <t>APOYO EN LA INCLUSIÓN SOCIAL AL HABITANTE DE CALLE EN EL MUNICIPIO DE IBAGUÉ.</t>
  </si>
  <si>
    <t>Politica  publica Formulada</t>
  </si>
  <si>
    <t>Plan de acción integral implementado</t>
  </si>
  <si>
    <t xml:space="preserve">Estrategia implementada </t>
  </si>
  <si>
    <t>Programa de Sensibilización  Implementado.</t>
  </si>
  <si>
    <t>IBAGUÉ POR LA GARANTIA DE LOA DERECHOS DE LAS VICTIMAS</t>
  </si>
  <si>
    <t>COMPROMISO POR LA GARANTÍA DE LOS DERECHOS DE LAS VÍCTIMAS EN EL MUNICIPIO DE IBAGUÉ.</t>
  </si>
  <si>
    <t>Porcentaje de poblacion beneficiada</t>
  </si>
  <si>
    <t>Porcentaje de rutas actualizadas y con seguimiento</t>
  </si>
  <si>
    <t>Número de planes implementados</t>
  </si>
  <si>
    <t>CRARIV implementado</t>
  </si>
  <si>
    <t>Capacitaciones realizadas</t>
  </si>
  <si>
    <t>Mesa de participación de victimas apoyada</t>
  </si>
  <si>
    <t>Caracterización actualizada</t>
  </si>
  <si>
    <t>Eventos y/o conmemoraciones realizados</t>
  </si>
  <si>
    <t>Politica publica implementada</t>
  </si>
  <si>
    <t>Porcentaje de población beneficiada</t>
  </si>
  <si>
    <r>
      <rPr>
        <b/>
        <sz val="12"/>
        <color rgb="FF000000"/>
        <rFont val="Arial MT"/>
      </rPr>
      <t>META DE PRODUCTO No. 1</t>
    </r>
    <r>
      <rPr>
        <sz val="12"/>
        <color rgb="FF000000"/>
        <rFont val="Arial mt"/>
      </rPr>
      <t>: Implementar política pública Población Indígena</t>
    </r>
  </si>
  <si>
    <r>
      <rPr>
        <b/>
        <sz val="12"/>
        <color rgb="FF000000"/>
        <rFont val="Arial MT"/>
      </rPr>
      <t>META DE PRODUCTO No. 2</t>
    </r>
    <r>
      <rPr>
        <sz val="12"/>
        <color rgb="FF000000"/>
        <rFont val="Arial mt"/>
      </rPr>
      <t>: Estrategia para el fortalecimiento integral, asesoría la población étnica que resida en el municipio de Ibagué</t>
    </r>
  </si>
  <si>
    <r>
      <rPr>
        <b/>
        <sz val="12"/>
        <color rgb="FF000000"/>
        <rFont val="Arial MT"/>
      </rPr>
      <t>META DE PRODUCTO No. 3</t>
    </r>
    <r>
      <rPr>
        <sz val="12"/>
        <color rgb="FF000000"/>
        <rFont val="Arial mt"/>
      </rPr>
      <t xml:space="preserve">: Aprobar e implementar política pública de la población afrodescendiente </t>
    </r>
  </si>
  <si>
    <r>
      <rPr>
        <b/>
        <sz val="12"/>
        <color rgb="FF000000"/>
        <rFont val="Arial MT"/>
      </rPr>
      <t xml:space="preserve">META DE PRODUCTO No. 4: </t>
    </r>
    <r>
      <rPr>
        <sz val="12"/>
        <color rgb="FF000000"/>
        <rFont val="Arial mt"/>
      </rPr>
      <t>Implementación de una estrategia para el fortalecimiento del modelo intercultural y de capacidades para las comunidades étnicas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</si>
  <si>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Implementar un plan de acción integral para la población étnica del municipio de Ibagué</t>
    </r>
  </si>
  <si>
    <r>
      <rPr>
        <b/>
        <sz val="12"/>
        <rFont val="Arial MT"/>
      </rPr>
      <t>META DE RESULTADO No. 1</t>
    </r>
    <r>
      <rPr>
        <sz val="12"/>
        <rFont val="Arial MT"/>
      </rPr>
      <t>: Beneficiar 27.000 adultos
mayores en el marco de la implementación de la Política Pública.</t>
    </r>
  </si>
  <si>
    <r>
      <rPr>
        <b/>
        <sz val="12"/>
        <rFont val="Arial MT"/>
      </rPr>
      <t>META DE PRODUCTO No. 2</t>
    </r>
    <r>
      <rPr>
        <sz val="12"/>
        <rFont val="Arial MT"/>
      </rPr>
      <t>: Implementación de comedores comunitarios que beneficien a los adultos mayores del área urbana y rural del municipio de Ibagué.</t>
    </r>
  </si>
  <si>
    <r>
      <rPr>
        <b/>
        <sz val="12"/>
        <rFont val="Arial MT"/>
      </rPr>
      <t>META DE PRODUCTO No. 3</t>
    </r>
    <r>
      <rPr>
        <sz val="12"/>
        <rFont val="Arial MT"/>
      </rPr>
      <t>: Fortalecer los centros vida y/o centros de bienestar de adulto mayor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</si>
  <si>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Atención y orientación con enfoque diferencial a los Adultos mayores del área urbana y rural priorizados</t>
    </r>
  </si>
  <si>
    <r>
      <rPr>
        <b/>
        <sz val="12"/>
        <rFont val="Arial MT"/>
      </rPr>
      <t>META DE RESULTADO No. 1:</t>
    </r>
    <r>
      <rPr>
        <sz val="12"/>
        <rFont val="Arial MT"/>
      </rPr>
      <t>Brindar Atención a 5.000 personas con discapacidad del área urbana y rural</t>
    </r>
  </si>
  <si>
    <r>
      <rPr>
        <b/>
        <sz val="12"/>
        <rFont val="Arial MT"/>
      </rPr>
      <t xml:space="preserve">META DE PRODUCTO No. 1: </t>
    </r>
    <r>
      <rPr>
        <sz val="12"/>
        <rFont val="Arial MT"/>
      </rPr>
      <t>Apoyo y seguimiento a unidades productivas para  personas con  discapacidad y/o sus cuidadores.</t>
    </r>
  </si>
  <si>
    <r>
      <rPr>
        <b/>
        <sz val="12"/>
        <rFont val="Arial MT"/>
      </rPr>
      <t>META DE PRODUCTO No.3</t>
    </r>
    <r>
      <rPr>
        <sz val="12"/>
        <rFont val="Arial MT"/>
      </rPr>
      <t>:Implementación y Desarrollo del programa lúdico deportivo para el manejo adecuado del tiempo libre dirigido a la población en condición de discapacidad.</t>
    </r>
  </si>
  <si>
    <r>
      <rPr>
        <b/>
        <sz val="12"/>
        <rFont val="Arial MT"/>
      </rPr>
      <t>META DE PRODUCTO No. 4:</t>
    </r>
    <r>
      <rPr>
        <sz val="12"/>
        <rFont val="Arial MT"/>
      </rPr>
      <t xml:space="preserve"> Atención integral y/o apoyo nutricional a  1.000 personas con discapacidad</t>
    </r>
  </si>
  <si>
    <r>
      <rPr>
        <b/>
        <sz val="12"/>
        <rFont val="Arial MT"/>
      </rPr>
      <t>META DE PRODUCTO No. 5:</t>
    </r>
    <r>
      <rPr>
        <sz val="12"/>
        <rFont val="Arial MT"/>
      </rPr>
      <t xml:space="preserve"> Apoyar a personas con discapacidad, con entrega de ayudas técnicas.</t>
    </r>
  </si>
  <si>
    <r>
      <rPr>
        <b/>
        <sz val="12"/>
        <rFont val="Arial MT"/>
      </rPr>
      <t>META DE PRODUCTO No. 6</t>
    </r>
    <r>
      <rPr>
        <sz val="12"/>
        <rFont val="Arial MT"/>
      </rPr>
      <t>: Actualizar e implementar la política pública de discapacidad del Municipio de Ibagué</t>
    </r>
  </si>
  <si>
    <r>
      <rPr>
        <b/>
        <sz val="12"/>
        <rFont val="Arial MT"/>
      </rPr>
      <t>META DE PRODUCTO No.7:</t>
    </r>
    <r>
      <rPr>
        <sz val="12"/>
        <rFont val="Arial MT"/>
      </rPr>
      <t xml:space="preserve"> Diseñar e Implementar un programa de Formación para el Desarrollo de Capacidades y la Transformación Social de la Población en Condición de Discapacidad, con el Propósito de Lograr su Inclusión Social y Productiva</t>
    </r>
  </si>
  <si>
    <t>MEJORAMIENTO EN LA LUCHA CONTRA LA POBREZA EN EL MUNICIPIO DE IBAGUE</t>
  </si>
  <si>
    <r>
      <rPr>
        <b/>
        <sz val="12"/>
        <rFont val="Arial"/>
        <family val="2"/>
      </rPr>
      <t>PROCESO:</t>
    </r>
    <r>
      <rPr>
        <sz val="12"/>
        <rFont val="Arial"/>
        <family val="2"/>
      </rPr>
      <t xml:space="preserve"> PLANEACION ESTRATEGICA Y TERRITORIAL</t>
    </r>
  </si>
  <si>
    <r>
      <t xml:space="preserve">Codigo: </t>
    </r>
    <r>
      <rPr>
        <sz val="12"/>
        <rFont val="Arial"/>
        <family val="2"/>
      </rPr>
      <t>FOR-08-PRO-PET-01</t>
    </r>
  </si>
  <si>
    <r>
      <t>Version:</t>
    </r>
    <r>
      <rPr>
        <sz val="12"/>
        <rFont val="Arial"/>
        <family val="2"/>
      </rPr>
      <t xml:space="preserve"> 01</t>
    </r>
  </si>
  <si>
    <r>
      <rPr>
        <b/>
        <sz val="12"/>
        <rFont val="Arial"/>
        <family val="2"/>
      </rPr>
      <t>FORMATO:</t>
    </r>
    <r>
      <rPr>
        <sz val="12"/>
        <rFont val="Arial"/>
        <family val="2"/>
      </rPr>
      <t xml:space="preserve"> PLAN DE ACCION</t>
    </r>
  </si>
  <si>
    <r>
      <t xml:space="preserve">Fecha: </t>
    </r>
    <r>
      <rPr>
        <sz val="12"/>
        <rFont val="Arial"/>
        <family val="2"/>
      </rPr>
      <t>31/08/2017</t>
    </r>
  </si>
  <si>
    <r>
      <t xml:space="preserve">Pagina: </t>
    </r>
    <r>
      <rPr>
        <sz val="12"/>
        <rFont val="Arial"/>
        <family val="2"/>
      </rPr>
      <t>1 de  1</t>
    </r>
  </si>
  <si>
    <r>
      <t>PROG</t>
    </r>
    <r>
      <rPr>
        <b/>
        <sz val="12"/>
        <rFont val="Arial"/>
        <family val="2"/>
      </rPr>
      <t xml:space="preserve">  EJEC</t>
    </r>
  </si>
  <si>
    <r>
      <rPr>
        <b/>
        <sz val="12"/>
        <rFont val="Arial"/>
        <family val="2"/>
      </rPr>
      <t xml:space="preserve">META DE RESULTADO NO. 1: </t>
    </r>
    <r>
      <rPr>
        <sz val="12"/>
        <rFont val="Arial"/>
        <family val="2"/>
      </rPr>
      <t>Beneficiar a 800 Habitantes de Calle con asistencia institucional</t>
    </r>
  </si>
  <si>
    <r>
      <rPr>
        <b/>
        <sz val="12"/>
        <rFont val="Arial"/>
        <family val="2"/>
      </rPr>
      <t>META DE PRODUCTO No. 1</t>
    </r>
    <r>
      <rPr>
        <sz val="12"/>
        <rFont val="Arial"/>
        <family val="2"/>
      </rPr>
      <t>: Formular e implementar la política pública de habitante de calle</t>
    </r>
  </si>
  <si>
    <r>
      <rPr>
        <b/>
        <sz val="12"/>
        <rFont val="Arial"/>
        <family val="2"/>
      </rPr>
      <t>META DE PRODUCTO No. 2</t>
    </r>
    <r>
      <rPr>
        <sz val="12"/>
        <rFont val="Arial"/>
        <family val="2"/>
      </rPr>
      <t>: Implementar Plan de Acción integral para los habitantes de calle</t>
    </r>
  </si>
  <si>
    <r>
      <rPr>
        <b/>
        <sz val="12"/>
        <rFont val="Arial"/>
        <family val="2"/>
      </rPr>
      <t>META DE PRODUCTO No. 3</t>
    </r>
    <r>
      <rPr>
        <sz val="12"/>
        <rFont val="Arial"/>
        <family val="2"/>
      </rPr>
      <t>: Implementar la estrategia de atención a los habitantes de calle con enfoque de resocialización.</t>
    </r>
  </si>
  <si>
    <r>
      <rPr>
        <b/>
        <sz val="12"/>
        <rFont val="Arial"/>
        <family val="2"/>
      </rPr>
      <t>META DE RESULTADO NO. 1</t>
    </r>
    <r>
      <rPr>
        <sz val="12"/>
        <rFont val="Arial"/>
        <family val="2"/>
      </rPr>
      <t>:Beneficiar a 400  habitantes de calle  (OSD 1, 2)</t>
    </r>
  </si>
  <si>
    <r>
      <rPr>
        <b/>
        <sz val="12"/>
        <rFont val="Arial"/>
        <family val="2"/>
      </rPr>
      <t>META DE PRODUCTO No. 4</t>
    </r>
    <r>
      <rPr>
        <sz val="12"/>
        <rFont val="Arial"/>
        <family val="2"/>
      </rPr>
      <t>:Realizar e implementar el programa de Sensibilización enfocadas a la prevención del consumo de sustancias psicoactivas, con actores sociales del municipio</t>
    </r>
  </si>
  <si>
    <t xml:space="preserve">Número de PcD beneficiadas </t>
  </si>
  <si>
    <t>Numero de Jornadas Realizadas</t>
  </si>
  <si>
    <t>Numero de Jornadas Realizadas.</t>
  </si>
  <si>
    <t>3.1.2 Beneficiar a personas con discapacidad mediante el suministro de ayudas tecnicas.</t>
  </si>
  <si>
    <t>Documento de diagnostico elaborado</t>
  </si>
  <si>
    <t>Numero de Jornadas realizadas</t>
  </si>
  <si>
    <t xml:space="preserve">3,1,1  Implementar comedores comunitarios para Beneficiar a los adultos mayores de la zona urbana y rural con la entrega de ayudas nutriocionales </t>
  </si>
  <si>
    <t>Numero de Eventos Realizados</t>
  </si>
  <si>
    <t>% de novedades Gestionadas</t>
  </si>
  <si>
    <t xml:space="preserve">3.1.1 Realizar valoracion a personas con discapacidad para la  entrega de  las ayudas tecnicas </t>
  </si>
  <si>
    <t>Número de valoraciones realizadas</t>
  </si>
  <si>
    <t>Numero de comedores comunitarios implementados</t>
  </si>
  <si>
    <t>% de entrega de auxilios funerarios</t>
  </si>
  <si>
    <t>7.1.2 Apoyar a la Mesa de participación de víctimas en su  funcionamiento y pago de incentivos</t>
  </si>
  <si>
    <t>% de personas beneficiadas</t>
  </si>
  <si>
    <r>
      <t xml:space="preserve">CODIGO PRESUPUESTAL:  </t>
    </r>
    <r>
      <rPr>
        <sz val="12"/>
        <rFont val="Arial"/>
        <family val="2"/>
      </rPr>
      <t xml:space="preserve">2113201010030302-01 211320201004-01  /  211320202007-01 /  211320202009-01      </t>
    </r>
    <r>
      <rPr>
        <b/>
        <sz val="12"/>
        <rFont val="Arial"/>
        <family val="2"/>
      </rPr>
      <t xml:space="preserve">  </t>
    </r>
  </si>
  <si>
    <r>
      <t xml:space="preserve">RUBRO: </t>
    </r>
    <r>
      <rPr>
        <sz val="12"/>
        <rFont val="Arial"/>
        <family val="2"/>
      </rPr>
      <t>COMPROMISO DEL TERRITORIO INCLUYENTE CON LA DISCAPACIDAD EN EL MUNICIPIO DE IBAGUE</t>
    </r>
  </si>
  <si>
    <r>
      <t xml:space="preserve">CODIGO PRESUPUESTAL:  </t>
    </r>
    <r>
      <rPr>
        <sz val="12"/>
        <rFont val="Arial"/>
        <family val="2"/>
      </rPr>
      <t>211320201004-01
211320202009-01</t>
    </r>
  </si>
  <si>
    <r>
      <t xml:space="preserve">Objetivos: </t>
    </r>
    <r>
      <rPr>
        <sz val="10"/>
        <rFont val="Arial"/>
        <family val="2"/>
      </rPr>
      <t>RESTABLECER EL ENFOQUE DE DERECHOS A LAS PERSONAS CON DISCAPACIDAD, RESALTANDO SUS CAPACIDADES DENTRO DE UNA SOCIEDAD DIVERSA COMO EN LA QUE VIVIMOS ACTUALMENTE, PRETENDIENDO QUE TODAS LAS ACCIONES VAYAN ENCAMINADAS A SUS DERECHOS COMO CIUDADANOS DENTRO DEL ESTADO COLOMBIANO, LOGRANDO EL RESTABLECIMIENTO DEL DERECHO A LA ACCESIBILIDAD EN TODO SENTIDO, LA PROMOCIÓN DEL EMPRENDIMIENTO Y LA INCLUSIÓN LABORAL DE LA POBLACIÓN, CON EL FIN DE TENER UNA SENSIBILIZACIÓN Y MAYOR TOMA DE CONCIENCIA POR APARTE DE LA POBLACIÓN DEL MUNICIPIO DE IBAGUÉ FRENTE A ESTA POBLACIÓN.</t>
    </r>
  </si>
  <si>
    <t>FUENTES DE FINANCIACION                             (EN MILES DE $)</t>
  </si>
  <si>
    <t>COSTO TOTAL (MILES DE PESOS)</t>
  </si>
  <si>
    <r>
      <t xml:space="preserve"> RUBRO: </t>
    </r>
    <r>
      <rPr>
        <sz val="12"/>
        <rFont val="Arial"/>
        <family val="2"/>
      </rPr>
      <t>APOYO EN LA INCLUSION SOCIAL AL HABITANTE DE CALLE EN EL MUNICIPIO DE IBAGUE</t>
    </r>
  </si>
  <si>
    <r>
      <t xml:space="preserve">CODIGO PRESUPUESTAL:     </t>
    </r>
    <r>
      <rPr>
        <sz val="12"/>
        <rFont val="Arial"/>
        <family val="2"/>
      </rPr>
      <t>211320202009-01</t>
    </r>
  </si>
  <si>
    <r>
      <t xml:space="preserve">RUBRO: </t>
    </r>
    <r>
      <rPr>
        <sz val="12"/>
        <rFont val="Arial"/>
        <family val="2"/>
      </rPr>
      <t>COMPROMISO INTEGRAL DE LA MANO CON LOS ADULTOS MAYORES EN EL MINICIPIO DE IBAGUE</t>
    </r>
  </si>
  <si>
    <r>
      <t xml:space="preserve">Objetivos: </t>
    </r>
    <r>
      <rPr>
        <sz val="11"/>
        <rFont val="Arial"/>
        <family val="2"/>
      </rPr>
      <t>DESARROLLAR ACTIVIDADES PERMANENTES DE ATENCIÓN INTEGRAL EN LAS ÁREAS DE MEDICINA, ENFERMERÍA, FISIOTERAPIA, PSICOLOGÍA, PSICOPEDAGOGÍA, EDUCACIÓN FÍSICA, ACTIVIDADES LÚDICAS RECREATIVAS Y CULTURALES QUE PROMUEVEN EL RECONOCIMIENTO SOCIAL, LA PERMANENCIA EN LA VIDA FAMILIAR Y LA PARTICIPACIÓN DEL ADULTO MAYOR DENTRO DE LA SOCIEDAD.</t>
    </r>
  </si>
  <si>
    <r>
      <t>RUBRO:</t>
    </r>
    <r>
      <rPr>
        <sz val="12"/>
        <rFont val="Arial"/>
        <family val="2"/>
      </rPr>
      <t xml:space="preserve"> COMPROMISO POR LA GARANTIA DE LOS DERECHOS DE LAS VICTIMAS EN EL MUNICIPIO DE IBAGUE</t>
    </r>
  </si>
  <si>
    <t>Mesa de vícitimas apoyada</t>
  </si>
  <si>
    <t>FUENTES DE FINANCIACION (EN MILES DE $)</t>
  </si>
  <si>
    <t>1.1.6 Beneficiar con asesoria jurídica al 100% de las  personas víctimas del conflcito armado que lo requieran.</t>
  </si>
  <si>
    <t>9.1.1 Realizar eventos de conmemoracion para las victimas de conflicto armando del municipio de ibague</t>
  </si>
  <si>
    <t>SECRETARÍA / ENTIDAD:  SECRETARÍA DE DESARROLLO SOCIAL COMUNITARIO      / GRUPO: DIRECCIÓN DE GRUPOS ETNICOS Y POBLACIÓN VULNERABLE</t>
  </si>
  <si>
    <t>número de mujeres madres cabezas de familia beneficiadas</t>
  </si>
  <si>
    <r>
      <rPr>
        <b/>
        <sz val="12"/>
        <rFont val="Calibri"/>
        <family val="2"/>
        <scheme val="minor"/>
      </rPr>
      <t>META DE PRODUCTO No. 10:</t>
    </r>
    <r>
      <rPr>
        <sz val="12"/>
        <rFont val="Calibri"/>
        <family val="2"/>
        <scheme val="minor"/>
      </rPr>
      <t xml:space="preserve">  Beneficiar a mujeres cabezas de familiar para que por medio de proyectos productivos reciban ayuda del ente público o privado para la ejecución de estos proyectos. (entrega de insumos)</t>
    </r>
  </si>
  <si>
    <r>
      <t xml:space="preserve">META DE RESULTADO No. 1: </t>
    </r>
    <r>
      <rPr>
        <sz val="12"/>
        <rFont val="Calibri"/>
        <family val="2"/>
        <scheme val="minor"/>
      </rPr>
      <t>Beneficiar a 14.000 mujeres y población LGBT con atención y orientación</t>
    </r>
  </si>
  <si>
    <t>mujeres cuidadoras de pcd beneficiadas</t>
  </si>
  <si>
    <r>
      <rPr>
        <b/>
        <sz val="12"/>
        <rFont val="Calibri"/>
        <family val="2"/>
        <scheme val="minor"/>
      </rPr>
      <t>META DE PRODUCTO No. 9:</t>
    </r>
    <r>
      <rPr>
        <sz val="12"/>
        <rFont val="Calibri"/>
        <family val="2"/>
        <scheme val="minor"/>
      </rPr>
      <t xml:space="preserve">  Beneficiar a mujeres cuidadoras de pcd mediante una estrategia de acción integral</t>
    </r>
  </si>
  <si>
    <r>
      <rPr>
        <b/>
        <sz val="12"/>
        <rFont val="Calibri"/>
        <family val="2"/>
        <scheme val="minor"/>
      </rPr>
      <t>META DE PRODUCTO No. 8:</t>
    </r>
    <r>
      <rPr>
        <sz val="12"/>
        <rFont val="Calibri"/>
        <family val="2"/>
        <scheme val="minor"/>
      </rPr>
      <t xml:space="preserve"> Implementar la política pública lgbti </t>
    </r>
  </si>
  <si>
    <t>casa de la mujer gestionada</t>
  </si>
  <si>
    <r>
      <rPr>
        <b/>
        <sz val="12"/>
        <rFont val="Calibri"/>
        <family val="2"/>
        <scheme val="minor"/>
      </rPr>
      <t>META DE PRODUCTO No. 7:</t>
    </r>
    <r>
      <rPr>
        <sz val="12"/>
        <rFont val="Calibri"/>
        <family val="2"/>
        <scheme val="minor"/>
      </rPr>
      <t xml:space="preserve"> Gestionar la casa de la mujer en el municipio de ibagué</t>
    </r>
  </si>
  <si>
    <t>ruta de atención implementada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</si>
  <si>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Implementar 1 ruta de atención para mujeres victimas de todo tipo de violencia</t>
    </r>
  </si>
  <si>
    <r>
      <t xml:space="preserve">META DE PRODUCTO No. 5: </t>
    </r>
    <r>
      <rPr>
        <sz val="12"/>
        <rFont val="Calibri"/>
        <family val="2"/>
        <scheme val="minor"/>
      </rPr>
      <t>Implementar la estrategia de atención a las mujeres habitantes de calle.</t>
    </r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</si>
  <si>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la estrategia municipal para la prevención de la violencia de género y diversidad sexual priorizada</t>
    </r>
  </si>
  <si>
    <t>número de unidades productivas apoyadas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</si>
  <si>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Promover estrategia para la inserción laboral y la generación de ingresos para las mujeres y la población lgbti</t>
    </r>
  </si>
  <si>
    <t>porcentaje de mujeres y población lgbti atendidas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</si>
  <si>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Atención integral y orientación a mujeres y población lgbti priorizada</t>
    </r>
  </si>
  <si>
    <t>Número de programas diseñados, actualizados e implementados</t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</si>
  <si>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Diseñar, actualizar e implementar programas de formación para el desarrollo de capacidades y la transformación social de las mujeres y la población sexualmente diversa del municipio.</t>
    </r>
  </si>
  <si>
    <t>No. De Boletines y/o informes publicados</t>
  </si>
  <si>
    <t>8.1.5 Generar boletines y/o informes con indicadores actualizados para ser publicados y fortalecer el Observatorio de los derechos de la Mujer y la Equidad de Género</t>
  </si>
  <si>
    <t>Ruta de atención implementada</t>
  </si>
  <si>
    <t>Centro de atención implementado</t>
  </si>
  <si>
    <t>7.1.1 Implementar el Centro de acogida y autocuidado para la atención integral de las mujeres habitantes de calle.</t>
  </si>
  <si>
    <t>6.1.1 implementar una estrategia para sensibilización y prevención de la violencia de genero y diversidad sexual.</t>
  </si>
  <si>
    <t>Proyectos Productivos estructurados</t>
  </si>
  <si>
    <t xml:space="preserve">5.1.4  Estructurar Proyectos productivos para beneficiar a mujeres y población LGBTI  </t>
  </si>
  <si>
    <t>No. De unidades productivas fortalecidas</t>
  </si>
  <si>
    <t xml:space="preserve">5.1.3 Fortalecer unidades productivas de mujeres vulnerables y población LGBTI. </t>
  </si>
  <si>
    <t>No. De eventos y/o conmemoraciones realizadas</t>
  </si>
  <si>
    <t>4.1.4 Realizar Eventos y/o conmemoraciones a la población LGBTI  del municipio de Ibague.</t>
  </si>
  <si>
    <t>4.1.3 Realizar Eventos y/o conmemoraciones a las Mujeres del municipio de Ibagué</t>
  </si>
  <si>
    <t>Porcentaje de población acompañada y asesorada que requierió el servicio.</t>
  </si>
  <si>
    <t>4.1.1 Acompañar y asesorar administrativa, psicológica y jurídicamente a las mujeres y población sexualmente diversa que requieran el servicio</t>
  </si>
  <si>
    <t>Estrategia de atención implementada</t>
  </si>
  <si>
    <t>3.1.2 Implementar estrategia para atender integralmente a las mujeres cuidadoras de PcD</t>
  </si>
  <si>
    <t>Plan de acción  implementado</t>
  </si>
  <si>
    <t>2.1.1  Implementar plan de acción de la politica publica de la poblacion LGBTIQ+</t>
  </si>
  <si>
    <t>No. De actividades administrativas y de gestión</t>
  </si>
  <si>
    <t>1.1.4 Actividades administrativas y de gestión de procesos de capacitación y formación.</t>
  </si>
  <si>
    <t>No. De capacitaciones realizadas</t>
  </si>
  <si>
    <t>1.1.1 Realizar  capacitaciones a mujeresy y población LGBTI en  areas productivas y no productivas.</t>
  </si>
  <si>
    <t>FORTALECIMIENTO A LA MUJER, EQUIDAD DE GÉNERO Y DIVERSIDAD SEXUAL EN EL MUNICIPIO DE IBAGUÉ.</t>
  </si>
  <si>
    <t xml:space="preserve">INCLUSION SOCIAL Y PRODUCTIVA PARA LA POBLACION EN SITUACION DE VULNERABILIDAD    </t>
  </si>
  <si>
    <t>VIBRA CON INCLUSIÓN Y DIVERSIDAD</t>
  </si>
  <si>
    <r>
      <t xml:space="preserve">Objetivos: </t>
    </r>
    <r>
      <rPr>
        <sz val="12"/>
        <rFont val="Arial"/>
        <family val="2"/>
      </rPr>
      <t>POTENCIAR EL PAPEL INTEGRAL DE LA MUJER IBAGUEREÑA, ATENDIENDO SUS INTERESES ESTRATÉGICOS Y NECESIDADES PRÁCTICAS A TRAVÉS DE LA PROMOCIÓN DE LA EQUIDAD DE GÉNERO Y EL FORTALECIMIENTO DE SU DESARROLLO INTEGRAL.</t>
    </r>
  </si>
  <si>
    <t>SECRETARÍA / ENTIDAD:  SECRETARÍA DE DESARROLLO SOCIAL COMUNITARIO      / GRUPO: MUJER GÉNERO Y DIVERSIDAD SEXUAL</t>
  </si>
  <si>
    <r>
      <rPr>
        <b/>
        <sz val="12"/>
        <rFont val="Calibri"/>
        <family val="2"/>
      </rPr>
      <t>META DE PRODUCTO NO. 17: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</si>
  <si>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Implementar Red para la prevención, uso y abuso sexual de niños niñas y adolescentes</t>
    </r>
  </si>
  <si>
    <r>
      <t>META DE PRODUCTO NO. 16:</t>
    </r>
    <r>
      <rPr>
        <sz val="12"/>
        <rFont val="Calibri"/>
        <family val="2"/>
      </rPr>
      <t xml:space="preserve"> Implementar una estrategia de fortalecimiento de alianzas entre sector público, privado y la cooperación internacional en favor de los niños, niñas, adolescentes y las familias.</t>
    </r>
  </si>
  <si>
    <t>Número de comedores operando</t>
  </si>
  <si>
    <r>
      <t xml:space="preserve">META DE PRODUCTO NO. 15: </t>
    </r>
    <r>
      <rPr>
        <sz val="12"/>
        <rFont val="Calibri"/>
        <family val="2"/>
      </rPr>
      <t xml:space="preserve">Comedores para niños, niñas y adolescentes del área urbana y rural del municipio de Ibagué. (Cód KPT 4102001) </t>
    </r>
  </si>
  <si>
    <r>
      <rPr>
        <b/>
        <sz val="12"/>
        <rFont val="Calibri"/>
        <family val="2"/>
      </rPr>
      <t>META DE RESULTADO NO. 1:</t>
    </r>
    <r>
      <rPr>
        <sz val="12"/>
        <rFont val="Calibri"/>
        <family val="2"/>
      </rPr>
      <t xml:space="preserve"> Aumentar el apoyo nutricional a NNA </t>
    </r>
  </si>
  <si>
    <t>Número de Estrategia implementada</t>
  </si>
  <si>
    <r>
      <t xml:space="preserve">META DE PRODUCTO NO. 14: </t>
    </r>
    <r>
      <rPr>
        <sz val="12"/>
        <rFont val="Calibri"/>
        <family val="2"/>
      </rPr>
      <t xml:space="preserve">Implementar la estrategia orientada a la generación de habilidades de autoprotección y autocuidado, dirigidos en niños, niñas y adolescentes, con prioridad para la población especial y con enfoque diferencial (Cód KPT 4102001) </t>
    </r>
  </si>
  <si>
    <r>
      <rPr>
        <b/>
        <sz val="12"/>
        <rFont val="Calibri"/>
        <family val="2"/>
      </rPr>
      <t>META DE RESULTADO NO. 1</t>
    </r>
    <r>
      <rPr>
        <sz val="12"/>
        <rFont val="Calibri"/>
        <family val="2"/>
      </rPr>
      <t>: Disminuir la tasa de violencia contra niñas, niños y adolescentes (por cada 100.000 NNA entre 0 y 17 años)</t>
    </r>
  </si>
  <si>
    <r>
      <t xml:space="preserve">META DE PRODUCTO NO. 13: </t>
    </r>
    <r>
      <rPr>
        <sz val="12"/>
        <rFont val="Calibri"/>
        <family val="2"/>
      </rPr>
      <t xml:space="preserve">Implementar una estrategia orientada a la prevención del abuso explotación y comercio sexual de niños, niñas y adolescentes del municipio (Cód KPT 4102001) </t>
    </r>
  </si>
  <si>
    <t>Número de redes de apoyo fomentadas</t>
  </si>
  <si>
    <r>
      <t>META DE PRODUCTO No. 12:</t>
    </r>
    <r>
      <rPr>
        <sz val="12"/>
        <rFont val="Calibri"/>
        <family val="2"/>
      </rPr>
      <t xml:space="preserve"> Fomentar red de apoyo comunitaria y educativa para disminuir la violencia contra niños, niñas y adolescentes (Cód KPT 4102001)</t>
    </r>
    <r>
      <rPr>
        <b/>
        <sz val="12"/>
        <rFont val="Calibri"/>
        <family val="2"/>
      </rPr>
      <t xml:space="preserve"> </t>
    </r>
  </si>
  <si>
    <r>
      <rPr>
        <b/>
        <sz val="12"/>
        <rFont val="Calibri"/>
        <family val="2"/>
      </rPr>
      <t>META DE RESULTADO NO. 2</t>
    </r>
    <r>
      <rPr>
        <sz val="12"/>
        <rFont val="Calibri"/>
        <family val="2"/>
      </rPr>
      <t>: Implementar Red para la prevención, uso y abuso sexual de niños niñas y adolescentes</t>
    </r>
  </si>
  <si>
    <t>Número Hogar de paso implementado</t>
  </si>
  <si>
    <r>
      <t>META DE PRODUCTO No. 11:</t>
    </r>
    <r>
      <rPr>
        <sz val="12"/>
        <rFont val="Calibri"/>
        <family val="2"/>
      </rPr>
      <t xml:space="preserve"> Implementar Hogar paso</t>
    </r>
  </si>
  <si>
    <r>
      <t xml:space="preserve">META DE PRODUCTO No. 1O: </t>
    </r>
    <r>
      <rPr>
        <sz val="12"/>
        <rFont val="Calibri"/>
        <family val="2"/>
      </rPr>
      <t xml:space="preserve">Diseñar una estrategia de articulación interinstitucional para la Implementación de la modalidad guardería infantil nocturna en el municipio de Ibagué. Cód KPT 4102001) </t>
    </r>
  </si>
  <si>
    <r>
      <t xml:space="preserve">META DE RESULTADO NO. 2: </t>
    </r>
    <r>
      <rPr>
        <sz val="12"/>
        <rFont val="Calibri"/>
        <family val="2"/>
      </rPr>
      <t>Implementar una guardería infantil nocturna</t>
    </r>
  </si>
  <si>
    <t>Número de estrategia diseñada e implementada</t>
  </si>
  <si>
    <r>
      <t>META DE PRODUCTO No. 9:</t>
    </r>
    <r>
      <rPr>
        <sz val="12"/>
        <rFont val="Calibri"/>
        <family val="2"/>
      </rPr>
      <t xml:space="preserve"> Diseñar una estrategia orientada a garantizar el derecho a la identidad de niños, niñas y adolescentes del municipio (zona urbana/zona rural), que incluya mecanismos de sensibilización y comunicación, dirigidos a la comunidad frente a la expedición del documento de identidad. (Cód KPT 4102001) </t>
    </r>
  </si>
  <si>
    <r>
      <rPr>
        <b/>
        <sz val="12"/>
        <rFont val="Calibri"/>
        <family val="2"/>
      </rPr>
      <t>META DE RESULTADO NO. 2:</t>
    </r>
    <r>
      <rPr>
        <sz val="12"/>
        <rFont val="Calibri"/>
        <family val="2"/>
      </rPr>
      <t xml:space="preserve"> Aumentar el número de Niños y niñas menores de 1 año con registro civil por lugar de residencia</t>
    </r>
  </si>
  <si>
    <r>
      <rPr>
        <b/>
        <sz val="12"/>
        <rFont val="Calibri"/>
        <family val="2"/>
      </rPr>
      <t>META DE PRODUCTO No. 8:</t>
    </r>
    <r>
      <rPr>
        <sz val="12"/>
        <rFont val="Calibri"/>
        <family val="2"/>
      </rPr>
      <t xml:space="preserve"> Diseñar e implementar una estrategia para estimular el buen uso del tiempo libre y la práctica de actividades culturales, deportivas o lúdicas de niños, niñas y adolescentes en riesgo de trabajo infantil con enfoque étnico y diferencial. (Cód KPT 4102001) </t>
    </r>
  </si>
  <si>
    <r>
      <rPr>
        <b/>
        <sz val="12"/>
        <rFont val="Calibri"/>
        <family val="2"/>
      </rPr>
      <t xml:space="preserve">META DE RESULTADO NO. 3: </t>
    </r>
    <r>
      <rPr>
        <sz val="12"/>
        <rFont val="Calibri"/>
        <family val="2"/>
      </rPr>
      <t>Reducir la tasa de trabajo infantil a 4.1</t>
    </r>
  </si>
  <si>
    <r>
      <rPr>
        <b/>
        <sz val="12"/>
        <rFont val="Calibri"/>
        <family val="2"/>
      </rPr>
      <t>META DE PRODUCTO No. 7</t>
    </r>
    <r>
      <rPr>
        <sz val="12"/>
        <rFont val="Calibri"/>
        <family val="2"/>
      </rPr>
      <t xml:space="preserve">: Diseñar una estrategia de acompañamiento, fortalecimiento y cualificación de la mesa de participación de niños, niñas y adolescentes (Cód KPT 4102001) </t>
    </r>
  </si>
  <si>
    <t>Política Pública actualizada e implementada.</t>
  </si>
  <si>
    <r>
      <rPr>
        <b/>
        <sz val="12"/>
        <rFont val="Calibri"/>
        <family val="2"/>
      </rPr>
      <t>META DE PRODUCTO No. 6</t>
    </r>
    <r>
      <rPr>
        <sz val="12"/>
        <rFont val="Calibri"/>
        <family val="2"/>
      </rPr>
      <t xml:space="preserve">: Actualizar e Implementar la Política Pública de  infancia y adolescencia (Cód KPT 4102001) </t>
    </r>
  </si>
  <si>
    <r>
      <t>META DE RESULTADO NO. 2:</t>
    </r>
    <r>
      <rPr>
        <sz val="12"/>
        <rFont val="Calibri"/>
        <family val="2"/>
      </rPr>
      <t xml:space="preserve"> Implementar estrategia de formulación e implementación de la Ruta Integral de Atención de infancia y adolescencia.</t>
    </r>
  </si>
  <si>
    <t>Ruta Implementada</t>
  </si>
  <si>
    <r>
      <rPr>
        <b/>
        <sz val="12"/>
        <rFont val="Calibri"/>
        <family val="2"/>
      </rPr>
      <t>META DE PRODUCTO No. 5:</t>
    </r>
    <r>
      <rPr>
        <sz val="12"/>
        <rFont val="Calibri"/>
        <family val="2"/>
      </rPr>
      <t xml:space="preserve"> Diseñar e implementar la Ruta Integral de Atenciones de primera infancia, Infancia y Adolescencia con enfoque diferencial y étnico (Cód KPT 4102001) </t>
    </r>
  </si>
  <si>
    <t>Número de programa diseñado e implementado</t>
  </si>
  <si>
    <r>
      <t xml:space="preserve">META DE PRODUCTO No. 4 </t>
    </r>
    <r>
      <rPr>
        <sz val="12"/>
        <rFont val="Calibri"/>
        <family val="2"/>
      </rPr>
      <t>Diseñar e implementar un programa de fortalecimiento familiar para el cuidado y crianza  no violenta por parte de los cuidadores (Cód KPT 4102001)</t>
    </r>
  </si>
  <si>
    <t>Número de estrategia implementada</t>
  </si>
  <si>
    <r>
      <rPr>
        <b/>
        <sz val="12"/>
        <rFont val="Calibri"/>
        <family val="2"/>
      </rPr>
      <t>META DE PRODUCTO No. 3</t>
    </r>
    <r>
      <rPr>
        <sz val="12"/>
        <rFont val="Calibri"/>
        <family val="2"/>
      </rPr>
      <t>: Diseñar e implementar una estrategia de recreación dirigida a la primera infancia, infancia y adolescencia</t>
    </r>
  </si>
  <si>
    <t>No. de Estrategia implementada</t>
  </si>
  <si>
    <r>
      <rPr>
        <b/>
        <sz val="12"/>
        <rFont val="Calibri"/>
        <family val="2"/>
      </rPr>
      <t>META DE PRODUCTO No. 2:</t>
    </r>
    <r>
      <rPr>
        <sz val="12"/>
        <rFont val="Calibri"/>
        <family val="2"/>
      </rPr>
      <t xml:space="preserve"> Diseñar e implementar una estrategia enfocada en madres gestantes, lactantes y niños con alimentación complementaria.. </t>
    </r>
  </si>
  <si>
    <t xml:space="preserve">Política Pública formulada </t>
  </si>
  <si>
    <r>
      <rPr>
        <b/>
        <sz val="12"/>
        <rFont val="Calibri"/>
        <family val="2"/>
      </rPr>
      <t>META DE PRODUCTO No.1</t>
    </r>
    <r>
      <rPr>
        <sz val="12"/>
        <rFont val="Calibri"/>
        <family val="2"/>
      </rPr>
      <t xml:space="preserve">:Formular la Política Pública para el desarrollo integral de la primera infancia </t>
    </r>
  </si>
  <si>
    <r>
      <rPr>
        <b/>
        <sz val="12"/>
        <rFont val="Calibri"/>
        <family val="2"/>
      </rPr>
      <t xml:space="preserve">META DE RESULTADO NO. 1: </t>
    </r>
    <r>
      <rPr>
        <sz val="12"/>
        <rFont val="Calibri"/>
        <family val="2"/>
      </rPr>
      <t>10% de implementación de la Política Pública para el desarrollo integral de la primera infancia y fortalecimiento familiar</t>
    </r>
  </si>
  <si>
    <t>16.1.2 Realizar jornadas de sensibilización y capacitación orientadas a la prevención del abuso explotación y comercio sexual de niños, niñas y adolescentes del municipio</t>
  </si>
  <si>
    <t>15.1.2 Realizar campaña de sensibilización y capacitación para la prevecnión de la violencia, contra niños, niñas y adolescentes</t>
  </si>
  <si>
    <t>Hogar de paso implementado</t>
  </si>
  <si>
    <t>14.1.3 Implementar el hogar de paso</t>
  </si>
  <si>
    <t>No. de beneficairios atendidos</t>
  </si>
  <si>
    <t>13.1.2 Beneficiar a niños y niñas, a través del programa de guardería nocturnas</t>
  </si>
  <si>
    <t>Campaña diseñada</t>
  </si>
  <si>
    <t xml:space="preserve">12.1.2 Realizar campañas de sensibilización sobre el derecho a la identidad </t>
  </si>
  <si>
    <t>Número de alianzas establecidas</t>
  </si>
  <si>
    <t>Número de actividades realizadas</t>
  </si>
  <si>
    <t>11.1.3 Realizar actividades educativas, pedagógicos, recreativas, culturales, de formación y/o capacitación dirigidas a niños, niñas y adolescentes del municipio</t>
  </si>
  <si>
    <t>No. de talleres realizados</t>
  </si>
  <si>
    <t>10.1.2 Realizar talleres, sobre la participación de niños niñas y adolecentes.</t>
  </si>
  <si>
    <t>9.1.6 Realizar entrega de auxilios funerarios según la demanda de la comunidad.</t>
  </si>
  <si>
    <t>9.1.2 Establecer alianzas con el sector público y el sector privado  para desarrollar acciones en favor del bienestar de los niños niñas y adolescentes del municipio en el marco de la implementación de la política pública de infancia.</t>
  </si>
  <si>
    <t>Política Pública actualizada</t>
  </si>
  <si>
    <t>9.1.1 Actualizar  la Política Pública de Infancia del municipio de Ibagué</t>
  </si>
  <si>
    <t>Ruta diseñada e implementada</t>
  </si>
  <si>
    <t>8.1.2 Diseñar e implementar la Ruta Integral de Atenciones  de primera infancia, Infancia y Adolescencia.</t>
  </si>
  <si>
    <t>8.1.1Establecer alianzas con el sector público y el sector privado  para el diseño y la implementación de la Ruta Integral de Atenciones</t>
  </si>
  <si>
    <t>7.1.4 Socializar y difundir la política pública de Primera Infancia</t>
  </si>
  <si>
    <t>Plan estratégico elaborado</t>
  </si>
  <si>
    <t>7.1.3 Elaborar el plan estrategico de la política Pública de Primera Infancia</t>
  </si>
  <si>
    <t>No. de alianzas realizadas</t>
  </si>
  <si>
    <t>5.1.6 Realizar talleres y/o capacitaciones y/o actividades psicosociales tanto a los beneficiarios del programa, como a su núcleo familia</t>
  </si>
  <si>
    <t>Número de visitas realizadas</t>
  </si>
  <si>
    <t>5.1.3 Realizar visitas de seguimiento a la prestación del servicio de los comedores comunitarios</t>
  </si>
  <si>
    <t>Número de NNA beneficiados</t>
  </si>
  <si>
    <t>5.1.2 Beneficiar a niños, niñas y adolescentes con  entrega de almuerzos calientes en el marco del programa comedores comunitarios</t>
  </si>
  <si>
    <t>4.1.1 Realizar campañas de sensibilización y capacitación orientadas a la generación de habilidades de autoprotección y autocuidado, dirigida a niños, niñas y adolescentes</t>
  </si>
  <si>
    <t>3.1.4 Realizar activiades de acompañamiento y seguimiento a las familias beneficiarias de la estrategia de fortalecimiento familiar.</t>
  </si>
  <si>
    <t>2.1.3 Realizar actividades recreativas en comunas y corregimientos del municipio</t>
  </si>
  <si>
    <t>No. de actividades realizadas</t>
  </si>
  <si>
    <t>1.1.2 Realizar actividades de acompañamiento asociado a la estrategia enfocada en madres gestantes y niños con alimentación complementaria</t>
  </si>
  <si>
    <r>
      <t xml:space="preserve">RUBRO: </t>
    </r>
    <r>
      <rPr>
        <sz val="12"/>
        <rFont val="Arial"/>
        <family val="2"/>
      </rPr>
      <t>FORTALECIMIENTO DE IBAGUE VIBRA CON NIÑAS, Y NIÑOS, PROTEGIDOS, SANOS Y FELICES EN EL MUNICIPIO DE IBAGUÉ</t>
    </r>
  </si>
  <si>
    <t>FORTALECIMIENTO DE IBAGUE VIBRA CON NIÑAS, Y NIÑOS, PROTEGIDOS, SANOS Y FELICES EN EL MUNICIPIO DE IBAGUÉ</t>
  </si>
  <si>
    <t>DESARROLLO INTEGRAL DE NIÑOS, NIÑAS, ADOLESCENTES Y SUS FAMILIAS</t>
  </si>
  <si>
    <t xml:space="preserve"> LA INFANCIA, LA ADOLESCENCIA Y LA JUVENTUD VIBRAN POR SUS DERECHOS</t>
  </si>
  <si>
    <r>
      <t xml:space="preserve">Objetivos: </t>
    </r>
    <r>
      <rPr>
        <sz val="12"/>
        <rFont val="Arial"/>
        <family val="2"/>
      </rPr>
      <t>PROMOVER LA AUTOGESTION Y AUTORREALIZACION DE LOS NNA ATRAVES DE ACTIVIDADES LUDICO PEDAGOGICAS -BENEFICIAR A NNA  EN LA SENSIBILIZACION Y FORMACION AYUDANDO A QUE TOMEN CONCIENCIA DE LA IMPORTANCIA DE LA ESCOLARIDAD Y CONSTRUCCION DE POREYECTO DE VIDA  ATRAVES DE ACTIVIDADES LUDICO-PEDAGOGICAS -LOGRAR LA PARTICIPACION DE LOS NNA EN LA SOCIEDAD Y EN LA TOMA DE DESICIONES DE LA GESTION LOCAL, HACIENDO USO DE SU LIBERTAD Y EL PLENO EJERCICIO DE SUS DERECHOS COMO CIUDADANOS- DISMINUIR EL PORCENTAJE DE NIÑOS Y NIÑAS EN SITUACION DE POBREZA EXTREMA- DISMINUIR LA TASA DE TRABAJO INFANTIL</t>
    </r>
  </si>
  <si>
    <t>SECRETARÍA / ENTIDAD:  SECRETARÍA DE DESARROLLO SOCIAL COMUNITARIO      / GRUPO: DIRECCIÓN DE INFANCIA ADOLESCENCIA Y JUVENTUD</t>
  </si>
  <si>
    <t>SECRETARÍA / ENTIDAD:  SECRETARÍA DE DESARROLLO SOCIAL COMUNITARIO      / GRUPO: JUVENTUD</t>
  </si>
  <si>
    <r>
      <t xml:space="preserve">Objetivos: </t>
    </r>
    <r>
      <rPr>
        <sz val="12"/>
        <rFont val="Arial"/>
        <family val="2"/>
      </rPr>
      <t>FORTALECER LAS RELACIONES CON LOS DISTINTOS GRUPOS JUVENILES DEL MUNICIPIO DE IBAGUÉ PARA DESARROLLAR CONJUNTAMENTE ACTIVIDADES QUE GARANTICEN EL BIENESTAR Y LA INCLUSIÓN DENTRO DE ESTE GRUPO DE POBLACIÓN.</t>
    </r>
  </si>
  <si>
    <t>FORTALECIMIENTO DE JOVENES QUE VIBRAN POR LA VIDA</t>
  </si>
  <si>
    <r>
      <t xml:space="preserve">RUBRO: </t>
    </r>
    <r>
      <rPr>
        <sz val="12"/>
        <rFont val="Arial"/>
        <family val="2"/>
      </rPr>
      <t>FORTALECIMIENTO DE JOVENES QUE VIBRAN POR LA VIDA</t>
    </r>
  </si>
  <si>
    <t>1.1.1 Realizar proceso de seguimiento a la implementación de la política Pública de Juventud</t>
  </si>
  <si>
    <t>proceso de seguimiento realizado</t>
  </si>
  <si>
    <t>No. de Actividades realizadas</t>
  </si>
  <si>
    <t>1.1.6 Realizar actividades culturales, artisticas y recreacionales para los jovenes.</t>
  </si>
  <si>
    <t>% Pobalción beneficiada</t>
  </si>
  <si>
    <t>1.1.9 Apoyar propuestas sociales-culturales de organizaciones juveniles (talleres,  campañas, sensibilización, estímulos)</t>
  </si>
  <si>
    <t>1.1.10 Realizar entrega de auxilios funerarios por demanda.</t>
  </si>
  <si>
    <t>2.1.2 Realizar talleres, foros, conversatorios, sobre la participación juvenil</t>
  </si>
  <si>
    <t>2.1.3 Apoyar logística y operativamente el funcionamiento del Consejo Municipal de Juventudes</t>
  </si>
  <si>
    <t>No. de acciones en apoyo al CMJ</t>
  </si>
  <si>
    <t>2.1.4 Diseñar una estrategia de acompañameinto  y seguimiento al Consejo Municipal de Juventudes.</t>
  </si>
  <si>
    <t>Estrategia de Acompañamiento y seguimiento diseñada</t>
  </si>
  <si>
    <t>3.1.1 Realizar boletines con información relevante de temas de juventud del municipio.</t>
  </si>
  <si>
    <t>4.1.1 Acompañar y asesorar psicológica y jurídicamente a los jovenes del municipio</t>
  </si>
  <si>
    <t>4.1.2 Realizar actividades y/o eventos enfocados en la generación de habilidades de autoprotección y autocuidado( material de promoción,transporte e insumos)</t>
  </si>
  <si>
    <t>5.1.2 Realizar jornadas de socialización de la Ruta de atención mental del municipio</t>
  </si>
  <si>
    <t>6.1.3 Vincular a jovenes a la estrategia ibagué y los jovenes construyen ciudad y territorio para el desarrollo de actividades artisticas, deportivas, culturales  etc. en comunas y corregimiento del  municipio</t>
  </si>
  <si>
    <t>No. de Jóvenes Vinculados</t>
  </si>
  <si>
    <r>
      <t>META DE RESULTADO No. 1:</t>
    </r>
    <r>
      <rPr>
        <sz val="12"/>
        <rFont val="Calibri"/>
        <family val="2"/>
        <scheme val="minor"/>
      </rPr>
      <t xml:space="preserve"> Aumentar al 40% de avance de la implementación de la política pública de juventud</t>
    </r>
  </si>
  <si>
    <r>
      <rPr>
        <b/>
        <sz val="12"/>
        <rFont val="Calibri"/>
        <family val="2"/>
        <scheme val="minor"/>
      </rPr>
      <t xml:space="preserve">META DE PRODUCTO No. 1: </t>
    </r>
    <r>
      <rPr>
        <sz val="12"/>
        <rFont val="Calibri"/>
        <family val="2"/>
        <scheme val="minor"/>
      </rPr>
      <t>Implementación y seguimiento de la Política Pública de Juventud (Acuerdo 016 de 2019)</t>
    </r>
  </si>
  <si>
    <t>Politica Publica implementada</t>
  </si>
  <si>
    <r>
      <rPr>
        <b/>
        <sz val="12"/>
        <rFont val="Calibri"/>
        <family val="2"/>
        <scheme val="minor"/>
      </rPr>
      <t xml:space="preserve">META DE PRODUCTO No. 2: </t>
    </r>
    <r>
      <rPr>
        <sz val="12"/>
        <rFont val="Calibri"/>
        <family val="2"/>
        <scheme val="minor"/>
      </rPr>
      <t>Implementar la estrategia orientada a la generación  de  habilidades de autoprotección y autocuidado, dirigidos a jóvenes con prioridad para la población especial y con enfoque diferencial</t>
    </r>
  </si>
  <si>
    <t>estrategia implementada</t>
  </si>
  <si>
    <r>
      <rPr>
        <b/>
        <sz val="12"/>
        <rFont val="Calibri"/>
        <family val="2"/>
        <scheme val="minor"/>
      </rPr>
      <t>META DE PRODUCTO No. 3:</t>
    </r>
    <r>
      <rPr>
        <sz val="12"/>
        <rFont val="Calibri"/>
        <family val="2"/>
        <scheme val="minor"/>
      </rPr>
      <t xml:space="preserve"> Implementar una estrategia de atención, orientación y seguimiento psicológico enfocada al fortalecimiento familiar y la prevención de conductas suicidas en niñas, niños y jóvenes. </t>
    </r>
  </si>
  <si>
    <t>No.  De estrategias implementadas</t>
  </si>
  <si>
    <r>
      <rPr>
        <b/>
        <sz val="12"/>
        <rFont val="Calibri"/>
        <family val="2"/>
        <scheme val="minor"/>
      </rPr>
      <t xml:space="preserve">META DE PRODUCTO No. 4: </t>
    </r>
    <r>
      <rPr>
        <sz val="12"/>
        <rFont val="Calibri"/>
        <family val="2"/>
        <scheme val="minor"/>
      </rPr>
      <t>Implementar y fortalecer la estrategia "Ibagué y los jóvenes construyen ciudad"</t>
    </r>
  </si>
  <si>
    <t xml:space="preserve">Número de jovenes vinculados </t>
  </si>
  <si>
    <r>
      <rPr>
        <b/>
        <sz val="12"/>
        <rFont val="Calibri"/>
        <family val="2"/>
        <scheme val="minor"/>
      </rPr>
      <t>META DE PRODUCTO No. 5:</t>
    </r>
    <r>
      <rPr>
        <sz val="12"/>
        <rFont val="Calibri"/>
        <family val="2"/>
        <scheme val="minor"/>
      </rPr>
      <t xml:space="preserve"> Crear el observatorio de juventudes que integre las caracterizaciones de la población juvenil del municipio de Ibagué.</t>
    </r>
  </si>
  <si>
    <t>Actualización Realizada</t>
  </si>
  <si>
    <r>
      <rPr>
        <b/>
        <sz val="12"/>
        <rFont val="Calibri"/>
        <family val="2"/>
        <scheme val="minor"/>
      </rPr>
      <t>META DE PRODUCTO No. 6:</t>
    </r>
    <r>
      <rPr>
        <sz val="12"/>
        <rFont val="Calibri"/>
        <family val="2"/>
        <scheme val="minor"/>
      </rPr>
      <t xml:space="preserve"> Fortalecer el Consejo Municipal de Juventudes</t>
    </r>
  </si>
  <si>
    <t>Consejo Municipal de Juventudes Fortalecido</t>
  </si>
  <si>
    <t>3.1.4 Aprobar el documento de la politica publica Afro, mediante la presentación ante el Concejo Municipal</t>
  </si>
  <si>
    <t xml:space="preserve">2.1.3 Realizar encuentros con la población étnica en expresión cultural, organizativa, participativa y de concertación. </t>
  </si>
  <si>
    <r>
      <t xml:space="preserve">CODIGO PRESUPUESTAL:    </t>
    </r>
    <r>
      <rPr>
        <sz val="12"/>
        <rFont val="Arial"/>
        <family val="2"/>
      </rPr>
      <t xml:space="preserve">211320202009-01  </t>
    </r>
    <r>
      <rPr>
        <b/>
        <sz val="12"/>
        <rFont val="Arial"/>
        <family val="2"/>
      </rPr>
      <t xml:space="preserve">     RUBRO: </t>
    </r>
    <r>
      <rPr>
        <sz val="12"/>
        <rFont val="Arial"/>
        <family val="2"/>
      </rPr>
      <t xml:space="preserve"> FORTALECIMIENTO DE LA DIVERSIDAD ETNICA Y CULTURAL EN EL MUNICIPIO DE IBAGUÉ </t>
    </r>
  </si>
  <si>
    <r>
      <rPr>
        <b/>
        <sz val="12"/>
        <rFont val="Arial"/>
        <family val="2"/>
      </rPr>
      <t>META DE PRODUCTO No. 4:</t>
    </r>
    <r>
      <rPr>
        <sz val="12"/>
        <rFont val="Arial"/>
        <family val="2"/>
      </rPr>
      <t xml:space="preserve">Fortalecimiento y seguimiento a iniciativas de proyectos productivos a personas del programa Familias en Acción y/o población vulnerable y/o en condición de pobreza, pobreza extrema y/o pobreza multidimensional </t>
    </r>
  </si>
  <si>
    <r>
      <rPr>
        <b/>
        <sz val="12"/>
        <rFont val="Arial"/>
        <family val="2"/>
      </rPr>
      <t>META DE RESULTADO No.1:</t>
    </r>
    <r>
      <rPr>
        <sz val="12"/>
        <rFont val="Arial"/>
        <family val="2"/>
      </rPr>
      <t xml:space="preserve"> Implementar Plan de acción integral para la población en condiciones de vulnerabilidad</t>
    </r>
  </si>
  <si>
    <t xml:space="preserve"> </t>
  </si>
  <si>
    <r>
      <rPr>
        <b/>
        <sz val="12"/>
        <rFont val="Arial"/>
        <family val="2"/>
      </rPr>
      <t xml:space="preserve">META DE PRODUCTO No. 3: </t>
    </r>
    <r>
      <rPr>
        <sz val="12"/>
        <rFont val="Arial"/>
        <family val="2"/>
      </rPr>
      <t>Realizar eventos y/o socializaciones anuales del programa familias en acción.</t>
    </r>
  </si>
  <si>
    <r>
      <rPr>
        <b/>
        <sz val="12"/>
        <rFont val="Arial"/>
        <family val="2"/>
      </rPr>
      <t xml:space="preserve">META DE PRODUCTO No. 2:  </t>
    </r>
    <r>
      <rPr>
        <sz val="12"/>
        <rFont val="Arial"/>
        <family val="2"/>
      </rPr>
      <t>Implementar procesos de formación en áreas productivas a personas del programa Familias en Acción y/o población vulnerable y/o en condición de pobreza, pobreza extrema y/o pobreza multidimensional.</t>
    </r>
  </si>
  <si>
    <r>
      <rPr>
        <b/>
        <sz val="12"/>
        <rFont val="Arial"/>
        <family val="2"/>
      </rPr>
      <t xml:space="preserve">META DE PRODUCTO No. 1: </t>
    </r>
    <r>
      <rPr>
        <sz val="12"/>
        <rFont val="Arial"/>
        <family val="2"/>
      </rPr>
      <t xml:space="preserve">Atención integral y orientación a las familias inscritas en el programa Familias en Acción y/o población vulnerable y/o en condición de pobreza, pobreza extrema y/o pobreza multidimensional </t>
    </r>
  </si>
  <si>
    <r>
      <t xml:space="preserve">Objetivos: </t>
    </r>
    <r>
      <rPr>
        <sz val="12"/>
        <rFont val="Arial"/>
        <family val="2"/>
      </rPr>
      <t>ARTICULAR LAS POLÍTICAS NACIONALES PARA LA SUPERACIÓN DE LA POBREZA Y FOCALIZACIÓN DE POBLACIONES VULNERABLES CON EL FIN DE DISMINUIR LOS DIFERENTES TIPOS DE POBREZA</t>
    </r>
  </si>
  <si>
    <t>% de atenciones y orientaciones  brindadas</t>
  </si>
  <si>
    <t>3.1.1. Realizar jornadas y/o campañas comunicacionales para la prevencion del consumo del alcohol y sustancias psicoactivas, minimizando los factores de riesgo con los diferentes actores sociales.</t>
  </si>
  <si>
    <t>Centro de acogida implementado</t>
  </si>
  <si>
    <t>1.1.1.  Implementar el centro de acogida y autocuidado brindando alojamiento, desayuno y cena, entrega de kits de aseo a los habitantes de calle.</t>
  </si>
  <si>
    <t>5.1.3 Por demanda beneficiar a niñas, niños, adolescentes y jóvenes del municipio, a través de orientacion y atención intregral.</t>
  </si>
  <si>
    <t>% de actividades realizadas.</t>
  </si>
  <si>
    <t>2.1.1 Por solicitud de la poblacion victima del conflicto armado realizar actividades de acompañamiento a las rutas de atención.</t>
  </si>
  <si>
    <t>% de personas beneficiadas.</t>
  </si>
  <si>
    <t>% de Ayudadas de Inmediatez entregadas</t>
  </si>
  <si>
    <r>
      <t>PROG</t>
    </r>
    <r>
      <rPr>
        <b/>
        <sz val="11"/>
        <rFont val="Arial"/>
        <family val="2"/>
      </rPr>
      <t xml:space="preserve">  EJEC</t>
    </r>
  </si>
  <si>
    <r>
      <t xml:space="preserve">Objetivos: </t>
    </r>
    <r>
      <rPr>
        <sz val="10"/>
        <rFont val="Arial"/>
        <family val="2"/>
      </rPr>
      <t>ESTE PROGRAMA BUSCA GARANTIZAR LA ATENCIÓN Y DESARROLLO INTEGRAL DE LAS PERSONAS HABITANTES DE/EN CALLE, CON EQUIDAD E INCLUSIÓN SOCIAL, PROMOVIENDO UNA CULTURA DE RESPETO Y LA CORRESPONSABILIDAD DE LOS DIFERENTES ACTORES EN EL MUNICIPIO DE IBAGUÉ.</t>
    </r>
  </si>
  <si>
    <t>Numero de encuentros realizados</t>
  </si>
  <si>
    <t>% Población Atendida</t>
  </si>
  <si>
    <t>No. Campañas realizadas</t>
  </si>
  <si>
    <t>No. talleres realizados</t>
  </si>
  <si>
    <t xml:space="preserve">Numero de  socialización realizadas </t>
  </si>
  <si>
    <t>1.1.7 Beneficiar a los jovenes del  municipio  mediante  asesoría psicocial y jurídica según demanda del servicio</t>
  </si>
  <si>
    <t>No.Propuestas apoyadas</t>
  </si>
  <si>
    <t>No. de talleres,foros y conversatorios  realizadas</t>
  </si>
  <si>
    <r>
      <t xml:space="preserve">CODIGO BPPIM: </t>
    </r>
    <r>
      <rPr>
        <sz val="12"/>
        <rFont val="Arial"/>
        <family val="2"/>
      </rPr>
      <t>2020730010055</t>
    </r>
  </si>
  <si>
    <t>7.1.7 Beneficiar a NNA con la entrega de Auxilios funerarios según demanda del servicio</t>
  </si>
  <si>
    <t>% NNA  beneficiados</t>
  </si>
  <si>
    <r>
      <rPr>
        <b/>
        <sz val="12"/>
        <rFont val="Arial MT"/>
      </rPr>
      <t>META DE PRODUCTO No. 2: I</t>
    </r>
    <r>
      <rPr>
        <sz val="12"/>
        <rFont val="Arial MT"/>
      </rPr>
      <t>mplementar el Programa de Sensibilización y promoción de los DDHH y el desarrollo de capacidades educativas, culturales, para la población en condición de discapacidad.</t>
    </r>
  </si>
  <si>
    <t>1.1.4 Realizar actividades educativas, pedagógicos, de formación y/o capacitación dirigidas a jóvenes del municipio.</t>
  </si>
  <si>
    <t>1.1.3 Realizar jornadas de capacitación e higiene a la población habitante de calle</t>
  </si>
  <si>
    <t xml:space="preserve">OBSERVACIONES:   </t>
  </si>
  <si>
    <t>% de eventos asistidos</t>
  </si>
  <si>
    <t>Proceso de atención realizado</t>
  </si>
  <si>
    <t>Número de jornadas realizadas</t>
  </si>
  <si>
    <t>2.1.2 Realizar jornadas de atención integral al habitante de calle, mediante actividades de prevención e intervención al goce efectivo de sus derechos y entrega de auxilios funerarios</t>
  </si>
  <si>
    <r>
      <t xml:space="preserve">Objetivos: </t>
    </r>
    <r>
      <rPr>
        <sz val="9.4"/>
        <rFont val="Arial"/>
        <family val="2"/>
      </rPr>
      <t>BRINDAR ASESORÍA, ACOMPAÑAMIENTO Y HACER SEGUIMIENTO A LOS PROGRAMAS Y ESTRATEGIAS QUE CONTRIBUYEN AL FORTALECIMIENTO DE LA INTEGRIDAD ÉTNICA, CULTURAL Y SOCIAL, ESTABLECIENDO  LAS GARANTÍAS Y  EL RESPETO DE LOS DERECHOS DESDE LO COLECTIVO E INDIVIDUAL, CON EL FIN DE VISIBILIZAR LA POBLACIÓN ÉTNICA QUE HABITA EN LA CIUDAD DE IBAGUÉ (INDÍGENAS, AFROS Y RROM)  CONTRIBUYENDO  LA PERVIVENCIA DE LOS MISMOS.</t>
    </r>
  </si>
  <si>
    <t>2.1.3 Apoyar los eventos a demanda que realice la secretaria de desarrollo social con el servicio de interpretacion de lengua de señas que permita adaptar los contenidos de estos a las personas con discapacidad auditiva.</t>
  </si>
  <si>
    <r>
      <t xml:space="preserve">FECHA DE PROGRAMACION: </t>
    </r>
    <r>
      <rPr>
        <sz val="12"/>
        <rFont val="Arial"/>
        <family val="2"/>
      </rPr>
      <t>ENERO 2023</t>
    </r>
  </si>
  <si>
    <r>
      <t>FECHA DE PROGRAMACION:</t>
    </r>
    <r>
      <rPr>
        <sz val="12"/>
        <rFont val="Arial"/>
        <family val="2"/>
      </rPr>
      <t xml:space="preserve"> ENERO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</si>
  <si>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</si>
  <si>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OBSERVACIONES:
</t>
  </si>
  <si>
    <r>
      <t xml:space="preserve">OBSERVACIONES:
</t>
    </r>
    <r>
      <rPr>
        <sz val="12"/>
        <rFont val="Calibri"/>
        <family val="2"/>
      </rPr>
      <t/>
    </r>
  </si>
  <si>
    <t>2.1.1 Realizar talleres en DDHH, en normatividad y contenidos incluyentes y convencion de derechos de personas con discapacidad, dirigidas a personas con discapacidad cuidadores y poblacion en general.</t>
  </si>
  <si>
    <t>Número de talleres realizados</t>
  </si>
  <si>
    <t>7.1.3 Realizar mesas de trabajo interinstitucionales con las diferentes secretarias y entidades decentralizadas</t>
  </si>
  <si>
    <t>3.1.3 Realizar jornadas de autocuidado que minimicen los factores de riesgo en la poblacion habitante de calle.</t>
  </si>
  <si>
    <t>4.1.3 Realizar Socialización interintitucional del documento</t>
  </si>
  <si>
    <t>4.1.5 Realizar el plan de acción de la politica publica</t>
  </si>
  <si>
    <t>4.1.6 Socializar en los diferentes espacios sociales, políticos y académicos de Ibagué, mediante medio físico y electrónico, estableciendo estrategias claras de difusión</t>
  </si>
  <si>
    <t>4.1.3 Fortalecer a organizaciones para que accedan a capital semilla</t>
  </si>
  <si>
    <t>10.1.3 Realizar Socialización interinstitucional del documento</t>
  </si>
  <si>
    <t>10.1.5 Realizar el plan de acción de la política publica</t>
  </si>
  <si>
    <t>10.1.6 Socializar en los diferentes espacios sociales, políticos y académicos de Ibagué, mediante medio físico y electrónico, estableciendo estrategias claras de difusión</t>
  </si>
  <si>
    <t>7.1.1 Apoyar la participación de la mesa en los espacios institucionales</t>
  </si>
  <si>
    <t>8.1.2 Implementar la ruta de atención para protección de mujeres vícitma de todo tipo de violencia</t>
  </si>
  <si>
    <t>3.1.5 Realizar el plan de acción de la política publica</t>
  </si>
  <si>
    <t>3.1.6 Socializar en los diferentes espacios sociales, políticos y académicos de Ibagué, mediante medio físico y electrónico, estableciendo estrategias claras de difusión.</t>
  </si>
  <si>
    <t>1.1.3  Entrega de auxilios funerarios a la población vícitma que asi lo soliciten.</t>
  </si>
  <si>
    <t>Numero socializaciones realizadas</t>
  </si>
  <si>
    <t>plan de acción diseñado</t>
  </si>
  <si>
    <r>
      <t xml:space="preserve">RUBRO: </t>
    </r>
    <r>
      <rPr>
        <sz val="12"/>
        <rFont val="Arial"/>
        <family val="2"/>
      </rPr>
      <t>2113201010030302 - 211320201004 - 211320202007- 211320202009 MEJORAMIENTO EN LA LUCHA CONTRA LA POBREZA EN EL MUNICIPIO DE IBAGUE</t>
    </r>
  </si>
  <si>
    <r>
      <t xml:space="preserve">CODIGO PRESUPUESTAL: </t>
    </r>
    <r>
      <rPr>
        <sz val="12"/>
        <rFont val="Arial"/>
        <family val="2"/>
      </rPr>
      <t xml:space="preserve"> 211320202005-01
211320202009-01 /  211320202009-04 </t>
    </r>
    <r>
      <rPr>
        <b/>
        <sz val="12"/>
        <rFont val="Arial"/>
        <family val="2"/>
      </rPr>
      <t xml:space="preserve">   </t>
    </r>
  </si>
  <si>
    <r>
      <t xml:space="preserve">CODIGO PRESUPUESTAL: </t>
    </r>
    <r>
      <rPr>
        <sz val="12"/>
        <rFont val="Arial"/>
        <family val="2"/>
      </rPr>
      <t xml:space="preserve">     211320202009-01</t>
    </r>
  </si>
  <si>
    <t>10.1.5 Realizar seguimiento y control a unidades productivas.</t>
  </si>
  <si>
    <t>Informes de seguimiento</t>
  </si>
  <si>
    <t>6.1.2 Realizar acciones articuladas con entes del sector público y privado para beneficio de los niños, niñas, adolescentes y familias del municipio</t>
  </si>
  <si>
    <t>7.1.6 Reparar ámbitos y/o espacios culturales, recreativos y/o de atención integral para la primera infancia.</t>
  </si>
  <si>
    <t xml:space="preserve">Número de ambitos y/o  espacios reparados </t>
  </si>
  <si>
    <t xml:space="preserve">9.1.3 implementar la casa de la mujer </t>
  </si>
  <si>
    <t xml:space="preserve">casa de la mujer implementada </t>
  </si>
  <si>
    <r>
      <t xml:space="preserve">FECHA DE  SEGUIMIENTO:  </t>
    </r>
    <r>
      <rPr>
        <sz val="12"/>
        <rFont val="Arial"/>
        <family val="2"/>
      </rPr>
      <t>31 de marzo de 2023</t>
    </r>
  </si>
  <si>
    <t>5.1.1 Diseñar la estrategia de atención, orientación y seguimiento psicológico.</t>
  </si>
  <si>
    <t>Estrategia diseñada</t>
  </si>
  <si>
    <t>1.1.1.3 Llevar a cabo actividades de articulacion entre el sector público y el sector privado,en favor del bienestar de los jovenes del municipio.</t>
  </si>
  <si>
    <t>Número de acciones realizadas</t>
  </si>
  <si>
    <t>3.1.2 Realizar acciones de articulación  que permitan la implementación del observatorio de juventudes</t>
  </si>
  <si>
    <r>
      <t xml:space="preserve">
NOMBRE:  OSCAR ALBERTO HUERTAS MORENO
</t>
    </r>
    <r>
      <rPr>
        <sz val="12"/>
        <rFont val="Calibri"/>
        <family val="2"/>
        <scheme val="minor"/>
      </rPr>
      <t xml:space="preserve">SECRETARIO DESARROLLO SOCIAL COMUNITARIO
</t>
    </r>
    <r>
      <rPr>
        <b/>
        <sz val="12"/>
        <rFont val="Calibri"/>
        <family val="2"/>
        <scheme val="minor"/>
      </rPr>
      <t xml:space="preserve">
FIRMA:________________________________
NOMBRE: JORGE IVAN SABOGAL MENDEZ</t>
    </r>
    <r>
      <rPr>
        <sz val="12"/>
        <rFont val="Calibri"/>
        <family val="2"/>
        <scheme val="minor"/>
      </rPr>
      <t xml:space="preserve">
DIRECTOR DE INFANCIA ADOLESCENCIA Y JUVENTUD
</t>
    </r>
    <r>
      <rPr>
        <b/>
        <sz val="12"/>
        <rFont val="Calibri"/>
        <family val="2"/>
        <scheme val="minor"/>
      </rPr>
      <t xml:space="preserve">FIRMA:__________________________________
</t>
    </r>
  </si>
  <si>
    <r>
      <t>FECHA DE  SEGUIMIENTO:</t>
    </r>
    <r>
      <rPr>
        <sz val="12"/>
        <rFont val="Arial"/>
        <family val="2"/>
      </rPr>
      <t xml:space="preserve">  31 de marzo de 2023</t>
    </r>
  </si>
  <si>
    <t>Articulación realizada</t>
  </si>
  <si>
    <t>4.1.2 Realizar ejercicios de difusión de material POP, asociado a la generación de habilidades de autoprotección y autocuidado, dirigida a niños, niñas y adolescentes del municipioes</t>
  </si>
  <si>
    <t>,</t>
  </si>
  <si>
    <r>
      <t xml:space="preserve">CODIGO PRESUPUESTAL: </t>
    </r>
    <r>
      <rPr>
        <sz val="12"/>
        <rFont val="Arial"/>
        <family val="2"/>
      </rPr>
      <t xml:space="preserve"> 2113201010030302 /  211320202006
211320202009 / 211320202005 / 211320202008 / 211320202005</t>
    </r>
    <r>
      <rPr>
        <b/>
        <sz val="12"/>
        <rFont val="Arial"/>
        <family val="2"/>
      </rPr>
      <t xml:space="preserve">   </t>
    </r>
  </si>
  <si>
    <t>13.1.1 Articular con el sector público y el sector privado, acciones en favor del bienestar de los niños niñas y adolescentes del municipio.</t>
  </si>
  <si>
    <r>
      <t xml:space="preserve">
</t>
    </r>
    <r>
      <rPr>
        <b/>
        <sz val="12"/>
        <rFont val="Calibri"/>
        <family val="2"/>
      </rPr>
      <t xml:space="preserve">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JORGE IVAN SABOGAL MENDEZ</t>
    </r>
    <r>
      <rPr>
        <sz val="12"/>
        <rFont val="Calibri"/>
        <family val="2"/>
      </rPr>
      <t xml:space="preserve">
DIRECTOR DE INFANCIA ADOLESCENCIA Y JUVENTUD
FIRMA:__________________________________
</t>
    </r>
  </si>
  <si>
    <r>
      <t xml:space="preserve">CODIGO PRESUPUESTAL: </t>
    </r>
    <r>
      <rPr>
        <sz val="12"/>
        <rFont val="Arial"/>
        <family val="2"/>
      </rPr>
      <t xml:space="preserve">2113201010030302 / 211320201004 /211320202008 / 211320202009 / </t>
    </r>
  </si>
  <si>
    <t>% de entregas realizadas</t>
  </si>
  <si>
    <t>1.1.8 Adecuaciones y dotación  en los centros de atención Integral para los jovenes del municipio</t>
  </si>
  <si>
    <r>
      <t xml:space="preserve">OBSERVACIONES: 
* </t>
    </r>
    <r>
      <rPr>
        <sz val="12"/>
        <rFont val="Calibri"/>
        <family val="2"/>
      </rPr>
      <t>A través de Decreto 0175 del 21 de Marzo de 2023, se incorporaron recursos por valor de $66.892.358 a la actividad 7.1.6</t>
    </r>
    <r>
      <rPr>
        <b/>
        <sz val="12"/>
        <rFont val="Calibri"/>
        <family val="2"/>
      </rPr>
      <t xml:space="preserve">
</t>
    </r>
  </si>
  <si>
    <t>FUENTES DE FINANCIACION                             
(EN MILES DE $)</t>
  </si>
  <si>
    <r>
      <t xml:space="preserve">FECHA DE  SEGUIMIENTO: </t>
    </r>
    <r>
      <rPr>
        <sz val="12"/>
        <rFont val="Arial"/>
        <family val="2"/>
      </rPr>
      <t xml:space="preserve"> 31 de marzo de 2023</t>
    </r>
  </si>
  <si>
    <t>COSTO TOTAL 
(MILES DE PESOS)</t>
  </si>
  <si>
    <t>FUENTES DE FINANCIACION 
(EN MILES DE $)</t>
  </si>
  <si>
    <t>1.1.1 Coordinar la implementación, evaluación y seguimiento de la Política Pública</t>
  </si>
  <si>
    <t>Politica Pública Implementada conforme el plan de accion aprobado</t>
  </si>
  <si>
    <t>1.1.3 Apoyar los procesos de participación de las comunidades Indígenas.</t>
  </si>
  <si>
    <t>Proceso de participación apoyado por comunidad</t>
  </si>
  <si>
    <t>1.1.5 Apoyar la recuperación de saberes, sus cosmovisiones, visiones de derecho, practicas y tradiciones mediante: talleres, mesas de trabajo, procesos participativos, entrevistas, etc.</t>
  </si>
  <si>
    <t>1.1.7 Diseñar e implementar estrategias de restitución de derechos para población indígena</t>
  </si>
  <si>
    <t>4.1.1 Promover y fomentar acciones para la recuperación, fortalecimiento, protección y salvaguarda de las lenguas nativas y la tradición oral y escrita de los grupos étnicos</t>
  </si>
  <si>
    <t>4.1.3 Apoyar el reconocimiento, la autodeterminación y la autonomía de la población étnica</t>
  </si>
  <si>
    <r>
      <t xml:space="preserve">
</t>
    </r>
    <r>
      <rPr>
        <b/>
        <sz val="12"/>
        <rFont val="Calibri"/>
        <family val="2"/>
      </rPr>
      <t>NOMBRE:  OSCAR ALBERTO HUERTAS MORENO</t>
    </r>
    <r>
      <rPr>
        <sz val="12"/>
        <rFont val="Calibri"/>
        <family val="2"/>
      </rPr>
      <t xml:space="preserve">
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>NOMBRE: 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</si>
  <si>
    <t>1.1.3 Gestionar novedades tipo 1 y tipo 2 a población vulnerable</t>
  </si>
  <si>
    <t>1.1.4 Prestar apoyo y aseoria en los pagos de los incentivos correspondenientes a los periodos a poblacion vulnerable</t>
  </si>
  <si>
    <t>2.1.1 Realizar formacion en areas productivas y de emprendimiento a poblacion vulnerable como herramienta para el incremento de su productividad e independencia economica mediante la generacion de autoempleo.</t>
  </si>
  <si>
    <t>3.1.1 Apoyar y formular proyectos productivos a poblacion vulnerable</t>
  </si>
  <si>
    <t>4.1.2.  Apoyo logistico para realizacion de encuentros pedagogicos programa familias en accion.</t>
  </si>
  <si>
    <r>
      <t xml:space="preserve">
</t>
    </r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
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</t>
    </r>
  </si>
  <si>
    <r>
      <rPr>
        <b/>
        <sz val="12"/>
        <rFont val="Calibri"/>
        <family val="2"/>
      </rPr>
      <t xml:space="preserve">
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</t>
    </r>
    <r>
      <rPr>
        <b/>
        <sz val="12"/>
        <rFont val="Calibri"/>
        <family val="2"/>
      </rPr>
      <t xml:space="preserve">NOMBRE: ELIANA DEL PILAR ROZO RODRIGUEZ
</t>
    </r>
    <r>
      <rPr>
        <sz val="12"/>
        <rFont val="Calibri"/>
        <family val="2"/>
      </rPr>
      <t xml:space="preserve">DIRECTOR  DE  GRUPOS ETNICOS Y POBLACIÓN VULNERABLE
</t>
    </r>
    <r>
      <rPr>
        <b/>
        <sz val="12"/>
        <rFont val="Calibri"/>
        <family val="2"/>
      </rPr>
      <t xml:space="preserve">
FIRMA:__________________________________
</t>
    </r>
  </si>
  <si>
    <t>Actividades de seguimiento realizadas</t>
  </si>
  <si>
    <t xml:space="preserve">% de adultos mayores beneficiados </t>
  </si>
  <si>
    <t>Numero de adultos mayores beneficiados</t>
  </si>
  <si>
    <t>1.1.1 Por demanda brindar atención integral con enfoque étnico en los centros día y/o asociaciones mediante diferentes actividades para una ocupación adecuada del tiempo libre.</t>
  </si>
  <si>
    <r>
      <rPr>
        <b/>
        <sz val="12"/>
        <rFont val="Calibri"/>
        <family val="2"/>
      </rPr>
      <t xml:space="preserve">NOMBRE:  OSCAR ALBERTO HUERTAS MORENO
</t>
    </r>
    <r>
      <rPr>
        <sz val="12"/>
        <rFont val="Calibri"/>
        <family val="2"/>
      </rPr>
      <t xml:space="preserve">SECRETARIO DESARROLLO SOCIAL COMUNITARIO
</t>
    </r>
    <r>
      <rPr>
        <b/>
        <sz val="12"/>
        <rFont val="Calibri"/>
        <family val="2"/>
      </rPr>
      <t>FIRMA:________________________________</t>
    </r>
    <r>
      <rPr>
        <sz val="12"/>
        <rFont val="Calibri"/>
        <family val="2"/>
      </rPr>
      <t xml:space="preserve">
NOMBRE: </t>
    </r>
    <r>
      <rPr>
        <b/>
        <sz val="12"/>
        <rFont val="Calibri"/>
        <family val="2"/>
      </rPr>
      <t>ELIANA DEL PILAR ROZO RODRIGUEZ</t>
    </r>
    <r>
      <rPr>
        <sz val="12"/>
        <rFont val="Calibri"/>
        <family val="2"/>
      </rPr>
      <t xml:space="preserve">
DIRECTOR  DE  GRUPOS ETNICOS Y POBLACIÓN VULNERABLE
</t>
    </r>
    <r>
      <rPr>
        <b/>
        <sz val="12"/>
        <rFont val="Calibri"/>
        <family val="2"/>
      </rPr>
      <t>FIRMA:__________________________________</t>
    </r>
    <r>
      <rPr>
        <sz val="12"/>
        <rFont val="Calibri"/>
        <family val="2"/>
      </rPr>
      <t xml:space="preserve">
</t>
    </r>
  </si>
  <si>
    <t>4.1.1 Realizar un convenio de atención integral con personas de extra edad (mayores de 18 años) que apunten al desarrollo de habilidades para la vida.</t>
  </si>
  <si>
    <t>porcentaje de Unidades productivas con seguimiento</t>
  </si>
  <si>
    <t>1.1.2 Realizar entrega de unidades productivas a organizaciones, personas con discapacidad y cuidadores PcD urbanas y rurales.</t>
  </si>
  <si>
    <t>FUENTES DE FINANCIACION 
( EN MILES DE $)</t>
  </si>
  <si>
    <r>
      <t xml:space="preserve">FECHA DE  SEGUIMIENTO: </t>
    </r>
    <r>
      <rPr>
        <sz val="12"/>
        <rFont val="Arial"/>
        <family val="2"/>
      </rPr>
      <t>31 de marzo de 2023</t>
    </r>
  </si>
  <si>
    <r>
      <rPr>
        <b/>
        <sz val="12"/>
        <rFont val="Arial"/>
        <family val="2"/>
      </rPr>
      <t xml:space="preserve">
NOMBRE:  OSCAR ALBERTO HUERTAS MORENO
</t>
    </r>
    <r>
      <rPr>
        <sz val="12"/>
        <rFont val="Arial"/>
        <family val="2"/>
      </rPr>
      <t xml:space="preserve">SECRETARIO DESARROLLO SOCIAL COMUNITARIO
</t>
    </r>
    <r>
      <rPr>
        <b/>
        <sz val="12"/>
        <rFont val="Arial"/>
        <family val="2"/>
      </rPr>
      <t xml:space="preserve">FIRMA:________________________________
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NOMBRE: ELIANA DEL PILAR ROZO RODRIGUEZ</t>
    </r>
    <r>
      <rPr>
        <sz val="12"/>
        <rFont val="Arial"/>
        <family val="2"/>
      </rPr>
      <t xml:space="preserve">
DIRECTOR  DE  GRUPOS ETNICOS Y POBLACIÓN VULNERABLE
</t>
    </r>
    <r>
      <rPr>
        <b/>
        <sz val="12"/>
        <rFont val="Arial"/>
        <family val="2"/>
      </rPr>
      <t>FIRMA:__________________________________</t>
    </r>
    <r>
      <rPr>
        <sz val="12"/>
        <rFont val="Arial"/>
        <family val="2"/>
      </rPr>
      <t xml:space="preserve">
</t>
    </r>
  </si>
  <si>
    <r>
      <rPr>
        <b/>
        <sz val="10"/>
        <rFont val="Arial MT"/>
      </rPr>
      <t>META DE PRODUCTO No. 10:</t>
    </r>
    <r>
      <rPr>
        <sz val="10"/>
        <rFont val="Arial MT"/>
      </rPr>
      <t xml:space="preserve"> Atención integral y orientación con enfoque diferencial y étnico a los niños, niñas, adolescentes y jóvenes víctima del conflicto armado</t>
    </r>
  </si>
  <si>
    <r>
      <t>META DE RESULTADO No. 1:</t>
    </r>
    <r>
      <rPr>
        <sz val="10"/>
        <rFont val="Arial MT"/>
      </rPr>
      <t xml:space="preserve"> Garantizar la asistencia, atención y orientación a la población víctima del conflicto armado en el municipio de Ibagué.</t>
    </r>
  </si>
  <si>
    <r>
      <t>META DE PRODUCTO N° 9</t>
    </r>
    <r>
      <rPr>
        <b/>
        <sz val="10"/>
        <rFont val="Arial MT"/>
      </rPr>
      <t xml:space="preserve"> </t>
    </r>
    <r>
      <rPr>
        <sz val="10"/>
        <rFont val="Arial MT"/>
      </rPr>
      <t>: Formular la politica publica de victimas del conflicto armado</t>
    </r>
  </si>
  <si>
    <r>
      <rPr>
        <b/>
        <sz val="10"/>
        <rFont val="Arial MT"/>
      </rPr>
      <t xml:space="preserve">META DE PRODUCTO No. 8: </t>
    </r>
    <r>
      <rPr>
        <sz val="10"/>
        <rFont val="Arial MT"/>
      </rPr>
      <t>Realizar 10 conmemoraciones y/o eventos a la población víctima del conflicto armado</t>
    </r>
  </si>
  <si>
    <r>
      <rPr>
        <b/>
        <sz val="10"/>
        <rFont val="Arial MT"/>
      </rPr>
      <t xml:space="preserve">META DE PRODUCTO No. 7: </t>
    </r>
    <r>
      <rPr>
        <sz val="10"/>
        <rFont val="Arial MT"/>
      </rPr>
      <t>Actualizar el proceso de caracterización de la población víctima del conflicto armado a través de la herramienta RNI-IGED con enfoque étnico y diferencia.</t>
    </r>
  </si>
  <si>
    <r>
      <rPr>
        <b/>
        <sz val="10"/>
        <color rgb="FF000000"/>
        <rFont val="Arial MT"/>
      </rPr>
      <t>META DE PRODUCTO No. 6:</t>
    </r>
    <r>
      <rPr>
        <sz val="10"/>
        <color rgb="FF000000"/>
        <rFont val="Arial MT"/>
      </rPr>
      <t xml:space="preserve"> Apoyo a la Mesa de participación de  víctimas en su conformación, funcionamiento y pago de incentivos, de acuerdo a la ley 1448/2011.</t>
    </r>
  </si>
  <si>
    <r>
      <rPr>
        <b/>
        <sz val="10"/>
        <color rgb="FF000000"/>
        <rFont val="Arial MT"/>
      </rPr>
      <t>META DE PRODUCTO No. 5</t>
    </r>
    <r>
      <rPr>
        <sz val="10"/>
        <color rgb="FF000000"/>
        <rFont val="Arial MT"/>
      </rPr>
      <t>: Estrategia para el fortalecimiento en capacidades de emprendimiento, áreas productivas, tecnología e innovación</t>
    </r>
  </si>
  <si>
    <r>
      <t xml:space="preserve">META DE PRODUCTO No. 4:  </t>
    </r>
    <r>
      <rPr>
        <sz val="10"/>
        <color rgb="FF000000"/>
        <rFont val="Arial MT"/>
      </rPr>
      <t>Implementar el  Centro Regional Para la atención y Reparación Integral a Victimas con enfoque étnico y diferencial</t>
    </r>
  </si>
  <si>
    <r>
      <rPr>
        <b/>
        <sz val="10"/>
        <color rgb="FF000000"/>
        <rFont val="Arial MT"/>
      </rPr>
      <t xml:space="preserve">META DE PRODUCTO No. 3: </t>
    </r>
    <r>
      <rPr>
        <sz val="10"/>
        <color rgb="FF000000"/>
        <rFont val="Arial MT"/>
      </rPr>
      <t xml:space="preserve">Implementación del plan de retorno y reubicación de la población víctima del conflicto armado </t>
    </r>
  </si>
  <si>
    <r>
      <rPr>
        <b/>
        <sz val="10"/>
        <rFont val="Arial MT"/>
      </rPr>
      <t xml:space="preserve">META DE PRODUCTO No. 2: </t>
    </r>
    <r>
      <rPr>
        <sz val="10"/>
        <rFont val="Arial MT"/>
      </rPr>
      <t>Actualización y seguimiento a las rutas de atención de población víctima del conflicto armado</t>
    </r>
  </si>
  <si>
    <r>
      <t xml:space="preserve">
</t>
    </r>
    <r>
      <rPr>
        <b/>
        <sz val="12"/>
        <rFont val="Arial MT"/>
      </rPr>
      <t xml:space="preserve">NOMBRE:  OSCAR ALBERTO HUERTAS MORENO
</t>
    </r>
    <r>
      <rPr>
        <sz val="12"/>
        <rFont val="Arial MT"/>
      </rPr>
      <t xml:space="preserve">SECRETARIO DESARROLLO SOCIAL COMUNITARIO
</t>
    </r>
    <r>
      <rPr>
        <b/>
        <sz val="12"/>
        <rFont val="Arial MT"/>
      </rPr>
      <t xml:space="preserve">FIRMA:__________________________
</t>
    </r>
    <r>
      <rPr>
        <sz val="12"/>
        <rFont val="Arial MT"/>
      </rPr>
      <t xml:space="preserve">
</t>
    </r>
    <r>
      <rPr>
        <b/>
        <sz val="12"/>
        <rFont val="Arial MT"/>
      </rPr>
      <t xml:space="preserve">
NOMBRE: ELIANA DEL PILAR ROZO RODRIGUEZ
</t>
    </r>
    <r>
      <rPr>
        <sz val="12"/>
        <rFont val="Arial MT"/>
      </rPr>
      <t xml:space="preserve">DIRECTOR  DE  GRUPOS ETNICOS Y POBLACIÓN VULNERABLE
</t>
    </r>
    <r>
      <rPr>
        <b/>
        <sz val="12"/>
        <rFont val="Arial MT"/>
      </rPr>
      <t>FIRMA:_________________________</t>
    </r>
    <r>
      <rPr>
        <sz val="12"/>
        <rFont val="Arial MT"/>
      </rPr>
      <t xml:space="preserve">
</t>
    </r>
  </si>
  <si>
    <r>
      <rPr>
        <b/>
        <sz val="10"/>
        <rFont val="Arial MT"/>
      </rPr>
      <t xml:space="preserve">META DE PRODUCTO No. 1: </t>
    </r>
    <r>
      <rPr>
        <sz val="10"/>
        <rFont val="Arial MT"/>
      </rPr>
      <t>Atención integral y orientación con enfoque diferencial y étnico a la población víctima del conflicto armado.</t>
    </r>
  </si>
  <si>
    <t>3.1.3 Articular con la unidad de victimas, Ministerio del Interior y Alcaldía para fortalecer el plan retorno.</t>
  </si>
  <si>
    <t>1.1.5 Apoyo psicosocial al 100% de las personas victimas del conflicto armado con enfoque etnico y diferencial.</t>
  </si>
  <si>
    <t>% de personas orientadas</t>
  </si>
  <si>
    <t>1.1.4 Orientar a la población victima según casos específicos de las personas para despejar sus preguntas</t>
  </si>
  <si>
    <t>1.1.2 Entrega de ayuda de inmediatez de kits nutricionales, kits de aseo conforme a la ley 1448 de 2011, en el alojamiento transitorio y alimentación.</t>
  </si>
  <si>
    <r>
      <t xml:space="preserve">Objetivos: </t>
    </r>
    <r>
      <rPr>
        <sz val="9"/>
        <rFont val="Arial"/>
        <family val="2"/>
      </rPr>
      <t>REALIZAR Y COORDINAR DESDE EL ENTE TERRITORIAL DE FORMA ORDENADA Y EFICAZ LAS GESTIONES DE ATENCIÓN Y REPARACIÓN EN LA EJECUCIÓN E IMPLEMENTACIÓN DE LA POLÍTICA PUBLICA DE ATENCIÓN, ASISTENCIA Y REPARACIÓN INTEGRAL ENCAMINADA A SATISFACER LOS DERECHOS VERDAD, JUSTICIA Y REPARACIÓN</t>
    </r>
  </si>
  <si>
    <t>Recibos de energía Casa Social</t>
  </si>
  <si>
    <t>SDSC-CONTRATAR A MONTO AGOTABLE LA PRESTACIÓN DE SERVICIOS DE UN OPERADOR LOGÍSTICO QUE LLEVE A CABO LA ORGANIZACIÓN, ADMINISTRACIÓN Y REALIZACIÓN DE EVENTOS, ACTIVIDADES Y/O ESTRATEGIAS DESARROLLADAS POR LA SECRETARIA DE DESARROLLO SOCIAL COMUNITARIO.</t>
  </si>
  <si>
    <t>CONTRATAR LAS REPARACIONES LOCATIVAS EN EL CENTRO DE DESARROLLO INFANTIL C.D.I. SUEÑO ENCANTADO" UBICADO EN LA URBANIZACIÓN LA MARTINICA DE LA COMUNA 11 DE LA CIUDAD DE IBAGUE Y C.D.I. CHAPICENTRO UBICADO EN LA CARRERA 1 CALLE 15 DE LA COMUNA 1 DE IBAGUE".</t>
  </si>
  <si>
    <t>SDSC-DE-CONTRATAR LA PRESTACION DE SERVICIOS PARA BRINDAR ALOJAMIENTO TRANSITORIO Y DE EMERGENCIA A LAS VICTIMAS QUE SEAN OBJETO DE AYUDAS HUMANITARIAS DE ACUERDO CON LA LEY 1448 DE 2011, EN ELMARCO DEL SUB- PROGRAMA IBAGUÉ POR LA GARANTÍA DE LOS DERECHOS DE LAS VÍCTIMAS</t>
  </si>
  <si>
    <t>SDSC-PRESTACIÓN DE SERVICIOS DE BIENESTAR NUTRICIONAL PARA NIÑOS, NIÑAS Y ADOLESCENTES Y ADULTOS MAYORES DEL MUNICIPIO DE IBAGUÉ Y APROVECHAMIENTO DEL TIEMPO LIBRE (PARA LOS AM) SEGÚN LAS ESPECIFICACIONES TÉCNICAS ESTABLECIDAS”.</t>
  </si>
  <si>
    <t>“SDSC-DI-CONTRATAR CON UNA ENTIDAD SIN ANIMO DE LUCRO PARA BRINDAR ATENCIÓN INTEGRAL A LOS NIÑOS Y NIÑAS EN SITUACIONES ESPECÍFICAS DE VULNERACIÓN DE DERECHOS Y/O SITUACIÓN DE RIESGO MEDIANTE LA IMPLEMENTACIÓN DE LA GUARDERÍA NOCTURNA EN EL MUNICIPIO DE IBAGUÉ”.</t>
  </si>
  <si>
    <t>SDSC-DE-CONTRATO DE ARRENDAMIENTO DE UN BIEN INMUEBLE PARA EL FUNCIONAMIENTO DE LA CASA SOCIAL, ADSCRITA A LA DIRECCIÓN DE GRUPOS ETNICOS Y POBLACIÓN VULNERABLE DE LA SECRETARIA DE DESARROLLO SOCIAL COMUNITARIO DE LA ALCADÍA DE IBAGUE.</t>
  </si>
  <si>
    <t>SDSC-DI-AG79-CONTRATAR LA PRESTACIÓN DE SERVICIOS DE APOYO A LA GESTIÓN PARA EL FORTALECIMIENTO DEL SUBPROGRAMA "JOVENES QUE VIBRAN POR LA VIDA.</t>
  </si>
  <si>
    <t>SDSC-DI-P12-CONTRATAR LA PRESTACIÓN DE SERVICIOS PROFESIONALES PARA ADELANTAR ACOMPAÑAMIENTO PSICOSOCIAL EN EL MARCO DEL PROYECTO "FORTALECIMIENTO DE IBAGUÉ VIBRA CON NIÑAS Y NIÑOS, PROTEGIDOS, SANOS Y FELICES EN EL MUNICIPIO DE IBAGUÉ".</t>
  </si>
  <si>
    <t>SDSC-DI-AG60-CONTRATAR LA PRESTACIÓN DE SERVICIOS DE APOYO A LA GESTIÓN PARA EL FORTALECIMIENTO DEL SUBPROGRAMA "JOVENES QUE VIBRAN POR LA VIDA".</t>
  </si>
  <si>
    <t>SDSC-DE-AG15-PRESTACIÓN DE SERVICIOS DE APOYO A LA GESTION PARA DESARROLLAR ACTIVIDADES RELACIONADAS CON LA ATENCION Y ORIENTACION A LA POBLACIÓN DEL SUBPROGRAMA IBAGUE LUCHA CONTRA POBREZA DE LA DIRECCION DE GRUPOS ETNICOS Y POBLACION VULNERABLE</t>
  </si>
  <si>
    <t>SDSC-DI-P51 CONTRATAR LA PRESTACIÓN DE SERVICIOS PROFESIONALES PARA LA IMPLEMENTACIÓN DEL PROYECTO FORTALECIMIENTO DE IBAGUE VIBRA CON NIÑAS Y NIÑOS, PROTEGIDOS Y FELICES EN EL MUNICIPIO DE IBAGUE</t>
  </si>
  <si>
    <t>SDSC-DE-AG25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</si>
  <si>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SDSC-DE-P39 PRESTACIÓN DE SERVICIOS PROFESIONALES PARA FORTALECER LA EJECUCIÓN DE LAS METAS, ACTIVIDADES Y ORIENTACION A LA POBLACIÓN DEL SUBPROGRAMA IBAGUE LUCHA CONTRA POBREZA DE LA DIRECCION DE GRUPOS ETNICOS Y POBLACION VULNERABLE.</t>
  </si>
  <si>
    <t>SDSC-DE-AG14 PRESTACIÓN DE SERVICIOS DE APOYO A LA GESTION PARA DESARROLLAR ACTIVIDADES RELACIONADAS CON LA ATENCION Y ORIENTACION A LA POBLACIÓN DEL SUBPROGRAMA IBAGUE LUCHA CONTRA POBREZA DE LA DIRECCION DE GRUPOS ETNICOS Y POBLACIÓN VULNERABLE</t>
  </si>
  <si>
    <t>SDSC-DI-AG87-CONTRATAR LA PRESTACIÓN DE SERVICIOS DE APOYO A LA GESTIÓN PARA LA IMPLEMENTACIÓN DEL PROYECTO "FORTALECIMIENTO DE LOS JÓVENES QUE VIBRAN POR LA VIDA EN EL MUNICIPIO DE IBAGUÉ".</t>
  </si>
  <si>
    <t>SDSC-DE-P33-PRESTACIÓN DE SERVICIOS PROFESIONALES PARA FORTALECER LA EJECUCIÓN DE LAS METAS, ACTIVIDADES Y ATENCIÓN PSICOSOCIAL DE LOS SUBPROGRAMA DE LA DIRECCIÓN DE GRUPOS ÉTNICOS Y POBLACIÓN VULNERABLE</t>
  </si>
  <si>
    <t>SDSC-DE-P37 PRESTACIÓN DE SERVICIOS PROFESIONALES PARA FORTALECER LA EJECUCIÓN DE LAS METAS, ACTIVIDADES Y ATENCION PSICOSOCIAL DE LOS SUBPROGRAMAS DE LA DIRECCION DE GRUPOS ETNICOS Y POBLACION VULNERABLE</t>
  </si>
  <si>
    <t>SDSC-DI-P93-CONTRATAR LA PRESTACIÓN DE SERVICIOS PROFESIONALES EN EL MARCO DEL PROYECTO "FORTALECIMIENTO DE LOS JÓVENES QUE VIBRAN POR LA VIDA EN EL MUNICIPIO DE IBAGUÉ".</t>
  </si>
  <si>
    <t>SDSC-DI-P31-CONTRATAR LA PRESTACIÓN DE SERVICIOS PROFESIONALES PARA EL FORTALECIMIENTO DEL PROGRAMA "DESARROLLO INTEGRAL DE NIÑOS, NIÑAS, ADOLESCENTES Y SUS FAMILIAS".</t>
  </si>
  <si>
    <t>SDSC-DE-AG22-PRESTACIÓN DE SERVICIOS DE APOYO A LA GESTION PARA DESARROLLAR ACTIVIDADES RELACIONADAS CON LA ATENCION Y ORIENTACION A LA POBLACIÓN DEL SUBPROGRAMA IBAGUE LUCHA CONTRA POBREZA DE LA DIRECCION DE GRUPOS ETNICOS Y POBLACIÓN VULNERABLE</t>
  </si>
  <si>
    <t>SDSC-DE-P45 PRESTACIÓN DE SERVICIOS PROFESIONALES PARA FORTALECER LA ATENCION, INTERPRETACION Y DIFUSION DE ACTIVIDADES DEL SUBPROGRAMA IBAGUE TERRITORIO INCLUYENTE CON LA DISCAPACIDAD DE LA DIRECCION DE GRUPOS ETNICOS Y POBLACION VULNERABLE</t>
  </si>
  <si>
    <t>SDSC-DI-AG88-CONTRATAR LA PRESTACIÓN DE SERVICIOS DE APOYO A LA GESTIÓN PARA LA IMPLEMENTACIÓN DEL PROYECTO "FORTALECIMIENTO DE IBAGUÉ VIBRA CON NIÑAS Y NIÑOS, PROTEGIDOS, SANOS Y FELICES EN EL MUNICIPIO DE IBAGUÉ" Y FORTALECIMIENTO DE LOS JÓVENES QUE VIBRAN POR LA VIDA EN EL MUNICIPIO DE IBAGUÉ.</t>
  </si>
  <si>
    <t>SDSC-DI-P32-CONTRATAR LA PRESTACIÓN DE SERVICIOS PROFESIONALES PARA EL DESARROLLO DE LOS PROCESOS DE PLANEACIÓN, SEGUIMIENTO Y EJECUCIÓN EN EL MARCO DE LOS PROYECTOS "FORTALECIMIENTO DE IBAGUÉ VIBRA CON NIÑAS Y NIÑOS, PROTEGIDOS, SANOS Y FELICES EN EL MUNICIPIO DE IBAGUÉ" Y FORTALECIMIENTO DE LOS JÓVENES QUE VIBRAN POR LA VIDA EN EL MUNICIPIO DE IBAGUÉ.</t>
  </si>
  <si>
    <t>SDSC-DE-AG23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</si>
  <si>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SDSC-DE-AG04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</si>
  <si>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SDSC-DE-AG07 PRESTACIÓN DE SERVICIOS DE APOYO A LA GESTION PARA DESARROLLAR ACTIVIDADES RELACIONADAS CON LA ATENCION Y ORIENTACION A LA POBLACIÓN DEL SUBPROGRAMA IBAGUE DE LA MANO CON LOS ADULTOS MAYORES DE LA DIRECCION DE GRUPOS ETNICOS Y POBLACIÓN VULNERABLE</t>
  </si>
  <si>
    <t>SDSC-DM-P2-CONTRATAR LA PRESTACIÓN DE SERVICIOS PROFESIONALES PARA DESARROLLAR ACTIVIDADES ENMARCADAS EN EL PROYECTO DENOMINADO FORTALECIMIENTO A LA MUJER, GENERO Y DIVERSIDAD SEXUAL EN EL MUNICIPIO DE IBAGUÉ".</t>
  </si>
  <si>
    <t>SDSC-DI-IMPLEMENTACIÓN DE HOGAR DE PASO PARA LA ATENCIÓN DE NIÑOS, NIÑAS Y ADOLESCENTES QUE SE ENCUENTRAN EN ESTADO DE AMENAZA, INOBSERVANCIA O VULNERACIÓN DE LOS DERECHOS, EN EL MUNICIPIO DE IBAGUÉ.</t>
  </si>
  <si>
    <t>SDSC-DE-P36 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</si>
  <si>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SDSC-DE-AG12 PRESTACIÓN DE SERVICIOS DE APOYO A LA GESTION PARA DESARROLLAR ACTIVIDADES RELACIONADAS CON LA ATENCION Y ORIENTACION A LA POBLACIÓN DEL SUBPROGRAMA IBAGUE LUCHA CONTRA POBREZA DE LA DIRECCION DE GRUPOS ETNICOS Y POBLACIÓN VULNERABLE</t>
  </si>
  <si>
    <t>SDSC-DE-AG26 PRESTACIÓN DE SERVICIOS DE APOYO A LA GESTION PARA DESARROLLAR ACTIVIDADES RELACIONADAS CON LA ATENCION Y ORIENTACION A LA POBLACIÓN DEL ATENCION INTEGRAL DE POBLACION EN SITUACION PERMANENTE DE DESPROTECCION SOCIAL Y/O FAMILIAR DE LA DIRECCION DE GRUPOS ETNICOS Y POBLACIÓN VULNERABLE</t>
  </si>
  <si>
    <t>SDSC-DI-P5-CONTRATAR LA PRESTACIÓN DE SERVICIOS PROFESIONALES EN EL MARCO DEL PROYECTO "FORTALECIMIENTO DE IBAGUÉ VIBRA CON NIÑAS Y NIÑOS, PROTEGIDOS, SANOS Y FELICES EN EL MUNICIPIO DE IBAGUÉ".</t>
  </si>
  <si>
    <t xml:space="preserve">SDSC-DE-P17 PRESTACIÓN DE SERVICIOS PROFESIONALES PARA FORTALECER LA EJECUCIÓN DE LAS METAS Y ACTIVIDADES DEL PROGRAMA ATENCION INTEGRAL DE POBLACION EN SITUACION PERMANENTE DE DESPROTECCION SOCIAL Y/O FAMILIAR EN SITUACION DE VULNERABILIDAD DE LA ALCALDIA DE IBAGUE </t>
  </si>
  <si>
    <t>CONTRATAR EL SERVICIO DE CUENTAS DE CORREO ELECTRÓNICO PARA LA ALCALDÍA MUNICIPAL DE IBAGUÉ; BAJO EL DOMINIO IBAGUE.GOV.CO</t>
  </si>
  <si>
    <t>SDSC-DI-P4-CONTRATAR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</si>
  <si>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SDSC-DM-P1-CONTRATAR LA PRESTACIÓN DE SERVICIOS PROFESIONALES PARA DESARROLLAR ACTIVIDADES ENMARCADAS EN LOS PROYECTOS DENOMINADO FORTALECIMIENTO A LA MUJER, GENERO Y DIVERSIDAD SEXUAL EN EL MUNICIPIO DE IBAGUÉ Y "FORTALECIMIENTO DE LOS JÓVENES QUE VIBRAN POR LA VIDA EN EL MUNICIPIO DE IBAGUÉ".</t>
  </si>
  <si>
    <t>SDSC-DI-P43-CONTRATAR LA PRESTACIÓN DE SERVICIOS PROFESIONALES PARA LA IMPLEMENTACIÓN DEL PROYECTO "FORTALECIMIENTO DE LOS JÓVENES QUE VIBRAN POR LA VIDA EN EL MUNICIPIO DE IBAGUÉ".</t>
  </si>
  <si>
    <t>SDSC-DI-P10-CONTRATAR LA PRESTACIÓN DE SERVICIOS PROFESIONALES PARA DESARROLLAR ACTIVIDADES EN EL MARCO DE LOS PROYECTOS "FORTALECIMIENTO DE IBAGUÉ VIBRA CON NIÑAS Y NIÑOS, PROTEGIDOS, SANOS Y FELICES EN EL MUNICIPIO DE IBAGUÉ" Y FORTALECIMIENTO DE LOS JÓVENES QUE VIBRAN POR LA VIDA EN EL MUNICIPIO DE IBAGUÉ.</t>
  </si>
  <si>
    <t>SDSC-DI-P25-CONTRATAR LA PRESTACIÓN DE SERVICIOS PROFESIONALES PARA LA IMPLEMENTACIÓN DEL PROYECTO "FORTALECIMIENTO DE IBAGUÉ VIBRA CON NIÑAS Y NIÑOS, PROTEGIDOS, SANOS Y FELICES EN EL MUNICIPIO DE IBAGUÉ.</t>
  </si>
  <si>
    <t>SDSC-DI-P29-CONTRATAR LA PRESTACIÓN DE SERVICIOS PROFESIONALES PARA LA IMPLEMENTACIÓN DEL PROYECTO "FORTALECIMIENTO DE LOS JÓVENES QUE VIBRAN POR LA VIDA EN EL MUNICIPIO DE IBAGUÉ".</t>
  </si>
  <si>
    <t>SDSC-DE-P47 PRESTACIÓN DE SERVICIOS PROFESIONALES PARA DESARROLLAR ACTIVIDADES RELACIONADAS A LOS PROCESOS FINANCIEROS DE LOS SUBPROGRAMAS DE LA DIRECCION DE GRUPOS ETNICOS Y POBLACION VULNERABLE</t>
  </si>
  <si>
    <t>SDSC-DE-AG13 PRESTACIÓN DE SERVICIOS DE APOYO A LA GESTIÓN PARA PARA DESARROLLAR ACTIVIDADES RELACIONADAS CON LA ATENCION, ORIENTACION Y SISTEMATIZACION DE LA POBLACIÓN DEL SUBPROGRAMA DE LA MANO CON LOS ADULTOS MAYORES DE LA DIRECCION DE GRUPOS ETNICOS Y POBLACION VULNERABLE.</t>
  </si>
  <si>
    <t>SDSC-DE-P20-PRESTACIÓN DE SERVICIOS PROFESIONALES PARA FORTALECER LA EJECUCIÓN DE LAS METAS Y ACTIVIDADES DEL PROGRAMA INLCUSION SOCIAL Y PRODUCTIVA PARA LA POBLACION EN SITUACION DE VULNERABILIDAD DE LA ALCALDIA DE IBAGUE</t>
  </si>
  <si>
    <t>SDSC-DE-P15-PRESTACIÓN DE SERVICIOS PROFESIONALES PARA FORTALECER LA EJECUCIÓN DE LAS METAS Y ACTIVIDADES DEL SUBPROGRAMA IBAGUE TERRITORIO INCLUYENTE CON LA DISCAPACIDAD DE LA DIRECCION DE GRUPOS ETNICOS Y POBLACION VULNERABLE</t>
  </si>
  <si>
    <t>SDSC-DI-P36-CONTRATAR LA PRESTACIÓN DE SERVICIOS PROFESIONALES PARA ADELANTAR ACOMPAÑAMIENTO PSICOSOCIAL EN EL MARCO DE LOS PROYECTOS "FORTALECIMIENTO DE IBAGUÉ VIBRA CON NIÑAS Y NIÑOS, PROTEGIDOS, SANOS Y FELICES EN EL MUNICIPIO DE IBAGUÉ" Y FORTALECIMIENTO DE LOS JÓVENES QUE VIBRAN POR LA VIDA EN EL MUNICIPIO DE IBAGUÉ.</t>
  </si>
  <si>
    <t>SDSC-DE-P22-PRESTACIÓN DE SERVICIOS PROFESIONALES PARA FORTALECER LA EJECUCIÓN DE LAS METAS Y ACTIVIDADES DEL PROGRAMA ATENCION INTEGRAL DE POBLACION EN SITUACION PERMANENTE DE DESPROTECCION SOCIAL Y/O FAMILIAR EN SITUACION DE VULNERABILIDAD DE LA ALCALDIA DE IBAGUE</t>
  </si>
  <si>
    <t>SDSC-DI-AG61-CONTRATAR LA PRESTACIÓN DE SERVICIOS DE APOYO A LA GESTIÓN PARA LA IMPLEMENTACIÓN DEL PROYECTO FORTALECIMIENTO DE LOS JÓVENES QUE VIBRAN POR LA VIDA EN EL MUNICIPIO DE IBAGUÉ.</t>
  </si>
  <si>
    <t xml:space="preserve">SDSC-DI-AG62-CONTRATAR LA PRESTACIÓN DE SERVICIOS DE APOYO A LA GESTIÓN PARA LA IMPLEMENTACIÓN DEL PROYECTO FORTALECIMIENTO DE LOS JÓVENES QUE VIBRAN POR LA VIDA EN EL MUNICIPIO DE IBAGUÉ. </t>
  </si>
  <si>
    <t>SDSC-DI-AG54-CONTRATAR LA PRESTACIÓN DE SERVICIOS DE APOYO A LA GESTIÓN PARA LA IMPLEMENTACIÓN DEL PROYECTO "FORTALECIMIENTO DE LOS JÓVENES QUE VIBRAN POR LA VIDA EN EL MUNICIPIO DE IBAGUÉ".</t>
  </si>
  <si>
    <t>SDSC-DI-AG55-CONTRATAR LA PRESTACIÓN DE SERVICIOS DE APOYO A LA GESTIÓN PARA EL FORTALECIMIENTO DEL SUBPROGRAMA "IBAGUÉ VIBRA CON NIÑAS Y NIÑOS, PROTEGIDOS, SANOS Y FELICES".</t>
  </si>
  <si>
    <t>SDSC-DI-AG57-CONTRATAR LA PRESTACIÓN DE SERVICIOS DE APOYO A LA GESTIÓN PARA LA IMPLEMENTACIÓN DEL PROYECTO "FORTALECIMIENTO DE LOS JÓVENES QUE VIBRAN POR LA VIDA EN EL MUNICIPIO DE IBAGUÉ".</t>
  </si>
  <si>
    <t>SDSC-DI-P41-CONTRATAR LA PRESTACIÓN DE SERVICIOS PROFESIONALES PARA ADELANTAR ACOMPAÑAMIENTO PSICOSOCIAL EN EL MARCO DEL PROYECTO "FORTALECIMIENTO DE IBAGUÉ VIBRA CON NIÑAS Y NIÑOS, PROTEGIDOS, SANOS Y FELICES EN EL MUNICIPIO DE IBAGUÉ".</t>
  </si>
  <si>
    <t>SDSC-DI-P47-CONTRATAR LA PRESTACIÓN DE SERVICIOS PROFESIONALES PARA LA IMPLEMENTACIÓN DEL PROYECTO FORTALECIMIENTO DE LOS JÓVENES QUE VIBRAN POR LA VIDA EN EL MUNICIPIO DE IBAGUÉ.</t>
  </si>
  <si>
    <t>SDSC-CONTRATAR LA PRESTACION DE SERVICIOS DE UNA ENTIDAD SIN ANIMO DE LUCRO PARA BRINDAR ATENCION INTEGRAL A LOS ADULTOS MAYORES EN SITUACION DE ABANDONO SOCIAL Y/O FAMILIAR DEL MUNICIPIO DE IBAGUE</t>
  </si>
  <si>
    <t>SDSC-DI-P11-CONTRATAR LA PRESTACIÓN DE SERVICIOS PROFESIONALES PARA DESARROLLAR LOS PROCESOS JURÍDICOS Y CONTRACTUALES ENMARCADOS EN LOS PROYECTOS "FORTALECIMIENTO DE IBAGUÉ VIBRA CON NIÑAS Y NIÑOS, PROTEGIDOS, SANOS Y FELICES EN EL MUNICIPIO DE IBAGUÉ" Y FORTALECIMIENTO DE LOS JÓVENES QUE VIBRAN POR LA VIDA EN EL MUNICIPIO DE IBAGUÉ.</t>
  </si>
  <si>
    <t>SDSC-DI-P50- CONTRATAR LA PRESTACIÓN DE SERVICIOS PROFESIONALES PARA LA IMPLEMENTACIÓN DEL PROYECTO FORTALECIMIENTO DE LOS JÓVENES QUE VIBRAN POR LA VIDA EN EL MUNICIPIO DE IBAGUÉ.</t>
  </si>
  <si>
    <t>SDSC-DI-P26-CONTRATAR LA PRESTACIÓN DE SERVICIOS PROFESIONALES PARA ADELANTAR ACOMPAÑAMIENTO PSICOSOCIAL EN EL MARCO DE LOS PROYECTOS "FORTALECIMIENTO DE IBAGUÉ VIBRA CON NIÑAS Y NIÑOS, PROTEGIDOS, SANOS Y FELICES EN EL MUNICIPIO DE IBAGUÉ.</t>
  </si>
  <si>
    <t>SDSC-DI-P48-CONTRATAR LA PRESTACION DE SERVICIOS PROFESIONALES PARA EL DESARROLLO DE LOS PROCESOS DE PLANEACIÓN, SEGUIMIENTO Y EJECUCION ENMARCADOS EN EL PROYECTO DENOMINADO "FORTALECIMIENTO DE IBAGUÉ VIBRA CON NIÑAS Y NIÑOS, PROTEGIDOS, SANOS Y FELICES EN EL MUNICIPIO DE IBAGUÉ".</t>
  </si>
  <si>
    <t>SDSC-DI-P13-CONTRATAR LA PRESTACIÓN DE SERVICIOS PROFESIONALES PARA EL DESARROLLO DE LOS PROCESOS DE PLANEACIÓN, SEGUIMIENTO Y EJECUCIÓN ENMARCADOS EN EL PROYECTO DENOMINADO "FORTALECIMIENTO DE IBAGUÉ VIBRA CON NIÑAS Y NIÑOS, PROTEGIDOS, SANOS Y FELICES EN EL MUNICIPIO DE IBAGUÉ</t>
  </si>
  <si>
    <t>SDSC-DI-P23-CONTRATAR LA PRESTACIÓN DE SERVICIOS PROFESIONALES PARA EL FORTALECIMIENTO DEL PROGRAMA "DESARROLLO INTEGRAL DE NIÑOS, NIÑAS, ADOLESCENTES Y SUS FAMILIAS.</t>
  </si>
  <si>
    <t xml:space="preserve">SDSC-DI-P53-CONTRATAR LA PRESTACIÓN DE SERVICIOS PROFESIONALES PARA EL FORTALECIMIENTO DEL PROGRAMA "DESARROLLO INTEGRAL DE NIÑOS, NIÑAS, ADOLESCENTES Y SUS FAMILIAS". </t>
  </si>
  <si>
    <t>SDSC-DE-P03 PRESTACIÓN DE SERVICIOS PROFESIONALES PARA DESARROLLAR ACTIVIDADES RELACIONADAS A LOS PROCESOS FINANCIEROS DE LOS PROGRAMAS DE LA SECRETARIA DE DESARROLLO SOCIAL COMUNUTARIO.</t>
  </si>
  <si>
    <t>SDSC-1-CONTRATAR LA PRESTACIÓN DE SERVICIOS PROFESIONALES PARA DESARROLLAR LOS PROCESOS JURÍDICOS Y CONTRACTUALES ENMARCADOS EN EL PROYECTO DENOMINADO "FORTALECIMIENTO DE IBAGUÉ VIBRA CON NIÑAS Y NIÑOS, PROTEGIDOS, SANOS Y FELICES EN EL MUNICIPIO DE IBAGUÉ"</t>
  </si>
  <si>
    <t>SDSC-DI-P1-CONTRATAR LA PRESTACIÓN DE SERVICIOS PROFESIONALES PARA EL FORTALECIMIENTO DEL SUBPROGRAMA "IBAGUÉ VIBRA CON NIÑAS Y NIÑOS, PROTEGIDOS, SANOS Y FELICES.</t>
  </si>
  <si>
    <t>SDSC-DE-P24-PRESTACIÓN DE SERVICIOS PROFESIONALES PARA FORTALECER LA EJECUCIÓN DE LAS METAS Y ACTIVIDADES DEL PROGRAMA ATENCION INTEGRAL DE POBLACION EN SITUACION PERMANENTE DE DESPROTECCION SOCIAL Y/O FAMILIAR EN SITUACION DE VULNERABILIDAD DE LA ALCALDIA DE IBAGUE.</t>
  </si>
  <si>
    <t>Valor</t>
  </si>
  <si>
    <t>objeto</t>
  </si>
  <si>
    <t xml:space="preserve">No de Contrato </t>
  </si>
  <si>
    <r>
      <t>OBSERVACIONES: 
*</t>
    </r>
    <r>
      <rPr>
        <sz val="12"/>
        <rFont val="Calibri"/>
        <family val="2"/>
      </rPr>
      <t xml:space="preserve">A través de Decreto 0175 del 21 de Marzo de 2023, se incorporaron recursos de estampillas  por valor de $2.904.897.672 
</t>
    </r>
  </si>
  <si>
    <r>
      <t xml:space="preserve">
NOMBRE:  OSCAR ALBERTO HUERTAS MORENO</t>
    </r>
    <r>
      <rPr>
        <sz val="12"/>
        <rFont val="Calibri"/>
        <family val="2"/>
        <scheme val="minor"/>
      </rPr>
      <t xml:space="preserve">
SECRETARIO DESARROLLO SOCIAL COMUNITARIO
</t>
    </r>
    <r>
      <rPr>
        <b/>
        <sz val="12"/>
        <rFont val="Calibri"/>
        <family val="2"/>
        <scheme val="minor"/>
      </rPr>
      <t xml:space="preserve">
FIRMA:________________________________
NOMBRE: DIANA ALEJANDRA QUIMBAYO GORDILLO</t>
    </r>
    <r>
      <rPr>
        <sz val="12"/>
        <rFont val="Calibri"/>
        <family val="2"/>
        <scheme val="minor"/>
      </rPr>
      <t xml:space="preserve">
DIRECTORA DE MUJER, GÉNERO Y DIVERSIDAD SEXUAL
</t>
    </r>
    <r>
      <rPr>
        <b/>
        <sz val="12"/>
        <rFont val="Calibri"/>
        <family val="2"/>
        <scheme val="minor"/>
      </rPr>
      <t xml:space="preserve">FIRMA:__________________________________
</t>
    </r>
  </si>
  <si>
    <t>1.1.6 Realizar actividades y/o eventos, estrategias de comunicación para la población indigena.</t>
  </si>
  <si>
    <t>2.1.2 Brindar auxilios funerarios a personas de población étnica que lo requieran</t>
  </si>
  <si>
    <t>Un Documento aprobado</t>
  </si>
  <si>
    <t>Un Plan de accion realizado</t>
  </si>
  <si>
    <t>Número de Actividades de socialización realizadas</t>
  </si>
  <si>
    <t>4.1.2 Realizar seguimiento Monitoreo y reportes de Control al proyecto</t>
  </si>
  <si>
    <t>1.1.1 Realizar acompañamiento psicosocial y juridico para apoyar el componente de bienestar comunitario a la poblacion vulnerable</t>
  </si>
  <si>
    <t>4.1.3 llevar a cabo eventos conmemorativos  del programa familias en accion.</t>
  </si>
  <si>
    <t>1.1.3 .Beneficar a los adultos mayores a través de  eventos, entrega de auxilios funerarios, acompañamiento psicológico, asesoría jurídica, medica y tradicional, entrega de ayudas técnicas y/o dotaciones, jornadas de sensibilizacion sobre derechos, entrega de kits nutricionales</t>
  </si>
  <si>
    <t>3.1.2 Realizar actividades de seguimiento y control al proyecto</t>
  </si>
  <si>
    <t>5.1.2 Implementar un espacio de encuentro en las ciclovias para personas con discapacidad y cuidadores</t>
  </si>
  <si>
    <t>% de Atenciónes integrales brindadas</t>
  </si>
  <si>
    <t xml:space="preserve">No. de actividades realizadas </t>
  </si>
  <si>
    <t>No. de ejercicios de difusión realizados</t>
  </si>
  <si>
    <t>No. de visitas realizadas al hogar de paso</t>
  </si>
  <si>
    <t>14.1.2 Realizar visitas de Acompañamiento  para asesorar la implementación y operatividad del hogar de paso.</t>
  </si>
  <si>
    <t>No. Campaña realizada</t>
  </si>
  <si>
    <t>No. Jornadas realizadas</t>
  </si>
  <si>
    <t>17.1.1 Llevar a cabo ejercios de difusion  de la Ruta Integral de Atenciones</t>
  </si>
  <si>
    <t>No. Actividad de difusión realizadas</t>
  </si>
  <si>
    <t>No. de Actividades y/o eventos realizados</t>
  </si>
  <si>
    <t>No. Centros de atención adecuados y/o dotados</t>
  </si>
  <si>
    <t>No. de Boletines realizados</t>
  </si>
  <si>
    <t>No. de Jóvenes acompañados</t>
  </si>
  <si>
    <t>No. Jornadas de socializadión realizadas</t>
  </si>
  <si>
    <t xml:space="preserve">% de cumplimiento plan de trabajo recuperación de saberes </t>
  </si>
  <si>
    <t xml:space="preserve">No. de actividades y/o conmemoraciones realizadas </t>
  </si>
  <si>
    <t xml:space="preserve">% de cumplimiento plan estratégico para restitucion de derechos de la población indígena </t>
  </si>
  <si>
    <t xml:space="preserve">% de población etnica beneficiada que solicite y cumpla con los requisitos para auxilios funerarios </t>
  </si>
  <si>
    <t xml:space="preserve">No. de personas  beneficiadas de los  encuentros de expresión cultural </t>
  </si>
  <si>
    <t xml:space="preserve">No. de estrategias implementadas para el fortalecimiento de las lenguas nativas y tradicion oral </t>
  </si>
  <si>
    <t xml:space="preserve">No. de reportes de seguimiento realizados </t>
  </si>
  <si>
    <t xml:space="preserve">No. de organizaciones étnicas reconocidas </t>
  </si>
  <si>
    <t xml:space="preserve">% de Población vulnerable asesorada </t>
  </si>
  <si>
    <t xml:space="preserve">No. de personas beneficiadas con formación en áreas productivas </t>
  </si>
  <si>
    <t>No. de Proyectos productivos apoyados</t>
  </si>
  <si>
    <t xml:space="preserve">Número de eventos conmemorativos del programa familiar en acción  realizados </t>
  </si>
  <si>
    <t>% adultos mayores de los CBA beneficiados</t>
  </si>
  <si>
    <t>1.1.4 Realizar jornadas para postular, socializar e informar las fechas de pagos e inscripciones de adultos mayores priorizados, activos y bloqueados del programa adulto mayor Colombia mayor</t>
  </si>
  <si>
    <t>2.1.1 .Beneficiar Adultos Mayores a través de la operatividad de los centro día, centro día vida mediante dotaciones, entrega de refrigerios, desarrollo de actividades de ocupación del tiempo libre, huertas caseras, recreación y deporte del municipio de ibague</t>
  </si>
  <si>
    <t>2.1.2 Beneficiar Adulto Mauores a través del  restablecimiento de derechos a los adultos mayores en situación de abandono y/o indigencia en los CBA (Centros de Bienestar al Adulto Mayor)</t>
  </si>
  <si>
    <t>1.1.4 Realizacion de eventos de comercializacion para la promocion de las unidades productivas</t>
  </si>
  <si>
    <t>Numero de eventos   realizados</t>
  </si>
  <si>
    <t xml:space="preserve">No. de socializaciones realizadas </t>
  </si>
  <si>
    <t>No de planes de acción formulados</t>
  </si>
  <si>
    <t>No. de actividades de difusión realizadas</t>
  </si>
  <si>
    <t xml:space="preserve">No. de planes retornos articulados </t>
  </si>
  <si>
    <t xml:space="preserve">No. de organizaciones capacitadas en capital semilla </t>
  </si>
  <si>
    <t xml:space="preserve">No. de mesas insterinstitucionales apoyadas </t>
  </si>
  <si>
    <t>8.1.2 Apoyar a la unidad de victimas con el registro de personas en a través de la herramienta RNI-IGED.</t>
  </si>
  <si>
    <t>% de población victima que solicita registro en el RNI-IGED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</si>
</sst>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#,##0.0_);\(#,##0.0\)"/>
    <numFmt numFmtId="168" formatCode="_ &quot;$&quot;\ * #,##0_ ;_ &quot;$&quot;\ * \-#,##0_ ;_ &quot;$&quot;\ * &quot;-&quot;??_ ;_ @_ "/>
    <numFmt numFmtId="169" formatCode="_ * #,##0.00_ ;_ * \-#,##0.00_ ;_ * &quot;-&quot;??_ ;_ @_ "/>
    <numFmt numFmtId="170" formatCode="[$$-240A]#,##0"/>
    <numFmt numFmtId="171" formatCode="0.0"/>
    <numFmt numFmtId="172" formatCode="_-&quot;$&quot;\ * #,##0_-;\-&quot;$&quot;\ * #,##0_-;_-&quot;$&quot;\ * &quot;-&quot;??_-;_-@_-"/>
  </numFmts>
  <fonts count="4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color rgb="FF000000"/>
      <name val="Arial mt"/>
    </font>
    <font>
      <sz val="12"/>
      <color theme="1"/>
      <name val="Arial MT"/>
    </font>
    <font>
      <b/>
      <sz val="12"/>
      <color rgb="FF000000"/>
      <name val="Arial MT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sz val="9"/>
      <name val="Arial MT"/>
    </font>
    <font>
      <b/>
      <sz val="9.4"/>
      <name val="Arial"/>
      <family val="2"/>
    </font>
    <font>
      <sz val="9.4"/>
      <name val="Arial"/>
      <family val="2"/>
    </font>
    <font>
      <b/>
      <sz val="12"/>
      <color theme="1"/>
      <name val="Arial MT"/>
    </font>
    <font>
      <sz val="14"/>
      <name val="Arial"/>
      <family val="2"/>
    </font>
    <font>
      <sz val="16"/>
      <name val="Arial"/>
      <family val="2"/>
    </font>
    <font>
      <sz val="14"/>
      <color theme="1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MT"/>
    </font>
    <font>
      <b/>
      <sz val="10"/>
      <name val="Arial MT"/>
    </font>
    <font>
      <sz val="10"/>
      <color rgb="FF000000"/>
      <name val="Arial MT"/>
    </font>
    <font>
      <b/>
      <sz val="10"/>
      <color rgb="FF000000"/>
      <name val="Arial MT"/>
    </font>
    <font>
      <sz val="11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222222"/>
      <name val="Arial"/>
      <family val="2"/>
    </font>
    <font>
      <b/>
      <sz val="11"/>
      <name val="Arial MT"/>
    </font>
    <font>
      <sz val="12"/>
      <color rgb="FF2222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/>
      <bottom style="thin">
        <color rgb="FF222222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890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165" fontId="2" fillId="0" borderId="0" xfId="3" applyFont="1" applyBorder="1"/>
    <xf numFmtId="165" fontId="3" fillId="0" borderId="0" xfId="3" applyFont="1" applyBorder="1"/>
    <xf numFmtId="165" fontId="3" fillId="0" borderId="0" xfId="3" applyFont="1" applyBorder="1" applyAlignment="1" applyProtection="1">
      <alignment vertical="center"/>
    </xf>
    <xf numFmtId="10" fontId="3" fillId="0" borderId="0" xfId="2" applyNumberFormat="1" applyFont="1" applyBorder="1" applyProtection="1"/>
    <xf numFmtId="0" fontId="2" fillId="0" borderId="9" xfId="1" applyFont="1" applyBorder="1"/>
    <xf numFmtId="10" fontId="5" fillId="0" borderId="1" xfId="2" applyNumberFormat="1" applyFont="1" applyBorder="1" applyAlignment="1">
      <alignment horizontal="center" vertical="center"/>
    </xf>
    <xf numFmtId="166" fontId="3" fillId="2" borderId="1" xfId="5" applyNumberFormat="1" applyFont="1" applyFill="1" applyBorder="1" applyAlignment="1" applyProtection="1">
      <alignment vertical="center"/>
    </xf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2" fillId="0" borderId="0" xfId="1" applyFont="1" applyAlignment="1">
      <alignment wrapText="1"/>
    </xf>
    <xf numFmtId="2" fontId="3" fillId="0" borderId="0" xfId="1" applyNumberFormat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39" fontId="3" fillId="0" borderId="0" xfId="1" applyNumberFormat="1" applyFont="1"/>
    <xf numFmtId="39" fontId="3" fillId="0" borderId="8" xfId="1" applyNumberFormat="1" applyFont="1" applyBorder="1"/>
    <xf numFmtId="167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0" applyFont="1"/>
    <xf numFmtId="9" fontId="11" fillId="0" borderId="1" xfId="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vertical="center"/>
    </xf>
    <xf numFmtId="39" fontId="3" fillId="5" borderId="1" xfId="1" applyNumberFormat="1" applyFont="1" applyFill="1" applyBorder="1" applyAlignment="1">
      <alignment vertical="center"/>
    </xf>
    <xf numFmtId="0" fontId="2" fillId="5" borderId="1" xfId="1" applyFont="1" applyFill="1" applyBorder="1"/>
    <xf numFmtId="2" fontId="3" fillId="5" borderId="1" xfId="1" applyNumberFormat="1" applyFont="1" applyFill="1" applyBorder="1" applyAlignment="1">
      <alignment vertical="center"/>
    </xf>
    <xf numFmtId="166" fontId="5" fillId="5" borderId="1" xfId="6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7" fontId="3" fillId="4" borderId="1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1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" fontId="3" fillId="0" borderId="14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5" fillId="0" borderId="0" xfId="1" applyFont="1"/>
    <xf numFmtId="0" fontId="4" fillId="0" borderId="1" xfId="1" applyFont="1" applyBorder="1"/>
    <xf numFmtId="0" fontId="4" fillId="0" borderId="17" xfId="1" applyFont="1" applyBorder="1" applyAlignment="1">
      <alignment vertical="center"/>
    </xf>
    <xf numFmtId="2" fontId="5" fillId="0" borderId="0" xfId="1" applyNumberFormat="1" applyFont="1" applyAlignment="1">
      <alignment vertical="center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vertical="center" wrapText="1"/>
    </xf>
    <xf numFmtId="10" fontId="2" fillId="0" borderId="1" xfId="2" applyNumberFormat="1" applyFont="1" applyBorder="1"/>
    <xf numFmtId="0" fontId="2" fillId="0" borderId="8" xfId="1" applyFont="1" applyBorder="1"/>
    <xf numFmtId="0" fontId="4" fillId="0" borderId="15" xfId="1" applyFont="1" applyBorder="1" applyAlignment="1">
      <alignment vertical="top" wrapText="1"/>
    </xf>
    <xf numFmtId="166" fontId="2" fillId="0" borderId="1" xfId="1" applyNumberFormat="1" applyFont="1" applyBorder="1" applyAlignment="1">
      <alignment horizontal="center" vertical="center" wrapText="1"/>
    </xf>
    <xf numFmtId="2" fontId="3" fillId="0" borderId="0" xfId="1" applyNumberFormat="1" applyFont="1" applyAlignment="1">
      <alignment vertical="center" wrapText="1"/>
    </xf>
    <xf numFmtId="0" fontId="4" fillId="2" borderId="16" xfId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8" fontId="2" fillId="2" borderId="1" xfId="3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vertical="center"/>
    </xf>
    <xf numFmtId="167" fontId="14" fillId="3" borderId="19" xfId="0" applyNumberFormat="1" applyFont="1" applyFill="1" applyBorder="1" applyAlignment="1">
      <alignment horizontal="center" vertical="center"/>
    </xf>
    <xf numFmtId="0" fontId="19" fillId="0" borderId="0" xfId="0" applyFont="1"/>
    <xf numFmtId="0" fontId="4" fillId="2" borderId="15" xfId="1" applyFont="1" applyFill="1" applyBorder="1" applyAlignment="1">
      <alignment vertical="top" wrapText="1"/>
    </xf>
    <xf numFmtId="0" fontId="12" fillId="0" borderId="0" xfId="0" applyFont="1" applyAlignment="1">
      <alignment vertical="center"/>
    </xf>
    <xf numFmtId="0" fontId="2" fillId="0" borderId="0" xfId="1" applyFont="1" applyAlignment="1">
      <alignment horizontal="left" wrapText="1"/>
    </xf>
    <xf numFmtId="165" fontId="2" fillId="0" borderId="0" xfId="3" applyFont="1" applyBorder="1" applyAlignment="1" applyProtection="1">
      <alignment vertical="center"/>
    </xf>
    <xf numFmtId="10" fontId="4" fillId="0" borderId="1" xfId="2" applyNumberFormat="1" applyFont="1" applyBorder="1" applyAlignment="1">
      <alignment horizontal="center" vertical="center"/>
    </xf>
    <xf numFmtId="166" fontId="2" fillId="2" borderId="1" xfId="5" applyNumberFormat="1" applyFont="1" applyFill="1" applyBorder="1" applyAlignment="1" applyProtection="1">
      <alignment vertical="center"/>
    </xf>
    <xf numFmtId="1" fontId="2" fillId="5" borderId="1" xfId="1" applyNumberFormat="1" applyFont="1" applyFill="1" applyBorder="1" applyAlignment="1">
      <alignment horizontal="center" vertical="center" wrapText="1"/>
    </xf>
    <xf numFmtId="166" fontId="4" fillId="5" borderId="1" xfId="6" applyNumberFormat="1" applyFont="1" applyFill="1" applyBorder="1" applyAlignment="1">
      <alignment horizontal="right" vertical="center" wrapText="1"/>
    </xf>
    <xf numFmtId="39" fontId="2" fillId="5" borderId="1" xfId="1" applyNumberFormat="1" applyFont="1" applyFill="1" applyBorder="1" applyAlignment="1">
      <alignment vertical="center"/>
    </xf>
    <xf numFmtId="10" fontId="2" fillId="0" borderId="0" xfId="2" applyNumberFormat="1" applyFont="1" applyBorder="1" applyProtection="1"/>
    <xf numFmtId="39" fontId="2" fillId="0" borderId="0" xfId="1" applyNumberFormat="1" applyFont="1"/>
    <xf numFmtId="167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10" fontId="2" fillId="0" borderId="0" xfId="2" applyNumberFormat="1" applyFont="1"/>
    <xf numFmtId="0" fontId="4" fillId="0" borderId="16" xfId="1" applyFont="1" applyBorder="1" applyAlignment="1">
      <alignment vertical="top"/>
    </xf>
    <xf numFmtId="0" fontId="4" fillId="0" borderId="0" xfId="1" applyFont="1"/>
    <xf numFmtId="2" fontId="4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 wrapText="1"/>
    </xf>
    <xf numFmtId="0" fontId="2" fillId="2" borderId="0" xfId="1" applyFont="1" applyFill="1"/>
    <xf numFmtId="165" fontId="2" fillId="2" borderId="0" xfId="3" applyFont="1" applyFill="1" applyBorder="1" applyAlignment="1" applyProtection="1">
      <alignment vertical="center"/>
    </xf>
    <xf numFmtId="2" fontId="2" fillId="2" borderId="0" xfId="1" applyNumberFormat="1" applyFont="1" applyFill="1"/>
    <xf numFmtId="165" fontId="2" fillId="2" borderId="0" xfId="3" applyFont="1" applyFill="1" applyBorder="1"/>
    <xf numFmtId="164" fontId="2" fillId="2" borderId="0" xfId="1" applyNumberFormat="1" applyFont="1" applyFill="1"/>
    <xf numFmtId="0" fontId="21" fillId="0" borderId="0" xfId="0" applyFont="1"/>
    <xf numFmtId="166" fontId="2" fillId="0" borderId="0" xfId="1" applyNumberFormat="1" applyFont="1"/>
    <xf numFmtId="0" fontId="2" fillId="0" borderId="0" xfId="1" applyFont="1" applyAlignment="1">
      <alignment horizont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165" fontId="2" fillId="2" borderId="0" xfId="1" applyNumberFormat="1" applyFont="1" applyFill="1"/>
    <xf numFmtId="0" fontId="4" fillId="2" borderId="13" xfId="1" applyFont="1" applyFill="1" applyBorder="1" applyAlignment="1">
      <alignment vertical="top" wrapText="1"/>
    </xf>
    <xf numFmtId="42" fontId="2" fillId="2" borderId="1" xfId="5" applyFont="1" applyFill="1" applyBorder="1" applyAlignment="1">
      <alignment horizontal="center" vertical="center"/>
    </xf>
    <xf numFmtId="42" fontId="2" fillId="0" borderId="1" xfId="5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42" fontId="2" fillId="0" borderId="1" xfId="5" applyFont="1" applyBorder="1" applyAlignment="1">
      <alignment wrapText="1"/>
    </xf>
    <xf numFmtId="37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9" fontId="9" fillId="0" borderId="1" xfId="7" applyFont="1" applyBorder="1" applyAlignment="1">
      <alignment horizontal="center" vertical="center"/>
    </xf>
    <xf numFmtId="166" fontId="5" fillId="5" borderId="1" xfId="3" applyNumberFormat="1" applyFont="1" applyFill="1" applyBorder="1" applyAlignment="1" applyProtection="1">
      <alignment vertical="center"/>
    </xf>
    <xf numFmtId="0" fontId="3" fillId="5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9" fontId="3" fillId="2" borderId="1" xfId="7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1" fontId="3" fillId="0" borderId="1" xfId="6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4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/>
    </xf>
    <xf numFmtId="3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166" fontId="3" fillId="2" borderId="1" xfId="3" applyNumberFormat="1" applyFont="1" applyFill="1" applyBorder="1" applyAlignment="1" applyProtection="1">
      <alignment vertical="center"/>
    </xf>
    <xf numFmtId="0" fontId="4" fillId="0" borderId="13" xfId="1" applyFont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9" fontId="3" fillId="0" borderId="1" xfId="7" applyFont="1" applyBorder="1" applyAlignment="1">
      <alignment horizontal="center" vertical="center" wrapText="1"/>
    </xf>
    <xf numFmtId="167" fontId="17" fillId="5" borderId="20" xfId="0" applyNumberFormat="1" applyFont="1" applyFill="1" applyBorder="1" applyAlignment="1">
      <alignment horizontal="center" vertical="center"/>
    </xf>
    <xf numFmtId="167" fontId="17" fillId="5" borderId="22" xfId="0" applyNumberFormat="1" applyFont="1" applyFill="1" applyBorder="1" applyAlignment="1">
      <alignment vertical="top"/>
    </xf>
    <xf numFmtId="0" fontId="4" fillId="2" borderId="1" xfId="1" applyFont="1" applyFill="1" applyBorder="1" applyAlignment="1">
      <alignment vertical="center"/>
    </xf>
    <xf numFmtId="0" fontId="2" fillId="0" borderId="0" xfId="1" applyFont="1" applyAlignment="1"/>
    <xf numFmtId="0" fontId="21" fillId="0" borderId="0" xfId="0" applyFont="1" applyAlignment="1">
      <alignment vertical="center"/>
    </xf>
    <xf numFmtId="37" fontId="2" fillId="4" borderId="34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37" fontId="2" fillId="4" borderId="23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/>
    </xf>
    <xf numFmtId="167" fontId="4" fillId="3" borderId="37" xfId="0" applyNumberFormat="1" applyFont="1" applyFill="1" applyBorder="1" applyAlignment="1">
      <alignment horizontal="center" vertical="center"/>
    </xf>
    <xf numFmtId="166" fontId="2" fillId="2" borderId="14" xfId="5" applyNumberFormat="1" applyFont="1" applyFill="1" applyBorder="1" applyAlignment="1" applyProtection="1">
      <alignment vertical="center"/>
    </xf>
    <xf numFmtId="2" fontId="2" fillId="0" borderId="0" xfId="1" applyNumberFormat="1" applyFont="1" applyAlignment="1">
      <alignment vertical="center"/>
    </xf>
    <xf numFmtId="0" fontId="3" fillId="0" borderId="1" xfId="9" applyFont="1" applyBorder="1" applyAlignment="1">
      <alignment horizontal="center" vertical="center"/>
    </xf>
    <xf numFmtId="166" fontId="5" fillId="8" borderId="1" xfId="6" applyNumberFormat="1" applyFont="1" applyFill="1" applyBorder="1" applyAlignment="1">
      <alignment horizontal="right" vertical="center" wrapText="1"/>
    </xf>
    <xf numFmtId="166" fontId="5" fillId="5" borderId="10" xfId="6" applyNumberFormat="1" applyFont="1" applyFill="1" applyBorder="1" applyAlignment="1">
      <alignment horizontal="right" vertical="center" wrapText="1"/>
    </xf>
    <xf numFmtId="1" fontId="3" fillId="5" borderId="10" xfId="1" applyNumberFormat="1" applyFont="1" applyFill="1" applyBorder="1" applyAlignment="1">
      <alignment horizontal="center" vertical="center" wrapText="1"/>
    </xf>
    <xf numFmtId="10" fontId="5" fillId="0" borderId="14" xfId="2" applyNumberFormat="1" applyFont="1" applyBorder="1" applyAlignment="1">
      <alignment horizontal="center" vertical="center"/>
    </xf>
    <xf numFmtId="10" fontId="22" fillId="0" borderId="1" xfId="2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center" wrapText="1"/>
    </xf>
    <xf numFmtId="2" fontId="4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167" fontId="2" fillId="2" borderId="0" xfId="1" applyNumberFormat="1" applyFont="1" applyFill="1"/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2" fontId="4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0" fontId="2" fillId="0" borderId="0" xfId="1" applyFont="1" applyBorder="1"/>
    <xf numFmtId="168" fontId="2" fillId="2" borderId="0" xfId="3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0" fillId="0" borderId="0" xfId="0" applyFont="1" applyBorder="1"/>
    <xf numFmtId="0" fontId="14" fillId="0" borderId="0" xfId="0" applyFont="1" applyBorder="1" applyAlignment="1">
      <alignment horizontal="left" vertical="top" wrapText="1"/>
    </xf>
    <xf numFmtId="0" fontId="3" fillId="0" borderId="1" xfId="1" applyFont="1" applyBorder="1"/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2" borderId="1" xfId="1" applyFont="1" applyFill="1" applyBorder="1"/>
    <xf numFmtId="167" fontId="14" fillId="3" borderId="22" xfId="0" applyNumberFormat="1" applyFont="1" applyFill="1" applyBorder="1" applyAlignment="1">
      <alignment horizontal="center" vertical="center"/>
    </xf>
    <xf numFmtId="0" fontId="11" fillId="2" borderId="1" xfId="9" applyFont="1" applyFill="1" applyBorder="1" applyAlignment="1">
      <alignment horizontal="center" vertical="center"/>
    </xf>
    <xf numFmtId="3" fontId="3" fillId="2" borderId="1" xfId="9" applyNumberFormat="1" applyFont="1" applyFill="1" applyBorder="1" applyAlignment="1">
      <alignment horizontal="center" vertical="center" wrapText="1"/>
    </xf>
    <xf numFmtId="9" fontId="3" fillId="2" borderId="12" xfId="0" applyNumberFormat="1" applyFont="1" applyFill="1" applyBorder="1" applyAlignment="1">
      <alignment horizontal="center" vertical="center"/>
    </xf>
    <xf numFmtId="0" fontId="2" fillId="0" borderId="13" xfId="1" applyFont="1" applyBorder="1"/>
    <xf numFmtId="39" fontId="3" fillId="0" borderId="11" xfId="1" applyNumberFormat="1" applyFont="1" applyBorder="1"/>
    <xf numFmtId="0" fontId="10" fillId="0" borderId="11" xfId="0" applyFont="1" applyBorder="1"/>
    <xf numFmtId="9" fontId="2" fillId="0" borderId="0" xfId="7" applyFont="1"/>
    <xf numFmtId="172" fontId="31" fillId="0" borderId="0" xfId="10" applyNumberFormat="1" applyFont="1" applyAlignment="1">
      <alignment wrapText="1"/>
    </xf>
    <xf numFmtId="172" fontId="31" fillId="0" borderId="0" xfId="10" applyNumberFormat="1" applyFont="1"/>
    <xf numFmtId="172" fontId="33" fillId="0" borderId="0" xfId="10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66" fontId="2" fillId="2" borderId="1" xfId="1" applyNumberFormat="1" applyFont="1" applyFill="1" applyBorder="1"/>
    <xf numFmtId="166" fontId="2" fillId="2" borderId="11" xfId="1" applyNumberFormat="1" applyFont="1" applyFill="1" applyBorder="1"/>
    <xf numFmtId="166" fontId="2" fillId="2" borderId="1" xfId="1" applyNumberFormat="1" applyFont="1" applyFill="1" applyBorder="1" applyAlignment="1">
      <alignment vertical="center"/>
    </xf>
    <xf numFmtId="9" fontId="3" fillId="0" borderId="1" xfId="9" applyNumberFormat="1" applyFont="1" applyBorder="1" applyAlignment="1">
      <alignment horizontal="center" vertical="center" wrapText="1"/>
    </xf>
    <xf numFmtId="1" fontId="11" fillId="0" borderId="1" xfId="9" applyNumberFormat="1" applyFont="1" applyBorder="1" applyAlignment="1">
      <alignment horizontal="center" vertical="center"/>
    </xf>
    <xf numFmtId="9" fontId="12" fillId="2" borderId="1" xfId="9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wrapText="1"/>
    </xf>
    <xf numFmtId="1" fontId="3" fillId="2" borderId="1" xfId="6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167" fontId="17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vertical="top"/>
    </xf>
    <xf numFmtId="0" fontId="19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2" fontId="2" fillId="2" borderId="0" xfId="10" applyNumberFormat="1" applyFont="1" applyFill="1" applyAlignment="1">
      <alignment wrapText="1"/>
    </xf>
    <xf numFmtId="165" fontId="3" fillId="2" borderId="0" xfId="3" applyFont="1" applyFill="1" applyBorder="1" applyAlignment="1" applyProtection="1">
      <alignment vertical="center"/>
    </xf>
    <xf numFmtId="37" fontId="9" fillId="2" borderId="1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9" fontId="2" fillId="6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9" fontId="2" fillId="6" borderId="37" xfId="0" applyNumberFormat="1" applyFont="1" applyFill="1" applyBorder="1" applyAlignment="1">
      <alignment horizontal="center" vertical="center" wrapText="1"/>
    </xf>
    <xf numFmtId="3" fontId="2" fillId="6" borderId="34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/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26" fillId="2" borderId="14" xfId="1" applyFont="1" applyFill="1" applyBorder="1" applyAlignment="1">
      <alignment horizontal="center" vertical="center"/>
    </xf>
    <xf numFmtId="172" fontId="32" fillId="2" borderId="0" xfId="10" applyNumberFormat="1" applyFont="1" applyFill="1"/>
    <xf numFmtId="0" fontId="3" fillId="2" borderId="11" xfId="0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38" xfId="0" applyNumberFormat="1" applyFont="1" applyFill="1" applyBorder="1" applyAlignment="1">
      <alignment horizontal="center" vertical="center" wrapText="1"/>
    </xf>
    <xf numFmtId="9" fontId="3" fillId="2" borderId="36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left"/>
    </xf>
    <xf numFmtId="2" fontId="4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vertical="center"/>
    </xf>
    <xf numFmtId="2" fontId="5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2" fillId="0" borderId="0" xfId="1" applyFont="1" applyFill="1" applyBorder="1" applyAlignment="1">
      <alignment horizontal="center" vertical="center"/>
    </xf>
    <xf numFmtId="0" fontId="21" fillId="0" borderId="0" xfId="1" applyFont="1" applyFill="1"/>
    <xf numFmtId="166" fontId="2" fillId="0" borderId="0" xfId="1" applyNumberFormat="1" applyFont="1" applyFill="1"/>
    <xf numFmtId="0" fontId="10" fillId="0" borderId="0" xfId="0" applyFont="1" applyFill="1" applyBorder="1"/>
    <xf numFmtId="0" fontId="2" fillId="0" borderId="0" xfId="1" applyFont="1" applyFill="1" applyBorder="1"/>
    <xf numFmtId="0" fontId="19" fillId="0" borderId="0" xfId="0" applyFont="1" applyFill="1"/>
    <xf numFmtId="0" fontId="1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/>
    </xf>
    <xf numFmtId="166" fontId="21" fillId="0" borderId="0" xfId="1" applyNumberFormat="1" applyFont="1" applyFill="1" applyBorder="1"/>
    <xf numFmtId="166" fontId="3" fillId="0" borderId="1" xfId="5" applyNumberFormat="1" applyFont="1" applyFill="1" applyBorder="1" applyAlignment="1" applyProtection="1">
      <alignment vertical="center"/>
    </xf>
    <xf numFmtId="166" fontId="3" fillId="0" borderId="1" xfId="3" applyNumberFormat="1" applyFont="1" applyFill="1" applyBorder="1" applyAlignment="1" applyProtection="1">
      <alignment vertical="center"/>
    </xf>
    <xf numFmtId="166" fontId="2" fillId="0" borderId="0" xfId="1" applyNumberFormat="1" applyFont="1" applyFill="1" applyBorder="1"/>
    <xf numFmtId="0" fontId="2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0" xfId="1" applyFont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67" fontId="14" fillId="3" borderId="20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4" fillId="0" borderId="0" xfId="1" applyNumberFormat="1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0" fillId="0" borderId="0" xfId="0" applyFont="1"/>
    <xf numFmtId="0" fontId="14" fillId="0" borderId="0" xfId="0" applyFont="1" applyAlignment="1">
      <alignment horizontal="left" vertical="top" wrapText="1"/>
    </xf>
    <xf numFmtId="166" fontId="2" fillId="0" borderId="0" xfId="1" applyNumberFormat="1" applyFont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9" fontId="16" fillId="2" borderId="1" xfId="7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5" borderId="10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0" fontId="2" fillId="0" borderId="0" xfId="0" applyFont="1"/>
    <xf numFmtId="9" fontId="16" fillId="6" borderId="1" xfId="0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0" fontId="22" fillId="0" borderId="0" xfId="1" applyFont="1" applyAlignment="1">
      <alignment horizontal="center" vertical="center"/>
    </xf>
    <xf numFmtId="9" fontId="3" fillId="7" borderId="1" xfId="9" applyNumberFormat="1" applyFont="1" applyFill="1" applyBorder="1" applyAlignment="1">
      <alignment horizontal="center" vertical="center" wrapText="1"/>
    </xf>
    <xf numFmtId="0" fontId="5" fillId="7" borderId="1" xfId="9" applyFont="1" applyFill="1" applyBorder="1" applyAlignment="1">
      <alignment horizontal="center" vertical="center" wrapText="1"/>
    </xf>
    <xf numFmtId="0" fontId="3" fillId="7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3" fontId="12" fillId="0" borderId="1" xfId="9" applyNumberFormat="1" applyFont="1" applyBorder="1" applyAlignment="1">
      <alignment horizontal="center" vertical="center" wrapText="1"/>
    </xf>
    <xf numFmtId="3" fontId="12" fillId="2" borderId="1" xfId="9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/>
    </xf>
    <xf numFmtId="0" fontId="2" fillId="0" borderId="1" xfId="1" applyFont="1" applyBorder="1"/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2" fontId="19" fillId="2" borderId="0" xfId="0" applyNumberFormat="1" applyFont="1" applyFill="1" applyAlignment="1">
      <alignment horizontal="center" vertical="center"/>
    </xf>
    <xf numFmtId="172" fontId="19" fillId="2" borderId="1" xfId="1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2" fontId="15" fillId="2" borderId="1" xfId="10" applyNumberFormat="1" applyFont="1" applyFill="1" applyBorder="1" applyAlignment="1">
      <alignment horizontal="center" vertical="center"/>
    </xf>
    <xf numFmtId="172" fontId="19" fillId="2" borderId="14" xfId="1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3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9" fontId="2" fillId="4" borderId="1" xfId="0" applyNumberFormat="1" applyFont="1" applyFill="1" applyBorder="1" applyAlignment="1">
      <alignment horizontal="center" vertical="center"/>
    </xf>
    <xf numFmtId="9" fontId="2" fillId="4" borderId="37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166" fontId="2" fillId="0" borderId="1" xfId="5" applyNumberFormat="1" applyFont="1" applyFill="1" applyBorder="1" applyAlignment="1" applyProtection="1">
      <alignment vertical="center"/>
    </xf>
    <xf numFmtId="166" fontId="2" fillId="2" borderId="13" xfId="1" applyNumberFormat="1" applyFont="1" applyFill="1" applyBorder="1"/>
    <xf numFmtId="0" fontId="2" fillId="2" borderId="2" xfId="1" applyFont="1" applyFill="1" applyBorder="1" applyAlignment="1">
      <alignment horizontal="center" vertical="center"/>
    </xf>
    <xf numFmtId="3" fontId="45" fillId="9" borderId="10" xfId="0" applyNumberFormat="1" applyFont="1" applyFill="1" applyBorder="1" applyAlignment="1">
      <alignment horizontal="right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6" fillId="0" borderId="14" xfId="1" applyFont="1" applyBorder="1" applyAlignment="1">
      <alignment horizontal="center" vertical="center" wrapText="1"/>
    </xf>
    <xf numFmtId="0" fontId="46" fillId="0" borderId="14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9" fontId="9" fillId="2" borderId="1" xfId="7" applyFont="1" applyFill="1" applyBorder="1" applyAlignment="1">
      <alignment horizontal="center" vertical="center"/>
    </xf>
    <xf numFmtId="0" fontId="9" fillId="2" borderId="1" xfId="7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5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0" fontId="9" fillId="0" borderId="14" xfId="0" applyFont="1" applyBorder="1"/>
    <xf numFmtId="0" fontId="2" fillId="2" borderId="1" xfId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0" fontId="5" fillId="5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9" fontId="3" fillId="2" borderId="1" xfId="7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left" vertical="center" wrapText="1"/>
    </xf>
    <xf numFmtId="0" fontId="12" fillId="2" borderId="10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0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left" vertical="center"/>
    </xf>
    <xf numFmtId="1" fontId="2" fillId="0" borderId="6" xfId="1" applyNumberFormat="1" applyFont="1" applyBorder="1" applyAlignment="1">
      <alignment horizontal="left" vertical="center"/>
    </xf>
    <xf numFmtId="1" fontId="2" fillId="0" borderId="5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171" fontId="2" fillId="2" borderId="1" xfId="1" applyNumberFormat="1" applyFont="1" applyFill="1" applyBorder="1" applyAlignment="1">
      <alignment horizontal="center" vertical="center"/>
    </xf>
    <xf numFmtId="9" fontId="3" fillId="2" borderId="14" xfId="7" applyFont="1" applyFill="1" applyBorder="1" applyAlignment="1" applyProtection="1">
      <alignment horizontal="center" vertical="center"/>
    </xf>
    <xf numFmtId="9" fontId="3" fillId="2" borderId="10" xfId="7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left" vertical="center" wrapText="1"/>
    </xf>
    <xf numFmtId="0" fontId="3" fillId="2" borderId="14" xfId="9" applyFont="1" applyFill="1" applyBorder="1" applyAlignment="1">
      <alignment horizontal="left" vertical="center" wrapText="1"/>
    </xf>
    <xf numFmtId="0" fontId="3" fillId="2" borderId="10" xfId="9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/>
    <xf numFmtId="0" fontId="18" fillId="0" borderId="1" xfId="0" applyFont="1" applyBorder="1"/>
    <xf numFmtId="167" fontId="14" fillId="3" borderId="20" xfId="0" applyNumberFormat="1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2" xfId="0" applyFont="1" applyBorder="1"/>
    <xf numFmtId="2" fontId="14" fillId="3" borderId="2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5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13" xfId="1" applyFont="1" applyFill="1" applyBorder="1" applyAlignment="1">
      <alignment horizontal="left" vertical="top" wrapText="1"/>
    </xf>
    <xf numFmtId="0" fontId="4" fillId="2" borderId="12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horizontal="left" vertical="top" wrapText="1"/>
    </xf>
    <xf numFmtId="2" fontId="3" fillId="2" borderId="0" xfId="1" applyNumberFormat="1" applyFont="1" applyFill="1" applyAlignment="1">
      <alignment horizontal="left" vertical="top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0" fontId="2" fillId="0" borderId="14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3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8" fillId="0" borderId="7" xfId="1" applyFont="1" applyBorder="1" applyAlignment="1">
      <alignment horizontal="left" vertical="top" wrapText="1"/>
    </xf>
    <xf numFmtId="0" fontId="28" fillId="0" borderId="6" xfId="1" applyFont="1" applyBorder="1" applyAlignment="1">
      <alignment horizontal="left" vertical="top" wrapText="1"/>
    </xf>
    <xf numFmtId="0" fontId="28" fillId="0" borderId="5" xfId="1" applyFont="1" applyBorder="1" applyAlignment="1">
      <alignment horizontal="left" vertical="top" wrapText="1"/>
    </xf>
    <xf numFmtId="0" fontId="28" fillId="0" borderId="9" xfId="1" applyFont="1" applyBorder="1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28" fillId="0" borderId="8" xfId="1" applyFont="1" applyBorder="1" applyAlignment="1">
      <alignment horizontal="left" vertical="top" wrapText="1"/>
    </xf>
    <xf numFmtId="0" fontId="28" fillId="0" borderId="4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28" fillId="0" borderId="2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5" fillId="0" borderId="0" xfId="1" applyNumberFormat="1" applyFont="1" applyAlignment="1">
      <alignment horizontal="center" vertical="center"/>
    </xf>
    <xf numFmtId="1" fontId="2" fillId="2" borderId="13" xfId="1" applyNumberFormat="1" applyFont="1" applyFill="1" applyBorder="1" applyAlignment="1">
      <alignment horizontal="left" vertical="center"/>
    </xf>
    <xf numFmtId="1" fontId="2" fillId="2" borderId="12" xfId="1" applyNumberFormat="1" applyFont="1" applyFill="1" applyBorder="1" applyAlignment="1">
      <alignment horizontal="left" vertical="center"/>
    </xf>
    <xf numFmtId="1" fontId="2" fillId="2" borderId="11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" xfId="0" applyFont="1" applyBorder="1"/>
    <xf numFmtId="0" fontId="16" fillId="0" borderId="1" xfId="0" applyFont="1" applyBorder="1"/>
    <xf numFmtId="0" fontId="2" fillId="4" borderId="25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vertical="center"/>
    </xf>
    <xf numFmtId="0" fontId="2" fillId="4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2" fontId="4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left" vertical="center" wrapText="1"/>
    </xf>
    <xf numFmtId="2" fontId="2" fillId="2" borderId="0" xfId="1" applyNumberFormat="1" applyFont="1" applyFill="1" applyAlignment="1">
      <alignment horizontal="left" vertical="top" wrapText="1"/>
    </xf>
    <xf numFmtId="14" fontId="2" fillId="6" borderId="1" xfId="0" applyNumberFormat="1" applyFont="1" applyFill="1" applyBorder="1" applyAlignment="1">
      <alignment horizontal="center" vertical="center"/>
    </xf>
    <xf numFmtId="9" fontId="2" fillId="2" borderId="1" xfId="7" applyFont="1" applyFill="1" applyBorder="1" applyAlignment="1" applyProtection="1">
      <alignment horizontal="center" vertical="center"/>
    </xf>
    <xf numFmtId="171" fontId="2" fillId="2" borderId="1" xfId="7" applyNumberFormat="1" applyFont="1" applyFill="1" applyBorder="1" applyAlignment="1" applyProtection="1">
      <alignment horizontal="center" vertical="center"/>
    </xf>
    <xf numFmtId="0" fontId="4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2" fontId="2" fillId="0" borderId="0" xfId="1" applyNumberFormat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2" fillId="2" borderId="49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7" xfId="0" applyFont="1" applyFill="1" applyBorder="1"/>
    <xf numFmtId="0" fontId="2" fillId="4" borderId="2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4" fillId="5" borderId="13" xfId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167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1" fontId="2" fillId="2" borderId="1" xfId="7" applyNumberFormat="1" applyFont="1" applyFill="1" applyBorder="1" applyAlignment="1" applyProtection="1">
      <alignment horizontal="center" vertical="center"/>
    </xf>
    <xf numFmtId="14" fontId="2" fillId="6" borderId="14" xfId="0" applyNumberFormat="1" applyFont="1" applyFill="1" applyBorder="1" applyAlignment="1">
      <alignment horizontal="center" vertical="center"/>
    </xf>
    <xf numFmtId="9" fontId="2" fillId="2" borderId="14" xfId="7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9" borderId="52" xfId="0" applyFill="1" applyBorder="1"/>
    <xf numFmtId="0" fontId="0" fillId="9" borderId="0" xfId="0" applyFill="1"/>
    <xf numFmtId="0" fontId="3" fillId="2" borderId="1" xfId="0" applyFont="1" applyFill="1" applyBorder="1"/>
    <xf numFmtId="14" fontId="3" fillId="6" borderId="14" xfId="0" applyNumberFormat="1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top" wrapText="1"/>
    </xf>
    <xf numFmtId="0" fontId="46" fillId="0" borderId="1" xfId="1" applyFont="1" applyBorder="1" applyAlignment="1">
      <alignment horizontal="center" vertical="center"/>
    </xf>
    <xf numFmtId="0" fontId="22" fillId="0" borderId="7" xfId="1" applyFont="1" applyBorder="1" applyAlignment="1">
      <alignment horizontal="left" vertical="top" wrapText="1"/>
    </xf>
    <xf numFmtId="0" fontId="22" fillId="0" borderId="6" xfId="1" applyFont="1" applyBorder="1" applyAlignment="1">
      <alignment horizontal="left" vertical="top" wrapText="1"/>
    </xf>
    <xf numFmtId="0" fontId="22" fillId="0" borderId="5" xfId="1" applyFont="1" applyBorder="1" applyAlignment="1">
      <alignment horizontal="left" vertical="top" wrapText="1"/>
    </xf>
    <xf numFmtId="0" fontId="22" fillId="0" borderId="9" xfId="1" applyFont="1" applyBorder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8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2" fillId="0" borderId="3" xfId="1" applyFont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46" fillId="0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2" fontId="3" fillId="0" borderId="0" xfId="1" applyNumberFormat="1" applyFont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/>
    </xf>
    <xf numFmtId="0" fontId="24" fillId="0" borderId="7" xfId="1" applyFont="1" applyBorder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0" fontId="24" fillId="0" borderId="5" xfId="1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vertical="top" wrapText="1"/>
    </xf>
    <xf numFmtId="0" fontId="24" fillId="0" borderId="2" xfId="1" applyFont="1" applyBorder="1" applyAlignment="1">
      <alignment horizontal="left" vertical="top" wrapText="1"/>
    </xf>
    <xf numFmtId="0" fontId="46" fillId="0" borderId="14" xfId="1" applyFont="1" applyBorder="1" applyAlignment="1">
      <alignment horizontal="center" vertical="center" wrapText="1"/>
    </xf>
    <xf numFmtId="0" fontId="46" fillId="0" borderId="14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2" fillId="2" borderId="14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4" fontId="3" fillId="7" borderId="14" xfId="0" applyNumberFormat="1" applyFont="1" applyFill="1" applyBorder="1" applyAlignment="1">
      <alignment horizontal="center" vertical="center"/>
    </xf>
    <xf numFmtId="14" fontId="3" fillId="7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167" fontId="14" fillId="3" borderId="1" xfId="0" applyNumberFormat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left" vertical="center" wrapText="1"/>
    </xf>
    <xf numFmtId="2" fontId="2" fillId="2" borderId="12" xfId="1" applyNumberFormat="1" applyFont="1" applyFill="1" applyBorder="1" applyAlignment="1">
      <alignment horizontal="left" vertical="center" wrapText="1"/>
    </xf>
    <xf numFmtId="2" fontId="2" fillId="2" borderId="11" xfId="1" applyNumberFormat="1" applyFont="1" applyFill="1" applyBorder="1" applyAlignment="1">
      <alignment horizontal="left" vertical="center" wrapText="1"/>
    </xf>
    <xf numFmtId="1" fontId="2" fillId="0" borderId="13" xfId="1" applyNumberFormat="1" applyFont="1" applyBorder="1" applyAlignment="1">
      <alignment horizontal="left" vertical="center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9" fontId="2" fillId="2" borderId="14" xfId="1" applyNumberFormat="1" applyFont="1" applyFill="1" applyBorder="1" applyAlignment="1">
      <alignment horizontal="center" vertical="center"/>
    </xf>
    <xf numFmtId="9" fontId="2" fillId="2" borderId="10" xfId="1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9" fontId="2" fillId="2" borderId="10" xfId="7" applyFont="1" applyFill="1" applyBorder="1" applyAlignment="1" applyProtection="1">
      <alignment horizontal="center" vertical="center"/>
    </xf>
    <xf numFmtId="0" fontId="2" fillId="0" borderId="12" xfId="1" applyFont="1" applyBorder="1" applyAlignment="1">
      <alignment horizontal="center"/>
    </xf>
    <xf numFmtId="0" fontId="24" fillId="0" borderId="0" xfId="1" applyFont="1" applyBorder="1" applyAlignment="1">
      <alignment horizontal="left" vertical="top" wrapText="1"/>
    </xf>
    <xf numFmtId="2" fontId="4" fillId="0" borderId="13" xfId="1" applyNumberFormat="1" applyFont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14" fontId="2" fillId="6" borderId="14" xfId="9" applyNumberFormat="1" applyFont="1" applyFill="1" applyBorder="1" applyAlignment="1">
      <alignment horizontal="center" vertical="center"/>
    </xf>
    <xf numFmtId="14" fontId="2" fillId="6" borderId="10" xfId="9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5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167" fontId="4" fillId="3" borderId="55" xfId="0" applyNumberFormat="1" applyFont="1" applyFill="1" applyBorder="1" applyAlignment="1">
      <alignment horizontal="center" vertical="center"/>
    </xf>
    <xf numFmtId="167" fontId="4" fillId="3" borderId="44" xfId="0" applyNumberFormat="1" applyFont="1" applyFill="1" applyBorder="1" applyAlignment="1">
      <alignment horizontal="center" vertical="center"/>
    </xf>
    <xf numFmtId="167" fontId="4" fillId="3" borderId="43" xfId="0" applyNumberFormat="1" applyFont="1" applyFill="1" applyBorder="1" applyAlignment="1">
      <alignment horizontal="center" vertical="center"/>
    </xf>
    <xf numFmtId="2" fontId="4" fillId="3" borderId="54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53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67" fontId="2" fillId="0" borderId="20" xfId="0" applyNumberFormat="1" applyFont="1" applyBorder="1" applyAlignment="1">
      <alignment horizontal="left" vertical="center"/>
    </xf>
    <xf numFmtId="167" fontId="2" fillId="0" borderId="21" xfId="0" applyNumberFormat="1" applyFont="1" applyBorder="1" applyAlignment="1">
      <alignment horizontal="left" vertical="center"/>
    </xf>
    <xf numFmtId="167" fontId="2" fillId="0" borderId="22" xfId="0" applyNumberFormat="1" applyFont="1" applyBorder="1" applyAlignment="1">
      <alignment horizontal="left" vertical="center"/>
    </xf>
    <xf numFmtId="167" fontId="2" fillId="0" borderId="30" xfId="0" applyNumberFormat="1" applyFont="1" applyBorder="1" applyAlignment="1">
      <alignment horizontal="left" vertical="center"/>
    </xf>
    <xf numFmtId="167" fontId="2" fillId="0" borderId="31" xfId="0" applyNumberFormat="1" applyFont="1" applyBorder="1" applyAlignment="1">
      <alignment horizontal="left" vertical="center"/>
    </xf>
    <xf numFmtId="167" fontId="2" fillId="0" borderId="28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left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left" vertical="center" wrapText="1"/>
    </xf>
    <xf numFmtId="0" fontId="11" fillId="2" borderId="1" xfId="9" applyFont="1" applyFill="1" applyBorder="1" applyAlignment="1">
      <alignment horizontal="left" vertical="center" wrapText="1"/>
    </xf>
    <xf numFmtId="0" fontId="3" fillId="2" borderId="1" xfId="9" applyFont="1" applyFill="1" applyBorder="1" applyAlignment="1">
      <alignment vertical="center"/>
    </xf>
    <xf numFmtId="0" fontId="3" fillId="2" borderId="1" xfId="9" applyFont="1" applyFill="1" applyBorder="1" applyAlignment="1">
      <alignment horizontal="center" vertical="center" wrapText="1"/>
    </xf>
    <xf numFmtId="14" fontId="3" fillId="0" borderId="1" xfId="9" applyNumberFormat="1" applyFont="1" applyBorder="1" applyAlignment="1">
      <alignment horizontal="center" vertical="center"/>
    </xf>
    <xf numFmtId="9" fontId="3" fillId="0" borderId="1" xfId="7" applyFont="1" applyBorder="1" applyAlignment="1" applyProtection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0" fontId="2" fillId="0" borderId="1" xfId="2" applyNumberFormat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2" fillId="0" borderId="1" xfId="1" applyFont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center"/>
    </xf>
    <xf numFmtId="0" fontId="11" fillId="0" borderId="1" xfId="9" applyFont="1" applyBorder="1" applyAlignment="1">
      <alignment horizontal="left" vertical="center" wrapText="1"/>
    </xf>
    <xf numFmtId="0" fontId="3" fillId="0" borderId="1" xfId="9" applyFont="1" applyBorder="1" applyAlignment="1">
      <alignment vertical="center"/>
    </xf>
    <xf numFmtId="0" fontId="3" fillId="0" borderId="1" xfId="9" applyFont="1" applyBorder="1" applyAlignment="1">
      <alignment horizontal="center" vertical="center" wrapText="1"/>
    </xf>
    <xf numFmtId="0" fontId="36" fillId="7" borderId="1" xfId="9" applyFont="1" applyFill="1" applyBorder="1" applyAlignment="1">
      <alignment horizontal="left" vertical="center" wrapText="1"/>
    </xf>
    <xf numFmtId="170" fontId="36" fillId="7" borderId="1" xfId="9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0" fontId="3" fillId="0" borderId="1" xfId="0" applyFont="1" applyBorder="1"/>
    <xf numFmtId="2" fontId="41" fillId="3" borderId="1" xfId="0" applyNumberFormat="1" applyFont="1" applyFill="1" applyBorder="1" applyAlignment="1">
      <alignment horizontal="center" vertical="center"/>
    </xf>
    <xf numFmtId="0" fontId="40" fillId="0" borderId="1" xfId="0" applyFont="1" applyBorder="1"/>
    <xf numFmtId="0" fontId="37" fillId="7" borderId="1" xfId="9" applyFont="1" applyFill="1" applyBorder="1" applyAlignment="1">
      <alignment horizontal="left" vertical="center" wrapText="1"/>
    </xf>
    <xf numFmtId="0" fontId="38" fillId="7" borderId="1" xfId="9" applyFont="1" applyFill="1" applyBorder="1" applyAlignment="1">
      <alignment horizontal="left" vertical="center" wrapText="1"/>
    </xf>
    <xf numFmtId="0" fontId="39" fillId="7" borderId="1" xfId="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center" vertical="center"/>
    </xf>
    <xf numFmtId="0" fontId="2" fillId="2" borderId="41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9" fontId="3" fillId="0" borderId="14" xfId="7" applyFont="1" applyBorder="1" applyAlignment="1" applyProtection="1">
      <alignment horizontal="center" vertical="center"/>
    </xf>
    <xf numFmtId="9" fontId="3" fillId="0" borderId="10" xfId="7" applyFont="1" applyBorder="1" applyAlignment="1" applyProtection="1">
      <alignment horizontal="center" vertical="center"/>
    </xf>
    <xf numFmtId="0" fontId="3" fillId="2" borderId="14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 wrapText="1"/>
    </xf>
    <xf numFmtId="9" fontId="3" fillId="0" borderId="14" xfId="7" applyFont="1" applyBorder="1" applyAlignment="1" applyProtection="1">
      <alignment vertical="center"/>
    </xf>
    <xf numFmtId="9" fontId="3" fillId="0" borderId="10" xfId="7" applyFont="1" applyBorder="1" applyAlignment="1" applyProtection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" fontId="2" fillId="0" borderId="14" xfId="1" applyNumberFormat="1" applyFont="1" applyBorder="1" applyAlignment="1">
      <alignment vertical="center"/>
    </xf>
    <xf numFmtId="1" fontId="2" fillId="0" borderId="10" xfId="1" applyNumberFormat="1" applyFont="1" applyBorder="1" applyAlignment="1">
      <alignment vertical="center"/>
    </xf>
    <xf numFmtId="1" fontId="2" fillId="0" borderId="14" xfId="1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/>
    </xf>
    <xf numFmtId="14" fontId="3" fillId="0" borderId="14" xfId="1" applyNumberFormat="1" applyFont="1" applyBorder="1" applyAlignment="1">
      <alignment horizontal="center" vertical="center"/>
    </xf>
    <xf numFmtId="14" fontId="3" fillId="0" borderId="1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3" fillId="2" borderId="42" xfId="1" applyFont="1" applyFill="1" applyBorder="1" applyAlignment="1">
      <alignment horizontal="left" vertical="center" wrapText="1"/>
    </xf>
    <xf numFmtId="0" fontId="3" fillId="2" borderId="41" xfId="1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center" vertical="center"/>
    </xf>
    <xf numFmtId="0" fontId="9" fillId="5" borderId="21" xfId="0" applyFont="1" applyFill="1" applyBorder="1"/>
    <xf numFmtId="0" fontId="9" fillId="5" borderId="22" xfId="0" applyFont="1" applyFill="1" applyBorder="1"/>
    <xf numFmtId="167" fontId="17" fillId="5" borderId="20" xfId="0" applyNumberFormat="1" applyFont="1" applyFill="1" applyBorder="1" applyAlignment="1">
      <alignment horizontal="center" vertical="top"/>
    </xf>
    <xf numFmtId="2" fontId="17" fillId="5" borderId="21" xfId="0" applyNumberFormat="1" applyFont="1" applyFill="1" applyBorder="1" applyAlignment="1">
      <alignment horizontal="left" vertical="center"/>
    </xf>
    <xf numFmtId="172" fontId="9" fillId="2" borderId="1" xfId="10" applyNumberFormat="1" applyFont="1" applyFill="1" applyBorder="1" applyAlignment="1">
      <alignment horizontal="center" vertical="center"/>
    </xf>
    <xf numFmtId="172" fontId="47" fillId="2" borderId="1" xfId="10" applyNumberFormat="1" applyFont="1" applyFill="1" applyBorder="1" applyAlignment="1">
      <alignment horizontal="center" vertical="center" wrapText="1"/>
    </xf>
    <xf numFmtId="39" fontId="3" fillId="5" borderId="13" xfId="1" applyNumberFormat="1" applyFont="1" applyFill="1" applyBorder="1" applyAlignment="1">
      <alignment vertical="center"/>
    </xf>
    <xf numFmtId="0" fontId="5" fillId="0" borderId="0" xfId="1" applyFont="1" applyBorder="1"/>
    <xf numFmtId="0" fontId="2" fillId="2" borderId="0" xfId="1" applyFont="1" applyFill="1" applyBorder="1"/>
    <xf numFmtId="2" fontId="5" fillId="0" borderId="0" xfId="1" applyNumberFormat="1" applyFont="1" applyBorder="1" applyAlignment="1">
      <alignment vertical="center"/>
    </xf>
    <xf numFmtId="2" fontId="5" fillId="0" borderId="0" xfId="1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vertical="center" wrapText="1"/>
    </xf>
    <xf numFmtId="2" fontId="3" fillId="0" borderId="0" xfId="1" applyNumberFormat="1" applyFont="1" applyBorder="1" applyAlignment="1">
      <alignment vertical="center"/>
    </xf>
    <xf numFmtId="0" fontId="3" fillId="0" borderId="0" xfId="1" applyFont="1" applyBorder="1"/>
    <xf numFmtId="0" fontId="5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166" fontId="12" fillId="2" borderId="0" xfId="1" applyNumberFormat="1" applyFont="1" applyFill="1" applyBorder="1"/>
    <xf numFmtId="44" fontId="32" fillId="0" borderId="0" xfId="10" applyFont="1" applyBorder="1"/>
    <xf numFmtId="0" fontId="2" fillId="2" borderId="0" xfId="1" applyFont="1" applyFill="1" applyBorder="1" applyAlignment="1">
      <alignment wrapText="1"/>
    </xf>
    <xf numFmtId="0" fontId="3" fillId="2" borderId="0" xfId="1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166" fontId="21" fillId="2" borderId="0" xfId="1" applyNumberFormat="1" applyFont="1" applyFill="1" applyBorder="1"/>
    <xf numFmtId="0" fontId="2" fillId="2" borderId="0" xfId="1" applyFont="1" applyFill="1" applyBorder="1" applyAlignment="1">
      <alignment horizontal="center"/>
    </xf>
    <xf numFmtId="166" fontId="2" fillId="2" borderId="0" xfId="1" applyNumberFormat="1" applyFont="1" applyFill="1" applyBorder="1"/>
    <xf numFmtId="44" fontId="32" fillId="2" borderId="0" xfId="10" applyFont="1" applyFill="1" applyBorder="1"/>
    <xf numFmtId="0" fontId="19" fillId="2" borderId="0" xfId="0" applyFont="1" applyFill="1" applyBorder="1"/>
    <xf numFmtId="0" fontId="19" fillId="0" borderId="0" xfId="0" applyFont="1" applyBorder="1"/>
    <xf numFmtId="0" fontId="5" fillId="0" borderId="13" xfId="1" applyFont="1" applyBorder="1" applyAlignment="1">
      <alignment horizontal="center" vertical="center" wrapText="1"/>
    </xf>
    <xf numFmtId="9" fontId="3" fillId="2" borderId="13" xfId="7" applyFont="1" applyFill="1" applyBorder="1" applyAlignment="1" applyProtection="1">
      <alignment horizontal="center" vertical="center"/>
    </xf>
    <xf numFmtId="9" fontId="3" fillId="2" borderId="7" xfId="7" applyFont="1" applyFill="1" applyBorder="1" applyAlignment="1" applyProtection="1">
      <alignment horizontal="center" vertical="center"/>
    </xf>
    <xf numFmtId="9" fontId="3" fillId="2" borderId="4" xfId="7" applyFont="1" applyFill="1" applyBorder="1" applyAlignment="1" applyProtection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10" fontId="3" fillId="0" borderId="0" xfId="2" applyNumberFormat="1" applyFont="1" applyBorder="1"/>
    <xf numFmtId="0" fontId="3" fillId="0" borderId="4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0" xfId="1" applyFont="1" applyBorder="1"/>
    <xf numFmtId="2" fontId="4" fillId="0" borderId="0" xfId="1" applyNumberFormat="1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6" fillId="2" borderId="0" xfId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vertical="center"/>
    </xf>
    <xf numFmtId="172" fontId="2" fillId="2" borderId="0" xfId="10" applyNumberFormat="1" applyFont="1" applyFill="1" applyBorder="1"/>
    <xf numFmtId="0" fontId="4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" vertical="center"/>
    </xf>
    <xf numFmtId="166" fontId="2" fillId="0" borderId="0" xfId="1" applyNumberFormat="1" applyFont="1" applyBorder="1"/>
    <xf numFmtId="0" fontId="2" fillId="0" borderId="0" xfId="0" applyFont="1" applyBorder="1"/>
    <xf numFmtId="0" fontId="21" fillId="0" borderId="0" xfId="0" applyFont="1" applyBorder="1"/>
    <xf numFmtId="0" fontId="4" fillId="0" borderId="0" xfId="0" applyFont="1" applyBorder="1" applyAlignment="1">
      <alignment horizontal="left" vertical="top" wrapText="1"/>
    </xf>
    <xf numFmtId="39" fontId="3" fillId="0" borderId="0" xfId="1" applyNumberFormat="1" applyFont="1" applyFill="1" applyBorder="1"/>
    <xf numFmtId="166" fontId="2" fillId="2" borderId="0" xfId="1" applyNumberFormat="1" applyFont="1" applyFill="1" applyBorder="1" applyAlignment="1">
      <alignment horizontal="center" vertical="center"/>
    </xf>
    <xf numFmtId="172" fontId="32" fillId="2" borderId="0" xfId="10" applyNumberFormat="1" applyFont="1" applyFill="1" applyBorder="1" applyAlignment="1">
      <alignment wrapText="1"/>
    </xf>
    <xf numFmtId="39" fontId="2" fillId="0" borderId="0" xfId="1" applyNumberFormat="1" applyFont="1" applyBorder="1"/>
    <xf numFmtId="0" fontId="21" fillId="0" borderId="0" xfId="0" applyFont="1" applyBorder="1" applyAlignment="1">
      <alignment vertical="center"/>
    </xf>
    <xf numFmtId="166" fontId="31" fillId="0" borderId="12" xfId="1" applyNumberFormat="1" applyFont="1" applyFill="1" applyBorder="1"/>
    <xf numFmtId="166" fontId="2" fillId="0" borderId="12" xfId="1" applyNumberFormat="1" applyFont="1" applyFill="1" applyBorder="1"/>
    <xf numFmtId="0" fontId="2" fillId="0" borderId="0" xfId="1" applyFont="1" applyFill="1" applyBorder="1" applyAlignment="1">
      <alignment wrapText="1"/>
    </xf>
    <xf numFmtId="2" fontId="3" fillId="0" borderId="0" xfId="1" applyNumberFormat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center"/>
    </xf>
    <xf numFmtId="172" fontId="31" fillId="0" borderId="0" xfId="10" applyNumberFormat="1" applyFont="1" applyFill="1" applyBorder="1" applyAlignment="1">
      <alignment wrapText="1"/>
    </xf>
    <xf numFmtId="172" fontId="31" fillId="0" borderId="0" xfId="10" applyNumberFormat="1" applyFont="1" applyFill="1" applyBorder="1"/>
    <xf numFmtId="172" fontId="31" fillId="0" borderId="0" xfId="10" applyNumberFormat="1" applyFont="1" applyBorder="1"/>
    <xf numFmtId="0" fontId="26" fillId="0" borderId="0" xfId="1" applyFont="1" applyBorder="1" applyAlignment="1">
      <alignment horizontal="center"/>
    </xf>
    <xf numFmtId="0" fontId="21" fillId="0" borderId="0" xfId="1" applyFont="1" applyFill="1" applyBorder="1"/>
    <xf numFmtId="0" fontId="30" fillId="0" borderId="0" xfId="1" applyFont="1" applyFill="1" applyBorder="1" applyAlignment="1">
      <alignment horizontal="center" vertical="center"/>
    </xf>
    <xf numFmtId="166" fontId="21" fillId="0" borderId="11" xfId="1" applyNumberFormat="1" applyFont="1" applyFill="1" applyBorder="1"/>
    <xf numFmtId="0" fontId="2" fillId="0" borderId="0" xfId="1" applyFont="1" applyBorder="1" applyAlignment="1"/>
    <xf numFmtId="166" fontId="3" fillId="0" borderId="0" xfId="3" applyNumberFormat="1" applyFont="1" applyFill="1" applyBorder="1" applyAlignment="1" applyProtection="1">
      <alignment vertical="center"/>
    </xf>
  </cellXfs>
  <cellStyles count="11">
    <cellStyle name="Millares [0]" xfId="6" builtinId="6"/>
    <cellStyle name="Millares [0] 2" xfId="8"/>
    <cellStyle name="Millares 2" xfId="4"/>
    <cellStyle name="Moneda" xfId="10" builtinId="4"/>
    <cellStyle name="Moneda [0]" xfId="5" builtinId="7"/>
    <cellStyle name="Moneda 2" xfId="3"/>
    <cellStyle name="Normal" xfId="0" builtinId="0"/>
    <cellStyle name="Normal 2" xfId="1"/>
    <cellStyle name="Normal 3" xfId="9"/>
    <cellStyle name="Porcentaje" xfId="7" builtinId="5"/>
    <cellStyle name="Porcentaje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3618" y="174625"/>
          <a:ext cx="1253133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9893" y="174625"/>
          <a:ext cx="1091208" cy="586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5" name="Object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521493</xdr:colOff>
      <xdr:row>0</xdr:row>
      <xdr:rowOff>174625</xdr:rowOff>
    </xdr:from>
    <xdr:to>
      <xdr:col>13</xdr:col>
      <xdr:colOff>774501</xdr:colOff>
      <xdr:row>3</xdr:row>
      <xdr:rowOff>380008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5868" y="174625"/>
          <a:ext cx="1186458" cy="1586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323850</xdr:colOff>
          <xdr:row>0</xdr:row>
          <xdr:rowOff>123825</xdr:rowOff>
        </xdr:from>
        <xdr:to>
          <xdr:col>0</xdr:col>
          <xdr:colOff>4429125</xdr:colOff>
          <xdr:row>3</xdr:row>
          <xdr:rowOff>342900</xdr:rowOff>
        </xdr:to>
        <xdr:sp macro="" textlink="">
          <xdr:nvSpPr>
            <xdr:cNvPr id="28676" name="Object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884464</xdr:colOff>
      <xdr:row>0</xdr:row>
      <xdr:rowOff>15875</xdr:rowOff>
    </xdr:from>
    <xdr:to>
      <xdr:col>13</xdr:col>
      <xdr:colOff>523875</xdr:colOff>
      <xdr:row>3</xdr:row>
      <xdr:rowOff>174625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15875"/>
          <a:ext cx="850446" cy="77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95250</xdr:rowOff>
        </xdr:from>
        <xdr:to>
          <xdr:col>0</xdr:col>
          <xdr:colOff>2133600</xdr:colOff>
          <xdr:row>3</xdr:row>
          <xdr:rowOff>114300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590551</xdr:colOff>
      <xdr:row>0</xdr:row>
      <xdr:rowOff>56125</xdr:rowOff>
    </xdr:from>
    <xdr:to>
      <xdr:col>13</xdr:col>
      <xdr:colOff>457201</xdr:colOff>
      <xdr:row>3</xdr:row>
      <xdr:rowOff>174625</xdr:rowOff>
    </xdr:to>
    <xdr:pic>
      <xdr:nvPicPr>
        <xdr:cNvPr id="4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1" y="56125"/>
          <a:ext cx="704850" cy="69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942975</xdr:colOff>
          <xdr:row>0</xdr:row>
          <xdr:rowOff>104775</xdr:rowOff>
        </xdr:from>
        <xdr:to>
          <xdr:col>1</xdr:col>
          <xdr:colOff>3686175</xdr:colOff>
          <xdr:row>3</xdr:row>
          <xdr:rowOff>123825</xdr:rowOff>
        </xdr:to>
        <xdr:sp macro="" textlink="">
          <xdr:nvSpPr>
            <xdr:cNvPr id="11323" name="Object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3050" y="51283"/>
          <a:ext cx="781050" cy="74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19050</xdr:rowOff>
        </xdr:from>
        <xdr:to>
          <xdr:col>0</xdr:col>
          <xdr:colOff>4371975</xdr:colOff>
          <xdr:row>3</xdr:row>
          <xdr:rowOff>142875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609600</xdr:colOff>
      <xdr:row>0</xdr:row>
      <xdr:rowOff>51283</xdr:rowOff>
    </xdr:from>
    <xdr:to>
      <xdr:col>13</xdr:col>
      <xdr:colOff>381000</xdr:colOff>
      <xdr:row>3</xdr:row>
      <xdr:rowOff>163116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51283"/>
          <a:ext cx="609600" cy="683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0</xdr:col>
          <xdr:colOff>3467100</xdr:colOff>
          <xdr:row>3</xdr:row>
          <xdr:rowOff>142875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635000</xdr:colOff>
      <xdr:row>0</xdr:row>
      <xdr:rowOff>14883</xdr:rowOff>
    </xdr:from>
    <xdr:to>
      <xdr:col>13</xdr:col>
      <xdr:colOff>675822</xdr:colOff>
      <xdr:row>3</xdr:row>
      <xdr:rowOff>201216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14883"/>
          <a:ext cx="977447" cy="805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0</xdr:row>
          <xdr:rowOff>66675</xdr:rowOff>
        </xdr:from>
        <xdr:to>
          <xdr:col>1</xdr:col>
          <xdr:colOff>3467100</xdr:colOff>
          <xdr:row>3</xdr:row>
          <xdr:rowOff>142875</xdr:rowOff>
        </xdr:to>
        <xdr:sp macro="" textlink="">
          <xdr:nvSpPr>
            <xdr:cNvPr id="17423" name="Object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666750</xdr:colOff>
      <xdr:row>0</xdr:row>
      <xdr:rowOff>0</xdr:rowOff>
    </xdr:from>
    <xdr:to>
      <xdr:col>13</xdr:col>
      <xdr:colOff>466272</xdr:colOff>
      <xdr:row>3</xdr:row>
      <xdr:rowOff>186333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0"/>
          <a:ext cx="637722" cy="757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14883"/>
          <a:ext cx="904875" cy="770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88" name="Object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0</xdr:col>
          <xdr:colOff>3924300</xdr:colOff>
          <xdr:row>3</xdr:row>
          <xdr:rowOff>171450</xdr:rowOff>
        </xdr:to>
        <xdr:sp macro="" textlink="">
          <xdr:nvSpPr>
            <xdr:cNvPr id="20495" name="Object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555625</xdr:colOff>
      <xdr:row>0</xdr:row>
      <xdr:rowOff>14883</xdr:rowOff>
    </xdr:from>
    <xdr:to>
      <xdr:col>13</xdr:col>
      <xdr:colOff>523875</xdr:colOff>
      <xdr:row>3</xdr:row>
      <xdr:rowOff>166057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4025" y="14883"/>
          <a:ext cx="806450" cy="722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0</xdr:col>
          <xdr:colOff>4343400</xdr:colOff>
          <xdr:row>3</xdr:row>
          <xdr:rowOff>95250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5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6780" y="38695"/>
          <a:ext cx="1178719" cy="147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57" name="Object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6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133350</xdr:rowOff>
        </xdr:from>
        <xdr:to>
          <xdr:col>1</xdr:col>
          <xdr:colOff>4343400</xdr:colOff>
          <xdr:row>3</xdr:row>
          <xdr:rowOff>95250</xdr:rowOff>
        </xdr:to>
        <xdr:sp macro="" textlink="">
          <xdr:nvSpPr>
            <xdr:cNvPr id="23560" name="Object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4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440530</xdr:colOff>
      <xdr:row>0</xdr:row>
      <xdr:rowOff>38695</xdr:rowOff>
    </xdr:from>
    <xdr:to>
      <xdr:col>13</xdr:col>
      <xdr:colOff>619124</xdr:colOff>
      <xdr:row>3</xdr:row>
      <xdr:rowOff>131949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930" y="38695"/>
          <a:ext cx="1016794" cy="664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6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71168" y="33934"/>
          <a:ext cx="1240632" cy="128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1" name="Object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104775</xdr:rowOff>
        </xdr:from>
        <xdr:to>
          <xdr:col>0</xdr:col>
          <xdr:colOff>4400550</xdr:colOff>
          <xdr:row>3</xdr:row>
          <xdr:rowOff>104775</xdr:rowOff>
        </xdr:to>
        <xdr:sp macro="" textlink="">
          <xdr:nvSpPr>
            <xdr:cNvPr id="26637" name="Object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511968</xdr:colOff>
      <xdr:row>0</xdr:row>
      <xdr:rowOff>33934</xdr:rowOff>
    </xdr:from>
    <xdr:to>
      <xdr:col>13</xdr:col>
      <xdr:colOff>742950</xdr:colOff>
      <xdr:row>3</xdr:row>
      <xdr:rowOff>197410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368" y="33934"/>
          <a:ext cx="1069182" cy="725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775607</xdr:colOff>
      <xdr:row>0</xdr:row>
      <xdr:rowOff>0</xdr:rowOff>
    </xdr:from>
    <xdr:to>
      <xdr:col>13</xdr:col>
      <xdr:colOff>149679</xdr:colOff>
      <xdr:row>3</xdr:row>
      <xdr:rowOff>190499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8286" y="0"/>
          <a:ext cx="884464" cy="802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38100</xdr:rowOff>
        </xdr:from>
        <xdr:to>
          <xdr:col>0</xdr:col>
          <xdr:colOff>3714750</xdr:colOff>
          <xdr:row>3</xdr:row>
          <xdr:rowOff>190500</xdr:rowOff>
        </xdr:to>
        <xdr:sp macro="" textlink="">
          <xdr:nvSpPr>
            <xdr:cNvPr id="39938" name="Object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7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352425</xdr:colOff>
          <xdr:row>0</xdr:row>
          <xdr:rowOff>447675</xdr:rowOff>
        </xdr:from>
        <xdr:to>
          <xdr:col>0</xdr:col>
          <xdr:colOff>3933825</xdr:colOff>
          <xdr:row>3</xdr:row>
          <xdr:rowOff>238125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110133</xdr:rowOff>
    </xdr:from>
    <xdr:to>
      <xdr:col>13</xdr:col>
      <xdr:colOff>669726</xdr:colOff>
      <xdr:row>3</xdr:row>
      <xdr:rowOff>363141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0868" y="110133"/>
          <a:ext cx="1567458" cy="164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ALCALD&#205;A/2023/CONTRATO/PROYECTOS%20ACTIVIDADES%20ASIGN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JER"/>
      <sheetName val="ETNIAS."/>
      <sheetName val="LUCHA CONTRA LA POBREZA"/>
      <sheetName val="ADULTO MAYOR"/>
      <sheetName val="DISCAPACIDAD"/>
      <sheetName val="HABITANTE DE CALLE"/>
      <sheetName val="VÍCTIMAS"/>
      <sheetName val="NNA."/>
      <sheetName val="JUVENT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>
            <v>100000000</v>
          </cell>
        </row>
        <row r="3">
          <cell r="C3">
            <v>100000000</v>
          </cell>
        </row>
        <row r="4">
          <cell r="C4">
            <v>40000000</v>
          </cell>
        </row>
        <row r="5">
          <cell r="C5">
            <v>35000000</v>
          </cell>
        </row>
        <row r="6">
          <cell r="C6">
            <v>127298000</v>
          </cell>
        </row>
        <row r="7">
          <cell r="C7">
            <v>95000000</v>
          </cell>
        </row>
        <row r="8">
          <cell r="C8">
            <v>150000000</v>
          </cell>
        </row>
        <row r="9">
          <cell r="C9">
            <v>50000000</v>
          </cell>
        </row>
        <row r="10">
          <cell r="C10">
            <v>10000000</v>
          </cell>
        </row>
        <row r="11">
          <cell r="C11">
            <v>50000000</v>
          </cell>
        </row>
        <row r="12">
          <cell r="C12">
            <v>6000000</v>
          </cell>
        </row>
        <row r="13">
          <cell r="C13">
            <v>10000000</v>
          </cell>
        </row>
        <row r="14">
          <cell r="C14">
            <v>1366284</v>
          </cell>
        </row>
        <row r="15">
          <cell r="C15">
            <v>60000000</v>
          </cell>
        </row>
        <row r="16">
          <cell r="C16">
            <v>30000000</v>
          </cell>
        </row>
        <row r="17">
          <cell r="C17">
            <v>11200000</v>
          </cell>
        </row>
        <row r="18">
          <cell r="C18">
            <v>38800000</v>
          </cell>
        </row>
        <row r="20">
          <cell r="C20">
            <v>501585716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1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20.bin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493"/>
  <sheetViews>
    <sheetView topLeftCell="H1" zoomScale="96" zoomScaleNormal="96" zoomScalePageLayoutView="50" workbookViewId="0">
      <selection activeCell="F72" sqref="F72"/>
    </sheetView>
  </sheetViews>
  <sheetFormatPr baseColWidth="10" defaultColWidth="12.5703125" defaultRowHeight="15"/>
  <cols>
    <col min="1" max="1" width="66.7109375" style="1" customWidth="1"/>
    <col min="2" max="2" width="10.28515625" style="1" customWidth="1"/>
    <col min="3" max="3" width="23.7109375" style="1" customWidth="1"/>
    <col min="4" max="4" width="10" style="1" customWidth="1"/>
    <col min="5" max="5" width="26" style="1" customWidth="1"/>
    <col min="6" max="6" width="23.7109375" style="1" customWidth="1"/>
    <col min="7" max="7" width="8" style="3" customWidth="1"/>
    <col min="8" max="8" width="13.42578125" style="1" customWidth="1"/>
    <col min="9" max="9" width="13.7109375" style="1" customWidth="1"/>
    <col min="10" max="10" width="15.85546875" style="2" customWidth="1"/>
    <col min="11" max="11" width="16.85546875" style="2" customWidth="1"/>
    <col min="12" max="12" width="11" style="1" customWidth="1"/>
    <col min="13" max="13" width="14" style="1" customWidth="1"/>
    <col min="14" max="14" width="16.7109375" style="324" customWidth="1"/>
    <col min="15" max="15" width="16.42578125" style="162" customWidth="1"/>
    <col min="16" max="16" width="9.5703125" style="162" customWidth="1"/>
    <col min="17" max="17" width="8.7109375" style="162" customWidth="1"/>
    <col min="18" max="18" width="18.5703125" style="829" customWidth="1"/>
    <col min="19" max="19" width="33.85546875" style="162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ht="37.5" customHeight="1">
      <c r="A1" s="400"/>
      <c r="B1" s="401" t="s">
        <v>97</v>
      </c>
      <c r="C1" s="401"/>
      <c r="D1" s="401"/>
      <c r="E1" s="401"/>
      <c r="F1" s="401"/>
      <c r="G1" s="401"/>
      <c r="H1" s="401"/>
      <c r="I1" s="402" t="s">
        <v>98</v>
      </c>
      <c r="J1" s="402"/>
      <c r="K1" s="402"/>
      <c r="L1" s="402"/>
      <c r="M1" s="400"/>
      <c r="N1" s="400"/>
      <c r="O1" s="828"/>
    </row>
    <row r="2" spans="1:248" ht="37.5" customHeight="1">
      <c r="A2" s="400"/>
      <c r="B2" s="401"/>
      <c r="C2" s="401"/>
      <c r="D2" s="401"/>
      <c r="E2" s="401"/>
      <c r="F2" s="401"/>
      <c r="G2" s="401"/>
      <c r="H2" s="401"/>
      <c r="I2" s="402" t="s">
        <v>99</v>
      </c>
      <c r="J2" s="402"/>
      <c r="K2" s="402"/>
      <c r="L2" s="402"/>
      <c r="M2" s="400"/>
      <c r="N2" s="400"/>
      <c r="O2" s="828"/>
    </row>
    <row r="3" spans="1:248" ht="33.75" customHeight="1">
      <c r="A3" s="400"/>
      <c r="B3" s="401" t="s">
        <v>100</v>
      </c>
      <c r="C3" s="401"/>
      <c r="D3" s="401"/>
      <c r="E3" s="401"/>
      <c r="F3" s="401"/>
      <c r="G3" s="401"/>
      <c r="H3" s="401"/>
      <c r="I3" s="402" t="s">
        <v>101</v>
      </c>
      <c r="J3" s="402"/>
      <c r="K3" s="402"/>
      <c r="L3" s="402"/>
      <c r="M3" s="400"/>
      <c r="N3" s="400"/>
      <c r="O3" s="828"/>
    </row>
    <row r="4" spans="1:248" ht="38.25" customHeight="1">
      <c r="A4" s="400"/>
      <c r="B4" s="401"/>
      <c r="C4" s="401"/>
      <c r="D4" s="401"/>
      <c r="E4" s="401"/>
      <c r="F4" s="401"/>
      <c r="G4" s="401"/>
      <c r="H4" s="401"/>
      <c r="I4" s="402" t="s">
        <v>102</v>
      </c>
      <c r="J4" s="402"/>
      <c r="K4" s="402"/>
      <c r="L4" s="402"/>
      <c r="M4" s="400"/>
      <c r="N4" s="400"/>
      <c r="O4" s="828"/>
    </row>
    <row r="5" spans="1:248" ht="38.25" customHeight="1">
      <c r="A5" s="400"/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828"/>
    </row>
    <row r="6" spans="1:248" ht="31.5" customHeight="1">
      <c r="A6" s="402" t="s">
        <v>186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828"/>
    </row>
    <row r="7" spans="1:248" ht="15.75">
      <c r="A7" s="51" t="s">
        <v>341</v>
      </c>
      <c r="B7" s="402" t="s">
        <v>374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</row>
    <row r="8" spans="1:248" ht="15.75">
      <c r="A8" s="117" t="s">
        <v>32</v>
      </c>
      <c r="B8" s="409" t="s">
        <v>33</v>
      </c>
      <c r="C8" s="409"/>
      <c r="D8" s="409"/>
      <c r="E8" s="409"/>
      <c r="F8" s="409"/>
      <c r="G8" s="410" t="s">
        <v>185</v>
      </c>
      <c r="H8" s="410"/>
      <c r="I8" s="410"/>
      <c r="J8" s="411" t="s">
        <v>31</v>
      </c>
      <c r="K8" s="411"/>
      <c r="L8" s="411"/>
      <c r="M8" s="411"/>
      <c r="N8" s="411"/>
      <c r="O8" s="830"/>
    </row>
    <row r="9" spans="1:248" ht="15.75">
      <c r="A9" s="147" t="s">
        <v>30</v>
      </c>
      <c r="B9" s="368" t="s">
        <v>184</v>
      </c>
      <c r="C9" s="409"/>
      <c r="D9" s="409"/>
      <c r="E9" s="409"/>
      <c r="F9" s="409"/>
      <c r="G9" s="410"/>
      <c r="H9" s="410"/>
      <c r="I9" s="410"/>
      <c r="J9" s="187" t="s">
        <v>29</v>
      </c>
      <c r="K9" s="412" t="s">
        <v>28</v>
      </c>
      <c r="L9" s="412"/>
      <c r="M9" s="412"/>
      <c r="N9" s="367" t="s">
        <v>27</v>
      </c>
      <c r="O9" s="830"/>
      <c r="Q9" s="831"/>
    </row>
    <row r="10" spans="1:248" ht="46.5" customHeight="1">
      <c r="A10" s="114" t="s">
        <v>26</v>
      </c>
      <c r="B10" s="368" t="s">
        <v>183</v>
      </c>
      <c r="C10" s="368"/>
      <c r="D10" s="368"/>
      <c r="E10" s="368"/>
      <c r="F10" s="368"/>
      <c r="G10" s="410"/>
      <c r="H10" s="410"/>
      <c r="I10" s="410"/>
      <c r="J10" s="102"/>
      <c r="K10" s="407"/>
      <c r="L10" s="407"/>
      <c r="M10" s="407"/>
      <c r="N10" s="103"/>
      <c r="O10" s="830"/>
      <c r="Q10" s="832"/>
    </row>
    <row r="11" spans="1:248" ht="42.75" customHeight="1">
      <c r="A11" s="116" t="s">
        <v>25</v>
      </c>
      <c r="B11" s="368" t="s">
        <v>182</v>
      </c>
      <c r="C11" s="368"/>
      <c r="D11" s="368"/>
      <c r="E11" s="368"/>
      <c r="F11" s="368"/>
      <c r="G11" s="410"/>
      <c r="H11" s="410"/>
      <c r="I11" s="410"/>
      <c r="J11" s="154"/>
      <c r="K11" s="403"/>
      <c r="L11" s="403"/>
      <c r="M11" s="403"/>
      <c r="N11" s="101"/>
      <c r="O11" s="830"/>
      <c r="Q11" s="833"/>
    </row>
    <row r="12" spans="1:248" ht="15.75">
      <c r="A12" s="115" t="s">
        <v>24</v>
      </c>
      <c r="B12" s="413">
        <v>2020730010050</v>
      </c>
      <c r="C12" s="414"/>
      <c r="D12" s="414"/>
      <c r="E12" s="414"/>
      <c r="F12" s="415"/>
      <c r="G12" s="410"/>
      <c r="H12" s="410"/>
      <c r="I12" s="410"/>
      <c r="J12" s="102"/>
      <c r="K12" s="407"/>
      <c r="L12" s="407"/>
      <c r="M12" s="407"/>
      <c r="N12" s="103"/>
      <c r="O12" s="830"/>
      <c r="Q12" s="833"/>
    </row>
    <row r="13" spans="1:248" ht="43.5" customHeight="1">
      <c r="A13" s="418" t="s">
        <v>384</v>
      </c>
      <c r="B13" s="418"/>
      <c r="C13" s="418"/>
      <c r="D13" s="418"/>
      <c r="E13" s="418"/>
      <c r="F13" s="418"/>
      <c r="G13" s="410"/>
      <c r="H13" s="410"/>
      <c r="I13" s="410"/>
      <c r="J13" s="189"/>
      <c r="K13" s="408"/>
      <c r="L13" s="408"/>
      <c r="M13" s="408"/>
      <c r="N13" s="100"/>
      <c r="O13" s="830"/>
      <c r="Q13" s="834"/>
    </row>
    <row r="14" spans="1:248" ht="28.5" customHeight="1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19</v>
      </c>
      <c r="F14" s="404" t="s">
        <v>18</v>
      </c>
      <c r="G14" s="404"/>
      <c r="H14" s="404"/>
      <c r="I14" s="404"/>
      <c r="J14" s="404" t="s">
        <v>17</v>
      </c>
      <c r="K14" s="404"/>
      <c r="L14" s="405" t="s">
        <v>16</v>
      </c>
      <c r="M14" s="405"/>
      <c r="N14" s="405"/>
      <c r="O14" s="835"/>
      <c r="P14" s="835"/>
      <c r="Q14" s="166"/>
      <c r="R14" s="836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406"/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 t="s">
        <v>15</v>
      </c>
      <c r="M15" s="850" t="s">
        <v>14</v>
      </c>
      <c r="N15" s="406" t="s">
        <v>13</v>
      </c>
      <c r="O15" s="835"/>
      <c r="P15" s="171"/>
      <c r="Q15" s="837"/>
      <c r="R15" s="838"/>
      <c r="S15" s="839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406"/>
      <c r="B16" s="404"/>
      <c r="C16" s="404"/>
      <c r="D16" s="404"/>
      <c r="E16" s="404"/>
      <c r="F16" s="186" t="s">
        <v>12</v>
      </c>
      <c r="G16" s="186" t="s">
        <v>11</v>
      </c>
      <c r="H16" s="186" t="s">
        <v>10</v>
      </c>
      <c r="I16" s="10" t="s">
        <v>9</v>
      </c>
      <c r="J16" s="186" t="s">
        <v>8</v>
      </c>
      <c r="K16" s="185" t="s">
        <v>7</v>
      </c>
      <c r="L16" s="404"/>
      <c r="M16" s="850"/>
      <c r="N16" s="406"/>
      <c r="O16" s="835"/>
      <c r="P16" s="171"/>
      <c r="Q16" s="158"/>
      <c r="R16" s="838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19" s="86" customFormat="1" ht="27" customHeight="1">
      <c r="A17" s="419" t="s">
        <v>181</v>
      </c>
      <c r="B17" s="125" t="s">
        <v>1</v>
      </c>
      <c r="C17" s="392" t="s">
        <v>180</v>
      </c>
      <c r="D17" s="111">
        <v>2</v>
      </c>
      <c r="E17" s="11">
        <f t="shared" ref="E17:E46" si="0">F17</f>
        <v>11000000</v>
      </c>
      <c r="F17" s="11">
        <v>11000000</v>
      </c>
      <c r="G17" s="11">
        <v>0</v>
      </c>
      <c r="H17" s="11">
        <v>0</v>
      </c>
      <c r="I17" s="11">
        <v>0</v>
      </c>
      <c r="J17" s="382">
        <v>44946</v>
      </c>
      <c r="K17" s="382">
        <v>45275</v>
      </c>
      <c r="L17" s="387">
        <f>D18/D17</f>
        <v>0</v>
      </c>
      <c r="M17" s="851">
        <f>E18/E17</f>
        <v>0</v>
      </c>
      <c r="N17" s="417">
        <v>0</v>
      </c>
      <c r="O17" s="829"/>
      <c r="P17" s="829"/>
      <c r="Q17" s="840"/>
      <c r="R17" s="829"/>
      <c r="S17" s="829"/>
    </row>
    <row r="18" spans="1:19" s="86" customFormat="1" ht="27" customHeight="1">
      <c r="A18" s="420"/>
      <c r="B18" s="125" t="s">
        <v>0</v>
      </c>
      <c r="C18" s="392"/>
      <c r="D18" s="198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382"/>
      <c r="K18" s="382"/>
      <c r="L18" s="387"/>
      <c r="M18" s="851"/>
      <c r="N18" s="417"/>
      <c r="O18" s="829"/>
      <c r="P18" s="841"/>
      <c r="Q18" s="836"/>
      <c r="R18" s="836"/>
      <c r="S18" s="829"/>
    </row>
    <row r="19" spans="1:19" s="86" customFormat="1" ht="25.5" customHeight="1">
      <c r="A19" s="419" t="s">
        <v>179</v>
      </c>
      <c r="B19" s="125" t="s">
        <v>1</v>
      </c>
      <c r="C19" s="397" t="s">
        <v>178</v>
      </c>
      <c r="D19" s="198">
        <v>2</v>
      </c>
      <c r="E19" s="11">
        <f t="shared" si="0"/>
        <v>10000000</v>
      </c>
      <c r="F19" s="11">
        <v>10000000</v>
      </c>
      <c r="G19" s="11">
        <v>0</v>
      </c>
      <c r="H19" s="11">
        <v>0</v>
      </c>
      <c r="I19" s="11">
        <v>0</v>
      </c>
      <c r="J19" s="382">
        <v>44946</v>
      </c>
      <c r="K19" s="382">
        <v>45275</v>
      </c>
      <c r="L19" s="387">
        <f>D20/D19</f>
        <v>0</v>
      </c>
      <c r="M19" s="851">
        <f>E20/E19</f>
        <v>0</v>
      </c>
      <c r="N19" s="417">
        <v>0</v>
      </c>
      <c r="O19" s="829"/>
      <c r="P19" s="842"/>
      <c r="Q19" s="843"/>
      <c r="R19" s="844"/>
      <c r="S19" s="829"/>
    </row>
    <row r="20" spans="1:19" s="86" customFormat="1" ht="25.5" customHeight="1">
      <c r="A20" s="420"/>
      <c r="B20" s="125" t="s">
        <v>0</v>
      </c>
      <c r="C20" s="398"/>
      <c r="D20" s="198">
        <v>0</v>
      </c>
      <c r="E20" s="11">
        <f t="shared" si="0"/>
        <v>0</v>
      </c>
      <c r="F20" s="11">
        <v>0</v>
      </c>
      <c r="G20" s="11">
        <v>0</v>
      </c>
      <c r="H20" s="11">
        <v>0</v>
      </c>
      <c r="I20" s="11">
        <v>0</v>
      </c>
      <c r="J20" s="382"/>
      <c r="K20" s="382"/>
      <c r="L20" s="387"/>
      <c r="M20" s="851"/>
      <c r="N20" s="417"/>
      <c r="O20" s="829"/>
      <c r="P20" s="842"/>
      <c r="Q20" s="845"/>
      <c r="R20" s="844"/>
      <c r="S20" s="829"/>
    </row>
    <row r="21" spans="1:19" s="86" customFormat="1" ht="25.5" customHeight="1">
      <c r="A21" s="381" t="s">
        <v>177</v>
      </c>
      <c r="B21" s="125" t="s">
        <v>1</v>
      </c>
      <c r="C21" s="392" t="s">
        <v>176</v>
      </c>
      <c r="D21" s="111">
        <v>1</v>
      </c>
      <c r="E21" s="11">
        <f t="shared" si="0"/>
        <v>100000000</v>
      </c>
      <c r="F21" s="11">
        <v>100000000</v>
      </c>
      <c r="G21" s="11">
        <v>0</v>
      </c>
      <c r="H21" s="11">
        <v>0</v>
      </c>
      <c r="I21" s="11">
        <v>0</v>
      </c>
      <c r="J21" s="382">
        <v>44946</v>
      </c>
      <c r="K21" s="382">
        <v>45275</v>
      </c>
      <c r="L21" s="387">
        <f>D22/D21</f>
        <v>0</v>
      </c>
      <c r="M21" s="851">
        <f>E22/E21</f>
        <v>0.125</v>
      </c>
      <c r="N21" s="421">
        <f>L21*L21/M21</f>
        <v>0</v>
      </c>
      <c r="O21" s="829"/>
      <c r="P21" s="842"/>
      <c r="Q21" s="843"/>
      <c r="R21" s="846"/>
      <c r="S21" s="847"/>
    </row>
    <row r="22" spans="1:19" s="86" customFormat="1" ht="25.5" customHeight="1">
      <c r="A22" s="381"/>
      <c r="B22" s="125" t="s">
        <v>0</v>
      </c>
      <c r="C22" s="392"/>
      <c r="D22" s="198">
        <v>0</v>
      </c>
      <c r="E22" s="11">
        <f t="shared" si="0"/>
        <v>12500000</v>
      </c>
      <c r="F22" s="11">
        <v>12500000</v>
      </c>
      <c r="G22" s="11">
        <v>0</v>
      </c>
      <c r="H22" s="11">
        <v>0</v>
      </c>
      <c r="I22" s="11">
        <v>0</v>
      </c>
      <c r="J22" s="382"/>
      <c r="K22" s="382"/>
      <c r="L22" s="387"/>
      <c r="M22" s="851"/>
      <c r="N22" s="421"/>
      <c r="O22" s="829"/>
      <c r="P22" s="842"/>
      <c r="Q22" s="845"/>
      <c r="R22" s="846"/>
      <c r="S22" s="829"/>
    </row>
    <row r="23" spans="1:19" s="86" customFormat="1" ht="33" customHeight="1">
      <c r="A23" s="391" t="s">
        <v>175</v>
      </c>
      <c r="B23" s="125" t="s">
        <v>1</v>
      </c>
      <c r="C23" s="392" t="s">
        <v>174</v>
      </c>
      <c r="D23" s="111">
        <v>1</v>
      </c>
      <c r="E23" s="11">
        <f t="shared" si="0"/>
        <v>20000000</v>
      </c>
      <c r="F23" s="11">
        <v>20000000</v>
      </c>
      <c r="G23" s="11">
        <v>0</v>
      </c>
      <c r="H23" s="11">
        <v>0</v>
      </c>
      <c r="I23" s="11">
        <v>0</v>
      </c>
      <c r="J23" s="382">
        <v>44946</v>
      </c>
      <c r="K23" s="382">
        <v>45275</v>
      </c>
      <c r="L23" s="387">
        <f>D24/D23</f>
        <v>0</v>
      </c>
      <c r="M23" s="851">
        <f>E24/E23</f>
        <v>0</v>
      </c>
      <c r="N23" s="417">
        <v>0</v>
      </c>
      <c r="O23" s="829"/>
      <c r="P23" s="829"/>
      <c r="Q23" s="829"/>
      <c r="R23" s="829"/>
      <c r="S23" s="829"/>
    </row>
    <row r="24" spans="1:19" s="86" customFormat="1" ht="33" customHeight="1">
      <c r="A24" s="391"/>
      <c r="B24" s="125" t="s">
        <v>0</v>
      </c>
      <c r="C24" s="392"/>
      <c r="D24" s="111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382"/>
      <c r="K24" s="382"/>
      <c r="L24" s="387"/>
      <c r="M24" s="851"/>
      <c r="N24" s="417"/>
      <c r="O24" s="829"/>
      <c r="P24" s="841"/>
      <c r="Q24" s="836"/>
      <c r="R24" s="836"/>
      <c r="S24" s="847"/>
    </row>
    <row r="25" spans="1:19" s="86" customFormat="1" ht="48" customHeight="1">
      <c r="A25" s="391" t="s">
        <v>173</v>
      </c>
      <c r="B25" s="125" t="s">
        <v>1</v>
      </c>
      <c r="C25" s="392" t="s">
        <v>172</v>
      </c>
      <c r="D25" s="110">
        <v>1</v>
      </c>
      <c r="E25" s="11">
        <f t="shared" si="0"/>
        <v>115000000</v>
      </c>
      <c r="F25" s="11">
        <f>113633716+1366284</f>
        <v>115000000</v>
      </c>
      <c r="G25" s="11">
        <v>0</v>
      </c>
      <c r="H25" s="11">
        <v>0</v>
      </c>
      <c r="I25" s="11">
        <v>0</v>
      </c>
      <c r="J25" s="382">
        <v>44946</v>
      </c>
      <c r="K25" s="382">
        <v>45275</v>
      </c>
      <c r="L25" s="422">
        <f>D26/D25</f>
        <v>0.25</v>
      </c>
      <c r="M25" s="852">
        <f>E26/E25</f>
        <v>0.17946480869565218</v>
      </c>
      <c r="N25" s="421">
        <f>L25*L25/M25</f>
        <v>0.34825769160120673</v>
      </c>
      <c r="O25" s="829"/>
      <c r="P25" s="842"/>
      <c r="Q25" s="843"/>
      <c r="R25" s="844"/>
      <c r="S25" s="847"/>
    </row>
    <row r="26" spans="1:19" s="86" customFormat="1" ht="48" customHeight="1">
      <c r="A26" s="391"/>
      <c r="B26" s="125" t="s">
        <v>0</v>
      </c>
      <c r="C26" s="392"/>
      <c r="D26" s="110">
        <v>0.25</v>
      </c>
      <c r="E26" s="11">
        <f t="shared" si="0"/>
        <v>20638453</v>
      </c>
      <c r="F26" s="11">
        <f>20200000+438453</f>
        <v>20638453</v>
      </c>
      <c r="G26" s="11">
        <v>0</v>
      </c>
      <c r="H26" s="11">
        <v>0</v>
      </c>
      <c r="I26" s="11">
        <v>0</v>
      </c>
      <c r="J26" s="382"/>
      <c r="K26" s="382"/>
      <c r="L26" s="423"/>
      <c r="M26" s="853"/>
      <c r="N26" s="421"/>
      <c r="O26" s="829"/>
      <c r="P26" s="842"/>
      <c r="Q26" s="845"/>
      <c r="R26" s="844"/>
      <c r="S26" s="847"/>
    </row>
    <row r="27" spans="1:19" s="86" customFormat="1" ht="29.25" customHeight="1">
      <c r="A27" s="395" t="s">
        <v>171</v>
      </c>
      <c r="B27" s="125" t="s">
        <v>1</v>
      </c>
      <c r="C27" s="397" t="s">
        <v>169</v>
      </c>
      <c r="D27" s="111">
        <v>2</v>
      </c>
      <c r="E27" s="11">
        <f t="shared" si="0"/>
        <v>40000000</v>
      </c>
      <c r="F27" s="11">
        <v>40000000</v>
      </c>
      <c r="G27" s="11">
        <v>0</v>
      </c>
      <c r="H27" s="11">
        <v>0</v>
      </c>
      <c r="I27" s="11">
        <v>0</v>
      </c>
      <c r="J27" s="382">
        <v>44946</v>
      </c>
      <c r="K27" s="382">
        <v>45275</v>
      </c>
      <c r="L27" s="387">
        <f>D28/D27</f>
        <v>0.5</v>
      </c>
      <c r="M27" s="851">
        <f>E28/E27</f>
        <v>0.625</v>
      </c>
      <c r="N27" s="417">
        <f>L27*L27/M27</f>
        <v>0.4</v>
      </c>
      <c r="O27" s="829"/>
      <c r="P27" s="829"/>
      <c r="Q27" s="829"/>
      <c r="R27" s="829"/>
      <c r="S27" s="847"/>
    </row>
    <row r="28" spans="1:19" s="86" customFormat="1" ht="34.5" customHeight="1">
      <c r="A28" s="396"/>
      <c r="B28" s="125" t="s">
        <v>0</v>
      </c>
      <c r="C28" s="398"/>
      <c r="D28" s="111">
        <v>1</v>
      </c>
      <c r="E28" s="11">
        <f t="shared" si="0"/>
        <v>25000000</v>
      </c>
      <c r="F28" s="11">
        <v>25000000</v>
      </c>
      <c r="G28" s="11">
        <v>0</v>
      </c>
      <c r="H28" s="11">
        <v>0</v>
      </c>
      <c r="I28" s="11">
        <v>0</v>
      </c>
      <c r="J28" s="382"/>
      <c r="K28" s="382"/>
      <c r="L28" s="387"/>
      <c r="M28" s="851"/>
      <c r="N28" s="417"/>
      <c r="O28" s="829"/>
      <c r="P28" s="829"/>
      <c r="Q28" s="829"/>
      <c r="R28" s="829"/>
      <c r="S28" s="847"/>
    </row>
    <row r="29" spans="1:19" s="86" customFormat="1" ht="34.5" customHeight="1">
      <c r="A29" s="391" t="s">
        <v>170</v>
      </c>
      <c r="B29" s="125" t="s">
        <v>1</v>
      </c>
      <c r="C29" s="392" t="s">
        <v>169</v>
      </c>
      <c r="D29" s="111">
        <v>4</v>
      </c>
      <c r="E29" s="11">
        <f t="shared" si="0"/>
        <v>40000000</v>
      </c>
      <c r="F29" s="11">
        <v>40000000</v>
      </c>
      <c r="G29" s="11">
        <v>0</v>
      </c>
      <c r="H29" s="11">
        <v>0</v>
      </c>
      <c r="I29" s="11">
        <v>0</v>
      </c>
      <c r="J29" s="382">
        <v>44946</v>
      </c>
      <c r="K29" s="382">
        <v>45275</v>
      </c>
      <c r="L29" s="387">
        <f>D30/D29</f>
        <v>0.25</v>
      </c>
      <c r="M29" s="851">
        <f>E30/E29</f>
        <v>0.625</v>
      </c>
      <c r="N29" s="421">
        <f>L29*L29/M29</f>
        <v>0.1</v>
      </c>
      <c r="O29" s="829"/>
      <c r="P29" s="829"/>
      <c r="Q29" s="829"/>
      <c r="R29" s="829"/>
      <c r="S29" s="847"/>
    </row>
    <row r="30" spans="1:19" s="86" customFormat="1" ht="34.5" customHeight="1">
      <c r="A30" s="391"/>
      <c r="B30" s="125" t="s">
        <v>0</v>
      </c>
      <c r="C30" s="392"/>
      <c r="D30" s="111">
        <v>1</v>
      </c>
      <c r="E30" s="11">
        <f t="shared" si="0"/>
        <v>25000000</v>
      </c>
      <c r="F30" s="11">
        <v>25000000</v>
      </c>
      <c r="G30" s="11">
        <v>0</v>
      </c>
      <c r="H30" s="11">
        <v>0</v>
      </c>
      <c r="I30" s="11">
        <v>0</v>
      </c>
      <c r="J30" s="382"/>
      <c r="K30" s="382"/>
      <c r="L30" s="387"/>
      <c r="M30" s="851"/>
      <c r="N30" s="421"/>
      <c r="O30" s="829"/>
      <c r="P30" s="829"/>
      <c r="Q30" s="829"/>
      <c r="R30" s="829"/>
      <c r="S30" s="847"/>
    </row>
    <row r="31" spans="1:19" s="86" customFormat="1" ht="23.25" customHeight="1">
      <c r="A31" s="399" t="s">
        <v>168</v>
      </c>
      <c r="B31" s="125" t="s">
        <v>1</v>
      </c>
      <c r="C31" s="392" t="s">
        <v>167</v>
      </c>
      <c r="D31" s="111">
        <v>40</v>
      </c>
      <c r="E31" s="11">
        <f t="shared" si="0"/>
        <v>35000000</v>
      </c>
      <c r="F31" s="11">
        <v>35000000</v>
      </c>
      <c r="G31" s="11">
        <v>0</v>
      </c>
      <c r="H31" s="11">
        <v>0</v>
      </c>
      <c r="I31" s="11">
        <v>0</v>
      </c>
      <c r="J31" s="382">
        <v>44946</v>
      </c>
      <c r="K31" s="382">
        <v>45275</v>
      </c>
      <c r="L31" s="387">
        <f>D32/D31</f>
        <v>0</v>
      </c>
      <c r="M31" s="851">
        <f>E32/E31</f>
        <v>0</v>
      </c>
      <c r="N31" s="417">
        <v>0</v>
      </c>
      <c r="O31" s="829"/>
      <c r="P31" s="842"/>
      <c r="Q31" s="843"/>
      <c r="R31" s="844"/>
      <c r="S31" s="847"/>
    </row>
    <row r="32" spans="1:19" s="86" customFormat="1" ht="23.25" customHeight="1">
      <c r="A32" s="399"/>
      <c r="B32" s="125" t="s">
        <v>0</v>
      </c>
      <c r="C32" s="392"/>
      <c r="D32" s="111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382"/>
      <c r="K32" s="382"/>
      <c r="L32" s="387"/>
      <c r="M32" s="851"/>
      <c r="N32" s="417"/>
      <c r="O32" s="829"/>
      <c r="P32" s="842"/>
      <c r="Q32" s="845"/>
      <c r="R32" s="844"/>
      <c r="S32" s="847"/>
    </row>
    <row r="33" spans="1:21" s="86" customFormat="1" ht="24" customHeight="1">
      <c r="A33" s="393" t="s">
        <v>166</v>
      </c>
      <c r="B33" s="125" t="s">
        <v>1</v>
      </c>
      <c r="C33" s="397" t="s">
        <v>165</v>
      </c>
      <c r="D33" s="111">
        <v>3</v>
      </c>
      <c r="E33" s="11">
        <f t="shared" si="0"/>
        <v>10000000</v>
      </c>
      <c r="F33" s="11">
        <v>10000000</v>
      </c>
      <c r="G33" s="11">
        <v>0</v>
      </c>
      <c r="H33" s="11">
        <v>0</v>
      </c>
      <c r="I33" s="11">
        <v>0</v>
      </c>
      <c r="J33" s="382">
        <v>44946</v>
      </c>
      <c r="K33" s="382">
        <v>45275</v>
      </c>
      <c r="L33" s="387">
        <f>D34/D33</f>
        <v>0</v>
      </c>
      <c r="M33" s="851">
        <f>E34/E33</f>
        <v>0</v>
      </c>
      <c r="N33" s="421">
        <v>0</v>
      </c>
      <c r="O33" s="829"/>
      <c r="P33" s="829"/>
      <c r="Q33" s="829"/>
      <c r="R33" s="829"/>
      <c r="S33" s="847"/>
    </row>
    <row r="34" spans="1:21" s="86" customFormat="1" ht="24" customHeight="1">
      <c r="A34" s="394"/>
      <c r="B34" s="125" t="s">
        <v>0</v>
      </c>
      <c r="C34" s="398"/>
      <c r="D34" s="111">
        <v>0</v>
      </c>
      <c r="E34" s="11">
        <f t="shared" si="0"/>
        <v>0</v>
      </c>
      <c r="F34" s="11">
        <v>0</v>
      </c>
      <c r="G34" s="11">
        <v>0</v>
      </c>
      <c r="H34" s="11">
        <v>0</v>
      </c>
      <c r="I34" s="11">
        <v>0</v>
      </c>
      <c r="J34" s="382"/>
      <c r="K34" s="382"/>
      <c r="L34" s="387"/>
      <c r="M34" s="851"/>
      <c r="N34" s="421"/>
      <c r="O34" s="829"/>
      <c r="P34" s="841"/>
      <c r="Q34" s="836"/>
      <c r="R34" s="836"/>
      <c r="S34" s="847"/>
    </row>
    <row r="35" spans="1:21" s="86" customFormat="1" ht="24" customHeight="1">
      <c r="A35" s="391" t="s">
        <v>164</v>
      </c>
      <c r="B35" s="125" t="s">
        <v>1</v>
      </c>
      <c r="C35" s="392" t="s">
        <v>34</v>
      </c>
      <c r="D35" s="111">
        <v>1</v>
      </c>
      <c r="E35" s="11">
        <f t="shared" si="0"/>
        <v>60000000</v>
      </c>
      <c r="F35" s="11">
        <v>60000000</v>
      </c>
      <c r="G35" s="11">
        <v>0</v>
      </c>
      <c r="H35" s="11">
        <v>0</v>
      </c>
      <c r="I35" s="11">
        <v>0</v>
      </c>
      <c r="J35" s="382">
        <v>44946</v>
      </c>
      <c r="K35" s="382">
        <v>45275</v>
      </c>
      <c r="L35" s="387">
        <f>D36/D35</f>
        <v>0</v>
      </c>
      <c r="M35" s="851">
        <f>E36/E35</f>
        <v>0.20833333333333334</v>
      </c>
      <c r="N35" s="388">
        <f>L35*L35/M35</f>
        <v>0</v>
      </c>
      <c r="O35" s="829"/>
      <c r="P35" s="842"/>
      <c r="Q35" s="843"/>
      <c r="R35" s="844"/>
      <c r="S35" s="847"/>
    </row>
    <row r="36" spans="1:21" s="86" customFormat="1" ht="25.5" customHeight="1">
      <c r="A36" s="391"/>
      <c r="B36" s="125" t="s">
        <v>0</v>
      </c>
      <c r="C36" s="392"/>
      <c r="D36" s="111">
        <v>0</v>
      </c>
      <c r="E36" s="11">
        <f t="shared" si="0"/>
        <v>12500000</v>
      </c>
      <c r="F36" s="11">
        <v>12500000</v>
      </c>
      <c r="G36" s="11">
        <v>0</v>
      </c>
      <c r="H36" s="11">
        <v>0</v>
      </c>
      <c r="I36" s="11">
        <v>0</v>
      </c>
      <c r="J36" s="382"/>
      <c r="K36" s="382"/>
      <c r="L36" s="387"/>
      <c r="M36" s="851"/>
      <c r="N36" s="388"/>
      <c r="O36" s="829"/>
      <c r="P36" s="842"/>
      <c r="Q36" s="845"/>
      <c r="R36" s="844"/>
      <c r="S36" s="847"/>
    </row>
    <row r="37" spans="1:21" s="86" customFormat="1" ht="25.5" customHeight="1">
      <c r="A37" s="391" t="s">
        <v>163</v>
      </c>
      <c r="B37" s="125" t="s">
        <v>1</v>
      </c>
      <c r="C37" s="392" t="s">
        <v>162</v>
      </c>
      <c r="D37" s="111">
        <v>1</v>
      </c>
      <c r="E37" s="11">
        <f t="shared" si="0"/>
        <v>100000000</v>
      </c>
      <c r="F37" s="11">
        <v>100000000</v>
      </c>
      <c r="G37" s="11">
        <v>0</v>
      </c>
      <c r="H37" s="11">
        <v>0</v>
      </c>
      <c r="I37" s="11">
        <v>0</v>
      </c>
      <c r="J37" s="382">
        <v>44946</v>
      </c>
      <c r="K37" s="382">
        <v>45275</v>
      </c>
      <c r="L37" s="387">
        <f>D38/D37</f>
        <v>0</v>
      </c>
      <c r="M37" s="851">
        <f>E38/E37</f>
        <v>0</v>
      </c>
      <c r="N37" s="388">
        <v>0</v>
      </c>
      <c r="O37" s="829"/>
      <c r="P37" s="842"/>
      <c r="Q37" s="843"/>
      <c r="R37" s="844"/>
      <c r="S37" s="847"/>
    </row>
    <row r="38" spans="1:21" s="86" customFormat="1" ht="25.5" customHeight="1">
      <c r="A38" s="391"/>
      <c r="B38" s="125" t="s">
        <v>0</v>
      </c>
      <c r="C38" s="392"/>
      <c r="D38" s="111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382"/>
      <c r="K38" s="382"/>
      <c r="L38" s="387"/>
      <c r="M38" s="851"/>
      <c r="N38" s="388"/>
      <c r="O38" s="829"/>
      <c r="P38" s="842"/>
      <c r="Q38" s="845"/>
      <c r="R38" s="844"/>
      <c r="S38" s="847"/>
    </row>
    <row r="39" spans="1:21" s="86" customFormat="1" ht="20.25" customHeight="1">
      <c r="A39" s="391" t="s">
        <v>358</v>
      </c>
      <c r="B39" s="125" t="s">
        <v>1</v>
      </c>
      <c r="C39" s="392" t="s">
        <v>161</v>
      </c>
      <c r="D39" s="111">
        <v>1</v>
      </c>
      <c r="E39" s="11">
        <f t="shared" si="0"/>
        <v>300000000</v>
      </c>
      <c r="F39" s="11">
        <v>300000000</v>
      </c>
      <c r="G39" s="11">
        <v>0</v>
      </c>
      <c r="H39" s="11">
        <v>0</v>
      </c>
      <c r="I39" s="11">
        <v>0</v>
      </c>
      <c r="J39" s="382">
        <v>44946</v>
      </c>
      <c r="K39" s="382">
        <v>45275</v>
      </c>
      <c r="L39" s="387">
        <f>D40/D39</f>
        <v>0</v>
      </c>
      <c r="M39" s="851">
        <f>E40/E39</f>
        <v>0</v>
      </c>
      <c r="N39" s="388">
        <v>0</v>
      </c>
      <c r="O39" s="829"/>
      <c r="P39" s="842"/>
      <c r="Q39" s="843"/>
      <c r="R39" s="844"/>
      <c r="S39" s="847"/>
    </row>
    <row r="40" spans="1:21" s="86" customFormat="1" ht="20.25">
      <c r="A40" s="391"/>
      <c r="B40" s="125" t="s">
        <v>0</v>
      </c>
      <c r="C40" s="392"/>
      <c r="D40" s="111">
        <v>0</v>
      </c>
      <c r="E40" s="11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382"/>
      <c r="K40" s="382"/>
      <c r="L40" s="387"/>
      <c r="M40" s="851"/>
      <c r="N40" s="388"/>
      <c r="O40" s="829"/>
      <c r="P40" s="842"/>
      <c r="Q40" s="845"/>
      <c r="R40" s="844"/>
      <c r="S40" s="847"/>
    </row>
    <row r="41" spans="1:21" s="86" customFormat="1" ht="32.25" customHeight="1">
      <c r="A41" s="391" t="s">
        <v>160</v>
      </c>
      <c r="B41" s="125" t="s">
        <v>1</v>
      </c>
      <c r="C41" s="392" t="s">
        <v>159</v>
      </c>
      <c r="D41" s="111">
        <v>4</v>
      </c>
      <c r="E41" s="11">
        <f t="shared" si="0"/>
        <v>15000000</v>
      </c>
      <c r="F41" s="11">
        <v>15000000</v>
      </c>
      <c r="G41" s="11">
        <v>0</v>
      </c>
      <c r="H41" s="11">
        <v>0</v>
      </c>
      <c r="I41" s="11">
        <v>0</v>
      </c>
      <c r="J41" s="382">
        <v>44946</v>
      </c>
      <c r="K41" s="382">
        <v>45275</v>
      </c>
      <c r="L41" s="387">
        <f>D42/D41</f>
        <v>0</v>
      </c>
      <c r="M41" s="851">
        <f>E42/E41</f>
        <v>0.33333333333333331</v>
      </c>
      <c r="N41" s="388">
        <f t="shared" ref="N41" si="1">L41*L41/M41</f>
        <v>0</v>
      </c>
      <c r="O41" s="829"/>
      <c r="P41" s="842"/>
      <c r="Q41" s="843"/>
      <c r="R41" s="844"/>
      <c r="S41" s="847"/>
    </row>
    <row r="42" spans="1:21" s="86" customFormat="1" ht="32.25" customHeight="1">
      <c r="A42" s="391"/>
      <c r="B42" s="125" t="s">
        <v>0</v>
      </c>
      <c r="C42" s="392"/>
      <c r="D42" s="111">
        <v>0</v>
      </c>
      <c r="E42" s="11">
        <f t="shared" si="0"/>
        <v>5000000</v>
      </c>
      <c r="F42" s="11">
        <v>5000000</v>
      </c>
      <c r="G42" s="11">
        <v>0</v>
      </c>
      <c r="H42" s="11">
        <v>0</v>
      </c>
      <c r="I42" s="11">
        <v>0</v>
      </c>
      <c r="J42" s="382"/>
      <c r="K42" s="382"/>
      <c r="L42" s="387"/>
      <c r="M42" s="851"/>
      <c r="N42" s="388"/>
      <c r="O42" s="829"/>
      <c r="P42" s="842"/>
      <c r="Q42" s="845"/>
      <c r="R42" s="844"/>
      <c r="S42" s="847"/>
    </row>
    <row r="43" spans="1:21" s="86" customFormat="1" ht="23.25" customHeight="1">
      <c r="A43" s="391" t="s">
        <v>372</v>
      </c>
      <c r="B43" s="125" t="s">
        <v>1</v>
      </c>
      <c r="C43" s="392" t="s">
        <v>373</v>
      </c>
      <c r="D43" s="111">
        <v>1</v>
      </c>
      <c r="E43" s="11">
        <f t="shared" si="0"/>
        <v>80000000</v>
      </c>
      <c r="F43" s="11">
        <v>80000000</v>
      </c>
      <c r="G43" s="11">
        <v>0</v>
      </c>
      <c r="H43" s="11">
        <v>0</v>
      </c>
      <c r="I43" s="11">
        <v>0</v>
      </c>
      <c r="J43" s="382">
        <v>44946</v>
      </c>
      <c r="K43" s="382">
        <v>45275</v>
      </c>
      <c r="L43" s="387">
        <f>D44/D43</f>
        <v>0</v>
      </c>
      <c r="M43" s="851">
        <f>E44/E43</f>
        <v>0</v>
      </c>
      <c r="N43" s="388">
        <v>0</v>
      </c>
      <c r="O43" s="829"/>
      <c r="P43" s="171"/>
      <c r="Q43" s="843"/>
      <c r="R43" s="846"/>
      <c r="S43" s="847"/>
    </row>
    <row r="44" spans="1:21" s="86" customFormat="1" ht="23.25" customHeight="1">
      <c r="A44" s="391"/>
      <c r="B44" s="125" t="s">
        <v>0</v>
      </c>
      <c r="C44" s="392"/>
      <c r="D44" s="111">
        <v>0</v>
      </c>
      <c r="E44" s="11">
        <f t="shared" si="0"/>
        <v>0</v>
      </c>
      <c r="F44" s="11">
        <v>0</v>
      </c>
      <c r="G44" s="11">
        <v>0</v>
      </c>
      <c r="H44" s="11">
        <v>0</v>
      </c>
      <c r="I44" s="11">
        <v>0</v>
      </c>
      <c r="J44" s="382"/>
      <c r="K44" s="382"/>
      <c r="L44" s="387"/>
      <c r="M44" s="851"/>
      <c r="N44" s="388"/>
      <c r="O44" s="829"/>
      <c r="P44" s="171"/>
      <c r="Q44" s="847"/>
      <c r="R44" s="846"/>
      <c r="S44" s="847"/>
    </row>
    <row r="45" spans="1:21" s="86" customFormat="1" ht="15.75" customHeight="1">
      <c r="A45" s="391" t="s">
        <v>367</v>
      </c>
      <c r="B45" s="125" t="s">
        <v>1</v>
      </c>
      <c r="C45" s="392" t="s">
        <v>368</v>
      </c>
      <c r="D45" s="111">
        <v>2</v>
      </c>
      <c r="E45" s="11">
        <f t="shared" si="0"/>
        <v>25000000</v>
      </c>
      <c r="F45" s="11">
        <v>25000000</v>
      </c>
      <c r="G45" s="11">
        <v>0</v>
      </c>
      <c r="H45" s="11">
        <v>0</v>
      </c>
      <c r="I45" s="11">
        <v>0</v>
      </c>
      <c r="J45" s="382">
        <v>44946</v>
      </c>
      <c r="K45" s="382">
        <v>45275</v>
      </c>
      <c r="L45" s="387">
        <f>D46/D45</f>
        <v>0</v>
      </c>
      <c r="M45" s="851">
        <f>E46/E45</f>
        <v>0</v>
      </c>
      <c r="N45" s="388">
        <v>0</v>
      </c>
      <c r="O45" s="829"/>
      <c r="P45" s="829"/>
      <c r="Q45" s="829"/>
      <c r="R45" s="829"/>
      <c r="S45" s="847"/>
    </row>
    <row r="46" spans="1:21" s="86" customFormat="1" ht="20.25" customHeight="1">
      <c r="A46" s="391"/>
      <c r="B46" s="125" t="s">
        <v>0</v>
      </c>
      <c r="C46" s="392"/>
      <c r="D46" s="111">
        <v>0</v>
      </c>
      <c r="E46" s="11">
        <f t="shared" si="0"/>
        <v>0</v>
      </c>
      <c r="F46" s="11">
        <v>0</v>
      </c>
      <c r="G46" s="11">
        <v>0</v>
      </c>
      <c r="H46" s="11">
        <v>0</v>
      </c>
      <c r="I46" s="11">
        <v>0</v>
      </c>
      <c r="J46" s="382"/>
      <c r="K46" s="382"/>
      <c r="L46" s="387"/>
      <c r="M46" s="851"/>
      <c r="N46" s="388"/>
      <c r="O46" s="829"/>
      <c r="P46" s="829"/>
      <c r="Q46" s="829"/>
      <c r="R46" s="829"/>
      <c r="S46" s="847"/>
    </row>
    <row r="47" spans="1:21" ht="19.5" customHeight="1">
      <c r="A47" s="385" t="s">
        <v>6</v>
      </c>
      <c r="B47" s="190" t="s">
        <v>1</v>
      </c>
      <c r="C47" s="386"/>
      <c r="D47" s="188"/>
      <c r="E47" s="107">
        <f>E17+E19+E21+E23+E25+E27+E29+E31+E33+E35+E37+E39+E41+E43+E45</f>
        <v>961000000</v>
      </c>
      <c r="F47" s="107">
        <f>F17+F19+F21+F23+F25+F27+F29+F31+F33+F35+F37+F39+F41+F43+F45</f>
        <v>961000000</v>
      </c>
      <c r="G47" s="107">
        <f t="shared" ref="G47:I48" si="2">G17+G19+G21+G23+G25+G27+G29+G31+G33+G35+G37+G39+G41+G43+G45</f>
        <v>0</v>
      </c>
      <c r="H47" s="107">
        <f t="shared" si="2"/>
        <v>0</v>
      </c>
      <c r="I47" s="107">
        <f t="shared" si="2"/>
        <v>0</v>
      </c>
      <c r="J47" s="32"/>
      <c r="K47" s="33"/>
      <c r="L47" s="33"/>
      <c r="M47" s="827"/>
      <c r="N47" s="33"/>
      <c r="P47" s="171"/>
      <c r="Q47" s="843"/>
      <c r="R47" s="846"/>
      <c r="S47" s="839"/>
      <c r="U47" s="86"/>
    </row>
    <row r="48" spans="1:21" ht="20.25" customHeight="1">
      <c r="A48" s="385"/>
      <c r="B48" s="190" t="s">
        <v>0</v>
      </c>
      <c r="C48" s="386"/>
      <c r="D48" s="188"/>
      <c r="E48" s="107">
        <f>E18+E20+E22+E24+E26+E28+E30+E32+E34+E36+E38+E40+E42+E44+E46</f>
        <v>100638453</v>
      </c>
      <c r="F48" s="107">
        <f>F18+F20+F22+F24+F26+F28+F30+F32+F34+F36+F38+F40+F42+F44+F46</f>
        <v>100638453</v>
      </c>
      <c r="G48" s="107">
        <f t="shared" si="2"/>
        <v>0</v>
      </c>
      <c r="H48" s="107">
        <f t="shared" si="2"/>
        <v>0</v>
      </c>
      <c r="I48" s="107">
        <f t="shared" si="2"/>
        <v>0</v>
      </c>
      <c r="J48" s="35"/>
      <c r="K48" s="33"/>
      <c r="L48" s="33"/>
      <c r="M48" s="827"/>
      <c r="N48" s="33"/>
      <c r="P48" s="171"/>
      <c r="Q48" s="847"/>
      <c r="R48" s="846"/>
      <c r="S48" s="839"/>
    </row>
    <row r="49" spans="1:50" s="86" customFormat="1" ht="20.25" customHeight="1">
      <c r="A49" s="203" t="s">
        <v>5</v>
      </c>
      <c r="B49" s="389" t="s">
        <v>4</v>
      </c>
      <c r="C49" s="384"/>
      <c r="D49" s="384"/>
      <c r="E49" s="390" t="s">
        <v>3</v>
      </c>
      <c r="F49" s="384"/>
      <c r="G49" s="384"/>
      <c r="H49" s="384"/>
      <c r="I49" s="204"/>
      <c r="J49" s="383" t="s">
        <v>2</v>
      </c>
      <c r="K49" s="384"/>
      <c r="L49" s="384"/>
      <c r="M49" s="384"/>
      <c r="N49" s="384"/>
      <c r="O49" s="848"/>
      <c r="P49" s="847"/>
      <c r="Q49" s="847"/>
      <c r="R49" s="847"/>
      <c r="S49" s="847"/>
      <c r="AR49" s="205"/>
      <c r="AS49" s="205"/>
      <c r="AT49" s="205"/>
      <c r="AU49" s="205"/>
      <c r="AV49" s="205"/>
      <c r="AW49" s="205"/>
      <c r="AX49" s="205"/>
    </row>
    <row r="50" spans="1:50" ht="57.75" customHeight="1">
      <c r="A50" s="377" t="s">
        <v>143</v>
      </c>
      <c r="B50" s="369" t="s">
        <v>158</v>
      </c>
      <c r="C50" s="370"/>
      <c r="D50" s="371"/>
      <c r="E50" s="372" t="s">
        <v>157</v>
      </c>
      <c r="F50" s="373"/>
      <c r="G50" s="373"/>
      <c r="H50" s="105" t="s">
        <v>1</v>
      </c>
      <c r="I50" s="104">
        <v>5</v>
      </c>
      <c r="J50" s="374" t="s">
        <v>511</v>
      </c>
      <c r="K50" s="375"/>
      <c r="L50" s="375"/>
      <c r="M50" s="375"/>
      <c r="N50" s="375"/>
      <c r="O50" s="849"/>
      <c r="P50" s="847"/>
      <c r="Q50" s="847"/>
      <c r="R50" s="847"/>
      <c r="S50" s="847"/>
      <c r="AR50" s="67"/>
      <c r="AS50" s="67"/>
      <c r="AT50" s="67"/>
      <c r="AU50" s="67"/>
      <c r="AV50" s="67"/>
      <c r="AW50" s="67"/>
      <c r="AX50" s="67"/>
    </row>
    <row r="51" spans="1:50" ht="57.75" customHeight="1">
      <c r="A51" s="377"/>
      <c r="B51" s="371"/>
      <c r="C51" s="371"/>
      <c r="D51" s="371"/>
      <c r="E51" s="373"/>
      <c r="F51" s="373"/>
      <c r="G51" s="373"/>
      <c r="H51" s="105" t="s">
        <v>0</v>
      </c>
      <c r="I51" s="104">
        <v>0</v>
      </c>
      <c r="J51" s="375"/>
      <c r="K51" s="376"/>
      <c r="L51" s="376"/>
      <c r="M51" s="376"/>
      <c r="N51" s="375"/>
      <c r="O51" s="849"/>
      <c r="P51" s="847"/>
      <c r="Q51" s="847"/>
      <c r="R51" s="847"/>
      <c r="S51" s="847"/>
      <c r="AR51" s="67"/>
      <c r="AS51" s="67"/>
      <c r="AT51" s="67"/>
      <c r="AU51" s="67"/>
      <c r="AV51" s="67"/>
      <c r="AW51" s="67"/>
      <c r="AX51" s="67"/>
    </row>
    <row r="52" spans="1:50" ht="23.25" customHeight="1">
      <c r="A52" s="377" t="s">
        <v>143</v>
      </c>
      <c r="B52" s="369" t="s">
        <v>156</v>
      </c>
      <c r="C52" s="371"/>
      <c r="D52" s="371"/>
      <c r="E52" s="372" t="s">
        <v>155</v>
      </c>
      <c r="F52" s="373"/>
      <c r="G52" s="373"/>
      <c r="H52" s="105" t="s">
        <v>1</v>
      </c>
      <c r="I52" s="106">
        <v>1</v>
      </c>
      <c r="J52" s="375"/>
      <c r="K52" s="376"/>
      <c r="L52" s="376"/>
      <c r="M52" s="376"/>
      <c r="N52" s="375"/>
      <c r="O52" s="849"/>
      <c r="P52" s="847"/>
      <c r="Q52" s="847"/>
      <c r="R52" s="847"/>
      <c r="S52" s="847"/>
      <c r="AR52" s="67"/>
      <c r="AS52" s="67"/>
      <c r="AT52" s="67"/>
      <c r="AU52" s="67"/>
      <c r="AV52" s="67"/>
      <c r="AW52" s="67"/>
      <c r="AX52" s="67"/>
    </row>
    <row r="53" spans="1:50" ht="25.5" customHeight="1">
      <c r="A53" s="377"/>
      <c r="B53" s="371"/>
      <c r="C53" s="371"/>
      <c r="D53" s="371"/>
      <c r="E53" s="373"/>
      <c r="F53" s="373"/>
      <c r="G53" s="373"/>
      <c r="H53" s="105" t="s">
        <v>0</v>
      </c>
      <c r="I53" s="106">
        <v>0.25</v>
      </c>
      <c r="J53" s="375"/>
      <c r="K53" s="376"/>
      <c r="L53" s="376"/>
      <c r="M53" s="376"/>
      <c r="N53" s="375"/>
      <c r="O53" s="849"/>
      <c r="P53" s="847"/>
      <c r="Q53" s="847"/>
      <c r="R53" s="847"/>
      <c r="S53" s="847"/>
      <c r="AR53" s="67"/>
      <c r="AS53" s="67"/>
      <c r="AT53" s="67"/>
      <c r="AU53" s="67"/>
      <c r="AV53" s="67"/>
      <c r="AW53" s="67"/>
      <c r="AX53" s="67"/>
    </row>
    <row r="54" spans="1:50" ht="35.25" customHeight="1">
      <c r="A54" s="377" t="s">
        <v>143</v>
      </c>
      <c r="B54" s="369" t="s">
        <v>154</v>
      </c>
      <c r="C54" s="371"/>
      <c r="D54" s="371"/>
      <c r="E54" s="372" t="s">
        <v>153</v>
      </c>
      <c r="F54" s="373"/>
      <c r="G54" s="373"/>
      <c r="H54" s="105" t="s">
        <v>1</v>
      </c>
      <c r="I54" s="104">
        <v>40</v>
      </c>
      <c r="J54" s="375"/>
      <c r="K54" s="376"/>
      <c r="L54" s="376"/>
      <c r="M54" s="376"/>
      <c r="N54" s="375"/>
      <c r="O54" s="849"/>
      <c r="P54" s="847"/>
      <c r="Q54" s="847"/>
      <c r="R54" s="847"/>
      <c r="S54" s="847"/>
      <c r="AR54" s="67"/>
      <c r="AS54" s="67"/>
      <c r="AT54" s="67"/>
      <c r="AU54" s="67"/>
      <c r="AV54" s="67"/>
      <c r="AW54" s="67"/>
      <c r="AX54" s="67"/>
    </row>
    <row r="55" spans="1:50" ht="35.25" customHeight="1">
      <c r="A55" s="377"/>
      <c r="B55" s="371"/>
      <c r="C55" s="371"/>
      <c r="D55" s="371"/>
      <c r="E55" s="373"/>
      <c r="F55" s="373"/>
      <c r="G55" s="373"/>
      <c r="H55" s="105" t="s">
        <v>0</v>
      </c>
      <c r="I55" s="104">
        <v>0</v>
      </c>
      <c r="J55" s="375"/>
      <c r="K55" s="376"/>
      <c r="L55" s="376"/>
      <c r="M55" s="376"/>
      <c r="N55" s="375"/>
      <c r="O55" s="849"/>
      <c r="P55" s="847"/>
      <c r="Q55" s="847"/>
      <c r="R55" s="847"/>
      <c r="S55" s="847"/>
      <c r="AR55" s="67"/>
      <c r="AS55" s="67"/>
      <c r="AT55" s="67"/>
      <c r="AU55" s="67"/>
      <c r="AV55" s="67"/>
      <c r="AW55" s="67"/>
      <c r="AX55" s="67"/>
    </row>
    <row r="56" spans="1:50" ht="35.25" customHeight="1">
      <c r="A56" s="377" t="s">
        <v>143</v>
      </c>
      <c r="B56" s="369" t="s">
        <v>152</v>
      </c>
      <c r="C56" s="370"/>
      <c r="D56" s="371"/>
      <c r="E56" s="372" t="s">
        <v>34</v>
      </c>
      <c r="F56" s="373"/>
      <c r="G56" s="373"/>
      <c r="H56" s="105" t="s">
        <v>1</v>
      </c>
      <c r="I56" s="106">
        <v>1</v>
      </c>
      <c r="J56" s="375"/>
      <c r="K56" s="376"/>
      <c r="L56" s="376"/>
      <c r="M56" s="376"/>
      <c r="N56" s="375"/>
      <c r="P56" s="847"/>
      <c r="Q56" s="847"/>
      <c r="R56" s="847"/>
      <c r="S56" s="847"/>
    </row>
    <row r="57" spans="1:50" ht="50.25" customHeight="1">
      <c r="A57" s="377"/>
      <c r="B57" s="371"/>
      <c r="C57" s="371"/>
      <c r="D57" s="371"/>
      <c r="E57" s="373"/>
      <c r="F57" s="373"/>
      <c r="G57" s="373"/>
      <c r="H57" s="105" t="s">
        <v>0</v>
      </c>
      <c r="I57" s="106">
        <v>0.25</v>
      </c>
      <c r="J57" s="375"/>
      <c r="K57" s="376"/>
      <c r="L57" s="376"/>
      <c r="M57" s="376"/>
      <c r="N57" s="375"/>
      <c r="P57" s="847"/>
      <c r="Q57" s="847"/>
      <c r="R57" s="847"/>
      <c r="S57" s="847"/>
    </row>
    <row r="58" spans="1:50" ht="35.25" customHeight="1">
      <c r="A58" s="377" t="s">
        <v>143</v>
      </c>
      <c r="B58" s="374" t="s">
        <v>151</v>
      </c>
      <c r="C58" s="370"/>
      <c r="D58" s="371"/>
      <c r="E58" s="378" t="s">
        <v>34</v>
      </c>
      <c r="F58" s="378"/>
      <c r="G58" s="378"/>
      <c r="H58" s="105" t="s">
        <v>1</v>
      </c>
      <c r="I58" s="104">
        <v>1</v>
      </c>
      <c r="J58" s="375"/>
      <c r="K58" s="376"/>
      <c r="L58" s="376"/>
      <c r="M58" s="376"/>
      <c r="N58" s="375"/>
      <c r="P58" s="847"/>
      <c r="Q58" s="847"/>
      <c r="R58" s="847"/>
      <c r="S58" s="847"/>
    </row>
    <row r="59" spans="1:50" ht="24.75" customHeight="1">
      <c r="A59" s="377"/>
      <c r="B59" s="371"/>
      <c r="C59" s="371"/>
      <c r="D59" s="371"/>
      <c r="E59" s="378"/>
      <c r="F59" s="378"/>
      <c r="G59" s="378"/>
      <c r="H59" s="105" t="s">
        <v>0</v>
      </c>
      <c r="I59" s="104">
        <v>0</v>
      </c>
      <c r="J59" s="375"/>
      <c r="K59" s="376"/>
      <c r="L59" s="376"/>
      <c r="M59" s="376"/>
      <c r="N59" s="375"/>
      <c r="P59" s="847"/>
      <c r="Q59" s="847"/>
      <c r="R59" s="847"/>
      <c r="S59" s="847"/>
    </row>
    <row r="60" spans="1:50" ht="35.25" customHeight="1">
      <c r="A60" s="377" t="s">
        <v>143</v>
      </c>
      <c r="B60" s="369" t="s">
        <v>150</v>
      </c>
      <c r="C60" s="370"/>
      <c r="D60" s="371"/>
      <c r="E60" s="372" t="s">
        <v>149</v>
      </c>
      <c r="F60" s="373"/>
      <c r="G60" s="373"/>
      <c r="H60" s="105" t="s">
        <v>1</v>
      </c>
      <c r="I60" s="104">
        <v>1</v>
      </c>
      <c r="J60" s="375"/>
      <c r="K60" s="376"/>
      <c r="L60" s="376"/>
      <c r="M60" s="376"/>
      <c r="N60" s="375"/>
      <c r="P60" s="847"/>
      <c r="Q60" s="847"/>
      <c r="R60" s="847"/>
      <c r="S60" s="847"/>
    </row>
    <row r="61" spans="1:50" ht="20.25" customHeight="1">
      <c r="A61" s="377"/>
      <c r="B61" s="371"/>
      <c r="C61" s="371"/>
      <c r="D61" s="371"/>
      <c r="E61" s="373"/>
      <c r="F61" s="373"/>
      <c r="G61" s="373"/>
      <c r="H61" s="105" t="s">
        <v>0</v>
      </c>
      <c r="I61" s="104">
        <v>0</v>
      </c>
      <c r="J61" s="375"/>
      <c r="K61" s="376"/>
      <c r="L61" s="376"/>
      <c r="M61" s="376"/>
      <c r="N61" s="375"/>
      <c r="S61" s="839"/>
    </row>
    <row r="62" spans="1:50" ht="35.25" customHeight="1">
      <c r="A62" s="377" t="s">
        <v>143</v>
      </c>
      <c r="B62" s="369" t="s">
        <v>148</v>
      </c>
      <c r="C62" s="370"/>
      <c r="D62" s="371"/>
      <c r="E62" s="372" t="s">
        <v>147</v>
      </c>
      <c r="F62" s="373"/>
      <c r="G62" s="373"/>
      <c r="H62" s="105" t="s">
        <v>1</v>
      </c>
      <c r="I62" s="104">
        <v>1</v>
      </c>
      <c r="J62" s="375"/>
      <c r="K62" s="376"/>
      <c r="L62" s="376"/>
      <c r="M62" s="376"/>
      <c r="N62" s="375"/>
      <c r="S62" s="839"/>
    </row>
    <row r="63" spans="1:50" ht="35.25" customHeight="1">
      <c r="A63" s="377"/>
      <c r="B63" s="371"/>
      <c r="C63" s="371"/>
      <c r="D63" s="371"/>
      <c r="E63" s="373"/>
      <c r="F63" s="373"/>
      <c r="G63" s="373"/>
      <c r="H63" s="105" t="s">
        <v>0</v>
      </c>
      <c r="I63" s="104">
        <v>0</v>
      </c>
      <c r="J63" s="375"/>
      <c r="K63" s="376"/>
      <c r="L63" s="376"/>
      <c r="M63" s="376"/>
      <c r="N63" s="375"/>
      <c r="S63" s="839"/>
    </row>
    <row r="64" spans="1:50" ht="35.25" customHeight="1">
      <c r="A64" s="377" t="s">
        <v>143</v>
      </c>
      <c r="B64" s="369" t="s">
        <v>146</v>
      </c>
      <c r="C64" s="370"/>
      <c r="D64" s="371"/>
      <c r="E64" s="378" t="s">
        <v>36</v>
      </c>
      <c r="F64" s="378"/>
      <c r="G64" s="378"/>
      <c r="H64" s="105" t="s">
        <v>1</v>
      </c>
      <c r="I64" s="104">
        <v>1</v>
      </c>
      <c r="J64" s="375"/>
      <c r="K64" s="376"/>
      <c r="L64" s="376"/>
      <c r="M64" s="376"/>
      <c r="N64" s="375"/>
      <c r="S64" s="839"/>
    </row>
    <row r="65" spans="1:19" ht="35.25" customHeight="1">
      <c r="A65" s="377"/>
      <c r="B65" s="371"/>
      <c r="C65" s="371"/>
      <c r="D65" s="371"/>
      <c r="E65" s="378"/>
      <c r="F65" s="378"/>
      <c r="G65" s="378"/>
      <c r="H65" s="105" t="s">
        <v>0</v>
      </c>
      <c r="I65" s="104">
        <v>0</v>
      </c>
      <c r="J65" s="375"/>
      <c r="K65" s="376"/>
      <c r="L65" s="376"/>
      <c r="M65" s="376"/>
      <c r="N65" s="375"/>
      <c r="S65" s="839"/>
    </row>
    <row r="66" spans="1:19" ht="35.25" customHeight="1">
      <c r="A66" s="377" t="s">
        <v>143</v>
      </c>
      <c r="B66" s="369" t="s">
        <v>145</v>
      </c>
      <c r="C66" s="370"/>
      <c r="D66" s="371"/>
      <c r="E66" s="378" t="s">
        <v>144</v>
      </c>
      <c r="F66" s="378"/>
      <c r="G66" s="378"/>
      <c r="H66" s="105" t="s">
        <v>1</v>
      </c>
      <c r="I66" s="104">
        <v>45</v>
      </c>
      <c r="J66" s="375"/>
      <c r="K66" s="376"/>
      <c r="L66" s="376"/>
      <c r="M66" s="376"/>
      <c r="N66" s="375"/>
      <c r="S66" s="839"/>
    </row>
    <row r="67" spans="1:19" ht="35.25" customHeight="1">
      <c r="A67" s="377"/>
      <c r="B67" s="371"/>
      <c r="C67" s="371"/>
      <c r="D67" s="371"/>
      <c r="E67" s="378"/>
      <c r="F67" s="378"/>
      <c r="G67" s="378"/>
      <c r="H67" s="105" t="s">
        <v>0</v>
      </c>
      <c r="I67" s="104">
        <v>0</v>
      </c>
      <c r="J67" s="375"/>
      <c r="K67" s="376"/>
      <c r="L67" s="376"/>
      <c r="M67" s="376"/>
      <c r="N67" s="375"/>
      <c r="S67" s="839"/>
    </row>
    <row r="68" spans="1:19" ht="35.25" customHeight="1">
      <c r="A68" s="377" t="s">
        <v>143</v>
      </c>
      <c r="B68" s="369" t="s">
        <v>142</v>
      </c>
      <c r="C68" s="370"/>
      <c r="D68" s="371"/>
      <c r="E68" s="372" t="s">
        <v>141</v>
      </c>
      <c r="F68" s="372"/>
      <c r="G68" s="372"/>
      <c r="H68" s="105" t="s">
        <v>1</v>
      </c>
      <c r="I68" s="104">
        <v>50</v>
      </c>
      <c r="J68" s="375"/>
      <c r="K68" s="376"/>
      <c r="L68" s="376"/>
      <c r="M68" s="376"/>
      <c r="N68" s="375"/>
    </row>
    <row r="69" spans="1:19" ht="50.25" customHeight="1">
      <c r="A69" s="377"/>
      <c r="B69" s="371"/>
      <c r="C69" s="371"/>
      <c r="D69" s="371"/>
      <c r="E69" s="372"/>
      <c r="F69" s="372"/>
      <c r="G69" s="372"/>
      <c r="H69" s="105" t="s">
        <v>0</v>
      </c>
      <c r="I69" s="104">
        <v>0</v>
      </c>
      <c r="J69" s="375"/>
      <c r="K69" s="376"/>
      <c r="L69" s="376"/>
      <c r="M69" s="376"/>
      <c r="N69" s="375"/>
    </row>
    <row r="70" spans="1:19" ht="35.25" customHeight="1">
      <c r="A70" s="379" t="s">
        <v>334</v>
      </c>
      <c r="B70" s="380"/>
      <c r="C70" s="380"/>
      <c r="D70" s="380"/>
      <c r="E70" s="380"/>
      <c r="F70" s="380"/>
      <c r="G70" s="380"/>
      <c r="H70" s="380"/>
      <c r="I70" s="380"/>
      <c r="J70" s="375"/>
      <c r="K70" s="376"/>
      <c r="L70" s="376"/>
      <c r="M70" s="376"/>
      <c r="N70" s="375"/>
    </row>
    <row r="71" spans="1:19" s="162" customFormat="1" ht="35.25" customHeight="1">
      <c r="A71" s="854" t="s">
        <v>343</v>
      </c>
      <c r="B71" s="854"/>
      <c r="C71" s="854"/>
      <c r="D71" s="854"/>
      <c r="E71" s="854"/>
      <c r="F71" s="854"/>
      <c r="G71" s="854"/>
      <c r="H71" s="854"/>
      <c r="I71" s="854"/>
      <c r="J71" s="854"/>
      <c r="K71" s="854"/>
      <c r="L71" s="854"/>
      <c r="M71" s="854"/>
      <c r="N71" s="854"/>
      <c r="R71" s="829"/>
    </row>
    <row r="72" spans="1:19" s="162" customFormat="1" ht="35.25" customHeight="1">
      <c r="G72" s="835"/>
      <c r="J72" s="855"/>
      <c r="K72" s="855"/>
      <c r="R72" s="829"/>
    </row>
    <row r="73" spans="1:19" s="162" customFormat="1" ht="35.25" customHeight="1">
      <c r="G73" s="835"/>
      <c r="J73" s="855"/>
      <c r="K73" s="855"/>
      <c r="R73" s="829"/>
    </row>
    <row r="74" spans="1:19" s="162" customFormat="1">
      <c r="G74" s="835"/>
      <c r="J74" s="855"/>
      <c r="K74" s="855"/>
      <c r="R74" s="829"/>
    </row>
    <row r="75" spans="1:19" s="162" customFormat="1">
      <c r="G75" s="835"/>
      <c r="J75" s="855"/>
      <c r="K75" s="855"/>
      <c r="R75" s="829"/>
    </row>
    <row r="76" spans="1:19" s="162" customFormat="1" ht="47.25" customHeight="1">
      <c r="G76" s="835"/>
      <c r="J76" s="855"/>
      <c r="K76" s="855"/>
      <c r="R76" s="829"/>
    </row>
    <row r="77" spans="1:19" s="162" customFormat="1" ht="53.25" customHeight="1">
      <c r="G77" s="835"/>
      <c r="J77" s="855"/>
      <c r="K77" s="855"/>
      <c r="R77" s="829"/>
    </row>
    <row r="78" spans="1:19" s="162" customFormat="1" ht="53.25" customHeight="1">
      <c r="G78" s="835"/>
      <c r="J78" s="855"/>
      <c r="K78" s="855"/>
      <c r="R78" s="829"/>
    </row>
    <row r="79" spans="1:19" s="162" customFormat="1" ht="29.25" customHeight="1">
      <c r="G79" s="835"/>
      <c r="J79" s="855"/>
      <c r="K79" s="855"/>
      <c r="R79" s="829"/>
    </row>
    <row r="80" spans="1:19" s="162" customFormat="1" ht="29.25" customHeight="1">
      <c r="G80" s="835"/>
      <c r="J80" s="855"/>
      <c r="K80" s="855"/>
      <c r="R80" s="829"/>
    </row>
    <row r="81" spans="7:18" s="162" customFormat="1" ht="38.25" customHeight="1">
      <c r="G81" s="835"/>
      <c r="J81" s="855"/>
      <c r="K81" s="855"/>
      <c r="R81" s="829"/>
    </row>
    <row r="82" spans="7:18" s="162" customFormat="1" ht="38.25" customHeight="1">
      <c r="G82" s="835"/>
      <c r="J82" s="855"/>
      <c r="K82" s="855"/>
      <c r="R82" s="829"/>
    </row>
    <row r="83" spans="7:18" s="162" customFormat="1" ht="27.75" customHeight="1">
      <c r="G83" s="835"/>
      <c r="J83" s="855"/>
      <c r="K83" s="855"/>
      <c r="R83" s="829"/>
    </row>
    <row r="84" spans="7:18" s="162" customFormat="1" ht="27.75" customHeight="1">
      <c r="G84" s="835"/>
      <c r="J84" s="855"/>
      <c r="K84" s="855"/>
      <c r="R84" s="829"/>
    </row>
    <row r="85" spans="7:18" s="162" customFormat="1">
      <c r="G85" s="835"/>
      <c r="J85" s="855"/>
      <c r="K85" s="855"/>
      <c r="R85" s="829"/>
    </row>
    <row r="86" spans="7:18" s="162" customFormat="1">
      <c r="G86" s="835"/>
      <c r="J86" s="855"/>
      <c r="K86" s="855"/>
      <c r="R86" s="829"/>
    </row>
    <row r="87" spans="7:18" s="162" customFormat="1">
      <c r="G87" s="835"/>
      <c r="J87" s="855"/>
      <c r="K87" s="855"/>
      <c r="R87" s="829"/>
    </row>
    <row r="88" spans="7:18" s="162" customFormat="1">
      <c r="G88" s="835"/>
      <c r="J88" s="855"/>
      <c r="K88" s="855"/>
      <c r="R88" s="829"/>
    </row>
    <row r="89" spans="7:18" s="162" customFormat="1">
      <c r="G89" s="835"/>
      <c r="J89" s="855"/>
      <c r="K89" s="855"/>
      <c r="R89" s="829"/>
    </row>
    <row r="90" spans="7:18" s="162" customFormat="1">
      <c r="G90" s="835"/>
      <c r="J90" s="855"/>
      <c r="K90" s="855"/>
      <c r="R90" s="829"/>
    </row>
    <row r="91" spans="7:18" s="162" customFormat="1">
      <c r="G91" s="835"/>
      <c r="J91" s="855"/>
      <c r="K91" s="855"/>
      <c r="R91" s="829"/>
    </row>
    <row r="92" spans="7:18" s="162" customFormat="1">
      <c r="G92" s="835"/>
      <c r="J92" s="855"/>
      <c r="K92" s="855"/>
      <c r="R92" s="829"/>
    </row>
    <row r="93" spans="7:18" s="162" customFormat="1">
      <c r="G93" s="835"/>
      <c r="J93" s="855"/>
      <c r="K93" s="855"/>
      <c r="R93" s="829"/>
    </row>
    <row r="94" spans="7:18" s="162" customFormat="1">
      <c r="G94" s="835"/>
      <c r="J94" s="855"/>
      <c r="K94" s="855"/>
      <c r="R94" s="829"/>
    </row>
    <row r="95" spans="7:18" s="162" customFormat="1">
      <c r="G95" s="835"/>
      <c r="J95" s="855"/>
      <c r="K95" s="855"/>
      <c r="R95" s="829"/>
    </row>
    <row r="96" spans="7:18" s="162" customFormat="1">
      <c r="G96" s="835"/>
      <c r="J96" s="855"/>
      <c r="K96" s="855"/>
      <c r="R96" s="829"/>
    </row>
    <row r="97" spans="7:18" s="162" customFormat="1">
      <c r="G97" s="835"/>
      <c r="J97" s="855"/>
      <c r="K97" s="855"/>
      <c r="R97" s="829"/>
    </row>
    <row r="98" spans="7:18" s="162" customFormat="1">
      <c r="G98" s="835"/>
      <c r="J98" s="855"/>
      <c r="K98" s="855"/>
      <c r="R98" s="829"/>
    </row>
    <row r="99" spans="7:18" s="162" customFormat="1">
      <c r="G99" s="835"/>
      <c r="J99" s="855"/>
      <c r="K99" s="855"/>
      <c r="R99" s="829"/>
    </row>
    <row r="100" spans="7:18" s="162" customFormat="1">
      <c r="G100" s="835"/>
      <c r="J100" s="855"/>
      <c r="K100" s="855"/>
      <c r="R100" s="829"/>
    </row>
    <row r="101" spans="7:18" s="162" customFormat="1">
      <c r="G101" s="835"/>
      <c r="J101" s="855"/>
      <c r="K101" s="855"/>
      <c r="R101" s="829"/>
    </row>
    <row r="102" spans="7:18" s="162" customFormat="1">
      <c r="G102" s="835"/>
      <c r="J102" s="855"/>
      <c r="K102" s="855"/>
      <c r="R102" s="829"/>
    </row>
    <row r="103" spans="7:18" s="162" customFormat="1">
      <c r="G103" s="835"/>
      <c r="J103" s="855"/>
      <c r="K103" s="855"/>
      <c r="R103" s="829"/>
    </row>
    <row r="104" spans="7:18" s="162" customFormat="1">
      <c r="G104" s="835"/>
      <c r="J104" s="855"/>
      <c r="K104" s="855"/>
      <c r="R104" s="829"/>
    </row>
    <row r="105" spans="7:18" s="162" customFormat="1">
      <c r="G105" s="835"/>
      <c r="J105" s="855"/>
      <c r="K105" s="855"/>
      <c r="R105" s="829"/>
    </row>
    <row r="106" spans="7:18" s="162" customFormat="1">
      <c r="G106" s="835"/>
      <c r="J106" s="855"/>
      <c r="K106" s="855"/>
      <c r="R106" s="829"/>
    </row>
    <row r="107" spans="7:18" s="162" customFormat="1">
      <c r="G107" s="835"/>
      <c r="J107" s="855"/>
      <c r="K107" s="855"/>
      <c r="R107" s="829"/>
    </row>
    <row r="108" spans="7:18" s="162" customFormat="1">
      <c r="G108" s="835"/>
      <c r="J108" s="855"/>
      <c r="K108" s="855"/>
      <c r="R108" s="829"/>
    </row>
    <row r="109" spans="7:18" s="162" customFormat="1">
      <c r="G109" s="835"/>
      <c r="J109" s="855"/>
      <c r="K109" s="855"/>
      <c r="R109" s="829"/>
    </row>
    <row r="110" spans="7:18" s="162" customFormat="1">
      <c r="G110" s="835"/>
      <c r="J110" s="855"/>
      <c r="K110" s="855"/>
      <c r="R110" s="829"/>
    </row>
    <row r="111" spans="7:18" s="162" customFormat="1">
      <c r="G111" s="835"/>
      <c r="J111" s="855"/>
      <c r="K111" s="855"/>
      <c r="R111" s="829"/>
    </row>
    <row r="112" spans="7:18" s="162" customFormat="1">
      <c r="G112" s="835"/>
      <c r="J112" s="855"/>
      <c r="K112" s="855"/>
      <c r="R112" s="829"/>
    </row>
    <row r="113" spans="7:18" s="162" customFormat="1">
      <c r="G113" s="835"/>
      <c r="J113" s="855"/>
      <c r="K113" s="855"/>
      <c r="R113" s="829"/>
    </row>
    <row r="114" spans="7:18" s="162" customFormat="1">
      <c r="G114" s="835"/>
      <c r="J114" s="855"/>
      <c r="K114" s="855"/>
      <c r="R114" s="829"/>
    </row>
    <row r="115" spans="7:18" s="162" customFormat="1">
      <c r="G115" s="835"/>
      <c r="J115" s="855"/>
      <c r="K115" s="855"/>
      <c r="R115" s="829"/>
    </row>
    <row r="116" spans="7:18" s="162" customFormat="1">
      <c r="G116" s="835"/>
      <c r="J116" s="855"/>
      <c r="K116" s="855"/>
      <c r="R116" s="829"/>
    </row>
    <row r="117" spans="7:18" s="162" customFormat="1">
      <c r="G117" s="835"/>
      <c r="J117" s="855"/>
      <c r="K117" s="855"/>
      <c r="R117" s="829"/>
    </row>
    <row r="118" spans="7:18" s="162" customFormat="1">
      <c r="G118" s="835"/>
      <c r="J118" s="855"/>
      <c r="K118" s="855"/>
      <c r="R118" s="829"/>
    </row>
    <row r="119" spans="7:18" s="162" customFormat="1">
      <c r="G119" s="835"/>
      <c r="J119" s="855"/>
      <c r="K119" s="855"/>
      <c r="R119" s="829"/>
    </row>
    <row r="120" spans="7:18" s="162" customFormat="1">
      <c r="G120" s="835"/>
      <c r="J120" s="855"/>
      <c r="K120" s="855"/>
      <c r="R120" s="829"/>
    </row>
    <row r="121" spans="7:18" s="162" customFormat="1">
      <c r="G121" s="835"/>
      <c r="J121" s="855"/>
      <c r="K121" s="855"/>
      <c r="R121" s="829"/>
    </row>
    <row r="122" spans="7:18" s="162" customFormat="1">
      <c r="G122" s="835"/>
      <c r="J122" s="855"/>
      <c r="K122" s="855"/>
      <c r="R122" s="829"/>
    </row>
    <row r="123" spans="7:18" s="162" customFormat="1">
      <c r="G123" s="835"/>
      <c r="J123" s="855"/>
      <c r="K123" s="855"/>
      <c r="R123" s="829"/>
    </row>
    <row r="124" spans="7:18" s="162" customFormat="1">
      <c r="G124" s="835"/>
      <c r="J124" s="855"/>
      <c r="K124" s="855"/>
      <c r="R124" s="829"/>
    </row>
    <row r="125" spans="7:18" s="162" customFormat="1">
      <c r="G125" s="835"/>
      <c r="J125" s="855"/>
      <c r="K125" s="855"/>
      <c r="R125" s="829"/>
    </row>
    <row r="126" spans="7:18" s="162" customFormat="1">
      <c r="G126" s="835"/>
      <c r="J126" s="855"/>
      <c r="K126" s="855"/>
      <c r="R126" s="829"/>
    </row>
    <row r="127" spans="7:18" s="162" customFormat="1">
      <c r="G127" s="835"/>
      <c r="J127" s="855"/>
      <c r="K127" s="855"/>
      <c r="R127" s="829"/>
    </row>
    <row r="128" spans="7:18" s="162" customFormat="1">
      <c r="G128" s="835"/>
      <c r="J128" s="855"/>
      <c r="K128" s="855"/>
      <c r="R128" s="829"/>
    </row>
    <row r="129" spans="7:18" s="162" customFormat="1">
      <c r="G129" s="835"/>
      <c r="J129" s="855"/>
      <c r="K129" s="855"/>
      <c r="R129" s="829"/>
    </row>
    <row r="130" spans="7:18" s="162" customFormat="1">
      <c r="G130" s="835"/>
      <c r="J130" s="855"/>
      <c r="K130" s="855"/>
      <c r="R130" s="829"/>
    </row>
    <row r="131" spans="7:18" s="162" customFormat="1">
      <c r="G131" s="835"/>
      <c r="J131" s="855"/>
      <c r="K131" s="855"/>
      <c r="R131" s="829"/>
    </row>
    <row r="132" spans="7:18" s="162" customFormat="1">
      <c r="G132" s="835"/>
      <c r="J132" s="855"/>
      <c r="K132" s="855"/>
      <c r="R132" s="829"/>
    </row>
    <row r="133" spans="7:18" s="162" customFormat="1">
      <c r="G133" s="835"/>
      <c r="J133" s="855"/>
      <c r="K133" s="855"/>
      <c r="R133" s="829"/>
    </row>
    <row r="134" spans="7:18" s="162" customFormat="1">
      <c r="G134" s="835"/>
      <c r="J134" s="855"/>
      <c r="K134" s="855"/>
      <c r="R134" s="829"/>
    </row>
    <row r="135" spans="7:18" s="162" customFormat="1">
      <c r="G135" s="835"/>
      <c r="J135" s="855"/>
      <c r="K135" s="855"/>
      <c r="R135" s="829"/>
    </row>
    <row r="136" spans="7:18" s="162" customFormat="1">
      <c r="G136" s="835"/>
      <c r="J136" s="855"/>
      <c r="K136" s="855"/>
      <c r="R136" s="829"/>
    </row>
    <row r="137" spans="7:18" s="162" customFormat="1">
      <c r="G137" s="835"/>
      <c r="J137" s="855"/>
      <c r="K137" s="855"/>
      <c r="R137" s="829"/>
    </row>
    <row r="138" spans="7:18" s="162" customFormat="1">
      <c r="G138" s="835"/>
      <c r="J138" s="855"/>
      <c r="K138" s="855"/>
      <c r="R138" s="829"/>
    </row>
    <row r="139" spans="7:18" s="162" customFormat="1">
      <c r="G139" s="835"/>
      <c r="J139" s="855"/>
      <c r="K139" s="855"/>
      <c r="R139" s="829"/>
    </row>
    <row r="140" spans="7:18" s="162" customFormat="1">
      <c r="G140" s="835"/>
      <c r="J140" s="855"/>
      <c r="K140" s="855"/>
      <c r="R140" s="829"/>
    </row>
    <row r="141" spans="7:18" s="162" customFormat="1">
      <c r="G141" s="835"/>
      <c r="J141" s="855"/>
      <c r="K141" s="855"/>
      <c r="R141" s="829"/>
    </row>
    <row r="142" spans="7:18" s="162" customFormat="1">
      <c r="G142" s="835"/>
      <c r="J142" s="855"/>
      <c r="K142" s="855"/>
      <c r="R142" s="829"/>
    </row>
    <row r="143" spans="7:18" s="162" customFormat="1">
      <c r="G143" s="835"/>
      <c r="J143" s="855"/>
      <c r="K143" s="855"/>
      <c r="R143" s="829"/>
    </row>
    <row r="144" spans="7:18" s="162" customFormat="1">
      <c r="G144" s="835"/>
      <c r="J144" s="855"/>
      <c r="K144" s="855"/>
      <c r="R144" s="829"/>
    </row>
    <row r="145" spans="7:18" s="162" customFormat="1">
      <c r="G145" s="835"/>
      <c r="J145" s="855"/>
      <c r="K145" s="855"/>
      <c r="R145" s="829"/>
    </row>
    <row r="146" spans="7:18" s="162" customFormat="1">
      <c r="G146" s="835"/>
      <c r="J146" s="855"/>
      <c r="K146" s="855"/>
      <c r="R146" s="829"/>
    </row>
    <row r="147" spans="7:18" s="162" customFormat="1">
      <c r="G147" s="835"/>
      <c r="J147" s="855"/>
      <c r="K147" s="855"/>
      <c r="R147" s="829"/>
    </row>
    <row r="148" spans="7:18" s="162" customFormat="1">
      <c r="G148" s="835"/>
      <c r="J148" s="855"/>
      <c r="K148" s="855"/>
      <c r="R148" s="829"/>
    </row>
    <row r="149" spans="7:18" s="162" customFormat="1">
      <c r="G149" s="835"/>
      <c r="J149" s="855"/>
      <c r="K149" s="855"/>
      <c r="R149" s="829"/>
    </row>
    <row r="150" spans="7:18" s="162" customFormat="1">
      <c r="G150" s="835"/>
      <c r="J150" s="855"/>
      <c r="K150" s="855"/>
      <c r="R150" s="829"/>
    </row>
    <row r="151" spans="7:18" s="162" customFormat="1">
      <c r="G151" s="835"/>
      <c r="J151" s="855"/>
      <c r="K151" s="855"/>
      <c r="R151" s="829"/>
    </row>
    <row r="152" spans="7:18" s="162" customFormat="1">
      <c r="G152" s="835"/>
      <c r="J152" s="855"/>
      <c r="K152" s="855"/>
      <c r="R152" s="829"/>
    </row>
    <row r="153" spans="7:18" s="162" customFormat="1">
      <c r="G153" s="835"/>
      <c r="J153" s="855"/>
      <c r="K153" s="855"/>
      <c r="R153" s="829"/>
    </row>
    <row r="154" spans="7:18" s="162" customFormat="1">
      <c r="G154" s="835"/>
      <c r="J154" s="855"/>
      <c r="K154" s="855"/>
      <c r="R154" s="829"/>
    </row>
    <row r="155" spans="7:18" s="162" customFormat="1">
      <c r="G155" s="835"/>
      <c r="J155" s="855"/>
      <c r="K155" s="855"/>
      <c r="R155" s="829"/>
    </row>
    <row r="156" spans="7:18" s="162" customFormat="1">
      <c r="G156" s="835"/>
      <c r="J156" s="855"/>
      <c r="K156" s="855"/>
      <c r="R156" s="829"/>
    </row>
    <row r="157" spans="7:18" s="162" customFormat="1">
      <c r="G157" s="835"/>
      <c r="J157" s="855"/>
      <c r="K157" s="855"/>
      <c r="R157" s="829"/>
    </row>
    <row r="158" spans="7:18" s="162" customFormat="1">
      <c r="G158" s="835"/>
      <c r="J158" s="855"/>
      <c r="K158" s="855"/>
      <c r="R158" s="829"/>
    </row>
    <row r="159" spans="7:18" s="162" customFormat="1">
      <c r="G159" s="835"/>
      <c r="J159" s="855"/>
      <c r="K159" s="855"/>
      <c r="R159" s="829"/>
    </row>
    <row r="160" spans="7:18" s="162" customFormat="1">
      <c r="G160" s="835"/>
      <c r="J160" s="855"/>
      <c r="K160" s="855"/>
      <c r="R160" s="829"/>
    </row>
    <row r="161" spans="7:18" s="162" customFormat="1">
      <c r="G161" s="835"/>
      <c r="J161" s="855"/>
      <c r="K161" s="855"/>
      <c r="R161" s="829"/>
    </row>
    <row r="162" spans="7:18" s="162" customFormat="1">
      <c r="G162" s="835"/>
      <c r="J162" s="855"/>
      <c r="K162" s="855"/>
      <c r="R162" s="829"/>
    </row>
    <row r="163" spans="7:18" s="162" customFormat="1">
      <c r="G163" s="835"/>
      <c r="J163" s="855"/>
      <c r="K163" s="855"/>
      <c r="R163" s="829"/>
    </row>
    <row r="164" spans="7:18" s="162" customFormat="1">
      <c r="G164" s="835"/>
      <c r="J164" s="855"/>
      <c r="K164" s="855"/>
      <c r="R164" s="829"/>
    </row>
    <row r="165" spans="7:18" s="162" customFormat="1">
      <c r="G165" s="835"/>
      <c r="J165" s="855"/>
      <c r="K165" s="855"/>
      <c r="R165" s="829"/>
    </row>
    <row r="166" spans="7:18" s="162" customFormat="1">
      <c r="G166" s="835"/>
      <c r="J166" s="855"/>
      <c r="K166" s="855"/>
      <c r="R166" s="829"/>
    </row>
    <row r="167" spans="7:18" s="162" customFormat="1">
      <c r="G167" s="835"/>
      <c r="J167" s="855"/>
      <c r="K167" s="855"/>
      <c r="R167" s="829"/>
    </row>
    <row r="168" spans="7:18" s="162" customFormat="1">
      <c r="G168" s="835"/>
      <c r="J168" s="855"/>
      <c r="K168" s="855"/>
      <c r="R168" s="829"/>
    </row>
    <row r="169" spans="7:18" s="162" customFormat="1">
      <c r="G169" s="835"/>
      <c r="J169" s="855"/>
      <c r="K169" s="855"/>
      <c r="R169" s="829"/>
    </row>
    <row r="170" spans="7:18" s="162" customFormat="1">
      <c r="G170" s="835"/>
      <c r="J170" s="855"/>
      <c r="K170" s="855"/>
      <c r="R170" s="829"/>
    </row>
    <row r="171" spans="7:18" s="162" customFormat="1">
      <c r="G171" s="835"/>
      <c r="J171" s="855"/>
      <c r="K171" s="855"/>
      <c r="R171" s="829"/>
    </row>
    <row r="172" spans="7:18" s="162" customFormat="1">
      <c r="G172" s="835"/>
      <c r="J172" s="855"/>
      <c r="K172" s="855"/>
      <c r="R172" s="829"/>
    </row>
    <row r="173" spans="7:18" s="162" customFormat="1">
      <c r="G173" s="835"/>
      <c r="J173" s="855"/>
      <c r="K173" s="855"/>
      <c r="R173" s="829"/>
    </row>
    <row r="174" spans="7:18" s="162" customFormat="1">
      <c r="G174" s="835"/>
      <c r="J174" s="855"/>
      <c r="K174" s="855"/>
      <c r="R174" s="829"/>
    </row>
    <row r="175" spans="7:18" s="162" customFormat="1">
      <c r="G175" s="835"/>
      <c r="J175" s="855"/>
      <c r="K175" s="855"/>
      <c r="R175" s="829"/>
    </row>
    <row r="176" spans="7:18" s="162" customFormat="1">
      <c r="G176" s="835"/>
      <c r="J176" s="855"/>
      <c r="K176" s="855"/>
      <c r="R176" s="829"/>
    </row>
    <row r="177" spans="7:18" s="162" customFormat="1">
      <c r="G177" s="835"/>
      <c r="J177" s="855"/>
      <c r="K177" s="855"/>
      <c r="R177" s="829"/>
    </row>
    <row r="178" spans="7:18" s="162" customFormat="1">
      <c r="G178" s="835"/>
      <c r="J178" s="855"/>
      <c r="K178" s="855"/>
      <c r="R178" s="829"/>
    </row>
    <row r="179" spans="7:18" s="162" customFormat="1">
      <c r="G179" s="835"/>
      <c r="J179" s="855"/>
      <c r="K179" s="855"/>
      <c r="R179" s="829"/>
    </row>
    <row r="180" spans="7:18" s="162" customFormat="1">
      <c r="G180" s="835"/>
      <c r="J180" s="855"/>
      <c r="K180" s="855"/>
      <c r="R180" s="829"/>
    </row>
    <row r="181" spans="7:18" s="162" customFormat="1">
      <c r="G181" s="835"/>
      <c r="J181" s="855"/>
      <c r="K181" s="855"/>
      <c r="R181" s="829"/>
    </row>
    <row r="182" spans="7:18" s="162" customFormat="1">
      <c r="G182" s="835"/>
      <c r="J182" s="855"/>
      <c r="K182" s="855"/>
      <c r="R182" s="829"/>
    </row>
    <row r="183" spans="7:18" s="162" customFormat="1">
      <c r="G183" s="835"/>
      <c r="J183" s="855"/>
      <c r="K183" s="855"/>
      <c r="R183" s="829"/>
    </row>
    <row r="184" spans="7:18" s="162" customFormat="1">
      <c r="G184" s="835"/>
      <c r="J184" s="855"/>
      <c r="K184" s="855"/>
      <c r="R184" s="829"/>
    </row>
    <row r="185" spans="7:18" s="162" customFormat="1">
      <c r="G185" s="835"/>
      <c r="J185" s="855"/>
      <c r="K185" s="855"/>
      <c r="R185" s="829"/>
    </row>
    <row r="186" spans="7:18" s="162" customFormat="1">
      <c r="G186" s="835"/>
      <c r="J186" s="855"/>
      <c r="K186" s="855"/>
      <c r="R186" s="829"/>
    </row>
    <row r="187" spans="7:18" s="162" customFormat="1">
      <c r="G187" s="835"/>
      <c r="J187" s="855"/>
      <c r="K187" s="855"/>
      <c r="R187" s="829"/>
    </row>
    <row r="188" spans="7:18" s="162" customFormat="1">
      <c r="G188" s="835"/>
      <c r="J188" s="855"/>
      <c r="K188" s="855"/>
      <c r="R188" s="829"/>
    </row>
    <row r="189" spans="7:18" s="162" customFormat="1">
      <c r="G189" s="835"/>
      <c r="J189" s="855"/>
      <c r="K189" s="855"/>
      <c r="R189" s="829"/>
    </row>
    <row r="190" spans="7:18" s="162" customFormat="1">
      <c r="G190" s="835"/>
      <c r="J190" s="855"/>
      <c r="K190" s="855"/>
      <c r="R190" s="829"/>
    </row>
    <row r="191" spans="7:18" s="162" customFormat="1">
      <c r="G191" s="835"/>
      <c r="J191" s="855"/>
      <c r="K191" s="855"/>
      <c r="R191" s="829"/>
    </row>
    <row r="192" spans="7:18" s="162" customFormat="1">
      <c r="G192" s="835"/>
      <c r="J192" s="855"/>
      <c r="K192" s="855"/>
      <c r="R192" s="829"/>
    </row>
    <row r="193" spans="7:18" s="162" customFormat="1">
      <c r="G193" s="835"/>
      <c r="J193" s="855"/>
      <c r="K193" s="855"/>
      <c r="R193" s="829"/>
    </row>
    <row r="194" spans="7:18" s="162" customFormat="1">
      <c r="G194" s="835"/>
      <c r="J194" s="855"/>
      <c r="K194" s="855"/>
      <c r="R194" s="829"/>
    </row>
    <row r="195" spans="7:18" s="162" customFormat="1">
      <c r="G195" s="835"/>
      <c r="J195" s="855"/>
      <c r="K195" s="855"/>
      <c r="R195" s="829"/>
    </row>
    <row r="196" spans="7:18" s="162" customFormat="1">
      <c r="G196" s="835"/>
      <c r="J196" s="855"/>
      <c r="K196" s="855"/>
      <c r="R196" s="829"/>
    </row>
    <row r="197" spans="7:18" s="162" customFormat="1">
      <c r="G197" s="835"/>
      <c r="J197" s="855"/>
      <c r="K197" s="855"/>
      <c r="R197" s="829"/>
    </row>
    <row r="198" spans="7:18" s="162" customFormat="1">
      <c r="G198" s="835"/>
      <c r="J198" s="855"/>
      <c r="K198" s="855"/>
      <c r="R198" s="829"/>
    </row>
    <row r="199" spans="7:18" s="162" customFormat="1">
      <c r="G199" s="835"/>
      <c r="J199" s="855"/>
      <c r="K199" s="855"/>
      <c r="R199" s="829"/>
    </row>
    <row r="200" spans="7:18" s="162" customFormat="1">
      <c r="G200" s="835"/>
      <c r="J200" s="855"/>
      <c r="K200" s="855"/>
      <c r="R200" s="829"/>
    </row>
    <row r="201" spans="7:18" s="162" customFormat="1">
      <c r="G201" s="835"/>
      <c r="J201" s="855"/>
      <c r="K201" s="855"/>
      <c r="R201" s="829"/>
    </row>
    <row r="202" spans="7:18" s="162" customFormat="1">
      <c r="G202" s="835"/>
      <c r="J202" s="855"/>
      <c r="K202" s="855"/>
      <c r="R202" s="829"/>
    </row>
    <row r="203" spans="7:18" s="162" customFormat="1">
      <c r="G203" s="835"/>
      <c r="J203" s="855"/>
      <c r="K203" s="855"/>
      <c r="R203" s="829"/>
    </row>
    <row r="204" spans="7:18" s="162" customFormat="1">
      <c r="G204" s="835"/>
      <c r="J204" s="855"/>
      <c r="K204" s="855"/>
      <c r="R204" s="829"/>
    </row>
    <row r="205" spans="7:18" s="162" customFormat="1">
      <c r="G205" s="835"/>
      <c r="J205" s="855"/>
      <c r="K205" s="855"/>
      <c r="R205" s="829"/>
    </row>
    <row r="206" spans="7:18" s="162" customFormat="1">
      <c r="G206" s="835"/>
      <c r="J206" s="855"/>
      <c r="K206" s="855"/>
      <c r="R206" s="829"/>
    </row>
    <row r="207" spans="7:18" s="162" customFormat="1">
      <c r="G207" s="835"/>
      <c r="J207" s="855"/>
      <c r="K207" s="855"/>
      <c r="R207" s="829"/>
    </row>
    <row r="208" spans="7:18" s="162" customFormat="1">
      <c r="G208" s="835"/>
      <c r="J208" s="855"/>
      <c r="K208" s="855"/>
      <c r="R208" s="829"/>
    </row>
    <row r="209" spans="7:18" s="162" customFormat="1">
      <c r="G209" s="835"/>
      <c r="J209" s="855"/>
      <c r="K209" s="855"/>
      <c r="R209" s="829"/>
    </row>
    <row r="210" spans="7:18" s="162" customFormat="1">
      <c r="G210" s="835"/>
      <c r="J210" s="855"/>
      <c r="K210" s="855"/>
      <c r="R210" s="829"/>
    </row>
    <row r="211" spans="7:18" s="162" customFormat="1">
      <c r="G211" s="835"/>
      <c r="J211" s="855"/>
      <c r="K211" s="855"/>
      <c r="R211" s="829"/>
    </row>
    <row r="212" spans="7:18" s="162" customFormat="1">
      <c r="G212" s="835"/>
      <c r="J212" s="855"/>
      <c r="K212" s="855"/>
      <c r="R212" s="829"/>
    </row>
    <row r="213" spans="7:18" s="162" customFormat="1">
      <c r="G213" s="835"/>
      <c r="J213" s="855"/>
      <c r="K213" s="855"/>
      <c r="R213" s="829"/>
    </row>
    <row r="214" spans="7:18" s="162" customFormat="1">
      <c r="G214" s="835"/>
      <c r="J214" s="855"/>
      <c r="K214" s="855"/>
      <c r="R214" s="829"/>
    </row>
    <row r="215" spans="7:18" s="162" customFormat="1">
      <c r="G215" s="835"/>
      <c r="J215" s="855"/>
      <c r="K215" s="855"/>
      <c r="R215" s="829"/>
    </row>
    <row r="216" spans="7:18" s="162" customFormat="1">
      <c r="G216" s="835"/>
      <c r="J216" s="855"/>
      <c r="K216" s="855"/>
      <c r="R216" s="829"/>
    </row>
    <row r="217" spans="7:18" s="162" customFormat="1">
      <c r="G217" s="835"/>
      <c r="J217" s="855"/>
      <c r="K217" s="855"/>
      <c r="R217" s="829"/>
    </row>
    <row r="218" spans="7:18" s="162" customFormat="1">
      <c r="G218" s="835"/>
      <c r="J218" s="855"/>
      <c r="K218" s="855"/>
      <c r="R218" s="829"/>
    </row>
    <row r="219" spans="7:18" s="162" customFormat="1">
      <c r="G219" s="835"/>
      <c r="J219" s="855"/>
      <c r="K219" s="855"/>
      <c r="R219" s="829"/>
    </row>
    <row r="220" spans="7:18" s="162" customFormat="1">
      <c r="G220" s="835"/>
      <c r="J220" s="855"/>
      <c r="K220" s="855"/>
      <c r="R220" s="829"/>
    </row>
    <row r="221" spans="7:18" s="162" customFormat="1">
      <c r="G221" s="835"/>
      <c r="J221" s="855"/>
      <c r="K221" s="855"/>
      <c r="R221" s="829"/>
    </row>
    <row r="222" spans="7:18" s="162" customFormat="1">
      <c r="G222" s="835"/>
      <c r="J222" s="855"/>
      <c r="K222" s="855"/>
      <c r="R222" s="829"/>
    </row>
    <row r="223" spans="7:18" s="162" customFormat="1">
      <c r="G223" s="835"/>
      <c r="J223" s="855"/>
      <c r="K223" s="855"/>
      <c r="R223" s="829"/>
    </row>
    <row r="224" spans="7:18" s="162" customFormat="1">
      <c r="G224" s="835"/>
      <c r="J224" s="855"/>
      <c r="K224" s="855"/>
      <c r="R224" s="829"/>
    </row>
    <row r="225" spans="7:18" s="162" customFormat="1">
      <c r="G225" s="835"/>
      <c r="J225" s="855"/>
      <c r="K225" s="855"/>
      <c r="R225" s="829"/>
    </row>
    <row r="226" spans="7:18" s="162" customFormat="1">
      <c r="G226" s="835"/>
      <c r="J226" s="855"/>
      <c r="K226" s="855"/>
      <c r="R226" s="829"/>
    </row>
    <row r="227" spans="7:18" s="162" customFormat="1">
      <c r="G227" s="835"/>
      <c r="J227" s="855"/>
      <c r="K227" s="855"/>
      <c r="R227" s="829"/>
    </row>
    <row r="228" spans="7:18" s="162" customFormat="1">
      <c r="G228" s="835"/>
      <c r="J228" s="855"/>
      <c r="K228" s="855"/>
      <c r="R228" s="829"/>
    </row>
    <row r="229" spans="7:18" s="162" customFormat="1">
      <c r="G229" s="835"/>
      <c r="J229" s="855"/>
      <c r="K229" s="855"/>
      <c r="R229" s="829"/>
    </row>
    <row r="230" spans="7:18" s="162" customFormat="1">
      <c r="G230" s="835"/>
      <c r="J230" s="855"/>
      <c r="K230" s="855"/>
      <c r="R230" s="829"/>
    </row>
    <row r="231" spans="7:18" s="162" customFormat="1">
      <c r="G231" s="835"/>
      <c r="J231" s="855"/>
      <c r="K231" s="855"/>
      <c r="R231" s="829"/>
    </row>
    <row r="232" spans="7:18" s="162" customFormat="1">
      <c r="G232" s="835"/>
      <c r="J232" s="855"/>
      <c r="K232" s="855"/>
      <c r="R232" s="829"/>
    </row>
    <row r="233" spans="7:18" s="162" customFormat="1">
      <c r="G233" s="835"/>
      <c r="J233" s="855"/>
      <c r="K233" s="855"/>
      <c r="R233" s="829"/>
    </row>
    <row r="234" spans="7:18" s="162" customFormat="1">
      <c r="G234" s="835"/>
      <c r="J234" s="855"/>
      <c r="K234" s="855"/>
      <c r="R234" s="829"/>
    </row>
    <row r="235" spans="7:18" s="162" customFormat="1">
      <c r="G235" s="835"/>
      <c r="J235" s="855"/>
      <c r="K235" s="855"/>
      <c r="R235" s="829"/>
    </row>
    <row r="236" spans="7:18" s="162" customFormat="1">
      <c r="G236" s="835"/>
      <c r="J236" s="855"/>
      <c r="K236" s="855"/>
      <c r="R236" s="829"/>
    </row>
    <row r="237" spans="7:18" s="162" customFormat="1">
      <c r="G237" s="835"/>
      <c r="J237" s="855"/>
      <c r="K237" s="855"/>
      <c r="R237" s="829"/>
    </row>
    <row r="238" spans="7:18" s="162" customFormat="1">
      <c r="G238" s="835"/>
      <c r="J238" s="855"/>
      <c r="K238" s="855"/>
      <c r="R238" s="829"/>
    </row>
    <row r="239" spans="7:18" s="162" customFormat="1">
      <c r="G239" s="835"/>
      <c r="J239" s="855"/>
      <c r="K239" s="855"/>
      <c r="R239" s="829"/>
    </row>
    <row r="240" spans="7:18" s="162" customFormat="1">
      <c r="G240" s="835"/>
      <c r="J240" s="855"/>
      <c r="K240" s="855"/>
      <c r="R240" s="829"/>
    </row>
    <row r="241" spans="7:18" s="162" customFormat="1">
      <c r="G241" s="835"/>
      <c r="J241" s="855"/>
      <c r="K241" s="855"/>
      <c r="R241" s="829"/>
    </row>
    <row r="242" spans="7:18" s="162" customFormat="1">
      <c r="G242" s="835"/>
      <c r="J242" s="855"/>
      <c r="K242" s="855"/>
      <c r="R242" s="829"/>
    </row>
    <row r="243" spans="7:18" s="162" customFormat="1">
      <c r="G243" s="835"/>
      <c r="J243" s="855"/>
      <c r="K243" s="855"/>
      <c r="R243" s="829"/>
    </row>
    <row r="244" spans="7:18" s="162" customFormat="1">
      <c r="G244" s="835"/>
      <c r="J244" s="855"/>
      <c r="K244" s="855"/>
      <c r="R244" s="829"/>
    </row>
    <row r="245" spans="7:18" s="162" customFormat="1">
      <c r="G245" s="835"/>
      <c r="J245" s="855"/>
      <c r="K245" s="855"/>
      <c r="R245" s="829"/>
    </row>
    <row r="246" spans="7:18" s="162" customFormat="1">
      <c r="G246" s="835"/>
      <c r="J246" s="855"/>
      <c r="K246" s="855"/>
      <c r="R246" s="829"/>
    </row>
    <row r="247" spans="7:18" s="162" customFormat="1">
      <c r="G247" s="835"/>
      <c r="J247" s="855"/>
      <c r="K247" s="855"/>
      <c r="R247" s="829"/>
    </row>
    <row r="248" spans="7:18" s="162" customFormat="1">
      <c r="G248" s="835"/>
      <c r="J248" s="855"/>
      <c r="K248" s="855"/>
      <c r="R248" s="829"/>
    </row>
    <row r="249" spans="7:18" s="162" customFormat="1">
      <c r="G249" s="835"/>
      <c r="J249" s="855"/>
      <c r="K249" s="855"/>
      <c r="R249" s="829"/>
    </row>
    <row r="250" spans="7:18" s="162" customFormat="1">
      <c r="G250" s="835"/>
      <c r="J250" s="855"/>
      <c r="K250" s="855"/>
      <c r="R250" s="829"/>
    </row>
    <row r="251" spans="7:18" s="162" customFormat="1">
      <c r="G251" s="835"/>
      <c r="J251" s="855"/>
      <c r="K251" s="855"/>
      <c r="R251" s="829"/>
    </row>
    <row r="252" spans="7:18" s="162" customFormat="1">
      <c r="G252" s="835"/>
      <c r="J252" s="855"/>
      <c r="K252" s="855"/>
      <c r="R252" s="829"/>
    </row>
    <row r="253" spans="7:18" s="162" customFormat="1">
      <c r="G253" s="835"/>
      <c r="J253" s="855"/>
      <c r="K253" s="855"/>
      <c r="R253" s="829"/>
    </row>
    <row r="254" spans="7:18" s="162" customFormat="1">
      <c r="G254" s="835"/>
      <c r="J254" s="855"/>
      <c r="K254" s="855"/>
      <c r="R254" s="829"/>
    </row>
    <row r="255" spans="7:18" s="162" customFormat="1">
      <c r="G255" s="835"/>
      <c r="J255" s="855"/>
      <c r="K255" s="855"/>
      <c r="R255" s="829"/>
    </row>
    <row r="256" spans="7:18" s="162" customFormat="1">
      <c r="G256" s="835"/>
      <c r="J256" s="855"/>
      <c r="K256" s="855"/>
      <c r="R256" s="829"/>
    </row>
    <row r="257" spans="7:18" s="162" customFormat="1">
      <c r="G257" s="835"/>
      <c r="J257" s="855"/>
      <c r="K257" s="855"/>
      <c r="R257" s="829"/>
    </row>
    <row r="258" spans="7:18" s="162" customFormat="1">
      <c r="G258" s="835"/>
      <c r="J258" s="855"/>
      <c r="K258" s="855"/>
      <c r="R258" s="829"/>
    </row>
    <row r="259" spans="7:18" s="162" customFormat="1">
      <c r="G259" s="835"/>
      <c r="J259" s="855"/>
      <c r="K259" s="855"/>
      <c r="R259" s="829"/>
    </row>
    <row r="260" spans="7:18" s="162" customFormat="1">
      <c r="G260" s="835"/>
      <c r="J260" s="855"/>
      <c r="K260" s="855"/>
      <c r="R260" s="829"/>
    </row>
    <row r="261" spans="7:18" s="162" customFormat="1">
      <c r="G261" s="835"/>
      <c r="J261" s="855"/>
      <c r="K261" s="855"/>
      <c r="R261" s="829"/>
    </row>
    <row r="262" spans="7:18" s="162" customFormat="1">
      <c r="G262" s="835"/>
      <c r="J262" s="855"/>
      <c r="K262" s="855"/>
      <c r="R262" s="829"/>
    </row>
    <row r="263" spans="7:18" s="162" customFormat="1">
      <c r="G263" s="835"/>
      <c r="J263" s="855"/>
      <c r="K263" s="855"/>
      <c r="R263" s="829"/>
    </row>
    <row r="264" spans="7:18" s="162" customFormat="1">
      <c r="G264" s="835"/>
      <c r="J264" s="855"/>
      <c r="K264" s="855"/>
      <c r="R264" s="829"/>
    </row>
    <row r="265" spans="7:18" s="162" customFormat="1">
      <c r="G265" s="835"/>
      <c r="J265" s="855"/>
      <c r="K265" s="855"/>
      <c r="R265" s="829"/>
    </row>
    <row r="266" spans="7:18" s="162" customFormat="1">
      <c r="G266" s="835"/>
      <c r="J266" s="855"/>
      <c r="K266" s="855"/>
      <c r="R266" s="829"/>
    </row>
    <row r="267" spans="7:18" s="162" customFormat="1">
      <c r="G267" s="835"/>
      <c r="J267" s="855"/>
      <c r="K267" s="855"/>
      <c r="R267" s="829"/>
    </row>
    <row r="268" spans="7:18" s="162" customFormat="1">
      <c r="G268" s="835"/>
      <c r="J268" s="855"/>
      <c r="K268" s="855"/>
      <c r="R268" s="829"/>
    </row>
    <row r="269" spans="7:18" s="162" customFormat="1">
      <c r="G269" s="835"/>
      <c r="J269" s="855"/>
      <c r="K269" s="855"/>
      <c r="R269" s="829"/>
    </row>
    <row r="270" spans="7:18" s="162" customFormat="1">
      <c r="G270" s="835"/>
      <c r="J270" s="855"/>
      <c r="K270" s="855"/>
      <c r="R270" s="829"/>
    </row>
    <row r="271" spans="7:18" s="162" customFormat="1">
      <c r="G271" s="835"/>
      <c r="J271" s="855"/>
      <c r="K271" s="855"/>
      <c r="R271" s="829"/>
    </row>
    <row r="272" spans="7:18" s="162" customFormat="1">
      <c r="G272" s="835"/>
      <c r="J272" s="855"/>
      <c r="K272" s="855"/>
      <c r="R272" s="829"/>
    </row>
    <row r="273" spans="7:18" s="162" customFormat="1">
      <c r="G273" s="835"/>
      <c r="J273" s="855"/>
      <c r="K273" s="855"/>
      <c r="R273" s="829"/>
    </row>
    <row r="274" spans="7:18" s="162" customFormat="1">
      <c r="G274" s="835"/>
      <c r="J274" s="855"/>
      <c r="K274" s="855"/>
      <c r="R274" s="829"/>
    </row>
    <row r="275" spans="7:18" s="162" customFormat="1">
      <c r="G275" s="835"/>
      <c r="J275" s="855"/>
      <c r="K275" s="855"/>
      <c r="R275" s="829"/>
    </row>
    <row r="276" spans="7:18" s="162" customFormat="1">
      <c r="G276" s="835"/>
      <c r="J276" s="855"/>
      <c r="K276" s="855"/>
      <c r="R276" s="829"/>
    </row>
    <row r="277" spans="7:18" s="162" customFormat="1">
      <c r="G277" s="835"/>
      <c r="J277" s="855"/>
      <c r="K277" s="855"/>
      <c r="R277" s="829"/>
    </row>
    <row r="278" spans="7:18" s="162" customFormat="1">
      <c r="G278" s="835"/>
      <c r="J278" s="855"/>
      <c r="K278" s="855"/>
      <c r="R278" s="829"/>
    </row>
    <row r="279" spans="7:18" s="162" customFormat="1">
      <c r="G279" s="835"/>
      <c r="J279" s="855"/>
      <c r="K279" s="855"/>
      <c r="R279" s="829"/>
    </row>
    <row r="280" spans="7:18" s="162" customFormat="1">
      <c r="G280" s="835"/>
      <c r="J280" s="855"/>
      <c r="K280" s="855"/>
      <c r="R280" s="829"/>
    </row>
    <row r="281" spans="7:18" s="162" customFormat="1">
      <c r="G281" s="835"/>
      <c r="J281" s="855"/>
      <c r="K281" s="855"/>
      <c r="R281" s="829"/>
    </row>
    <row r="282" spans="7:18" s="162" customFormat="1">
      <c r="G282" s="835"/>
      <c r="J282" s="855"/>
      <c r="K282" s="855"/>
      <c r="R282" s="829"/>
    </row>
    <row r="283" spans="7:18" s="162" customFormat="1">
      <c r="G283" s="835"/>
      <c r="J283" s="855"/>
      <c r="K283" s="855"/>
      <c r="R283" s="829"/>
    </row>
    <row r="284" spans="7:18" s="162" customFormat="1">
      <c r="G284" s="835"/>
      <c r="J284" s="855"/>
      <c r="K284" s="855"/>
      <c r="R284" s="829"/>
    </row>
    <row r="285" spans="7:18" s="162" customFormat="1">
      <c r="G285" s="835"/>
      <c r="J285" s="855"/>
      <c r="K285" s="855"/>
      <c r="R285" s="829"/>
    </row>
    <row r="286" spans="7:18" s="162" customFormat="1">
      <c r="G286" s="835"/>
      <c r="J286" s="855"/>
      <c r="K286" s="855"/>
      <c r="R286" s="829"/>
    </row>
    <row r="287" spans="7:18" s="162" customFormat="1">
      <c r="G287" s="835"/>
      <c r="J287" s="855"/>
      <c r="K287" s="855"/>
      <c r="R287" s="829"/>
    </row>
    <row r="288" spans="7:18" s="162" customFormat="1">
      <c r="G288" s="835"/>
      <c r="J288" s="855"/>
      <c r="K288" s="855"/>
      <c r="R288" s="829"/>
    </row>
    <row r="289" spans="7:18" s="162" customFormat="1">
      <c r="G289" s="835"/>
      <c r="J289" s="855"/>
      <c r="K289" s="855"/>
      <c r="R289" s="829"/>
    </row>
    <row r="290" spans="7:18" s="162" customFormat="1">
      <c r="G290" s="835"/>
      <c r="J290" s="855"/>
      <c r="K290" s="855"/>
      <c r="R290" s="829"/>
    </row>
    <row r="291" spans="7:18" s="162" customFormat="1">
      <c r="G291" s="835"/>
      <c r="J291" s="855"/>
      <c r="K291" s="855"/>
      <c r="R291" s="829"/>
    </row>
    <row r="292" spans="7:18" s="162" customFormat="1">
      <c r="G292" s="835"/>
      <c r="J292" s="855"/>
      <c r="K292" s="855"/>
      <c r="R292" s="829"/>
    </row>
    <row r="293" spans="7:18" s="162" customFormat="1">
      <c r="G293" s="835"/>
      <c r="J293" s="855"/>
      <c r="K293" s="855"/>
      <c r="R293" s="829"/>
    </row>
    <row r="294" spans="7:18" s="162" customFormat="1">
      <c r="G294" s="835"/>
      <c r="J294" s="855"/>
      <c r="K294" s="855"/>
      <c r="R294" s="829"/>
    </row>
    <row r="295" spans="7:18" s="162" customFormat="1">
      <c r="G295" s="835"/>
      <c r="J295" s="855"/>
      <c r="K295" s="855"/>
      <c r="R295" s="829"/>
    </row>
    <row r="296" spans="7:18" s="162" customFormat="1">
      <c r="G296" s="835"/>
      <c r="J296" s="855"/>
      <c r="K296" s="855"/>
      <c r="R296" s="829"/>
    </row>
    <row r="297" spans="7:18" s="162" customFormat="1">
      <c r="G297" s="835"/>
      <c r="J297" s="855"/>
      <c r="K297" s="855"/>
      <c r="R297" s="829"/>
    </row>
    <row r="298" spans="7:18" s="162" customFormat="1">
      <c r="G298" s="835"/>
      <c r="J298" s="855"/>
      <c r="K298" s="855"/>
      <c r="R298" s="829"/>
    </row>
    <row r="299" spans="7:18" s="162" customFormat="1">
      <c r="G299" s="835"/>
      <c r="J299" s="855"/>
      <c r="K299" s="855"/>
      <c r="R299" s="829"/>
    </row>
    <row r="300" spans="7:18" s="162" customFormat="1">
      <c r="G300" s="835"/>
      <c r="J300" s="855"/>
      <c r="K300" s="855"/>
      <c r="R300" s="829"/>
    </row>
    <row r="301" spans="7:18" s="162" customFormat="1">
      <c r="G301" s="835"/>
      <c r="J301" s="855"/>
      <c r="K301" s="855"/>
      <c r="R301" s="829"/>
    </row>
    <row r="302" spans="7:18" s="162" customFormat="1">
      <c r="G302" s="835"/>
      <c r="J302" s="855"/>
      <c r="K302" s="855"/>
      <c r="R302" s="829"/>
    </row>
    <row r="303" spans="7:18" s="162" customFormat="1">
      <c r="G303" s="835"/>
      <c r="J303" s="855"/>
      <c r="K303" s="855"/>
      <c r="R303" s="829"/>
    </row>
    <row r="304" spans="7:18" s="162" customFormat="1">
      <c r="G304" s="835"/>
      <c r="J304" s="855"/>
      <c r="K304" s="855"/>
      <c r="R304" s="829"/>
    </row>
    <row r="305" spans="7:18" s="162" customFormat="1">
      <c r="G305" s="835"/>
      <c r="J305" s="855"/>
      <c r="K305" s="855"/>
      <c r="R305" s="829"/>
    </row>
    <row r="306" spans="7:18" s="162" customFormat="1">
      <c r="G306" s="835"/>
      <c r="J306" s="855"/>
      <c r="K306" s="855"/>
      <c r="R306" s="829"/>
    </row>
    <row r="307" spans="7:18" s="162" customFormat="1">
      <c r="G307" s="835"/>
      <c r="J307" s="855"/>
      <c r="K307" s="855"/>
      <c r="R307" s="829"/>
    </row>
    <row r="308" spans="7:18" s="162" customFormat="1">
      <c r="G308" s="835"/>
      <c r="J308" s="855"/>
      <c r="K308" s="855"/>
      <c r="R308" s="829"/>
    </row>
    <row r="309" spans="7:18" s="162" customFormat="1">
      <c r="G309" s="835"/>
      <c r="J309" s="855"/>
      <c r="K309" s="855"/>
      <c r="R309" s="829"/>
    </row>
    <row r="310" spans="7:18" s="162" customFormat="1">
      <c r="G310" s="835"/>
      <c r="J310" s="855"/>
      <c r="K310" s="855"/>
      <c r="R310" s="829"/>
    </row>
    <row r="311" spans="7:18" s="162" customFormat="1">
      <c r="G311" s="835"/>
      <c r="J311" s="855"/>
      <c r="K311" s="855"/>
      <c r="R311" s="829"/>
    </row>
    <row r="312" spans="7:18" s="162" customFormat="1">
      <c r="G312" s="835"/>
      <c r="J312" s="855"/>
      <c r="K312" s="855"/>
      <c r="R312" s="829"/>
    </row>
    <row r="313" spans="7:18" s="162" customFormat="1">
      <c r="G313" s="835"/>
      <c r="J313" s="855"/>
      <c r="K313" s="855"/>
      <c r="R313" s="829"/>
    </row>
    <row r="314" spans="7:18" s="162" customFormat="1">
      <c r="G314" s="835"/>
      <c r="J314" s="855"/>
      <c r="K314" s="855"/>
      <c r="R314" s="829"/>
    </row>
    <row r="315" spans="7:18" s="162" customFormat="1">
      <c r="G315" s="835"/>
      <c r="J315" s="855"/>
      <c r="K315" s="855"/>
      <c r="R315" s="829"/>
    </row>
    <row r="316" spans="7:18" s="162" customFormat="1">
      <c r="G316" s="835"/>
      <c r="J316" s="855"/>
      <c r="K316" s="855"/>
      <c r="R316" s="829"/>
    </row>
    <row r="317" spans="7:18" s="162" customFormat="1">
      <c r="G317" s="835"/>
      <c r="J317" s="855"/>
      <c r="K317" s="855"/>
      <c r="R317" s="829"/>
    </row>
    <row r="318" spans="7:18" s="162" customFormat="1">
      <c r="G318" s="835"/>
      <c r="J318" s="855"/>
      <c r="K318" s="855"/>
      <c r="R318" s="829"/>
    </row>
    <row r="319" spans="7:18" s="162" customFormat="1">
      <c r="G319" s="835"/>
      <c r="J319" s="855"/>
      <c r="K319" s="855"/>
      <c r="R319" s="829"/>
    </row>
    <row r="320" spans="7:18" s="162" customFormat="1">
      <c r="G320" s="835"/>
      <c r="J320" s="855"/>
      <c r="K320" s="855"/>
      <c r="R320" s="829"/>
    </row>
    <row r="321" spans="7:18" s="162" customFormat="1">
      <c r="G321" s="835"/>
      <c r="J321" s="855"/>
      <c r="K321" s="855"/>
      <c r="R321" s="829"/>
    </row>
    <row r="322" spans="7:18" s="162" customFormat="1">
      <c r="G322" s="835"/>
      <c r="J322" s="855"/>
      <c r="K322" s="855"/>
      <c r="R322" s="829"/>
    </row>
    <row r="323" spans="7:18" s="162" customFormat="1">
      <c r="G323" s="835"/>
      <c r="J323" s="855"/>
      <c r="K323" s="855"/>
      <c r="R323" s="829"/>
    </row>
    <row r="324" spans="7:18" s="162" customFormat="1">
      <c r="G324" s="835"/>
      <c r="J324" s="855"/>
      <c r="K324" s="855"/>
      <c r="R324" s="829"/>
    </row>
    <row r="325" spans="7:18" s="162" customFormat="1">
      <c r="G325" s="835"/>
      <c r="J325" s="855"/>
      <c r="K325" s="855"/>
      <c r="R325" s="829"/>
    </row>
    <row r="326" spans="7:18" s="162" customFormat="1">
      <c r="G326" s="835"/>
      <c r="J326" s="855"/>
      <c r="K326" s="855"/>
      <c r="R326" s="829"/>
    </row>
    <row r="327" spans="7:18" s="162" customFormat="1">
      <c r="G327" s="835"/>
      <c r="J327" s="855"/>
      <c r="K327" s="855"/>
      <c r="R327" s="829"/>
    </row>
    <row r="328" spans="7:18" s="162" customFormat="1">
      <c r="G328" s="835"/>
      <c r="J328" s="855"/>
      <c r="K328" s="855"/>
      <c r="R328" s="829"/>
    </row>
    <row r="329" spans="7:18" s="162" customFormat="1">
      <c r="G329" s="835"/>
      <c r="J329" s="855"/>
      <c r="K329" s="855"/>
      <c r="R329" s="829"/>
    </row>
    <row r="330" spans="7:18" s="162" customFormat="1">
      <c r="G330" s="835"/>
      <c r="J330" s="855"/>
      <c r="K330" s="855"/>
      <c r="R330" s="829"/>
    </row>
    <row r="331" spans="7:18" s="162" customFormat="1">
      <c r="G331" s="835"/>
      <c r="J331" s="855"/>
      <c r="K331" s="855"/>
      <c r="R331" s="829"/>
    </row>
    <row r="332" spans="7:18" s="162" customFormat="1">
      <c r="G332" s="835"/>
      <c r="J332" s="855"/>
      <c r="K332" s="855"/>
      <c r="R332" s="829"/>
    </row>
    <row r="333" spans="7:18" s="162" customFormat="1">
      <c r="G333" s="835"/>
      <c r="J333" s="855"/>
      <c r="K333" s="855"/>
      <c r="R333" s="829"/>
    </row>
    <row r="334" spans="7:18" s="162" customFormat="1">
      <c r="G334" s="835"/>
      <c r="J334" s="855"/>
      <c r="K334" s="855"/>
      <c r="R334" s="829"/>
    </row>
    <row r="335" spans="7:18" s="162" customFormat="1">
      <c r="G335" s="835"/>
      <c r="J335" s="855"/>
      <c r="K335" s="855"/>
      <c r="R335" s="829"/>
    </row>
    <row r="336" spans="7:18" s="162" customFormat="1">
      <c r="G336" s="835"/>
      <c r="J336" s="855"/>
      <c r="K336" s="855"/>
      <c r="R336" s="829"/>
    </row>
    <row r="337" spans="7:18" s="162" customFormat="1">
      <c r="G337" s="835"/>
      <c r="J337" s="855"/>
      <c r="K337" s="855"/>
      <c r="R337" s="829"/>
    </row>
    <row r="338" spans="7:18" s="162" customFormat="1">
      <c r="G338" s="835"/>
      <c r="J338" s="855"/>
      <c r="K338" s="855"/>
      <c r="R338" s="829"/>
    </row>
    <row r="339" spans="7:18" s="162" customFormat="1">
      <c r="G339" s="835"/>
      <c r="J339" s="855"/>
      <c r="K339" s="855"/>
      <c r="R339" s="829"/>
    </row>
    <row r="340" spans="7:18" s="162" customFormat="1">
      <c r="G340" s="835"/>
      <c r="J340" s="855"/>
      <c r="K340" s="855"/>
      <c r="R340" s="829"/>
    </row>
    <row r="341" spans="7:18" s="162" customFormat="1">
      <c r="G341" s="835"/>
      <c r="J341" s="855"/>
      <c r="K341" s="855"/>
      <c r="R341" s="829"/>
    </row>
    <row r="342" spans="7:18" s="162" customFormat="1">
      <c r="G342" s="835"/>
      <c r="J342" s="855"/>
      <c r="K342" s="855"/>
      <c r="R342" s="829"/>
    </row>
    <row r="343" spans="7:18" s="162" customFormat="1">
      <c r="G343" s="835"/>
      <c r="J343" s="855"/>
      <c r="K343" s="855"/>
      <c r="R343" s="829"/>
    </row>
    <row r="344" spans="7:18" s="162" customFormat="1">
      <c r="G344" s="835"/>
      <c r="J344" s="855"/>
      <c r="K344" s="855"/>
      <c r="R344" s="829"/>
    </row>
    <row r="345" spans="7:18" s="162" customFormat="1">
      <c r="G345" s="835"/>
      <c r="J345" s="855"/>
      <c r="K345" s="855"/>
      <c r="R345" s="829"/>
    </row>
    <row r="346" spans="7:18" s="162" customFormat="1">
      <c r="G346" s="835"/>
      <c r="J346" s="855"/>
      <c r="K346" s="855"/>
      <c r="R346" s="829"/>
    </row>
    <row r="347" spans="7:18" s="162" customFormat="1">
      <c r="G347" s="835"/>
      <c r="J347" s="855"/>
      <c r="K347" s="855"/>
      <c r="R347" s="829"/>
    </row>
    <row r="348" spans="7:18" s="162" customFormat="1">
      <c r="G348" s="835"/>
      <c r="J348" s="855"/>
      <c r="K348" s="855"/>
      <c r="R348" s="829"/>
    </row>
    <row r="349" spans="7:18" s="162" customFormat="1">
      <c r="G349" s="835"/>
      <c r="J349" s="855"/>
      <c r="K349" s="855"/>
      <c r="R349" s="829"/>
    </row>
    <row r="350" spans="7:18" s="162" customFormat="1">
      <c r="G350" s="835"/>
      <c r="J350" s="855"/>
      <c r="K350" s="855"/>
      <c r="R350" s="829"/>
    </row>
    <row r="351" spans="7:18" s="162" customFormat="1">
      <c r="G351" s="835"/>
      <c r="J351" s="855"/>
      <c r="K351" s="855"/>
      <c r="R351" s="829"/>
    </row>
    <row r="352" spans="7:18" s="162" customFormat="1">
      <c r="G352" s="835"/>
      <c r="J352" s="855"/>
      <c r="K352" s="855"/>
      <c r="R352" s="829"/>
    </row>
    <row r="353" spans="7:18" s="162" customFormat="1">
      <c r="G353" s="835"/>
      <c r="J353" s="855"/>
      <c r="K353" s="855"/>
      <c r="R353" s="829"/>
    </row>
    <row r="354" spans="7:18" s="162" customFormat="1">
      <c r="G354" s="835"/>
      <c r="J354" s="855"/>
      <c r="K354" s="855"/>
      <c r="R354" s="829"/>
    </row>
    <row r="355" spans="7:18" s="162" customFormat="1">
      <c r="G355" s="835"/>
      <c r="J355" s="855"/>
      <c r="K355" s="855"/>
      <c r="R355" s="829"/>
    </row>
    <row r="356" spans="7:18" s="162" customFormat="1">
      <c r="G356" s="835"/>
      <c r="J356" s="855"/>
      <c r="K356" s="855"/>
      <c r="R356" s="829"/>
    </row>
    <row r="357" spans="7:18" s="162" customFormat="1">
      <c r="G357" s="835"/>
      <c r="J357" s="855"/>
      <c r="K357" s="855"/>
      <c r="R357" s="829"/>
    </row>
    <row r="358" spans="7:18" s="162" customFormat="1">
      <c r="G358" s="835"/>
      <c r="J358" s="855"/>
      <c r="K358" s="855"/>
      <c r="R358" s="829"/>
    </row>
    <row r="359" spans="7:18" s="162" customFormat="1">
      <c r="G359" s="835"/>
      <c r="J359" s="855"/>
      <c r="K359" s="855"/>
      <c r="R359" s="829"/>
    </row>
    <row r="360" spans="7:18" s="162" customFormat="1">
      <c r="G360" s="835"/>
      <c r="J360" s="855"/>
      <c r="K360" s="855"/>
      <c r="R360" s="829"/>
    </row>
    <row r="361" spans="7:18" s="162" customFormat="1">
      <c r="G361" s="835"/>
      <c r="J361" s="855"/>
      <c r="K361" s="855"/>
      <c r="R361" s="829"/>
    </row>
    <row r="362" spans="7:18" s="162" customFormat="1">
      <c r="G362" s="835"/>
      <c r="J362" s="855"/>
      <c r="K362" s="855"/>
      <c r="R362" s="829"/>
    </row>
    <row r="363" spans="7:18" s="162" customFormat="1">
      <c r="G363" s="835"/>
      <c r="J363" s="855"/>
      <c r="K363" s="855"/>
      <c r="R363" s="829"/>
    </row>
    <row r="364" spans="7:18" s="162" customFormat="1">
      <c r="G364" s="835"/>
      <c r="J364" s="855"/>
      <c r="K364" s="855"/>
      <c r="R364" s="829"/>
    </row>
    <row r="365" spans="7:18" s="162" customFormat="1">
      <c r="G365" s="835"/>
      <c r="J365" s="855"/>
      <c r="K365" s="855"/>
      <c r="R365" s="829"/>
    </row>
    <row r="366" spans="7:18" s="162" customFormat="1">
      <c r="G366" s="835"/>
      <c r="J366" s="855"/>
      <c r="K366" s="855"/>
      <c r="R366" s="829"/>
    </row>
    <row r="367" spans="7:18" s="162" customFormat="1">
      <c r="G367" s="835"/>
      <c r="J367" s="855"/>
      <c r="K367" s="855"/>
      <c r="R367" s="829"/>
    </row>
    <row r="368" spans="7:18" s="162" customFormat="1">
      <c r="G368" s="835"/>
      <c r="J368" s="855"/>
      <c r="K368" s="855"/>
      <c r="R368" s="829"/>
    </row>
    <row r="369" spans="7:18" s="162" customFormat="1">
      <c r="G369" s="835"/>
      <c r="J369" s="855"/>
      <c r="K369" s="855"/>
      <c r="R369" s="829"/>
    </row>
    <row r="370" spans="7:18" s="162" customFormat="1">
      <c r="G370" s="835"/>
      <c r="J370" s="855"/>
      <c r="K370" s="855"/>
      <c r="R370" s="829"/>
    </row>
    <row r="371" spans="7:18" s="162" customFormat="1">
      <c r="G371" s="835"/>
      <c r="J371" s="855"/>
      <c r="K371" s="855"/>
      <c r="R371" s="829"/>
    </row>
    <row r="372" spans="7:18" s="162" customFormat="1">
      <c r="G372" s="835"/>
      <c r="J372" s="855"/>
      <c r="K372" s="855"/>
      <c r="R372" s="829"/>
    </row>
    <row r="373" spans="7:18" s="162" customFormat="1">
      <c r="G373" s="835"/>
      <c r="J373" s="855"/>
      <c r="K373" s="855"/>
      <c r="R373" s="829"/>
    </row>
    <row r="374" spans="7:18" s="162" customFormat="1">
      <c r="G374" s="835"/>
      <c r="J374" s="855"/>
      <c r="K374" s="855"/>
      <c r="R374" s="829"/>
    </row>
    <row r="375" spans="7:18" s="162" customFormat="1">
      <c r="G375" s="835"/>
      <c r="J375" s="855"/>
      <c r="K375" s="855"/>
      <c r="R375" s="829"/>
    </row>
    <row r="376" spans="7:18" s="162" customFormat="1">
      <c r="G376" s="835"/>
      <c r="J376" s="855"/>
      <c r="K376" s="855"/>
      <c r="R376" s="829"/>
    </row>
    <row r="377" spans="7:18" s="162" customFormat="1">
      <c r="G377" s="835"/>
      <c r="J377" s="855"/>
      <c r="K377" s="855"/>
      <c r="R377" s="829"/>
    </row>
    <row r="378" spans="7:18" s="162" customFormat="1">
      <c r="G378" s="835"/>
      <c r="J378" s="855"/>
      <c r="K378" s="855"/>
      <c r="R378" s="829"/>
    </row>
    <row r="379" spans="7:18" s="162" customFormat="1">
      <c r="G379" s="835"/>
      <c r="J379" s="855"/>
      <c r="K379" s="855"/>
      <c r="R379" s="829"/>
    </row>
    <row r="380" spans="7:18" s="162" customFormat="1">
      <c r="G380" s="835"/>
      <c r="J380" s="855"/>
      <c r="K380" s="855"/>
      <c r="R380" s="829"/>
    </row>
    <row r="381" spans="7:18" s="162" customFormat="1">
      <c r="G381" s="835"/>
      <c r="J381" s="855"/>
      <c r="K381" s="855"/>
      <c r="R381" s="829"/>
    </row>
    <row r="382" spans="7:18" s="162" customFormat="1">
      <c r="G382" s="835"/>
      <c r="J382" s="855"/>
      <c r="K382" s="855"/>
      <c r="R382" s="829"/>
    </row>
    <row r="383" spans="7:18" s="162" customFormat="1">
      <c r="G383" s="835"/>
      <c r="J383" s="855"/>
      <c r="K383" s="855"/>
      <c r="R383" s="829"/>
    </row>
    <row r="384" spans="7:18" s="162" customFormat="1">
      <c r="G384" s="835"/>
      <c r="J384" s="855"/>
      <c r="K384" s="855"/>
      <c r="R384" s="829"/>
    </row>
    <row r="385" spans="7:18" s="162" customFormat="1">
      <c r="G385" s="835"/>
      <c r="J385" s="855"/>
      <c r="K385" s="855"/>
      <c r="R385" s="829"/>
    </row>
    <row r="386" spans="7:18" s="162" customFormat="1">
      <c r="G386" s="835"/>
      <c r="J386" s="855"/>
      <c r="K386" s="855"/>
      <c r="R386" s="829"/>
    </row>
    <row r="387" spans="7:18" s="162" customFormat="1">
      <c r="G387" s="835"/>
      <c r="J387" s="855"/>
      <c r="K387" s="855"/>
      <c r="R387" s="829"/>
    </row>
    <row r="388" spans="7:18" s="162" customFormat="1">
      <c r="G388" s="835"/>
      <c r="J388" s="855"/>
      <c r="K388" s="855"/>
      <c r="R388" s="829"/>
    </row>
    <row r="389" spans="7:18" s="162" customFormat="1">
      <c r="G389" s="835"/>
      <c r="J389" s="855"/>
      <c r="K389" s="855"/>
      <c r="R389" s="829"/>
    </row>
    <row r="390" spans="7:18" s="162" customFormat="1">
      <c r="G390" s="835"/>
      <c r="J390" s="855"/>
      <c r="K390" s="855"/>
      <c r="R390" s="829"/>
    </row>
    <row r="391" spans="7:18" s="162" customFormat="1">
      <c r="G391" s="835"/>
      <c r="J391" s="855"/>
      <c r="K391" s="855"/>
      <c r="R391" s="829"/>
    </row>
    <row r="392" spans="7:18" s="162" customFormat="1">
      <c r="G392" s="835"/>
      <c r="J392" s="855"/>
      <c r="K392" s="855"/>
      <c r="R392" s="829"/>
    </row>
    <row r="393" spans="7:18" s="162" customFormat="1">
      <c r="G393" s="835"/>
      <c r="J393" s="855"/>
      <c r="K393" s="855"/>
      <c r="R393" s="829"/>
    </row>
    <row r="394" spans="7:18" s="162" customFormat="1">
      <c r="G394" s="835"/>
      <c r="J394" s="855"/>
      <c r="K394" s="855"/>
      <c r="R394" s="829"/>
    </row>
    <row r="395" spans="7:18" s="162" customFormat="1">
      <c r="G395" s="835"/>
      <c r="J395" s="855"/>
      <c r="K395" s="855"/>
      <c r="R395" s="829"/>
    </row>
    <row r="396" spans="7:18" s="162" customFormat="1">
      <c r="G396" s="835"/>
      <c r="J396" s="855"/>
      <c r="K396" s="855"/>
      <c r="R396" s="829"/>
    </row>
    <row r="397" spans="7:18" s="162" customFormat="1">
      <c r="G397" s="835"/>
      <c r="J397" s="855"/>
      <c r="K397" s="855"/>
      <c r="R397" s="829"/>
    </row>
    <row r="398" spans="7:18" s="162" customFormat="1">
      <c r="G398" s="835"/>
      <c r="J398" s="855"/>
      <c r="K398" s="855"/>
      <c r="R398" s="829"/>
    </row>
    <row r="399" spans="7:18" s="162" customFormat="1">
      <c r="G399" s="835"/>
      <c r="J399" s="855"/>
      <c r="K399" s="855"/>
      <c r="R399" s="829"/>
    </row>
    <row r="400" spans="7:18" s="162" customFormat="1">
      <c r="G400" s="835"/>
      <c r="J400" s="855"/>
      <c r="K400" s="855"/>
      <c r="R400" s="829"/>
    </row>
    <row r="401" spans="7:18" s="162" customFormat="1">
      <c r="G401" s="835"/>
      <c r="J401" s="855"/>
      <c r="K401" s="855"/>
      <c r="R401" s="829"/>
    </row>
    <row r="402" spans="7:18" s="162" customFormat="1">
      <c r="G402" s="835"/>
      <c r="J402" s="855"/>
      <c r="K402" s="855"/>
      <c r="R402" s="829"/>
    </row>
    <row r="403" spans="7:18" s="162" customFormat="1">
      <c r="G403" s="835"/>
      <c r="J403" s="855"/>
      <c r="K403" s="855"/>
      <c r="R403" s="829"/>
    </row>
    <row r="404" spans="7:18" s="162" customFormat="1">
      <c r="G404" s="835"/>
      <c r="J404" s="855"/>
      <c r="K404" s="855"/>
      <c r="R404" s="829"/>
    </row>
    <row r="405" spans="7:18" s="162" customFormat="1">
      <c r="G405" s="835"/>
      <c r="J405" s="855"/>
      <c r="K405" s="855"/>
      <c r="R405" s="829"/>
    </row>
    <row r="406" spans="7:18" s="162" customFormat="1">
      <c r="G406" s="835"/>
      <c r="J406" s="855"/>
      <c r="K406" s="855"/>
      <c r="R406" s="829"/>
    </row>
    <row r="407" spans="7:18" s="162" customFormat="1">
      <c r="G407" s="835"/>
      <c r="J407" s="855"/>
      <c r="K407" s="855"/>
      <c r="R407" s="829"/>
    </row>
    <row r="408" spans="7:18" s="162" customFormat="1">
      <c r="G408" s="835"/>
      <c r="J408" s="855"/>
      <c r="K408" s="855"/>
      <c r="R408" s="829"/>
    </row>
    <row r="409" spans="7:18" s="162" customFormat="1">
      <c r="G409" s="835"/>
      <c r="J409" s="855"/>
      <c r="K409" s="855"/>
      <c r="R409" s="829"/>
    </row>
    <row r="410" spans="7:18" s="162" customFormat="1">
      <c r="G410" s="835"/>
      <c r="J410" s="855"/>
      <c r="K410" s="855"/>
      <c r="R410" s="829"/>
    </row>
    <row r="411" spans="7:18" s="162" customFormat="1">
      <c r="G411" s="835"/>
      <c r="J411" s="855"/>
      <c r="K411" s="855"/>
      <c r="R411" s="829"/>
    </row>
    <row r="412" spans="7:18" s="162" customFormat="1">
      <c r="G412" s="835"/>
      <c r="J412" s="855"/>
      <c r="K412" s="855"/>
      <c r="R412" s="829"/>
    </row>
    <row r="413" spans="7:18" s="162" customFormat="1">
      <c r="G413" s="835"/>
      <c r="J413" s="855"/>
      <c r="K413" s="855"/>
      <c r="R413" s="829"/>
    </row>
    <row r="414" spans="7:18" s="162" customFormat="1">
      <c r="G414" s="835"/>
      <c r="J414" s="855"/>
      <c r="K414" s="855"/>
      <c r="R414" s="829"/>
    </row>
    <row r="415" spans="7:18" s="162" customFormat="1">
      <c r="G415" s="835"/>
      <c r="J415" s="855"/>
      <c r="K415" s="855"/>
      <c r="R415" s="829"/>
    </row>
    <row r="416" spans="7:18" s="162" customFormat="1">
      <c r="G416" s="835"/>
      <c r="J416" s="855"/>
      <c r="K416" s="855"/>
      <c r="R416" s="829"/>
    </row>
    <row r="417" spans="7:18" s="162" customFormat="1">
      <c r="G417" s="835"/>
      <c r="J417" s="855"/>
      <c r="K417" s="855"/>
      <c r="R417" s="829"/>
    </row>
    <row r="418" spans="7:18" s="162" customFormat="1">
      <c r="G418" s="835"/>
      <c r="J418" s="855"/>
      <c r="K418" s="855"/>
      <c r="R418" s="829"/>
    </row>
    <row r="419" spans="7:18" s="162" customFormat="1">
      <c r="G419" s="835"/>
      <c r="J419" s="855"/>
      <c r="K419" s="855"/>
      <c r="R419" s="829"/>
    </row>
    <row r="420" spans="7:18" s="162" customFormat="1">
      <c r="G420" s="835"/>
      <c r="J420" s="855"/>
      <c r="K420" s="855"/>
      <c r="R420" s="829"/>
    </row>
    <row r="421" spans="7:18" s="162" customFormat="1">
      <c r="G421" s="835"/>
      <c r="J421" s="855"/>
      <c r="K421" s="855"/>
      <c r="R421" s="829"/>
    </row>
    <row r="422" spans="7:18" s="162" customFormat="1">
      <c r="G422" s="835"/>
      <c r="J422" s="855"/>
      <c r="K422" s="855"/>
      <c r="R422" s="829"/>
    </row>
    <row r="423" spans="7:18" s="162" customFormat="1">
      <c r="G423" s="835"/>
      <c r="J423" s="855"/>
      <c r="K423" s="855"/>
      <c r="R423" s="829"/>
    </row>
    <row r="424" spans="7:18" s="162" customFormat="1">
      <c r="G424" s="835"/>
      <c r="J424" s="855"/>
      <c r="K424" s="855"/>
      <c r="R424" s="829"/>
    </row>
    <row r="425" spans="7:18" s="162" customFormat="1">
      <c r="G425" s="835"/>
      <c r="J425" s="855"/>
      <c r="K425" s="855"/>
      <c r="R425" s="829"/>
    </row>
    <row r="426" spans="7:18" s="162" customFormat="1">
      <c r="G426" s="835"/>
      <c r="J426" s="855"/>
      <c r="K426" s="855"/>
      <c r="R426" s="829"/>
    </row>
    <row r="427" spans="7:18" s="162" customFormat="1">
      <c r="G427" s="835"/>
      <c r="J427" s="855"/>
      <c r="K427" s="855"/>
      <c r="R427" s="829"/>
    </row>
    <row r="428" spans="7:18" s="162" customFormat="1">
      <c r="G428" s="835"/>
      <c r="J428" s="855"/>
      <c r="K428" s="855"/>
      <c r="R428" s="829"/>
    </row>
    <row r="429" spans="7:18" s="162" customFormat="1">
      <c r="G429" s="835"/>
      <c r="J429" s="855"/>
      <c r="K429" s="855"/>
      <c r="R429" s="829"/>
    </row>
    <row r="430" spans="7:18" s="162" customFormat="1">
      <c r="G430" s="835"/>
      <c r="J430" s="855"/>
      <c r="K430" s="855"/>
      <c r="R430" s="829"/>
    </row>
    <row r="431" spans="7:18" s="162" customFormat="1">
      <c r="G431" s="835"/>
      <c r="J431" s="855"/>
      <c r="K431" s="855"/>
      <c r="R431" s="829"/>
    </row>
    <row r="432" spans="7:18" s="162" customFormat="1">
      <c r="G432" s="835"/>
      <c r="J432" s="855"/>
      <c r="K432" s="855"/>
      <c r="R432" s="829"/>
    </row>
    <row r="433" spans="7:18" s="162" customFormat="1">
      <c r="G433" s="835"/>
      <c r="J433" s="855"/>
      <c r="K433" s="855"/>
      <c r="R433" s="829"/>
    </row>
    <row r="434" spans="7:18" s="162" customFormat="1">
      <c r="G434" s="835"/>
      <c r="J434" s="855"/>
      <c r="K434" s="855"/>
      <c r="R434" s="829"/>
    </row>
    <row r="435" spans="7:18" s="162" customFormat="1">
      <c r="G435" s="835"/>
      <c r="J435" s="855"/>
      <c r="K435" s="855"/>
      <c r="R435" s="829"/>
    </row>
    <row r="436" spans="7:18" s="162" customFormat="1">
      <c r="G436" s="835"/>
      <c r="J436" s="855"/>
      <c r="K436" s="855"/>
      <c r="R436" s="829"/>
    </row>
    <row r="437" spans="7:18" s="162" customFormat="1">
      <c r="G437" s="835"/>
      <c r="J437" s="855"/>
      <c r="K437" s="855"/>
      <c r="R437" s="829"/>
    </row>
    <row r="438" spans="7:18" s="162" customFormat="1">
      <c r="G438" s="835"/>
      <c r="J438" s="855"/>
      <c r="K438" s="855"/>
      <c r="R438" s="829"/>
    </row>
    <row r="439" spans="7:18" s="162" customFormat="1">
      <c r="G439" s="835"/>
      <c r="J439" s="855"/>
      <c r="K439" s="855"/>
      <c r="R439" s="829"/>
    </row>
    <row r="440" spans="7:18" s="162" customFormat="1">
      <c r="G440" s="835"/>
      <c r="J440" s="855"/>
      <c r="K440" s="855"/>
      <c r="R440" s="829"/>
    </row>
    <row r="441" spans="7:18" s="162" customFormat="1">
      <c r="G441" s="835"/>
      <c r="J441" s="855"/>
      <c r="K441" s="855"/>
      <c r="R441" s="829"/>
    </row>
    <row r="442" spans="7:18" s="162" customFormat="1">
      <c r="G442" s="835"/>
      <c r="J442" s="855"/>
      <c r="K442" s="855"/>
      <c r="R442" s="829"/>
    </row>
    <row r="443" spans="7:18" s="162" customFormat="1">
      <c r="G443" s="835"/>
      <c r="J443" s="855"/>
      <c r="K443" s="855"/>
      <c r="R443" s="829"/>
    </row>
    <row r="444" spans="7:18" s="162" customFormat="1">
      <c r="G444" s="835"/>
      <c r="J444" s="855"/>
      <c r="K444" s="855"/>
      <c r="R444" s="829"/>
    </row>
    <row r="445" spans="7:18" s="162" customFormat="1">
      <c r="G445" s="835"/>
      <c r="J445" s="855"/>
      <c r="K445" s="855"/>
      <c r="R445" s="829"/>
    </row>
    <row r="446" spans="7:18" s="162" customFormat="1">
      <c r="G446" s="835"/>
      <c r="J446" s="855"/>
      <c r="K446" s="855"/>
      <c r="R446" s="829"/>
    </row>
    <row r="447" spans="7:18" s="162" customFormat="1">
      <c r="G447" s="835"/>
      <c r="J447" s="855"/>
      <c r="K447" s="855"/>
      <c r="R447" s="829"/>
    </row>
    <row r="448" spans="7:18" s="162" customFormat="1">
      <c r="G448" s="835"/>
      <c r="J448" s="855"/>
      <c r="K448" s="855"/>
      <c r="R448" s="829"/>
    </row>
    <row r="449" spans="7:18" s="162" customFormat="1">
      <c r="G449" s="835"/>
      <c r="J449" s="855"/>
      <c r="K449" s="855"/>
      <c r="R449" s="829"/>
    </row>
    <row r="450" spans="7:18" s="162" customFormat="1">
      <c r="G450" s="835"/>
      <c r="J450" s="855"/>
      <c r="K450" s="855"/>
      <c r="R450" s="829"/>
    </row>
    <row r="451" spans="7:18" s="162" customFormat="1">
      <c r="G451" s="835"/>
      <c r="J451" s="855"/>
      <c r="K451" s="855"/>
      <c r="R451" s="829"/>
    </row>
    <row r="452" spans="7:18" s="162" customFormat="1">
      <c r="G452" s="835"/>
      <c r="J452" s="855"/>
      <c r="K452" s="855"/>
      <c r="R452" s="829"/>
    </row>
    <row r="453" spans="7:18" s="162" customFormat="1">
      <c r="G453" s="835"/>
      <c r="J453" s="855"/>
      <c r="K453" s="855"/>
      <c r="R453" s="829"/>
    </row>
    <row r="454" spans="7:18" s="162" customFormat="1">
      <c r="G454" s="835"/>
      <c r="J454" s="855"/>
      <c r="K454" s="855"/>
      <c r="R454" s="829"/>
    </row>
    <row r="455" spans="7:18" s="162" customFormat="1">
      <c r="G455" s="835"/>
      <c r="J455" s="855"/>
      <c r="K455" s="855"/>
      <c r="R455" s="829"/>
    </row>
    <row r="456" spans="7:18" s="162" customFormat="1">
      <c r="G456" s="835"/>
      <c r="J456" s="855"/>
      <c r="K456" s="855"/>
      <c r="R456" s="829"/>
    </row>
    <row r="457" spans="7:18" s="162" customFormat="1">
      <c r="G457" s="835"/>
      <c r="J457" s="855"/>
      <c r="K457" s="855"/>
      <c r="R457" s="829"/>
    </row>
    <row r="458" spans="7:18" s="162" customFormat="1">
      <c r="G458" s="835"/>
      <c r="J458" s="855"/>
      <c r="K458" s="855"/>
      <c r="R458" s="829"/>
    </row>
    <row r="459" spans="7:18" s="162" customFormat="1">
      <c r="G459" s="835"/>
      <c r="J459" s="855"/>
      <c r="K459" s="855"/>
      <c r="R459" s="829"/>
    </row>
    <row r="460" spans="7:18" s="162" customFormat="1">
      <c r="G460" s="835"/>
      <c r="J460" s="855"/>
      <c r="K460" s="855"/>
      <c r="R460" s="829"/>
    </row>
    <row r="461" spans="7:18" s="162" customFormat="1">
      <c r="G461" s="835"/>
      <c r="J461" s="855"/>
      <c r="K461" s="855"/>
      <c r="R461" s="829"/>
    </row>
    <row r="462" spans="7:18" s="162" customFormat="1">
      <c r="G462" s="835"/>
      <c r="J462" s="855"/>
      <c r="K462" s="855"/>
      <c r="R462" s="829"/>
    </row>
    <row r="463" spans="7:18" s="162" customFormat="1">
      <c r="G463" s="835"/>
      <c r="J463" s="855"/>
      <c r="K463" s="855"/>
      <c r="R463" s="829"/>
    </row>
    <row r="464" spans="7:18" s="162" customFormat="1">
      <c r="G464" s="835"/>
      <c r="J464" s="855"/>
      <c r="K464" s="855"/>
      <c r="R464" s="829"/>
    </row>
    <row r="465" spans="7:18" s="162" customFormat="1">
      <c r="G465" s="835"/>
      <c r="J465" s="855"/>
      <c r="K465" s="855"/>
      <c r="R465" s="829"/>
    </row>
    <row r="466" spans="7:18" s="162" customFormat="1">
      <c r="G466" s="835"/>
      <c r="J466" s="855"/>
      <c r="K466" s="855"/>
      <c r="R466" s="829"/>
    </row>
    <row r="467" spans="7:18" s="162" customFormat="1">
      <c r="G467" s="835"/>
      <c r="J467" s="855"/>
      <c r="K467" s="855"/>
      <c r="R467" s="829"/>
    </row>
    <row r="468" spans="7:18" s="162" customFormat="1">
      <c r="G468" s="835"/>
      <c r="J468" s="855"/>
      <c r="K468" s="855"/>
      <c r="R468" s="829"/>
    </row>
    <row r="469" spans="7:18" s="162" customFormat="1">
      <c r="G469" s="835"/>
      <c r="J469" s="855"/>
      <c r="K469" s="855"/>
      <c r="R469" s="829"/>
    </row>
    <row r="470" spans="7:18" s="162" customFormat="1">
      <c r="G470" s="835"/>
      <c r="J470" s="855"/>
      <c r="K470" s="855"/>
      <c r="R470" s="829"/>
    </row>
    <row r="471" spans="7:18" s="162" customFormat="1">
      <c r="G471" s="835"/>
      <c r="J471" s="855"/>
      <c r="K471" s="855"/>
      <c r="R471" s="829"/>
    </row>
    <row r="472" spans="7:18" s="162" customFormat="1">
      <c r="G472" s="835"/>
      <c r="J472" s="855"/>
      <c r="K472" s="855"/>
      <c r="R472" s="829"/>
    </row>
    <row r="473" spans="7:18" s="162" customFormat="1">
      <c r="G473" s="835"/>
      <c r="J473" s="855"/>
      <c r="K473" s="855"/>
      <c r="R473" s="829"/>
    </row>
    <row r="474" spans="7:18" s="162" customFormat="1">
      <c r="G474" s="835"/>
      <c r="J474" s="855"/>
      <c r="K474" s="855"/>
      <c r="R474" s="829"/>
    </row>
    <row r="475" spans="7:18" s="162" customFormat="1">
      <c r="G475" s="835"/>
      <c r="J475" s="855"/>
      <c r="K475" s="855"/>
      <c r="R475" s="829"/>
    </row>
    <row r="476" spans="7:18" s="162" customFormat="1">
      <c r="G476" s="835"/>
      <c r="J476" s="855"/>
      <c r="K476" s="855"/>
      <c r="R476" s="829"/>
    </row>
    <row r="477" spans="7:18" s="162" customFormat="1">
      <c r="G477" s="835"/>
      <c r="J477" s="855"/>
      <c r="K477" s="855"/>
      <c r="R477" s="829"/>
    </row>
    <row r="478" spans="7:18" s="162" customFormat="1">
      <c r="G478" s="835"/>
      <c r="J478" s="855"/>
      <c r="K478" s="855"/>
      <c r="R478" s="829"/>
    </row>
    <row r="479" spans="7:18" s="162" customFormat="1">
      <c r="G479" s="835"/>
      <c r="J479" s="855"/>
      <c r="K479" s="855"/>
      <c r="R479" s="829"/>
    </row>
    <row r="480" spans="7:18" s="162" customFormat="1">
      <c r="G480" s="835"/>
      <c r="J480" s="855"/>
      <c r="K480" s="855"/>
      <c r="R480" s="829"/>
    </row>
    <row r="481" spans="7:18" s="162" customFormat="1">
      <c r="G481" s="835"/>
      <c r="J481" s="855"/>
      <c r="K481" s="855"/>
      <c r="R481" s="829"/>
    </row>
    <row r="482" spans="7:18" s="162" customFormat="1">
      <c r="G482" s="835"/>
      <c r="J482" s="855"/>
      <c r="K482" s="855"/>
      <c r="R482" s="829"/>
    </row>
    <row r="483" spans="7:18" s="162" customFormat="1">
      <c r="G483" s="835"/>
      <c r="J483" s="855"/>
      <c r="K483" s="855"/>
      <c r="R483" s="829"/>
    </row>
    <row r="484" spans="7:18" s="162" customFormat="1">
      <c r="G484" s="835"/>
      <c r="J484" s="855"/>
      <c r="K484" s="855"/>
      <c r="R484" s="829"/>
    </row>
    <row r="485" spans="7:18" s="162" customFormat="1">
      <c r="G485" s="835"/>
      <c r="J485" s="855"/>
      <c r="K485" s="855"/>
      <c r="R485" s="829"/>
    </row>
    <row r="486" spans="7:18" s="162" customFormat="1">
      <c r="G486" s="835"/>
      <c r="J486" s="855"/>
      <c r="K486" s="855"/>
      <c r="R486" s="829"/>
    </row>
    <row r="487" spans="7:18" s="162" customFormat="1">
      <c r="G487" s="835"/>
      <c r="J487" s="855"/>
      <c r="K487" s="855"/>
      <c r="R487" s="829"/>
    </row>
    <row r="488" spans="7:18" s="162" customFormat="1">
      <c r="G488" s="835"/>
      <c r="J488" s="855"/>
      <c r="K488" s="855"/>
      <c r="R488" s="829"/>
    </row>
    <row r="489" spans="7:18" s="162" customFormat="1">
      <c r="G489" s="835"/>
      <c r="J489" s="855"/>
      <c r="K489" s="855"/>
      <c r="R489" s="829"/>
    </row>
    <row r="490" spans="7:18" s="162" customFormat="1">
      <c r="G490" s="835"/>
      <c r="J490" s="855"/>
      <c r="K490" s="855"/>
      <c r="R490" s="829"/>
    </row>
    <row r="491" spans="7:18" s="162" customFormat="1">
      <c r="G491" s="835"/>
      <c r="J491" s="855"/>
      <c r="K491" s="855"/>
      <c r="R491" s="829"/>
    </row>
    <row r="492" spans="7:18" s="162" customFormat="1">
      <c r="G492" s="835"/>
      <c r="J492" s="855"/>
      <c r="K492" s="855"/>
      <c r="R492" s="829"/>
    </row>
    <row r="493" spans="7:18" s="162" customFormat="1">
      <c r="G493" s="835"/>
      <c r="J493" s="855"/>
      <c r="K493" s="855"/>
      <c r="R493" s="829"/>
    </row>
  </sheetData>
  <mergeCells count="178">
    <mergeCell ref="A43:A44"/>
    <mergeCell ref="C43:C44"/>
    <mergeCell ref="J43:J44"/>
    <mergeCell ref="K43:K44"/>
    <mergeCell ref="L43:L44"/>
    <mergeCell ref="M43:M44"/>
    <mergeCell ref="N43:N44"/>
    <mergeCell ref="N35:N36"/>
    <mergeCell ref="J33:J34"/>
    <mergeCell ref="K33:K34"/>
    <mergeCell ref="L33:L34"/>
    <mergeCell ref="J35:J36"/>
    <mergeCell ref="K35:K36"/>
    <mergeCell ref="L35:L36"/>
    <mergeCell ref="M35:M36"/>
    <mergeCell ref="J39:J40"/>
    <mergeCell ref="K39:K40"/>
    <mergeCell ref="L39:L40"/>
    <mergeCell ref="J37:J38"/>
    <mergeCell ref="J41:J42"/>
    <mergeCell ref="K41:K42"/>
    <mergeCell ref="L41:L42"/>
    <mergeCell ref="M41:M42"/>
    <mergeCell ref="N41:N42"/>
    <mergeCell ref="A41:A42"/>
    <mergeCell ref="C41:C42"/>
    <mergeCell ref="N37:N38"/>
    <mergeCell ref="N39:N40"/>
    <mergeCell ref="M39:M40"/>
    <mergeCell ref="K37:K38"/>
    <mergeCell ref="L37:L38"/>
    <mergeCell ref="M37:M38"/>
    <mergeCell ref="C25:C26"/>
    <mergeCell ref="L25:L26"/>
    <mergeCell ref="M25:M26"/>
    <mergeCell ref="C29:C30"/>
    <mergeCell ref="J31:J32"/>
    <mergeCell ref="K31:K32"/>
    <mergeCell ref="C33:C34"/>
    <mergeCell ref="C21:C22"/>
    <mergeCell ref="J29:J30"/>
    <mergeCell ref="K29:K30"/>
    <mergeCell ref="K23:K24"/>
    <mergeCell ref="L23:L24"/>
    <mergeCell ref="M23:M24"/>
    <mergeCell ref="J23:J24"/>
    <mergeCell ref="J25:J26"/>
    <mergeCell ref="K25:K26"/>
    <mergeCell ref="J27:J28"/>
    <mergeCell ref="K27:K28"/>
    <mergeCell ref="L27:L28"/>
    <mergeCell ref="L17:L18"/>
    <mergeCell ref="M17:M18"/>
    <mergeCell ref="M15:M16"/>
    <mergeCell ref="N15:N16"/>
    <mergeCell ref="N21:N22"/>
    <mergeCell ref="N25:N26"/>
    <mergeCell ref="M33:M34"/>
    <mergeCell ref="N33:N34"/>
    <mergeCell ref="N17:N18"/>
    <mergeCell ref="M27:M28"/>
    <mergeCell ref="N27:N28"/>
    <mergeCell ref="N23:N24"/>
    <mergeCell ref="L31:L32"/>
    <mergeCell ref="L21:L22"/>
    <mergeCell ref="M21:M22"/>
    <mergeCell ref="L29:L30"/>
    <mergeCell ref="M29:M30"/>
    <mergeCell ref="M31:M32"/>
    <mergeCell ref="B10:F10"/>
    <mergeCell ref="K10:M10"/>
    <mergeCell ref="B12:F12"/>
    <mergeCell ref="B14:B16"/>
    <mergeCell ref="N31:N32"/>
    <mergeCell ref="J21:J22"/>
    <mergeCell ref="K21:K22"/>
    <mergeCell ref="B11:F11"/>
    <mergeCell ref="A13:F13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N29:N30"/>
    <mergeCell ref="L15:L16"/>
    <mergeCell ref="C14:C16"/>
    <mergeCell ref="D14:D16"/>
    <mergeCell ref="A1:A4"/>
    <mergeCell ref="B1:H2"/>
    <mergeCell ref="I1:L1"/>
    <mergeCell ref="M1:N4"/>
    <mergeCell ref="I2:L2"/>
    <mergeCell ref="K11:M11"/>
    <mergeCell ref="J14:K15"/>
    <mergeCell ref="L14:N14"/>
    <mergeCell ref="B3:H4"/>
    <mergeCell ref="I3:L3"/>
    <mergeCell ref="I4:L4"/>
    <mergeCell ref="A14:A16"/>
    <mergeCell ref="E14:E16"/>
    <mergeCell ref="F14:I15"/>
    <mergeCell ref="A5:N5"/>
    <mergeCell ref="A6:N6"/>
    <mergeCell ref="K12:M12"/>
    <mergeCell ref="K13:M13"/>
    <mergeCell ref="B7:N7"/>
    <mergeCell ref="B8:F8"/>
    <mergeCell ref="G8:I13"/>
    <mergeCell ref="J8:N8"/>
    <mergeCell ref="B9:F9"/>
    <mergeCell ref="K9:M9"/>
    <mergeCell ref="A23:A24"/>
    <mergeCell ref="A27:A28"/>
    <mergeCell ref="A25:A26"/>
    <mergeCell ref="A29:A30"/>
    <mergeCell ref="A35:A36"/>
    <mergeCell ref="C35:C36"/>
    <mergeCell ref="A37:A38"/>
    <mergeCell ref="C37:C38"/>
    <mergeCell ref="A39:A40"/>
    <mergeCell ref="C39:C40"/>
    <mergeCell ref="C27:C28"/>
    <mergeCell ref="A31:A32"/>
    <mergeCell ref="C31:C32"/>
    <mergeCell ref="A21:A22"/>
    <mergeCell ref="A66:A67"/>
    <mergeCell ref="B66:D67"/>
    <mergeCell ref="E66:G67"/>
    <mergeCell ref="J45:J46"/>
    <mergeCell ref="A68:A69"/>
    <mergeCell ref="B68:D69"/>
    <mergeCell ref="E68:G69"/>
    <mergeCell ref="E60:G61"/>
    <mergeCell ref="A62:A63"/>
    <mergeCell ref="J49:N49"/>
    <mergeCell ref="A50:A51"/>
    <mergeCell ref="A47:A48"/>
    <mergeCell ref="C47:C48"/>
    <mergeCell ref="K45:K46"/>
    <mergeCell ref="L45:L46"/>
    <mergeCell ref="M45:M46"/>
    <mergeCell ref="N45:N46"/>
    <mergeCell ref="B49:D49"/>
    <mergeCell ref="E49:H49"/>
    <mergeCell ref="A45:A46"/>
    <mergeCell ref="C45:C46"/>
    <mergeCell ref="A33:A34"/>
    <mergeCell ref="C23:C24"/>
    <mergeCell ref="A71:N71"/>
    <mergeCell ref="B50:D51"/>
    <mergeCell ref="E50:G51"/>
    <mergeCell ref="J50:N70"/>
    <mergeCell ref="A52:A53"/>
    <mergeCell ref="B52:D53"/>
    <mergeCell ref="E52:G53"/>
    <mergeCell ref="A54:A55"/>
    <mergeCell ref="B54:D55"/>
    <mergeCell ref="E54:G55"/>
    <mergeCell ref="A56:A57"/>
    <mergeCell ref="B56:D57"/>
    <mergeCell ref="E56:G57"/>
    <mergeCell ref="A58:A59"/>
    <mergeCell ref="B58:D59"/>
    <mergeCell ref="E58:G59"/>
    <mergeCell ref="A70:I70"/>
    <mergeCell ref="A60:A61"/>
    <mergeCell ref="B60:D61"/>
    <mergeCell ref="B62:D63"/>
    <mergeCell ref="E62:G63"/>
    <mergeCell ref="A64:A65"/>
    <mergeCell ref="B64:D65"/>
    <mergeCell ref="E64:G65"/>
  </mergeCells>
  <pageMargins left="0.31496062992125984" right="0.31496062992125984" top="0.74803149606299213" bottom="0.74803149606299213" header="0.31496062992125984" footer="0.31496062992125984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8673" r:id="rId4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3" r:id="rId4"/>
      </mc:Fallback>
    </mc:AlternateContent>
    <mc:AlternateContent xmlns:mc="http://schemas.openxmlformats.org/markup-compatibility/2006">
      <mc:Choice Requires="x14">
        <oleObject shapeId="28674" r:id="rId6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4" r:id="rId6"/>
      </mc:Fallback>
    </mc:AlternateContent>
    <mc:AlternateContent xmlns:mc="http://schemas.openxmlformats.org/markup-compatibility/2006">
      <mc:Choice Requires="x14">
        <oleObject shapeId="28675" r:id="rId7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5" r:id="rId7"/>
      </mc:Fallback>
    </mc:AlternateContent>
    <mc:AlternateContent xmlns:mc="http://schemas.openxmlformats.org/markup-compatibility/2006">
      <mc:Choice Requires="x14">
        <oleObject shapeId="28676" r:id="rId8">
          <objectPr defaultSize="0" autoPict="0" r:id="rId5">
            <anchor moveWithCells="1" sizeWithCells="1">
              <from>
                <xdr:col>0</xdr:col>
                <xdr:colOff>323850</xdr:colOff>
                <xdr:row>0</xdr:row>
                <xdr:rowOff>123825</xdr:rowOff>
              </from>
              <to>
                <xdr:col>0</xdr:col>
                <xdr:colOff>4429125</xdr:colOff>
                <xdr:row>3</xdr:row>
                <xdr:rowOff>342900</xdr:rowOff>
              </to>
            </anchor>
          </objectPr>
        </oleObject>
      </mc:Choice>
      <mc:Fallback>
        <oleObject shapeId="28676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tabSelected="1" topLeftCell="A85" workbookViewId="0">
      <selection activeCell="G4" sqref="G4"/>
    </sheetView>
  </sheetViews>
  <sheetFormatPr baseColWidth="10" defaultColWidth="11.42578125" defaultRowHeight="15.75"/>
  <cols>
    <col min="1" max="1" width="11.42578125" style="325"/>
    <col min="2" max="2" width="11.140625" style="325" customWidth="1"/>
    <col min="3" max="3" width="76" style="327" customWidth="1"/>
    <col min="4" max="4" width="22.7109375" style="326" customWidth="1"/>
    <col min="5" max="16384" width="11.42578125" style="325"/>
  </cols>
  <sheetData>
    <row r="1" spans="2:4" ht="31.5">
      <c r="B1" s="340" t="s">
        <v>509</v>
      </c>
      <c r="C1" s="340" t="s">
        <v>508</v>
      </c>
      <c r="D1" s="339" t="s">
        <v>507</v>
      </c>
    </row>
    <row r="2" spans="2:4" ht="78.75">
      <c r="B2" s="334">
        <v>52</v>
      </c>
      <c r="C2" s="330" t="s">
        <v>506</v>
      </c>
      <c r="D2" s="329">
        <v>29750000</v>
      </c>
    </row>
    <row r="3" spans="2:4" ht="47.25">
      <c r="B3" s="331">
        <v>95</v>
      </c>
      <c r="C3" s="330" t="s">
        <v>505</v>
      </c>
      <c r="D3" s="329">
        <v>17850000</v>
      </c>
    </row>
    <row r="4" spans="2:4" ht="63">
      <c r="B4" s="331">
        <v>96</v>
      </c>
      <c r="C4" s="330" t="s">
        <v>504</v>
      </c>
      <c r="D4" s="329">
        <v>44450000</v>
      </c>
    </row>
    <row r="5" spans="2:4" ht="63">
      <c r="B5" s="331">
        <v>220</v>
      </c>
      <c r="C5" s="330" t="s">
        <v>503</v>
      </c>
      <c r="D5" s="329">
        <v>25200000</v>
      </c>
    </row>
    <row r="6" spans="2:4" ht="47.25">
      <c r="B6" s="331">
        <v>221</v>
      </c>
      <c r="C6" s="330" t="s">
        <v>502</v>
      </c>
      <c r="D6" s="329">
        <v>22400000</v>
      </c>
    </row>
    <row r="7" spans="2:4" ht="47.25">
      <c r="B7" s="331">
        <v>222</v>
      </c>
      <c r="C7" s="330" t="s">
        <v>501</v>
      </c>
      <c r="D7" s="329">
        <v>22400000</v>
      </c>
    </row>
    <row r="8" spans="2:4" ht="78.75">
      <c r="B8" s="331">
        <v>223</v>
      </c>
      <c r="C8" s="333" t="s">
        <v>500</v>
      </c>
      <c r="D8" s="329">
        <v>44450000</v>
      </c>
    </row>
    <row r="9" spans="2:4" ht="78.75">
      <c r="B9" s="331">
        <v>423</v>
      </c>
      <c r="C9" s="330" t="s">
        <v>499</v>
      </c>
      <c r="D9" s="329">
        <v>17850000</v>
      </c>
    </row>
    <row r="10" spans="2:4" ht="63">
      <c r="B10" s="331">
        <v>424</v>
      </c>
      <c r="C10" s="330" t="s">
        <v>498</v>
      </c>
      <c r="D10" s="329">
        <v>20300000</v>
      </c>
    </row>
    <row r="11" spans="2:4" ht="47.25">
      <c r="B11" s="331">
        <v>462</v>
      </c>
      <c r="C11" s="330" t="s">
        <v>497</v>
      </c>
      <c r="D11" s="329">
        <v>17850000</v>
      </c>
    </row>
    <row r="12" spans="2:4" ht="94.5">
      <c r="B12" s="331">
        <v>463</v>
      </c>
      <c r="C12" s="330" t="s">
        <v>496</v>
      </c>
      <c r="D12" s="329">
        <v>29750000</v>
      </c>
    </row>
    <row r="13" spans="2:4" ht="63">
      <c r="B13" s="331">
        <v>492</v>
      </c>
      <c r="C13" s="330" t="s">
        <v>495</v>
      </c>
      <c r="D13" s="329">
        <v>1900000000</v>
      </c>
    </row>
    <row r="14" spans="2:4" ht="47.25">
      <c r="B14" s="331">
        <v>505</v>
      </c>
      <c r="C14" s="330" t="s">
        <v>494</v>
      </c>
      <c r="D14" s="329">
        <v>17850000</v>
      </c>
    </row>
    <row r="15" spans="2:4" ht="63">
      <c r="B15" s="331">
        <v>506</v>
      </c>
      <c r="C15" s="333" t="s">
        <v>493</v>
      </c>
      <c r="D15" s="329">
        <v>17850000</v>
      </c>
    </row>
    <row r="16" spans="2:4" ht="47.25">
      <c r="B16" s="331">
        <v>507</v>
      </c>
      <c r="C16" s="330" t="s">
        <v>492</v>
      </c>
      <c r="D16" s="329">
        <v>14329000</v>
      </c>
    </row>
    <row r="17" spans="2:4" ht="47.25">
      <c r="B17" s="331">
        <v>508</v>
      </c>
      <c r="C17" s="330" t="s">
        <v>491</v>
      </c>
      <c r="D17" s="329">
        <v>14329000</v>
      </c>
    </row>
    <row r="18" spans="2:4" ht="47.25">
      <c r="B18" s="331">
        <v>509</v>
      </c>
      <c r="C18" s="333" t="s">
        <v>490</v>
      </c>
      <c r="D18" s="329">
        <v>14329000</v>
      </c>
    </row>
    <row r="19" spans="2:4" ht="47.25">
      <c r="B19" s="331">
        <v>510</v>
      </c>
      <c r="C19" s="330" t="s">
        <v>489</v>
      </c>
      <c r="D19" s="329">
        <v>14329000</v>
      </c>
    </row>
    <row r="20" spans="2:4" ht="47.25">
      <c r="B20" s="331">
        <v>525</v>
      </c>
      <c r="C20" s="330" t="s">
        <v>488</v>
      </c>
      <c r="D20" s="329">
        <v>14329000</v>
      </c>
    </row>
    <row r="21" spans="2:4" ht="78.75">
      <c r="B21" s="334">
        <v>526</v>
      </c>
      <c r="C21" s="330" t="s">
        <v>487</v>
      </c>
      <c r="D21" s="329">
        <v>25200000</v>
      </c>
    </row>
    <row r="22" spans="2:4" ht="94.5">
      <c r="B22" s="331">
        <v>527</v>
      </c>
      <c r="C22" s="330" t="s">
        <v>486</v>
      </c>
      <c r="D22" s="329">
        <v>17850000</v>
      </c>
    </row>
    <row r="23" spans="2:4" ht="63">
      <c r="B23" s="331">
        <v>615</v>
      </c>
      <c r="C23" s="330" t="s">
        <v>485</v>
      </c>
      <c r="D23" s="329">
        <v>20300000</v>
      </c>
    </row>
    <row r="24" spans="2:4" ht="63">
      <c r="B24" s="331">
        <v>616</v>
      </c>
      <c r="C24" s="330" t="s">
        <v>484</v>
      </c>
      <c r="D24" s="329">
        <v>37100000</v>
      </c>
    </row>
    <row r="25" spans="2:4" ht="78.75">
      <c r="B25" s="331">
        <v>619</v>
      </c>
      <c r="C25" s="330" t="s">
        <v>483</v>
      </c>
      <c r="D25" s="335">
        <v>12271000</v>
      </c>
    </row>
    <row r="26" spans="2:4" ht="63">
      <c r="B26" s="331">
        <v>620</v>
      </c>
      <c r="C26" s="330" t="s">
        <v>482</v>
      </c>
      <c r="D26" s="329">
        <v>25200000</v>
      </c>
    </row>
    <row r="27" spans="2:4" ht="47.25">
      <c r="B27" s="331">
        <v>692</v>
      </c>
      <c r="C27" s="333" t="s">
        <v>481</v>
      </c>
      <c r="D27" s="329">
        <v>21315000</v>
      </c>
    </row>
    <row r="28" spans="2:4" ht="63">
      <c r="B28" s="331">
        <v>693</v>
      </c>
      <c r="C28" s="330" t="s">
        <v>480</v>
      </c>
      <c r="D28" s="329">
        <v>20300000</v>
      </c>
    </row>
    <row r="29" spans="2:4" ht="78.75">
      <c r="B29" s="331">
        <v>694</v>
      </c>
      <c r="C29" s="330" t="s">
        <v>479</v>
      </c>
      <c r="D29" s="329">
        <v>21600000</v>
      </c>
    </row>
    <row r="30" spans="2:4" ht="47.25">
      <c r="B30" s="338">
        <v>695</v>
      </c>
      <c r="C30" s="337" t="s">
        <v>478</v>
      </c>
      <c r="D30" s="336">
        <v>17850000</v>
      </c>
    </row>
    <row r="31" spans="2:4" ht="78.75">
      <c r="B31" s="331">
        <v>770</v>
      </c>
      <c r="C31" s="330" t="s">
        <v>477</v>
      </c>
      <c r="D31" s="329">
        <v>29750000</v>
      </c>
    </row>
    <row r="32" spans="2:4" ht="78.75">
      <c r="B32" s="338">
        <v>775</v>
      </c>
      <c r="C32" s="337" t="s">
        <v>476</v>
      </c>
      <c r="D32" s="336">
        <v>28500000</v>
      </c>
    </row>
    <row r="33" spans="2:4" ht="31.5">
      <c r="B33" s="331">
        <v>798</v>
      </c>
      <c r="C33" s="330" t="s">
        <v>475</v>
      </c>
      <c r="D33" s="825">
        <v>5903589</v>
      </c>
    </row>
    <row r="34" spans="2:4" ht="78.75">
      <c r="B34" s="331">
        <v>848</v>
      </c>
      <c r="C34" s="330" t="s">
        <v>474</v>
      </c>
      <c r="D34" s="826">
        <v>20300000</v>
      </c>
    </row>
    <row r="35" spans="2:4" ht="47.25">
      <c r="B35" s="331">
        <v>849</v>
      </c>
      <c r="C35" s="330" t="s">
        <v>473</v>
      </c>
      <c r="D35" s="329">
        <v>28500000</v>
      </c>
    </row>
    <row r="36" spans="2:4" ht="78.75">
      <c r="B36" s="331">
        <v>850</v>
      </c>
      <c r="C36" s="330" t="s">
        <v>472</v>
      </c>
      <c r="D36" s="329">
        <v>12271000</v>
      </c>
    </row>
    <row r="37" spans="2:4" ht="63">
      <c r="B37" s="331">
        <v>853</v>
      </c>
      <c r="C37" s="330" t="s">
        <v>471</v>
      </c>
      <c r="D37" s="329">
        <v>12271000</v>
      </c>
    </row>
    <row r="38" spans="2:4" ht="78.75">
      <c r="B38" s="331">
        <v>854</v>
      </c>
      <c r="C38" s="330" t="s">
        <v>470</v>
      </c>
      <c r="D38" s="329">
        <v>25200000</v>
      </c>
    </row>
    <row r="39" spans="2:4" ht="63">
      <c r="B39" s="331">
        <v>857</v>
      </c>
      <c r="C39" s="330" t="s">
        <v>469</v>
      </c>
      <c r="D39" s="329">
        <v>235004000</v>
      </c>
    </row>
    <row r="40" spans="2:4" ht="63">
      <c r="B40" s="331">
        <v>866</v>
      </c>
      <c r="C40" s="333" t="s">
        <v>468</v>
      </c>
      <c r="D40" s="329">
        <v>25200000</v>
      </c>
    </row>
    <row r="41" spans="2:4" ht="78.75">
      <c r="B41" s="331">
        <v>867</v>
      </c>
      <c r="C41" s="330" t="s">
        <v>467</v>
      </c>
      <c r="D41" s="335">
        <v>14329000</v>
      </c>
    </row>
    <row r="42" spans="2:4" ht="78.75">
      <c r="B42" s="331">
        <v>868</v>
      </c>
      <c r="C42" s="330" t="s">
        <v>466</v>
      </c>
      <c r="D42" s="329">
        <v>11445000</v>
      </c>
    </row>
    <row r="43" spans="2:4" ht="78.75">
      <c r="B43" s="331">
        <v>869</v>
      </c>
      <c r="C43" s="332" t="s">
        <v>465</v>
      </c>
      <c r="D43" s="329">
        <v>11445000</v>
      </c>
    </row>
    <row r="44" spans="2:4" ht="94.5">
      <c r="B44" s="331">
        <v>887</v>
      </c>
      <c r="C44" s="330" t="s">
        <v>464</v>
      </c>
      <c r="D44" s="329">
        <v>16062000</v>
      </c>
    </row>
    <row r="45" spans="2:4" ht="78.75">
      <c r="B45" s="331">
        <v>888</v>
      </c>
      <c r="C45" s="330" t="s">
        <v>463</v>
      </c>
      <c r="D45" s="329">
        <v>11690000</v>
      </c>
    </row>
    <row r="46" spans="2:4" ht="63">
      <c r="B46" s="331">
        <v>889</v>
      </c>
      <c r="C46" s="333" t="s">
        <v>462</v>
      </c>
      <c r="D46" s="329">
        <v>20300000</v>
      </c>
    </row>
    <row r="47" spans="2:4" ht="63">
      <c r="B47" s="331">
        <v>890</v>
      </c>
      <c r="C47" s="332" t="s">
        <v>461</v>
      </c>
      <c r="D47" s="329">
        <v>14329000</v>
      </c>
    </row>
    <row r="48" spans="2:4" ht="47.25">
      <c r="B48" s="331">
        <v>955</v>
      </c>
      <c r="C48" s="330" t="s">
        <v>460</v>
      </c>
      <c r="D48" s="329">
        <v>17850000</v>
      </c>
    </row>
    <row r="49" spans="2:4" ht="47.25">
      <c r="B49" s="331">
        <v>956</v>
      </c>
      <c r="C49" s="330" t="s">
        <v>459</v>
      </c>
      <c r="D49" s="329">
        <v>20300000</v>
      </c>
    </row>
    <row r="50" spans="2:4" ht="63">
      <c r="B50" s="331">
        <v>957</v>
      </c>
      <c r="C50" s="332" t="s">
        <v>458</v>
      </c>
      <c r="D50" s="329">
        <v>17850000</v>
      </c>
    </row>
    <row r="51" spans="2:4" ht="63">
      <c r="B51" s="331">
        <v>958</v>
      </c>
      <c r="C51" s="332" t="s">
        <v>457</v>
      </c>
      <c r="D51" s="329">
        <v>17850000</v>
      </c>
    </row>
    <row r="52" spans="2:4" ht="47.25">
      <c r="B52" s="331">
        <v>959</v>
      </c>
      <c r="C52" s="330" t="s">
        <v>456</v>
      </c>
      <c r="D52" s="329">
        <v>10150000</v>
      </c>
    </row>
    <row r="53" spans="2:4" ht="63">
      <c r="B53" s="331">
        <v>960</v>
      </c>
      <c r="C53" s="332" t="s">
        <v>455</v>
      </c>
      <c r="D53" s="329">
        <v>11445000</v>
      </c>
    </row>
    <row r="54" spans="2:4" ht="63">
      <c r="B54" s="331">
        <v>961</v>
      </c>
      <c r="C54" s="332" t="s">
        <v>454</v>
      </c>
      <c r="D54" s="329">
        <v>29750000</v>
      </c>
    </row>
    <row r="55" spans="2:4" ht="78.75">
      <c r="B55" s="331">
        <v>962</v>
      </c>
      <c r="C55" s="332" t="s">
        <v>453</v>
      </c>
      <c r="D55" s="329">
        <v>14329000</v>
      </c>
    </row>
    <row r="56" spans="2:4" ht="63">
      <c r="B56" s="331">
        <v>963</v>
      </c>
      <c r="C56" s="330" t="s">
        <v>452</v>
      </c>
      <c r="D56" s="329">
        <v>26460000</v>
      </c>
    </row>
    <row r="57" spans="2:4" ht="63">
      <c r="B57" s="331">
        <v>965</v>
      </c>
      <c r="C57" s="332" t="s">
        <v>451</v>
      </c>
      <c r="D57" s="329">
        <v>12271000</v>
      </c>
    </row>
    <row r="58" spans="2:4" ht="47.25">
      <c r="B58" s="331">
        <v>971</v>
      </c>
      <c r="C58" s="330" t="s">
        <v>450</v>
      </c>
      <c r="D58" s="329">
        <v>14329000</v>
      </c>
    </row>
    <row r="59" spans="2:4" ht="63">
      <c r="B59" s="331">
        <v>972</v>
      </c>
      <c r="C59" s="330" t="s">
        <v>449</v>
      </c>
      <c r="D59" s="329">
        <v>21600000</v>
      </c>
    </row>
    <row r="60" spans="2:4" ht="47.25">
      <c r="B60" s="331">
        <v>973</v>
      </c>
      <c r="C60" s="330" t="s">
        <v>448</v>
      </c>
      <c r="D60" s="329">
        <v>12271000</v>
      </c>
    </row>
    <row r="61" spans="2:4" ht="63">
      <c r="B61" s="331">
        <v>979</v>
      </c>
      <c r="C61" s="330" t="s">
        <v>447</v>
      </c>
      <c r="D61" s="329">
        <v>44689149</v>
      </c>
    </row>
    <row r="62" spans="2:4" ht="78.75">
      <c r="B62" s="331">
        <v>2480</v>
      </c>
      <c r="C62" s="330" t="s">
        <v>446</v>
      </c>
      <c r="D62" s="329">
        <v>175191600</v>
      </c>
    </row>
    <row r="63" spans="2:4" ht="63">
      <c r="B63" s="331">
        <v>3053</v>
      </c>
      <c r="C63" s="332" t="s">
        <v>445</v>
      </c>
      <c r="D63" s="329">
        <v>986451455</v>
      </c>
    </row>
    <row r="64" spans="2:4" ht="78.75">
      <c r="B64" s="334">
        <v>4502</v>
      </c>
      <c r="C64" s="333" t="s">
        <v>444</v>
      </c>
      <c r="D64" s="329">
        <v>65362500</v>
      </c>
    </row>
    <row r="65" spans="2:4" ht="78.75">
      <c r="B65" s="331">
        <v>4567</v>
      </c>
      <c r="C65" s="333" t="s">
        <v>443</v>
      </c>
      <c r="D65" s="329">
        <v>27867119</v>
      </c>
    </row>
    <row r="66" spans="2:4" ht="78.75">
      <c r="B66" s="331">
        <v>4568</v>
      </c>
      <c r="C66" s="332" t="s">
        <v>442</v>
      </c>
      <c r="D66" s="329">
        <v>245382622</v>
      </c>
    </row>
    <row r="67" spans="2:4">
      <c r="B67" s="331"/>
      <c r="C67" s="330" t="s">
        <v>441</v>
      </c>
      <c r="D67" s="329">
        <v>1091915</v>
      </c>
    </row>
    <row r="68" spans="2:4">
      <c r="D68" s="328">
        <f>SUM(D2:D67)</f>
        <v>4813571949</v>
      </c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P62"/>
  <sheetViews>
    <sheetView topLeftCell="G43" zoomScale="98" zoomScaleNormal="98" zoomScalePageLayoutView="70" workbookViewId="0">
      <selection activeCell="R51" sqref="R51"/>
    </sheetView>
  </sheetViews>
  <sheetFormatPr baseColWidth="10" defaultColWidth="12.5703125" defaultRowHeight="15"/>
  <cols>
    <col min="1" max="1" width="42.28515625" style="1" customWidth="1"/>
    <col min="2" max="2" width="10.85546875" style="1" customWidth="1"/>
    <col min="3" max="3" width="21.5703125" style="1" customWidth="1"/>
    <col min="4" max="4" width="9.140625" style="1" customWidth="1"/>
    <col min="5" max="5" width="16.5703125" style="1" customWidth="1"/>
    <col min="6" max="6" width="18.5703125" style="1" customWidth="1"/>
    <col min="7" max="7" width="11.140625" style="3" customWidth="1"/>
    <col min="8" max="8" width="13.42578125" style="1" customWidth="1"/>
    <col min="9" max="9" width="11.28515625" style="1" customWidth="1"/>
    <col min="10" max="10" width="15.5703125" style="2" customWidth="1"/>
    <col min="11" max="11" width="17.28515625" style="2" customWidth="1"/>
    <col min="12" max="12" width="12.42578125" style="1" customWidth="1"/>
    <col min="13" max="13" width="18.140625" style="1" customWidth="1"/>
    <col min="14" max="15" width="17.28515625" style="1" customWidth="1"/>
    <col min="16" max="16" width="7.140625" style="1" customWidth="1"/>
    <col min="17" max="17" width="16.42578125" style="1" customWidth="1"/>
    <col min="18" max="18" width="20.140625" style="1" customWidth="1"/>
    <col min="19" max="19" width="21.28515625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15.75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277"/>
      <c r="P1" s="50"/>
      <c r="Q1" s="50"/>
    </row>
    <row r="2" spans="1:250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277"/>
      <c r="P2" s="50"/>
      <c r="Q2" s="50"/>
    </row>
    <row r="3" spans="1:250" ht="15.75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277"/>
      <c r="P3" s="50"/>
      <c r="Q3" s="50"/>
    </row>
    <row r="4" spans="1:250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277"/>
      <c r="P4" s="50"/>
      <c r="Q4" s="50"/>
    </row>
    <row r="5" spans="1:250" ht="15.75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277"/>
      <c r="P5" s="50"/>
      <c r="Q5" s="50"/>
    </row>
    <row r="6" spans="1:250" ht="15.75">
      <c r="A6" s="479" t="s">
        <v>140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293"/>
      <c r="P6" s="50"/>
      <c r="Q6" s="50"/>
    </row>
    <row r="7" spans="1:250" ht="15.75">
      <c r="A7" s="51" t="s">
        <v>341</v>
      </c>
      <c r="B7" s="402" t="s">
        <v>393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293"/>
    </row>
    <row r="8" spans="1:250" ht="15.75">
      <c r="A8" s="52" t="s">
        <v>32</v>
      </c>
      <c r="B8" s="489" t="s">
        <v>33</v>
      </c>
      <c r="C8" s="490"/>
      <c r="D8" s="490"/>
      <c r="E8" s="490"/>
      <c r="F8" s="491"/>
      <c r="G8" s="492" t="s">
        <v>339</v>
      </c>
      <c r="H8" s="493"/>
      <c r="I8" s="494"/>
      <c r="J8" s="501" t="s">
        <v>31</v>
      </c>
      <c r="K8" s="502"/>
      <c r="L8" s="502"/>
      <c r="M8" s="502"/>
      <c r="N8" s="503"/>
      <c r="O8" s="285"/>
      <c r="P8" s="53"/>
      <c r="Q8" s="53"/>
      <c r="S8" s="469"/>
      <c r="T8" s="469"/>
      <c r="U8" s="469"/>
      <c r="V8" s="469"/>
      <c r="W8" s="469"/>
    </row>
    <row r="9" spans="1:250" ht="15.75">
      <c r="A9" s="54" t="s">
        <v>30</v>
      </c>
      <c r="B9" s="505" t="s">
        <v>37</v>
      </c>
      <c r="C9" s="490"/>
      <c r="D9" s="490"/>
      <c r="E9" s="490"/>
      <c r="F9" s="491"/>
      <c r="G9" s="495"/>
      <c r="H9" s="496"/>
      <c r="I9" s="497"/>
      <c r="J9" s="274" t="s">
        <v>29</v>
      </c>
      <c r="K9" s="412" t="s">
        <v>28</v>
      </c>
      <c r="L9" s="412"/>
      <c r="M9" s="412"/>
      <c r="N9" s="274" t="s">
        <v>27</v>
      </c>
      <c r="O9" s="286"/>
      <c r="P9" s="53"/>
      <c r="Q9" s="53"/>
      <c r="S9" s="275"/>
      <c r="T9" s="275"/>
      <c r="U9" s="275"/>
      <c r="V9" s="275"/>
      <c r="W9" s="275"/>
    </row>
    <row r="10" spans="1:250" ht="42.75" customHeight="1">
      <c r="A10" s="55" t="s">
        <v>26</v>
      </c>
      <c r="B10" s="504" t="s">
        <v>38</v>
      </c>
      <c r="C10" s="505"/>
      <c r="D10" s="505"/>
      <c r="E10" s="505"/>
      <c r="F10" s="506"/>
      <c r="G10" s="495"/>
      <c r="H10" s="496"/>
      <c r="I10" s="497"/>
      <c r="J10" s="56"/>
      <c r="K10" s="510"/>
      <c r="L10" s="511"/>
      <c r="M10" s="512"/>
      <c r="N10" s="57"/>
      <c r="P10" s="53"/>
      <c r="Q10" s="53"/>
      <c r="S10" s="278"/>
      <c r="T10" s="513"/>
      <c r="U10" s="513"/>
      <c r="V10" s="513"/>
      <c r="W10" s="278"/>
      <c r="Y10" s="277"/>
      <c r="Z10" s="277"/>
    </row>
    <row r="11" spans="1:250" ht="38.25" customHeight="1">
      <c r="A11" s="58" t="s">
        <v>25</v>
      </c>
      <c r="B11" s="504" t="s">
        <v>39</v>
      </c>
      <c r="C11" s="505"/>
      <c r="D11" s="505"/>
      <c r="E11" s="505"/>
      <c r="F11" s="506"/>
      <c r="G11" s="495"/>
      <c r="H11" s="496"/>
      <c r="I11" s="497"/>
      <c r="J11" s="273"/>
      <c r="K11" s="507"/>
      <c r="L11" s="508"/>
      <c r="M11" s="509"/>
      <c r="N11" s="59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</row>
    <row r="12" spans="1:250" ht="15.75">
      <c r="A12" s="61" t="s">
        <v>24</v>
      </c>
      <c r="B12" s="514">
        <v>2020730010053</v>
      </c>
      <c r="C12" s="515"/>
      <c r="D12" s="515"/>
      <c r="E12" s="515"/>
      <c r="F12" s="516"/>
      <c r="G12" s="495"/>
      <c r="H12" s="496"/>
      <c r="I12" s="497"/>
      <c r="J12" s="62"/>
      <c r="K12" s="454"/>
      <c r="L12" s="455"/>
      <c r="M12" s="456"/>
      <c r="N12" s="6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</row>
    <row r="13" spans="1:250" ht="32.25" customHeight="1">
      <c r="A13" s="451" t="s">
        <v>301</v>
      </c>
      <c r="B13" s="452"/>
      <c r="C13" s="452"/>
      <c r="D13" s="452"/>
      <c r="E13" s="452"/>
      <c r="F13" s="453"/>
      <c r="G13" s="498"/>
      <c r="H13" s="499"/>
      <c r="I13" s="500"/>
      <c r="J13" s="271"/>
      <c r="K13" s="454"/>
      <c r="L13" s="455"/>
      <c r="M13" s="456"/>
      <c r="N13" s="64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</row>
    <row r="14" spans="1:250" ht="15.75">
      <c r="A14" s="406" t="s">
        <v>23</v>
      </c>
      <c r="B14" s="416" t="s">
        <v>22</v>
      </c>
      <c r="C14" s="404" t="s">
        <v>21</v>
      </c>
      <c r="D14" s="404" t="s">
        <v>20</v>
      </c>
      <c r="E14" s="468" t="s">
        <v>394</v>
      </c>
      <c r="F14" s="462" t="s">
        <v>395</v>
      </c>
      <c r="G14" s="463"/>
      <c r="H14" s="463"/>
      <c r="I14" s="464"/>
      <c r="J14" s="404" t="s">
        <v>17</v>
      </c>
      <c r="K14" s="404"/>
      <c r="L14" s="405" t="s">
        <v>16</v>
      </c>
      <c r="M14" s="405"/>
      <c r="N14" s="405"/>
      <c r="O14" s="294"/>
      <c r="P14" s="3"/>
      <c r="Q14" s="3"/>
      <c r="R14" s="3"/>
      <c r="S14" s="18"/>
      <c r="T14" s="460"/>
      <c r="U14" s="460"/>
      <c r="V14" s="3"/>
      <c r="W14" s="7"/>
      <c r="X14" s="3"/>
      <c r="Y14" s="16"/>
      <c r="Z14" s="5"/>
      <c r="AA14" s="12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20.25" customHeight="1">
      <c r="A15" s="406"/>
      <c r="B15" s="404"/>
      <c r="C15" s="404"/>
      <c r="D15" s="404"/>
      <c r="E15" s="468"/>
      <c r="F15" s="465"/>
      <c r="G15" s="466"/>
      <c r="H15" s="466"/>
      <c r="I15" s="467"/>
      <c r="J15" s="404"/>
      <c r="K15" s="404"/>
      <c r="L15" s="404" t="s">
        <v>15</v>
      </c>
      <c r="M15" s="404" t="s">
        <v>14</v>
      </c>
      <c r="N15" s="406" t="s">
        <v>13</v>
      </c>
      <c r="O15" s="295"/>
      <c r="P15" s="3"/>
      <c r="Q15" s="3"/>
      <c r="R15" s="3"/>
      <c r="S15" s="17"/>
      <c r="T15" s="460"/>
      <c r="U15" s="460"/>
      <c r="V15" s="3"/>
      <c r="W15" s="6"/>
      <c r="X15" s="3"/>
      <c r="Y15" s="16"/>
      <c r="Z15" s="5"/>
      <c r="AA15" s="12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15.75">
      <c r="A16" s="406"/>
      <c r="B16" s="404"/>
      <c r="C16" s="404"/>
      <c r="D16" s="404"/>
      <c r="E16" s="468"/>
      <c r="F16" s="272" t="s">
        <v>12</v>
      </c>
      <c r="G16" s="272" t="s">
        <v>11</v>
      </c>
      <c r="H16" s="272" t="s">
        <v>10</v>
      </c>
      <c r="I16" s="10" t="s">
        <v>9</v>
      </c>
      <c r="J16" s="272" t="s">
        <v>8</v>
      </c>
      <c r="K16" s="268" t="s">
        <v>7</v>
      </c>
      <c r="L16" s="404"/>
      <c r="M16" s="404"/>
      <c r="N16" s="406"/>
      <c r="O16" s="295"/>
      <c r="P16" s="835"/>
      <c r="Q16" s="166"/>
      <c r="R16" s="166"/>
      <c r="S16" s="15"/>
      <c r="T16" s="460"/>
      <c r="U16" s="460"/>
      <c r="W16" s="5"/>
      <c r="Y16" s="16"/>
      <c r="Z16" s="5"/>
      <c r="AA16" s="12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7" s="86" customFormat="1" ht="42" customHeight="1">
      <c r="A17" s="457" t="s">
        <v>396</v>
      </c>
      <c r="B17" s="206" t="s">
        <v>1</v>
      </c>
      <c r="C17" s="458" t="s">
        <v>397</v>
      </c>
      <c r="D17" s="207">
        <v>1</v>
      </c>
      <c r="E17" s="11">
        <f t="shared" ref="E17:E42" si="0">F17</f>
        <v>25000000</v>
      </c>
      <c r="F17" s="11">
        <v>25000000</v>
      </c>
      <c r="G17" s="11">
        <v>0</v>
      </c>
      <c r="H17" s="11">
        <v>0</v>
      </c>
      <c r="I17" s="11">
        <v>0</v>
      </c>
      <c r="J17" s="426">
        <v>44946</v>
      </c>
      <c r="K17" s="426">
        <v>45290</v>
      </c>
      <c r="L17" s="387">
        <f>D18/D17</f>
        <v>0</v>
      </c>
      <c r="M17" s="387">
        <f>E18/E17</f>
        <v>0.42</v>
      </c>
      <c r="N17" s="421">
        <f>L17*L17/M17</f>
        <v>0</v>
      </c>
      <c r="O17" s="296"/>
      <c r="P17" s="842"/>
      <c r="Q17" s="843"/>
      <c r="R17" s="846"/>
      <c r="S17" s="208"/>
      <c r="T17" s="461"/>
      <c r="U17" s="461"/>
      <c r="W17" s="209"/>
      <c r="Y17" s="88"/>
      <c r="Z17" s="89"/>
      <c r="AA17" s="90"/>
    </row>
    <row r="18" spans="1:27" s="86" customFormat="1" ht="42" customHeight="1">
      <c r="A18" s="457"/>
      <c r="B18" s="206" t="s">
        <v>0</v>
      </c>
      <c r="C18" s="458"/>
      <c r="D18" s="210">
        <v>0</v>
      </c>
      <c r="E18" s="11">
        <f t="shared" si="0"/>
        <v>10500000</v>
      </c>
      <c r="F18" s="11">
        <v>10500000</v>
      </c>
      <c r="G18" s="11">
        <v>0</v>
      </c>
      <c r="H18" s="11">
        <v>0</v>
      </c>
      <c r="I18" s="11">
        <v>0</v>
      </c>
      <c r="J18" s="427"/>
      <c r="K18" s="427"/>
      <c r="L18" s="387"/>
      <c r="M18" s="387"/>
      <c r="N18" s="421"/>
      <c r="O18" s="296"/>
      <c r="P18" s="842"/>
      <c r="Q18" s="845"/>
      <c r="R18" s="846"/>
      <c r="W18" s="98"/>
      <c r="Y18" s="88"/>
      <c r="Z18" s="89"/>
      <c r="AA18" s="90"/>
    </row>
    <row r="19" spans="1:27" s="86" customFormat="1" ht="32.25" customHeight="1">
      <c r="A19" s="457" t="s">
        <v>398</v>
      </c>
      <c r="B19" s="206" t="s">
        <v>1</v>
      </c>
      <c r="C19" s="458" t="s">
        <v>399</v>
      </c>
      <c r="D19" s="207">
        <v>7</v>
      </c>
      <c r="E19" s="11">
        <f t="shared" si="0"/>
        <v>20000000</v>
      </c>
      <c r="F19" s="11">
        <v>20000000</v>
      </c>
      <c r="G19" s="11">
        <v>0</v>
      </c>
      <c r="H19" s="11">
        <v>0</v>
      </c>
      <c r="I19" s="11">
        <v>0</v>
      </c>
      <c r="J19" s="426">
        <v>44946</v>
      </c>
      <c r="K19" s="426">
        <v>45290</v>
      </c>
      <c r="L19" s="422">
        <f>D20/D19</f>
        <v>0</v>
      </c>
      <c r="M19" s="422">
        <f>E20/E19</f>
        <v>0.4</v>
      </c>
      <c r="N19" s="421">
        <f>L19*L19/M19</f>
        <v>0</v>
      </c>
      <c r="O19" s="296"/>
      <c r="P19" s="842"/>
      <c r="Q19" s="845"/>
      <c r="R19" s="846"/>
      <c r="W19" s="98"/>
      <c r="Y19" s="88"/>
      <c r="Z19" s="89"/>
      <c r="AA19" s="90"/>
    </row>
    <row r="20" spans="1:27" s="86" customFormat="1" ht="32.25" customHeight="1">
      <c r="A20" s="457"/>
      <c r="B20" s="206" t="s">
        <v>0</v>
      </c>
      <c r="C20" s="459"/>
      <c r="D20" s="210">
        <v>0</v>
      </c>
      <c r="E20" s="11">
        <f t="shared" si="0"/>
        <v>8000000</v>
      </c>
      <c r="F20" s="11">
        <v>8000000</v>
      </c>
      <c r="G20" s="11">
        <v>0</v>
      </c>
      <c r="H20" s="11">
        <v>0</v>
      </c>
      <c r="I20" s="11">
        <v>0</v>
      </c>
      <c r="J20" s="427"/>
      <c r="K20" s="427"/>
      <c r="L20" s="423"/>
      <c r="M20" s="423"/>
      <c r="N20" s="421"/>
      <c r="O20" s="296"/>
      <c r="P20" s="297"/>
      <c r="Q20" s="211"/>
      <c r="R20" s="224"/>
      <c r="W20" s="98"/>
      <c r="Y20" s="88"/>
      <c r="Z20" s="89"/>
      <c r="AA20" s="90"/>
    </row>
    <row r="21" spans="1:27" s="86" customFormat="1" ht="30" customHeight="1">
      <c r="A21" s="449" t="s">
        <v>400</v>
      </c>
      <c r="B21" s="206" t="s">
        <v>1</v>
      </c>
      <c r="C21" s="424" t="s">
        <v>537</v>
      </c>
      <c r="D21" s="361">
        <v>1</v>
      </c>
      <c r="E21" s="11">
        <f t="shared" si="0"/>
        <v>50000000</v>
      </c>
      <c r="F21" s="11">
        <v>50000000</v>
      </c>
      <c r="G21" s="11">
        <v>0</v>
      </c>
      <c r="H21" s="11">
        <v>0</v>
      </c>
      <c r="I21" s="11">
        <v>0</v>
      </c>
      <c r="J21" s="426">
        <v>44951</v>
      </c>
      <c r="K21" s="426">
        <v>45290</v>
      </c>
      <c r="L21" s="387">
        <f>D22/D21</f>
        <v>0</v>
      </c>
      <c r="M21" s="387">
        <f>E22/E21</f>
        <v>0</v>
      </c>
      <c r="N21" s="421">
        <v>0</v>
      </c>
      <c r="O21" s="296"/>
      <c r="Q21" s="211"/>
      <c r="W21" s="98"/>
      <c r="Y21" s="88"/>
      <c r="Z21" s="89"/>
      <c r="AA21" s="90"/>
    </row>
    <row r="22" spans="1:27" s="86" customFormat="1" ht="30" customHeight="1">
      <c r="A22" s="450"/>
      <c r="B22" s="206" t="s">
        <v>0</v>
      </c>
      <c r="C22" s="424"/>
      <c r="D22" s="361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427"/>
      <c r="K22" s="427"/>
      <c r="L22" s="387"/>
      <c r="M22" s="387"/>
      <c r="N22" s="421"/>
      <c r="O22" s="296"/>
      <c r="Q22" s="211"/>
      <c r="W22" s="98"/>
      <c r="Y22" s="88"/>
      <c r="Z22" s="89"/>
      <c r="AA22" s="90"/>
    </row>
    <row r="23" spans="1:27" s="86" customFormat="1" ht="30" customHeight="1">
      <c r="A23" s="449" t="s">
        <v>512</v>
      </c>
      <c r="B23" s="206" t="s">
        <v>1</v>
      </c>
      <c r="C23" s="424" t="s">
        <v>538</v>
      </c>
      <c r="D23" s="210">
        <v>3</v>
      </c>
      <c r="E23" s="11">
        <f t="shared" si="0"/>
        <v>20000000</v>
      </c>
      <c r="F23" s="11">
        <v>20000000</v>
      </c>
      <c r="G23" s="11">
        <v>0</v>
      </c>
      <c r="H23" s="11">
        <v>0</v>
      </c>
      <c r="I23" s="11">
        <v>0</v>
      </c>
      <c r="J23" s="426">
        <v>44951</v>
      </c>
      <c r="K23" s="426">
        <v>45290</v>
      </c>
      <c r="L23" s="422">
        <f>D24/D23</f>
        <v>0</v>
      </c>
      <c r="M23" s="422">
        <f>E24/E23</f>
        <v>1.3127500000000001</v>
      </c>
      <c r="N23" s="421">
        <f>L23*L23/M23</f>
        <v>0</v>
      </c>
      <c r="O23" s="296"/>
      <c r="Q23" s="211"/>
      <c r="W23" s="98"/>
      <c r="Y23" s="88"/>
      <c r="Z23" s="89"/>
      <c r="AA23" s="90"/>
    </row>
    <row r="24" spans="1:27" s="86" customFormat="1" ht="30" customHeight="1">
      <c r="A24" s="450"/>
      <c r="B24" s="206" t="s">
        <v>0</v>
      </c>
      <c r="C24" s="425"/>
      <c r="D24" s="210">
        <v>0</v>
      </c>
      <c r="E24" s="11">
        <f t="shared" si="0"/>
        <v>26255000</v>
      </c>
      <c r="F24" s="11">
        <v>26255000</v>
      </c>
      <c r="G24" s="11">
        <v>0</v>
      </c>
      <c r="H24" s="11">
        <v>0</v>
      </c>
      <c r="I24" s="11">
        <v>0</v>
      </c>
      <c r="J24" s="427"/>
      <c r="K24" s="427"/>
      <c r="L24" s="423"/>
      <c r="M24" s="423"/>
      <c r="N24" s="421"/>
      <c r="O24" s="296"/>
      <c r="Q24" s="211"/>
      <c r="W24" s="98"/>
      <c r="Y24" s="88"/>
      <c r="Z24" s="89"/>
      <c r="AA24" s="90"/>
    </row>
    <row r="25" spans="1:27" s="86" customFormat="1" ht="32.25" customHeight="1">
      <c r="A25" s="449" t="s">
        <v>401</v>
      </c>
      <c r="B25" s="206" t="s">
        <v>1</v>
      </c>
      <c r="C25" s="424" t="s">
        <v>539</v>
      </c>
      <c r="D25" s="361">
        <v>1</v>
      </c>
      <c r="E25" s="11">
        <f t="shared" si="0"/>
        <v>5000000</v>
      </c>
      <c r="F25" s="11">
        <v>5000000</v>
      </c>
      <c r="G25" s="11">
        <v>0</v>
      </c>
      <c r="H25" s="11">
        <v>0</v>
      </c>
      <c r="I25" s="11">
        <v>0</v>
      </c>
      <c r="J25" s="426">
        <v>44951</v>
      </c>
      <c r="K25" s="426">
        <v>45290</v>
      </c>
      <c r="L25" s="387">
        <f>D26/D25</f>
        <v>0</v>
      </c>
      <c r="M25" s="387">
        <f>E26/E25</f>
        <v>1</v>
      </c>
      <c r="N25" s="421">
        <f>L25*L25/M25</f>
        <v>0</v>
      </c>
      <c r="O25" s="296"/>
      <c r="Q25" s="211"/>
      <c r="W25" s="98"/>
      <c r="Y25" s="88"/>
      <c r="Z25" s="89"/>
      <c r="AA25" s="90"/>
    </row>
    <row r="26" spans="1:27" s="86" customFormat="1" ht="46.9" customHeight="1">
      <c r="A26" s="450"/>
      <c r="B26" s="206" t="s">
        <v>0</v>
      </c>
      <c r="C26" s="424"/>
      <c r="D26" s="362">
        <v>0</v>
      </c>
      <c r="E26" s="11">
        <f t="shared" si="0"/>
        <v>5000000</v>
      </c>
      <c r="F26" s="11">
        <v>5000000</v>
      </c>
      <c r="G26" s="11">
        <v>0</v>
      </c>
      <c r="H26" s="11">
        <v>0</v>
      </c>
      <c r="I26" s="11">
        <v>0</v>
      </c>
      <c r="J26" s="427"/>
      <c r="K26" s="427"/>
      <c r="L26" s="387"/>
      <c r="M26" s="387"/>
      <c r="N26" s="421"/>
      <c r="O26" s="296"/>
      <c r="Q26" s="211"/>
      <c r="W26" s="98"/>
      <c r="Y26" s="88"/>
      <c r="Z26" s="89"/>
      <c r="AA26" s="90"/>
    </row>
    <row r="27" spans="1:27" s="86" customFormat="1" ht="30" customHeight="1">
      <c r="A27" s="449" t="s">
        <v>513</v>
      </c>
      <c r="B27" s="206" t="s">
        <v>1</v>
      </c>
      <c r="C27" s="424" t="s">
        <v>540</v>
      </c>
      <c r="D27" s="361">
        <v>1</v>
      </c>
      <c r="E27" s="11">
        <f t="shared" si="0"/>
        <v>10000000</v>
      </c>
      <c r="F27" s="11">
        <v>10000000</v>
      </c>
      <c r="G27" s="11">
        <v>0</v>
      </c>
      <c r="H27" s="11">
        <v>0</v>
      </c>
      <c r="I27" s="11">
        <v>0</v>
      </c>
      <c r="J27" s="426">
        <v>44951</v>
      </c>
      <c r="K27" s="426">
        <v>45290</v>
      </c>
      <c r="L27" s="387">
        <f>D28/D27</f>
        <v>1</v>
      </c>
      <c r="M27" s="387">
        <f>E28/E27</f>
        <v>0</v>
      </c>
      <c r="N27" s="421" t="e">
        <f>L27*L27/M27</f>
        <v>#DIV/0!</v>
      </c>
      <c r="O27" s="296"/>
      <c r="P27" s="842"/>
      <c r="Q27" s="843"/>
      <c r="R27" s="846"/>
      <c r="S27" s="208"/>
      <c r="AA27" s="90"/>
    </row>
    <row r="28" spans="1:27" s="86" customFormat="1" ht="19.149999999999999" customHeight="1">
      <c r="A28" s="450"/>
      <c r="B28" s="206" t="s">
        <v>0</v>
      </c>
      <c r="C28" s="424"/>
      <c r="D28" s="363">
        <v>1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427"/>
      <c r="K28" s="427"/>
      <c r="L28" s="387"/>
      <c r="M28" s="387"/>
      <c r="N28" s="421"/>
      <c r="O28" s="296"/>
      <c r="P28" s="842"/>
      <c r="Q28" s="845"/>
      <c r="R28" s="846"/>
      <c r="AA28" s="90"/>
    </row>
    <row r="29" spans="1:27" s="86" customFormat="1" ht="26.25" customHeight="1">
      <c r="A29" s="429" t="s">
        <v>300</v>
      </c>
      <c r="B29" s="212" t="s">
        <v>1</v>
      </c>
      <c r="C29" s="424" t="s">
        <v>541</v>
      </c>
      <c r="D29" s="364">
        <v>500</v>
      </c>
      <c r="E29" s="11">
        <f t="shared" si="0"/>
        <v>80000000</v>
      </c>
      <c r="F29" s="11">
        <v>80000000</v>
      </c>
      <c r="G29" s="11">
        <v>0</v>
      </c>
      <c r="H29" s="11">
        <v>0</v>
      </c>
      <c r="I29" s="11">
        <v>0</v>
      </c>
      <c r="J29" s="426">
        <v>44950</v>
      </c>
      <c r="K29" s="426">
        <v>45290</v>
      </c>
      <c r="L29" s="387">
        <f>D30/D29</f>
        <v>0</v>
      </c>
      <c r="M29" s="387">
        <f>E30/E29</f>
        <v>0</v>
      </c>
      <c r="N29" s="421" t="e">
        <f>L29*L29/M29</f>
        <v>#DIV/0!</v>
      </c>
      <c r="O29" s="296"/>
      <c r="P29" s="829"/>
      <c r="Q29" s="829"/>
      <c r="R29" s="829"/>
    </row>
    <row r="30" spans="1:27" s="86" customFormat="1" ht="34.9" customHeight="1">
      <c r="A30" s="430"/>
      <c r="B30" s="212" t="s">
        <v>0</v>
      </c>
      <c r="C30" s="424"/>
      <c r="D30" s="210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427"/>
      <c r="K30" s="427"/>
      <c r="L30" s="387"/>
      <c r="M30" s="387"/>
      <c r="N30" s="421"/>
      <c r="O30" s="296"/>
      <c r="P30" s="829"/>
      <c r="Q30" s="829"/>
      <c r="R30" s="829"/>
    </row>
    <row r="31" spans="1:27" s="86" customFormat="1" ht="32.25" customHeight="1">
      <c r="A31" s="428" t="s">
        <v>299</v>
      </c>
      <c r="B31" s="213" t="s">
        <v>40</v>
      </c>
      <c r="C31" s="424" t="s">
        <v>514</v>
      </c>
      <c r="D31" s="210">
        <v>1</v>
      </c>
      <c r="E31" s="11">
        <f t="shared" si="0"/>
        <v>5000000</v>
      </c>
      <c r="F31" s="11">
        <v>5000000</v>
      </c>
      <c r="G31" s="11">
        <v>0</v>
      </c>
      <c r="H31" s="11">
        <v>0</v>
      </c>
      <c r="I31" s="11">
        <v>0</v>
      </c>
      <c r="J31" s="426">
        <v>45017</v>
      </c>
      <c r="K31" s="426">
        <v>45290</v>
      </c>
      <c r="L31" s="387">
        <f>D32/D31</f>
        <v>0</v>
      </c>
      <c r="M31" s="387">
        <f>E32/E31</f>
        <v>0.02</v>
      </c>
      <c r="N31" s="421">
        <f>L31*L31/M31</f>
        <v>0</v>
      </c>
      <c r="O31" s="296"/>
      <c r="P31" s="842"/>
      <c r="Q31" s="843"/>
      <c r="R31" s="846"/>
      <c r="S31" s="208"/>
    </row>
    <row r="32" spans="1:27" s="86" customFormat="1" ht="32.25" customHeight="1">
      <c r="A32" s="428"/>
      <c r="B32" s="213" t="s">
        <v>0</v>
      </c>
      <c r="C32" s="424"/>
      <c r="D32" s="210">
        <v>0</v>
      </c>
      <c r="E32" s="11">
        <f t="shared" si="0"/>
        <v>100000</v>
      </c>
      <c r="F32" s="11">
        <v>100000</v>
      </c>
      <c r="G32" s="11">
        <v>0</v>
      </c>
      <c r="H32" s="11">
        <v>0</v>
      </c>
      <c r="I32" s="11">
        <v>0</v>
      </c>
      <c r="J32" s="427"/>
      <c r="K32" s="427"/>
      <c r="L32" s="387"/>
      <c r="M32" s="387"/>
      <c r="N32" s="421"/>
      <c r="O32" s="296"/>
      <c r="P32" s="842"/>
      <c r="Q32" s="845"/>
      <c r="R32" s="846"/>
    </row>
    <row r="33" spans="1:19" s="86" customFormat="1" ht="24.6" customHeight="1">
      <c r="A33" s="428" t="s">
        <v>359</v>
      </c>
      <c r="B33" s="213" t="s">
        <v>40</v>
      </c>
      <c r="C33" s="424" t="s">
        <v>515</v>
      </c>
      <c r="D33" s="210">
        <v>1</v>
      </c>
      <c r="E33" s="11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426">
        <v>45017</v>
      </c>
      <c r="K33" s="426">
        <v>45290</v>
      </c>
      <c r="L33" s="387">
        <f>D34/D33</f>
        <v>0</v>
      </c>
      <c r="M33" s="387">
        <f>E34/E33</f>
        <v>0.2</v>
      </c>
      <c r="N33" s="421">
        <f>L33*L33/M33</f>
        <v>0</v>
      </c>
      <c r="O33" s="296"/>
      <c r="P33" s="842"/>
      <c r="Q33" s="845"/>
      <c r="R33" s="846"/>
    </row>
    <row r="34" spans="1:19" s="86" customFormat="1" ht="24.6" customHeight="1">
      <c r="A34" s="428"/>
      <c r="B34" s="213" t="s">
        <v>0</v>
      </c>
      <c r="C34" s="424"/>
      <c r="D34" s="210">
        <v>0</v>
      </c>
      <c r="E34" s="11">
        <f t="shared" si="0"/>
        <v>1000000</v>
      </c>
      <c r="F34" s="11">
        <v>1000000</v>
      </c>
      <c r="G34" s="11">
        <v>0</v>
      </c>
      <c r="H34" s="11">
        <v>0</v>
      </c>
      <c r="I34" s="11">
        <v>0</v>
      </c>
      <c r="J34" s="427"/>
      <c r="K34" s="427"/>
      <c r="L34" s="387"/>
      <c r="M34" s="387"/>
      <c r="N34" s="421"/>
      <c r="O34" s="296"/>
      <c r="P34" s="842"/>
      <c r="Q34" s="845"/>
      <c r="R34" s="846"/>
    </row>
    <row r="35" spans="1:19" s="86" customFormat="1" ht="47.25" customHeight="1">
      <c r="A35" s="428" t="s">
        <v>360</v>
      </c>
      <c r="B35" s="213" t="s">
        <v>40</v>
      </c>
      <c r="C35" s="424" t="s">
        <v>516</v>
      </c>
      <c r="D35" s="210">
        <v>4</v>
      </c>
      <c r="E35" s="11">
        <f t="shared" si="0"/>
        <v>10000000</v>
      </c>
      <c r="F35" s="11">
        <v>10000000</v>
      </c>
      <c r="G35" s="11">
        <v>0</v>
      </c>
      <c r="H35" s="11">
        <v>0</v>
      </c>
      <c r="I35" s="11">
        <v>0</v>
      </c>
      <c r="J35" s="426">
        <v>45017</v>
      </c>
      <c r="K35" s="426">
        <v>45290</v>
      </c>
      <c r="L35" s="387">
        <f>D36/D35</f>
        <v>0</v>
      </c>
      <c r="M35" s="387">
        <f>E36/E35</f>
        <v>0</v>
      </c>
      <c r="N35" s="421">
        <v>0</v>
      </c>
      <c r="O35" s="296"/>
      <c r="P35" s="842"/>
      <c r="Q35" s="845"/>
      <c r="R35" s="846"/>
    </row>
    <row r="36" spans="1:19" s="86" customFormat="1" ht="47.25" customHeight="1">
      <c r="A36" s="428"/>
      <c r="B36" s="213" t="s">
        <v>0</v>
      </c>
      <c r="C36" s="424"/>
      <c r="D36" s="210">
        <v>0</v>
      </c>
      <c r="E36" s="11">
        <f t="shared" si="0"/>
        <v>0</v>
      </c>
      <c r="F36" s="11">
        <v>0</v>
      </c>
      <c r="G36" s="11">
        <v>0</v>
      </c>
      <c r="H36" s="11">
        <v>0</v>
      </c>
      <c r="I36" s="11">
        <v>0</v>
      </c>
      <c r="J36" s="427"/>
      <c r="K36" s="427"/>
      <c r="L36" s="387"/>
      <c r="M36" s="387"/>
      <c r="N36" s="421"/>
      <c r="O36" s="296"/>
      <c r="P36" s="842"/>
      <c r="Q36" s="845"/>
      <c r="R36" s="846"/>
    </row>
    <row r="37" spans="1:19" s="86" customFormat="1" ht="45" customHeight="1">
      <c r="A37" s="429" t="s">
        <v>402</v>
      </c>
      <c r="B37" s="212" t="s">
        <v>1</v>
      </c>
      <c r="C37" s="424" t="s">
        <v>542</v>
      </c>
      <c r="D37" s="210">
        <v>1</v>
      </c>
      <c r="E37" s="11">
        <f t="shared" si="0"/>
        <v>70000000</v>
      </c>
      <c r="F37" s="11">
        <v>70000000</v>
      </c>
      <c r="G37" s="11">
        <v>0</v>
      </c>
      <c r="H37" s="11">
        <v>0</v>
      </c>
      <c r="I37" s="11">
        <v>0</v>
      </c>
      <c r="J37" s="426">
        <v>44958</v>
      </c>
      <c r="K37" s="426">
        <v>45290</v>
      </c>
      <c r="L37" s="387">
        <f>D38/D37</f>
        <v>0</v>
      </c>
      <c r="M37" s="387">
        <f>E38/E37</f>
        <v>0</v>
      </c>
      <c r="N37" s="421" t="e">
        <f>L37*L37/M37</f>
        <v>#DIV/0!</v>
      </c>
      <c r="O37" s="296"/>
      <c r="P37" s="841"/>
      <c r="Q37" s="836"/>
      <c r="R37" s="836"/>
    </row>
    <row r="38" spans="1:19" s="86" customFormat="1" ht="45" customHeight="1">
      <c r="A38" s="430"/>
      <c r="B38" s="212" t="s">
        <v>0</v>
      </c>
      <c r="C38" s="424"/>
      <c r="D38" s="210">
        <v>0</v>
      </c>
      <c r="E38" s="11">
        <f t="shared" si="0"/>
        <v>0</v>
      </c>
      <c r="F38" s="11">
        <v>0</v>
      </c>
      <c r="G38" s="11">
        <v>0</v>
      </c>
      <c r="H38" s="11">
        <v>0</v>
      </c>
      <c r="I38" s="11">
        <v>0</v>
      </c>
      <c r="J38" s="427"/>
      <c r="K38" s="427"/>
      <c r="L38" s="387"/>
      <c r="M38" s="387"/>
      <c r="N38" s="421"/>
      <c r="O38" s="296"/>
      <c r="P38" s="842"/>
      <c r="Q38" s="843"/>
      <c r="R38" s="846"/>
      <c r="S38" s="208"/>
    </row>
    <row r="39" spans="1:19" s="86" customFormat="1" ht="34.9" customHeight="1">
      <c r="A39" s="429" t="s">
        <v>517</v>
      </c>
      <c r="B39" s="212" t="s">
        <v>1</v>
      </c>
      <c r="C39" s="424" t="s">
        <v>543</v>
      </c>
      <c r="D39" s="210">
        <v>3</v>
      </c>
      <c r="E39" s="11">
        <f t="shared" si="0"/>
        <v>1000000</v>
      </c>
      <c r="F39" s="11">
        <v>1000000</v>
      </c>
      <c r="G39" s="11">
        <v>0</v>
      </c>
      <c r="H39" s="11">
        <v>0</v>
      </c>
      <c r="I39" s="11">
        <v>0</v>
      </c>
      <c r="J39" s="426">
        <v>44593</v>
      </c>
      <c r="K39" s="426">
        <v>44925</v>
      </c>
      <c r="L39" s="422">
        <f>D40/D39</f>
        <v>0.33333333333333331</v>
      </c>
      <c r="M39" s="422">
        <f>E40/E39</f>
        <v>1</v>
      </c>
      <c r="N39" s="421">
        <f>L39*L39/M39</f>
        <v>0.1111111111111111</v>
      </c>
      <c r="O39" s="296"/>
      <c r="P39" s="842"/>
      <c r="Q39" s="843"/>
      <c r="R39" s="846"/>
      <c r="S39" s="208"/>
    </row>
    <row r="40" spans="1:19" s="86" customFormat="1" ht="34.9" customHeight="1">
      <c r="A40" s="430"/>
      <c r="B40" s="212" t="s">
        <v>0</v>
      </c>
      <c r="C40" s="425"/>
      <c r="D40" s="210">
        <v>1</v>
      </c>
      <c r="E40" s="11">
        <f t="shared" si="0"/>
        <v>1000000</v>
      </c>
      <c r="F40" s="11">
        <v>1000000</v>
      </c>
      <c r="G40" s="11">
        <v>0</v>
      </c>
      <c r="H40" s="11">
        <v>0</v>
      </c>
      <c r="I40" s="11">
        <v>0</v>
      </c>
      <c r="J40" s="427"/>
      <c r="K40" s="427"/>
      <c r="L40" s="423"/>
      <c r="M40" s="423"/>
      <c r="N40" s="421"/>
      <c r="O40" s="296"/>
      <c r="P40" s="842"/>
      <c r="Q40" s="843"/>
      <c r="R40" s="846"/>
      <c r="S40" s="208"/>
    </row>
    <row r="41" spans="1:19" s="86" customFormat="1" ht="37.15" customHeight="1">
      <c r="A41" s="429" t="s">
        <v>403</v>
      </c>
      <c r="B41" s="213" t="s">
        <v>40</v>
      </c>
      <c r="C41" s="431" t="s">
        <v>544</v>
      </c>
      <c r="D41" s="210">
        <v>8</v>
      </c>
      <c r="E41" s="11">
        <f t="shared" si="0"/>
        <v>38900000</v>
      </c>
      <c r="F41" s="11">
        <v>38900000</v>
      </c>
      <c r="G41" s="11">
        <v>0</v>
      </c>
      <c r="H41" s="11">
        <v>0</v>
      </c>
      <c r="I41" s="11">
        <v>0</v>
      </c>
      <c r="J41" s="426">
        <v>44619</v>
      </c>
      <c r="K41" s="426">
        <v>44925</v>
      </c>
      <c r="L41" s="422">
        <f>D42/D41</f>
        <v>0</v>
      </c>
      <c r="M41" s="422">
        <f>E42/E41</f>
        <v>0</v>
      </c>
      <c r="N41" s="421">
        <v>0</v>
      </c>
      <c r="O41" s="296"/>
      <c r="P41" s="297"/>
      <c r="Q41" s="211"/>
      <c r="R41" s="224"/>
    </row>
    <row r="42" spans="1:19" s="86" customFormat="1" ht="33.6" customHeight="1">
      <c r="A42" s="430"/>
      <c r="B42" s="213" t="s">
        <v>0</v>
      </c>
      <c r="C42" s="425"/>
      <c r="D42" s="210">
        <v>0</v>
      </c>
      <c r="E42" s="11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427"/>
      <c r="K42" s="427"/>
      <c r="L42" s="423"/>
      <c r="M42" s="423"/>
      <c r="N42" s="421"/>
      <c r="O42" s="296"/>
    </row>
    <row r="43" spans="1:19" ht="18">
      <c r="A43" s="445" t="s">
        <v>6</v>
      </c>
      <c r="B43" s="30" t="s">
        <v>1</v>
      </c>
      <c r="C43" s="446"/>
      <c r="D43" s="31"/>
      <c r="E43" s="36">
        <f t="shared" ref="E43:I44" si="1">(E17+E19+E21+E23+E25+E27+E29+E31+E33+E35+E37+E39+E41)</f>
        <v>339900000</v>
      </c>
      <c r="F43" s="36">
        <f t="shared" si="1"/>
        <v>339900000</v>
      </c>
      <c r="G43" s="36">
        <f t="shared" si="1"/>
        <v>0</v>
      </c>
      <c r="H43" s="36">
        <f t="shared" si="1"/>
        <v>0</v>
      </c>
      <c r="I43" s="36">
        <f t="shared" si="1"/>
        <v>0</v>
      </c>
      <c r="J43" s="32"/>
      <c r="K43" s="33"/>
      <c r="L43" s="33"/>
      <c r="M43" s="33"/>
      <c r="N43" s="34"/>
      <c r="O43" s="86"/>
      <c r="P43" s="263"/>
      <c r="Q43" s="267"/>
      <c r="R43" s="267"/>
      <c r="S43" s="182"/>
    </row>
    <row r="44" spans="1:19" ht="15.75">
      <c r="A44" s="445"/>
      <c r="B44" s="30" t="s">
        <v>0</v>
      </c>
      <c r="C44" s="447"/>
      <c r="D44" s="31"/>
      <c r="E44" s="36">
        <f t="shared" si="1"/>
        <v>51855000</v>
      </c>
      <c r="F44" s="36">
        <f t="shared" si="1"/>
        <v>51855000</v>
      </c>
      <c r="G44" s="36">
        <f t="shared" si="1"/>
        <v>0</v>
      </c>
      <c r="H44" s="36">
        <f t="shared" si="1"/>
        <v>0</v>
      </c>
      <c r="I44" s="36">
        <f t="shared" si="1"/>
        <v>0</v>
      </c>
      <c r="J44" s="35"/>
      <c r="K44" s="33"/>
      <c r="L44" s="33"/>
      <c r="M44" s="33"/>
      <c r="N44" s="34"/>
      <c r="O44" s="86"/>
      <c r="P44" s="263"/>
      <c r="Q44" s="260"/>
      <c r="R44" s="267"/>
    </row>
    <row r="45" spans="1:19">
      <c r="B45" s="9"/>
      <c r="E45" s="22"/>
      <c r="F45" s="21"/>
      <c r="G45" s="16"/>
      <c r="H45" s="16"/>
      <c r="I45" s="16"/>
      <c r="J45" s="8"/>
      <c r="K45" s="8"/>
      <c r="L45" s="21"/>
      <c r="M45" s="19"/>
      <c r="N45" s="20"/>
      <c r="O45" s="19"/>
      <c r="P45" s="871"/>
      <c r="Q45" s="871"/>
      <c r="R45" s="260"/>
    </row>
    <row r="46" spans="1:19" ht="15.75">
      <c r="A46" s="66" t="s">
        <v>5</v>
      </c>
      <c r="B46" s="439" t="s">
        <v>4</v>
      </c>
      <c r="C46" s="440"/>
      <c r="D46" s="441"/>
      <c r="E46" s="439" t="s">
        <v>3</v>
      </c>
      <c r="F46" s="440"/>
      <c r="G46" s="440"/>
      <c r="H46" s="441"/>
      <c r="I46" s="66"/>
      <c r="J46" s="442" t="s">
        <v>2</v>
      </c>
      <c r="K46" s="440"/>
      <c r="L46" s="440"/>
      <c r="M46" s="440"/>
      <c r="N46" s="441"/>
      <c r="O46" s="298"/>
      <c r="P46" s="260"/>
      <c r="Q46" s="260"/>
      <c r="R46" s="260"/>
    </row>
    <row r="47" spans="1:19" ht="29.25" customHeight="1">
      <c r="A47" s="432" t="s">
        <v>84</v>
      </c>
      <c r="B47" s="443" t="s">
        <v>80</v>
      </c>
      <c r="C47" s="444"/>
      <c r="D47" s="444"/>
      <c r="E47" s="443" t="s">
        <v>36</v>
      </c>
      <c r="F47" s="444"/>
      <c r="G47" s="444"/>
      <c r="H47" s="27" t="s">
        <v>1</v>
      </c>
      <c r="I47" s="28">
        <v>1</v>
      </c>
      <c r="J47" s="436" t="s">
        <v>404</v>
      </c>
      <c r="K47" s="437"/>
      <c r="L47" s="437"/>
      <c r="M47" s="437"/>
      <c r="N47" s="437"/>
      <c r="O47" s="298"/>
    </row>
    <row r="48" spans="1:19" ht="29.25" customHeight="1">
      <c r="A48" s="432"/>
      <c r="B48" s="444"/>
      <c r="C48" s="444"/>
      <c r="D48" s="444"/>
      <c r="E48" s="444"/>
      <c r="F48" s="444"/>
      <c r="G48" s="444"/>
      <c r="H48" s="27" t="s">
        <v>0</v>
      </c>
      <c r="I48" s="28">
        <v>0</v>
      </c>
      <c r="J48" s="437"/>
      <c r="K48" s="438"/>
      <c r="L48" s="438"/>
      <c r="M48" s="438"/>
      <c r="N48" s="437"/>
      <c r="O48" s="298"/>
    </row>
    <row r="49" spans="1:52" ht="39.75" customHeight="1">
      <c r="A49" s="432" t="s">
        <v>84</v>
      </c>
      <c r="B49" s="443" t="s">
        <v>81</v>
      </c>
      <c r="C49" s="443"/>
      <c r="D49" s="443"/>
      <c r="E49" s="443" t="s">
        <v>45</v>
      </c>
      <c r="F49" s="444"/>
      <c r="G49" s="444"/>
      <c r="H49" s="27" t="s">
        <v>1</v>
      </c>
      <c r="I49" s="28">
        <v>500</v>
      </c>
      <c r="J49" s="437"/>
      <c r="K49" s="438"/>
      <c r="L49" s="438"/>
      <c r="M49" s="438"/>
      <c r="N49" s="437"/>
      <c r="O49" s="298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</row>
    <row r="50" spans="1:52" ht="67.150000000000006" customHeight="1">
      <c r="A50" s="432"/>
      <c r="B50" s="443"/>
      <c r="C50" s="443"/>
      <c r="D50" s="443"/>
      <c r="E50" s="444"/>
      <c r="F50" s="444"/>
      <c r="G50" s="444"/>
      <c r="H50" s="27" t="s">
        <v>0</v>
      </c>
      <c r="I50" s="28">
        <v>0</v>
      </c>
      <c r="J50" s="437"/>
      <c r="K50" s="438"/>
      <c r="L50" s="438"/>
      <c r="M50" s="438"/>
      <c r="N50" s="437"/>
      <c r="O50" s="298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</row>
    <row r="51" spans="1:52" ht="36.75" customHeight="1">
      <c r="A51" s="432" t="s">
        <v>84</v>
      </c>
      <c r="B51" s="443" t="s">
        <v>82</v>
      </c>
      <c r="C51" s="443"/>
      <c r="D51" s="443"/>
      <c r="E51" s="443" t="s">
        <v>46</v>
      </c>
      <c r="F51" s="444"/>
      <c r="G51" s="444"/>
      <c r="H51" s="27" t="s">
        <v>1</v>
      </c>
      <c r="I51" s="29">
        <v>1</v>
      </c>
      <c r="J51" s="437"/>
      <c r="K51" s="438"/>
      <c r="L51" s="438"/>
      <c r="M51" s="438"/>
      <c r="N51" s="437"/>
      <c r="O51" s="298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</row>
    <row r="52" spans="1:52" ht="36.75" customHeight="1">
      <c r="A52" s="432"/>
      <c r="B52" s="443"/>
      <c r="C52" s="443"/>
      <c r="D52" s="443"/>
      <c r="E52" s="444"/>
      <c r="F52" s="444"/>
      <c r="G52" s="444"/>
      <c r="H52" s="27" t="s">
        <v>0</v>
      </c>
      <c r="I52" s="27">
        <v>0</v>
      </c>
      <c r="J52" s="437"/>
      <c r="K52" s="438"/>
      <c r="L52" s="438"/>
      <c r="M52" s="438"/>
      <c r="N52" s="437"/>
      <c r="O52" s="298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</row>
    <row r="53" spans="1:52" ht="48.75" customHeight="1">
      <c r="A53" s="432" t="s">
        <v>84</v>
      </c>
      <c r="B53" s="443" t="s">
        <v>83</v>
      </c>
      <c r="C53" s="448"/>
      <c r="D53" s="444"/>
      <c r="E53" s="443" t="s">
        <v>34</v>
      </c>
      <c r="F53" s="444"/>
      <c r="G53" s="444"/>
      <c r="H53" s="27" t="s">
        <v>1</v>
      </c>
      <c r="I53" s="29">
        <v>1</v>
      </c>
      <c r="J53" s="437"/>
      <c r="K53" s="438"/>
      <c r="L53" s="438"/>
      <c r="M53" s="438"/>
      <c r="N53" s="437"/>
      <c r="O53" s="298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</row>
    <row r="54" spans="1:52" ht="54.75" customHeight="1">
      <c r="A54" s="432"/>
      <c r="B54" s="444"/>
      <c r="C54" s="444"/>
      <c r="D54" s="444"/>
      <c r="E54" s="444"/>
      <c r="F54" s="444"/>
      <c r="G54" s="444"/>
      <c r="H54" s="27" t="s">
        <v>0</v>
      </c>
      <c r="I54" s="27">
        <v>0</v>
      </c>
      <c r="J54" s="437"/>
      <c r="K54" s="438"/>
      <c r="L54" s="438"/>
      <c r="M54" s="438"/>
      <c r="N54" s="437"/>
      <c r="O54" s="298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</row>
    <row r="55" spans="1:52" ht="15.75">
      <c r="A55" s="433" t="s">
        <v>35</v>
      </c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5"/>
      <c r="O55" s="299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</row>
    <row r="56" spans="1:52" ht="15.75"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</row>
    <row r="57" spans="1:52" ht="15.75"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</row>
    <row r="58" spans="1:52" ht="15.75"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</row>
    <row r="59" spans="1:52" ht="15.75"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</row>
    <row r="60" spans="1:52" ht="15.75"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</row>
    <row r="61" spans="1:52" ht="15.75"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</row>
    <row r="62" spans="1:52" ht="15.75"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</row>
  </sheetData>
  <mergeCells count="151"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T10:V10"/>
    <mergeCell ref="B12:F12"/>
    <mergeCell ref="K12:M12"/>
    <mergeCell ref="T16:U16"/>
    <mergeCell ref="A27:A28"/>
    <mergeCell ref="C27:C28"/>
    <mergeCell ref="L27:L28"/>
    <mergeCell ref="M27:M28"/>
    <mergeCell ref="N27:N28"/>
    <mergeCell ref="T17:U17"/>
    <mergeCell ref="F14:I15"/>
    <mergeCell ref="J14:K15"/>
    <mergeCell ref="L14:N14"/>
    <mergeCell ref="T14:U14"/>
    <mergeCell ref="L15:L16"/>
    <mergeCell ref="M15:M16"/>
    <mergeCell ref="N15:N16"/>
    <mergeCell ref="T15:U15"/>
    <mergeCell ref="A14:A16"/>
    <mergeCell ref="B14:B16"/>
    <mergeCell ref="C14:C16"/>
    <mergeCell ref="J27:J28"/>
    <mergeCell ref="C21:C22"/>
    <mergeCell ref="M17:M18"/>
    <mergeCell ref="E14:E16"/>
    <mergeCell ref="A19:A20"/>
    <mergeCell ref="A23:A24"/>
    <mergeCell ref="A31:A32"/>
    <mergeCell ref="C31:C32"/>
    <mergeCell ref="L31:L32"/>
    <mergeCell ref="A13:F13"/>
    <mergeCell ref="N17:N18"/>
    <mergeCell ref="J17:J18"/>
    <mergeCell ref="K17:K18"/>
    <mergeCell ref="J21:J22"/>
    <mergeCell ref="N21:N22"/>
    <mergeCell ref="K13:M13"/>
    <mergeCell ref="D14:D16"/>
    <mergeCell ref="A17:A18"/>
    <mergeCell ref="C17:C18"/>
    <mergeCell ref="A21:A22"/>
    <mergeCell ref="L21:L22"/>
    <mergeCell ref="M21:M22"/>
    <mergeCell ref="K21:K22"/>
    <mergeCell ref="L17:L18"/>
    <mergeCell ref="C19:C20"/>
    <mergeCell ref="J19:J20"/>
    <mergeCell ref="K19:K20"/>
    <mergeCell ref="L19:L20"/>
    <mergeCell ref="M19:M20"/>
    <mergeCell ref="N19:N20"/>
    <mergeCell ref="A25:A26"/>
    <mergeCell ref="C25:C26"/>
    <mergeCell ref="J25:J26"/>
    <mergeCell ref="K25:K26"/>
    <mergeCell ref="L25:L26"/>
    <mergeCell ref="M25:M26"/>
    <mergeCell ref="N25:N26"/>
    <mergeCell ref="A29:A30"/>
    <mergeCell ref="C29:C30"/>
    <mergeCell ref="J29:J30"/>
    <mergeCell ref="K29:K30"/>
    <mergeCell ref="L29:L30"/>
    <mergeCell ref="M29:M30"/>
    <mergeCell ref="N29:N30"/>
    <mergeCell ref="K27:K28"/>
    <mergeCell ref="A51:A52"/>
    <mergeCell ref="K37:K38"/>
    <mergeCell ref="J37:J38"/>
    <mergeCell ref="A47:A48"/>
    <mergeCell ref="A53:A54"/>
    <mergeCell ref="A37:A38"/>
    <mergeCell ref="C37:C38"/>
    <mergeCell ref="L37:L38"/>
    <mergeCell ref="A55:N55"/>
    <mergeCell ref="J47:N54"/>
    <mergeCell ref="B46:D46"/>
    <mergeCell ref="E46:H46"/>
    <mergeCell ref="J46:N46"/>
    <mergeCell ref="B47:D48"/>
    <mergeCell ref="E47:G48"/>
    <mergeCell ref="A43:A44"/>
    <mergeCell ref="C43:C44"/>
    <mergeCell ref="A49:A50"/>
    <mergeCell ref="B49:D50"/>
    <mergeCell ref="E49:G50"/>
    <mergeCell ref="B51:D52"/>
    <mergeCell ref="E51:G52"/>
    <mergeCell ref="B53:D54"/>
    <mergeCell ref="E53:G54"/>
    <mergeCell ref="A33:A34"/>
    <mergeCell ref="A35:A36"/>
    <mergeCell ref="A39:A40"/>
    <mergeCell ref="N41:N42"/>
    <mergeCell ref="M41:M42"/>
    <mergeCell ref="L41:L42"/>
    <mergeCell ref="K41:K42"/>
    <mergeCell ref="J41:J42"/>
    <mergeCell ref="C41:C42"/>
    <mergeCell ref="A41:A42"/>
    <mergeCell ref="M37:M38"/>
    <mergeCell ref="N37:N38"/>
    <mergeCell ref="C35:C36"/>
    <mergeCell ref="J35:J36"/>
    <mergeCell ref="K35:K36"/>
    <mergeCell ref="L35:L36"/>
    <mergeCell ref="M35:M36"/>
    <mergeCell ref="N35:N36"/>
    <mergeCell ref="C39:C40"/>
    <mergeCell ref="J39:J40"/>
    <mergeCell ref="K39:K40"/>
    <mergeCell ref="L39:L40"/>
    <mergeCell ref="M39:M40"/>
    <mergeCell ref="N39:N40"/>
    <mergeCell ref="C23:C24"/>
    <mergeCell ref="J23:J24"/>
    <mergeCell ref="K23:K24"/>
    <mergeCell ref="L23:L24"/>
    <mergeCell ref="M23:M24"/>
    <mergeCell ref="N23:N24"/>
    <mergeCell ref="C33:C34"/>
    <mergeCell ref="J33:J34"/>
    <mergeCell ref="K33:K34"/>
    <mergeCell ref="L33:L34"/>
    <mergeCell ref="M33:M34"/>
    <mergeCell ref="N33:N34"/>
    <mergeCell ref="M31:M32"/>
    <mergeCell ref="N31:N32"/>
    <mergeCell ref="K31:K32"/>
    <mergeCell ref="J31:J32"/>
  </mergeCells>
  <pageMargins left="0.7" right="0.7" top="0.75" bottom="0.75" header="0.3" footer="0.3"/>
  <pageSetup paperSize="14" scale="60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1266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95250</xdr:rowOff>
              </from>
              <to>
                <xdr:col>0</xdr:col>
                <xdr:colOff>2133600</xdr:colOff>
                <xdr:row>3</xdr:row>
                <xdr:rowOff>114300</xdr:rowOff>
              </to>
            </anchor>
          </objectPr>
        </oleObject>
      </mc:Choice>
      <mc:Fallback>
        <oleObject shapeId="11266" r:id="rId4"/>
      </mc:Fallback>
    </mc:AlternateContent>
    <mc:AlternateContent xmlns:mc="http://schemas.openxmlformats.org/markup-compatibility/2006">
      <mc:Choice Requires="x14">
        <oleObject shapeId="11323" r:id="rId6">
          <objectPr defaultSize="0" autoPict="0" r:id="rId5">
            <anchor moveWithCells="1" sizeWithCells="1">
              <from>
                <xdr:col>0</xdr:col>
                <xdr:colOff>942975</xdr:colOff>
                <xdr:row>0</xdr:row>
                <xdr:rowOff>104775</xdr:rowOff>
              </from>
              <to>
                <xdr:col>1</xdr:col>
                <xdr:colOff>3686175</xdr:colOff>
                <xdr:row>3</xdr:row>
                <xdr:rowOff>123825</xdr:rowOff>
              </to>
            </anchor>
          </objectPr>
        </oleObject>
      </mc:Choice>
      <mc:Fallback>
        <oleObject shapeId="11323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Z50"/>
  <sheetViews>
    <sheetView topLeftCell="I37" zoomScale="102" zoomScaleNormal="102" zoomScalePageLayoutView="60" workbookViewId="0">
      <selection activeCell="R17" sqref="R17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2" style="1" customWidth="1"/>
    <col min="6" max="6" width="21.85546875" style="1" customWidth="1"/>
    <col min="7" max="7" width="7.7109375" style="1" customWidth="1"/>
    <col min="8" max="8" width="13.7109375" style="1" customWidth="1"/>
    <col min="9" max="9" width="12.7109375" style="1" customWidth="1"/>
    <col min="10" max="10" width="15.5703125" style="81" customWidth="1"/>
    <col min="11" max="11" width="14.85546875" style="81" customWidth="1"/>
    <col min="12" max="12" width="12.42578125" style="1" customWidth="1"/>
    <col min="13" max="13" width="14" style="1" customWidth="1"/>
    <col min="14" max="15" width="17.28515625" style="1" customWidth="1"/>
    <col min="16" max="16" width="5.42578125" style="1" customWidth="1"/>
    <col min="17" max="17" width="12.5703125" style="1" customWidth="1"/>
    <col min="18" max="18" width="20" style="1" customWidth="1"/>
    <col min="19" max="19" width="29" style="1" customWidth="1"/>
    <col min="20" max="20" width="18.5703125" style="1" customWidth="1"/>
    <col min="21" max="21" width="33.8554687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7" ht="15.75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277"/>
      <c r="P1" s="83"/>
      <c r="Q1" s="83"/>
    </row>
    <row r="2" spans="1:27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277"/>
      <c r="P2" s="83"/>
      <c r="Q2" s="83"/>
    </row>
    <row r="3" spans="1:27" ht="15.75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277"/>
      <c r="P3" s="83"/>
      <c r="Q3" s="83"/>
    </row>
    <row r="4" spans="1:27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277"/>
      <c r="P4" s="83"/>
      <c r="Q4" s="83"/>
    </row>
    <row r="5" spans="1:27" ht="15.75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277"/>
      <c r="P5" s="83"/>
      <c r="Q5" s="83"/>
    </row>
    <row r="6" spans="1:27" ht="15.75">
      <c r="A6" s="479" t="s">
        <v>140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293"/>
      <c r="P6" s="83"/>
      <c r="Q6" s="83"/>
    </row>
    <row r="7" spans="1:27" ht="15.75">
      <c r="A7" s="51" t="s">
        <v>341</v>
      </c>
      <c r="B7" s="402" t="s">
        <v>374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293"/>
    </row>
    <row r="8" spans="1:27" ht="15.75">
      <c r="A8" s="52" t="s">
        <v>32</v>
      </c>
      <c r="B8" s="489" t="s">
        <v>33</v>
      </c>
      <c r="C8" s="490"/>
      <c r="D8" s="490"/>
      <c r="E8" s="490"/>
      <c r="F8" s="491"/>
      <c r="G8" s="532" t="s">
        <v>308</v>
      </c>
      <c r="H8" s="533"/>
      <c r="I8" s="534"/>
      <c r="J8" s="501" t="s">
        <v>31</v>
      </c>
      <c r="K8" s="502"/>
      <c r="L8" s="502"/>
      <c r="M8" s="502"/>
      <c r="N8" s="503"/>
      <c r="O8" s="285"/>
      <c r="P8" s="84"/>
      <c r="Q8" s="84"/>
      <c r="S8" s="531"/>
      <c r="T8" s="531"/>
      <c r="U8" s="531"/>
      <c r="V8" s="531"/>
      <c r="W8" s="531"/>
    </row>
    <row r="9" spans="1:27" ht="15.75">
      <c r="A9" s="54" t="s">
        <v>30</v>
      </c>
      <c r="B9" s="505" t="s">
        <v>37</v>
      </c>
      <c r="C9" s="490"/>
      <c r="D9" s="490"/>
      <c r="E9" s="490"/>
      <c r="F9" s="491"/>
      <c r="G9" s="535"/>
      <c r="H9" s="536"/>
      <c r="I9" s="537"/>
      <c r="J9" s="274" t="s">
        <v>29</v>
      </c>
      <c r="K9" s="412" t="s">
        <v>28</v>
      </c>
      <c r="L9" s="412"/>
      <c r="M9" s="412"/>
      <c r="N9" s="274" t="s">
        <v>27</v>
      </c>
      <c r="O9" s="286"/>
      <c r="P9" s="84"/>
      <c r="Q9" s="84"/>
      <c r="S9" s="285"/>
      <c r="T9" s="285"/>
      <c r="U9" s="285"/>
      <c r="V9" s="285"/>
      <c r="W9" s="285"/>
    </row>
    <row r="10" spans="1:27" ht="15.75">
      <c r="A10" s="55" t="s">
        <v>26</v>
      </c>
      <c r="B10" s="504" t="s">
        <v>38</v>
      </c>
      <c r="C10" s="505"/>
      <c r="D10" s="505"/>
      <c r="E10" s="505"/>
      <c r="F10" s="506"/>
      <c r="G10" s="535"/>
      <c r="H10" s="536"/>
      <c r="I10" s="537"/>
      <c r="J10" s="56"/>
      <c r="K10" s="510"/>
      <c r="L10" s="511"/>
      <c r="M10" s="512"/>
      <c r="N10" s="57"/>
      <c r="P10" s="84"/>
      <c r="Q10" s="84"/>
      <c r="S10" s="286"/>
      <c r="T10" s="544"/>
      <c r="U10" s="544"/>
      <c r="V10" s="544"/>
      <c r="W10" s="286"/>
      <c r="Y10" s="277"/>
      <c r="Z10" s="277"/>
    </row>
    <row r="11" spans="1:27" ht="15.75">
      <c r="A11" s="68" t="s">
        <v>25</v>
      </c>
      <c r="B11" s="541" t="s">
        <v>96</v>
      </c>
      <c r="C11" s="542"/>
      <c r="D11" s="542"/>
      <c r="E11" s="542"/>
      <c r="F11" s="543"/>
      <c r="G11" s="535"/>
      <c r="H11" s="536"/>
      <c r="I11" s="537"/>
      <c r="J11" s="273"/>
      <c r="K11" s="507"/>
      <c r="L11" s="508"/>
      <c r="M11" s="509"/>
      <c r="N11" s="59"/>
      <c r="O11" s="300"/>
      <c r="P11" s="84"/>
      <c r="Q11" s="84"/>
      <c r="S11" s="85"/>
      <c r="T11" s="545"/>
      <c r="U11" s="545"/>
      <c r="V11" s="545"/>
      <c r="W11" s="71"/>
      <c r="Y11" s="14"/>
      <c r="Z11" s="5"/>
      <c r="AA11" s="12"/>
    </row>
    <row r="12" spans="1:27" ht="15.75">
      <c r="A12" s="61" t="s">
        <v>24</v>
      </c>
      <c r="B12" s="514">
        <v>2020730010057</v>
      </c>
      <c r="C12" s="515"/>
      <c r="D12" s="515"/>
      <c r="E12" s="515"/>
      <c r="F12" s="516"/>
      <c r="G12" s="535"/>
      <c r="H12" s="536"/>
      <c r="I12" s="537"/>
      <c r="J12" s="62"/>
      <c r="K12" s="454"/>
      <c r="L12" s="455"/>
      <c r="M12" s="456"/>
      <c r="N12" s="63"/>
      <c r="O12" s="301"/>
      <c r="P12" s="84"/>
      <c r="Q12" s="84"/>
      <c r="S12" s="85"/>
      <c r="T12" s="545"/>
      <c r="U12" s="545"/>
      <c r="V12" s="545"/>
      <c r="W12" s="71"/>
      <c r="Y12" s="14"/>
      <c r="Z12" s="5"/>
      <c r="AA12" s="12"/>
    </row>
    <row r="13" spans="1:27" ht="35.25" customHeight="1">
      <c r="A13" s="99" t="s">
        <v>125</v>
      </c>
      <c r="B13" s="452" t="s">
        <v>364</v>
      </c>
      <c r="C13" s="452"/>
      <c r="D13" s="452"/>
      <c r="E13" s="452"/>
      <c r="F13" s="453"/>
      <c r="G13" s="538"/>
      <c r="H13" s="539"/>
      <c r="I13" s="540"/>
      <c r="J13" s="271"/>
      <c r="K13" s="454"/>
      <c r="L13" s="455"/>
      <c r="M13" s="456"/>
      <c r="N13" s="64"/>
      <c r="O13" s="163"/>
      <c r="P13" s="84"/>
      <c r="Q13" s="84"/>
      <c r="S13" s="140"/>
      <c r="T13" s="545"/>
      <c r="U13" s="545"/>
      <c r="V13" s="284"/>
      <c r="W13" s="71"/>
      <c r="X13" s="15"/>
      <c r="Y13" s="14"/>
      <c r="Z13" s="5"/>
      <c r="AA13" s="12"/>
    </row>
    <row r="14" spans="1:27" ht="21" customHeight="1">
      <c r="A14" s="559" t="s">
        <v>23</v>
      </c>
      <c r="B14" s="560" t="s">
        <v>103</v>
      </c>
      <c r="C14" s="556" t="s">
        <v>21</v>
      </c>
      <c r="D14" s="556" t="s">
        <v>20</v>
      </c>
      <c r="E14" s="561" t="s">
        <v>130</v>
      </c>
      <c r="F14" s="550" t="s">
        <v>129</v>
      </c>
      <c r="G14" s="551"/>
      <c r="H14" s="551"/>
      <c r="I14" s="552"/>
      <c r="J14" s="556" t="s">
        <v>17</v>
      </c>
      <c r="K14" s="556"/>
      <c r="L14" s="557" t="s">
        <v>16</v>
      </c>
      <c r="M14" s="557"/>
      <c r="N14" s="557"/>
      <c r="O14" s="302"/>
      <c r="S14" s="70"/>
      <c r="T14" s="558"/>
      <c r="U14" s="558"/>
      <c r="W14" s="71"/>
      <c r="Y14" s="14"/>
      <c r="Z14" s="5"/>
      <c r="AA14" s="12"/>
    </row>
    <row r="15" spans="1:27" ht="21" customHeight="1">
      <c r="A15" s="559"/>
      <c r="B15" s="556"/>
      <c r="C15" s="556"/>
      <c r="D15" s="556"/>
      <c r="E15" s="562"/>
      <c r="F15" s="553"/>
      <c r="G15" s="554"/>
      <c r="H15" s="554"/>
      <c r="I15" s="555"/>
      <c r="J15" s="556"/>
      <c r="K15" s="556"/>
      <c r="L15" s="556" t="s">
        <v>15</v>
      </c>
      <c r="M15" s="556" t="s">
        <v>14</v>
      </c>
      <c r="N15" s="559" t="s">
        <v>13</v>
      </c>
      <c r="O15" s="303"/>
      <c r="S15" s="15"/>
      <c r="T15" s="558"/>
      <c r="U15" s="558"/>
      <c r="W15" s="5"/>
      <c r="Y15" s="14"/>
      <c r="Z15" s="5"/>
      <c r="AA15" s="12"/>
    </row>
    <row r="16" spans="1:27" ht="31.5">
      <c r="A16" s="559"/>
      <c r="B16" s="556"/>
      <c r="C16" s="556"/>
      <c r="D16" s="556"/>
      <c r="E16" s="563"/>
      <c r="F16" s="283" t="s">
        <v>12</v>
      </c>
      <c r="G16" s="283" t="s">
        <v>11</v>
      </c>
      <c r="H16" s="283" t="s">
        <v>10</v>
      </c>
      <c r="I16" s="72" t="s">
        <v>9</v>
      </c>
      <c r="J16" s="283" t="s">
        <v>8</v>
      </c>
      <c r="K16" s="269" t="s">
        <v>7</v>
      </c>
      <c r="L16" s="556"/>
      <c r="M16" s="556"/>
      <c r="N16" s="559"/>
      <c r="O16" s="303"/>
      <c r="P16" s="835"/>
      <c r="Q16" s="166"/>
      <c r="R16" s="166"/>
      <c r="S16" s="166"/>
      <c r="T16" s="558"/>
      <c r="U16" s="558"/>
      <c r="W16" s="5"/>
      <c r="Y16" s="14"/>
      <c r="Z16" s="5"/>
      <c r="AA16" s="12"/>
    </row>
    <row r="17" spans="1:27" s="86" customFormat="1" ht="33.75" customHeight="1">
      <c r="A17" s="566" t="s">
        <v>518</v>
      </c>
      <c r="B17" s="214" t="s">
        <v>1</v>
      </c>
      <c r="C17" s="564" t="s">
        <v>321</v>
      </c>
      <c r="D17" s="215">
        <v>1</v>
      </c>
      <c r="E17" s="346">
        <f t="shared" ref="E17:E30" si="0">F17</f>
        <v>155000000</v>
      </c>
      <c r="F17" s="73">
        <v>155000000</v>
      </c>
      <c r="G17" s="73">
        <v>0</v>
      </c>
      <c r="H17" s="73">
        <v>0</v>
      </c>
      <c r="I17" s="73">
        <v>0</v>
      </c>
      <c r="J17" s="547">
        <v>44930</v>
      </c>
      <c r="K17" s="547">
        <v>45290</v>
      </c>
      <c r="L17" s="548">
        <f>D18/D17</f>
        <v>0.25</v>
      </c>
      <c r="M17" s="548">
        <f>E18/E17</f>
        <v>0.50503912258064521</v>
      </c>
      <c r="N17" s="549">
        <f>L17*L17/M17</f>
        <v>0.12375278905253509</v>
      </c>
      <c r="O17" s="296"/>
      <c r="P17" s="842"/>
      <c r="Q17" s="843"/>
      <c r="R17" s="872"/>
      <c r="S17" s="873"/>
      <c r="T17" s="546"/>
      <c r="U17" s="546"/>
      <c r="W17" s="87"/>
      <c r="Y17" s="88"/>
      <c r="Z17" s="89"/>
      <c r="AA17" s="90"/>
    </row>
    <row r="18" spans="1:27" s="86" customFormat="1" ht="33.75" customHeight="1">
      <c r="A18" s="567"/>
      <c r="B18" s="214" t="s">
        <v>0</v>
      </c>
      <c r="C18" s="565"/>
      <c r="D18" s="215">
        <v>0.25</v>
      </c>
      <c r="E18" s="346">
        <f t="shared" si="0"/>
        <v>78281064</v>
      </c>
      <c r="F18" s="73">
        <v>78281064</v>
      </c>
      <c r="G18" s="73">
        <v>0</v>
      </c>
      <c r="H18" s="73">
        <v>0</v>
      </c>
      <c r="I18" s="73">
        <v>0</v>
      </c>
      <c r="J18" s="547"/>
      <c r="K18" s="547"/>
      <c r="L18" s="548"/>
      <c r="M18" s="548"/>
      <c r="N18" s="549"/>
      <c r="O18" s="296"/>
      <c r="P18" s="842"/>
      <c r="Q18" s="845"/>
      <c r="R18" s="872"/>
      <c r="S18" s="872"/>
      <c r="W18" s="98"/>
      <c r="Y18" s="88"/>
      <c r="Z18" s="89"/>
      <c r="AA18" s="90"/>
    </row>
    <row r="19" spans="1:27" s="86" customFormat="1" ht="27" customHeight="1">
      <c r="A19" s="570" t="s">
        <v>405</v>
      </c>
      <c r="B19" s="214" t="s">
        <v>1</v>
      </c>
      <c r="C19" s="564" t="s">
        <v>118</v>
      </c>
      <c r="D19" s="215">
        <v>1</v>
      </c>
      <c r="E19" s="346">
        <f t="shared" si="0"/>
        <v>51366284</v>
      </c>
      <c r="F19" s="73">
        <v>51366284</v>
      </c>
      <c r="G19" s="73">
        <v>0</v>
      </c>
      <c r="H19" s="73">
        <v>0</v>
      </c>
      <c r="I19" s="73">
        <v>0</v>
      </c>
      <c r="J19" s="547">
        <v>44930</v>
      </c>
      <c r="K19" s="547">
        <v>45290</v>
      </c>
      <c r="L19" s="548">
        <f>D20/D19</f>
        <v>0.25</v>
      </c>
      <c r="M19" s="548">
        <f>E20/E19</f>
        <v>0.65823885566649132</v>
      </c>
      <c r="N19" s="549">
        <f>L19*L19/M19</f>
        <v>9.495033521944922E-2</v>
      </c>
      <c r="O19" s="296"/>
      <c r="P19" s="829"/>
      <c r="Q19" s="829"/>
      <c r="R19" s="829"/>
      <c r="S19" s="829"/>
      <c r="W19" s="98"/>
      <c r="Y19" s="88"/>
      <c r="Z19" s="89"/>
      <c r="AA19" s="90"/>
    </row>
    <row r="20" spans="1:27" s="86" customFormat="1" ht="30.6" customHeight="1">
      <c r="A20" s="565"/>
      <c r="B20" s="214" t="s">
        <v>0</v>
      </c>
      <c r="C20" s="565"/>
      <c r="D20" s="215">
        <v>0.25</v>
      </c>
      <c r="E20" s="346">
        <f t="shared" si="0"/>
        <v>33811284</v>
      </c>
      <c r="F20" s="73">
        <v>33811284</v>
      </c>
      <c r="G20" s="73">
        <v>0</v>
      </c>
      <c r="H20" s="73">
        <v>0</v>
      </c>
      <c r="I20" s="73">
        <v>0</v>
      </c>
      <c r="J20" s="547"/>
      <c r="K20" s="547"/>
      <c r="L20" s="548"/>
      <c r="M20" s="548"/>
      <c r="N20" s="549"/>
      <c r="O20" s="296"/>
      <c r="P20" s="829"/>
      <c r="Q20" s="829"/>
      <c r="R20" s="829"/>
      <c r="S20" s="829"/>
      <c r="W20" s="98"/>
      <c r="Y20" s="88"/>
      <c r="Z20" s="89"/>
      <c r="AA20" s="90"/>
    </row>
    <row r="21" spans="1:27" s="86" customFormat="1" ht="29.25" customHeight="1">
      <c r="A21" s="570" t="s">
        <v>406</v>
      </c>
      <c r="B21" s="216" t="s">
        <v>1</v>
      </c>
      <c r="C21" s="583" t="s">
        <v>545</v>
      </c>
      <c r="D21" s="304">
        <v>1</v>
      </c>
      <c r="E21" s="346">
        <f t="shared" si="0"/>
        <v>50000000</v>
      </c>
      <c r="F21" s="73">
        <v>50000000</v>
      </c>
      <c r="G21" s="73">
        <v>0</v>
      </c>
      <c r="H21" s="73">
        <v>0</v>
      </c>
      <c r="I21" s="73">
        <v>0</v>
      </c>
      <c r="J21" s="547">
        <v>44930</v>
      </c>
      <c r="K21" s="547">
        <v>45290</v>
      </c>
      <c r="L21" s="548">
        <f>D22/D21</f>
        <v>0.25</v>
      </c>
      <c r="M21" s="548">
        <f>E22/E21</f>
        <v>0.53200000000000003</v>
      </c>
      <c r="N21" s="549">
        <f>L21*L21/M21</f>
        <v>0.1174812030075188</v>
      </c>
      <c r="O21" s="296"/>
      <c r="P21" s="829"/>
      <c r="Q21" s="829"/>
      <c r="R21" s="829"/>
      <c r="S21" s="829"/>
      <c r="AA21" s="90"/>
    </row>
    <row r="22" spans="1:27" s="86" customFormat="1" ht="29.25" customHeight="1">
      <c r="A22" s="565"/>
      <c r="B22" s="214" t="s">
        <v>0</v>
      </c>
      <c r="C22" s="584"/>
      <c r="D22" s="217">
        <v>0.25</v>
      </c>
      <c r="E22" s="346">
        <f t="shared" si="0"/>
        <v>26600000</v>
      </c>
      <c r="F22" s="73">
        <v>26600000</v>
      </c>
      <c r="G22" s="73">
        <v>0</v>
      </c>
      <c r="H22" s="73">
        <v>0</v>
      </c>
      <c r="I22" s="73">
        <v>0</v>
      </c>
      <c r="J22" s="547"/>
      <c r="K22" s="547"/>
      <c r="L22" s="548"/>
      <c r="M22" s="548"/>
      <c r="N22" s="549"/>
      <c r="O22" s="296"/>
      <c r="P22" s="841"/>
      <c r="Q22" s="836"/>
      <c r="R22" s="836"/>
      <c r="S22" s="829"/>
      <c r="AA22" s="90"/>
    </row>
    <row r="23" spans="1:27" s="86" customFormat="1" ht="40.5" customHeight="1">
      <c r="A23" s="570" t="s">
        <v>407</v>
      </c>
      <c r="B23" s="216" t="s">
        <v>1</v>
      </c>
      <c r="C23" s="564" t="s">
        <v>546</v>
      </c>
      <c r="D23" s="218">
        <v>712</v>
      </c>
      <c r="E23" s="346">
        <f t="shared" si="0"/>
        <v>20000000</v>
      </c>
      <c r="F23" s="73">
        <v>20000000</v>
      </c>
      <c r="G23" s="73">
        <v>0</v>
      </c>
      <c r="H23" s="73">
        <v>0</v>
      </c>
      <c r="I23" s="73">
        <v>0</v>
      </c>
      <c r="J23" s="547">
        <v>45000</v>
      </c>
      <c r="K23" s="547">
        <v>45290</v>
      </c>
      <c r="L23" s="548">
        <f>D24/D23</f>
        <v>9.5505617977528087E-2</v>
      </c>
      <c r="M23" s="548">
        <f>E24/E23</f>
        <v>0.91054999999999997</v>
      </c>
      <c r="N23" s="549">
        <f>L23*L23/M23</f>
        <v>1.0017377480939582E-2</v>
      </c>
      <c r="O23" s="296"/>
      <c r="P23" s="842"/>
      <c r="Q23" s="843"/>
      <c r="R23" s="846"/>
      <c r="S23" s="873"/>
    </row>
    <row r="24" spans="1:27" s="86" customFormat="1" ht="40.5" customHeight="1">
      <c r="A24" s="571"/>
      <c r="B24" s="214" t="s">
        <v>0</v>
      </c>
      <c r="C24" s="565"/>
      <c r="D24" s="218">
        <v>68</v>
      </c>
      <c r="E24" s="346">
        <f t="shared" si="0"/>
        <v>18211000</v>
      </c>
      <c r="F24" s="73">
        <v>18211000</v>
      </c>
      <c r="G24" s="73">
        <v>0</v>
      </c>
      <c r="H24" s="73">
        <v>0</v>
      </c>
      <c r="I24" s="73">
        <v>0</v>
      </c>
      <c r="J24" s="547"/>
      <c r="K24" s="547"/>
      <c r="L24" s="548"/>
      <c r="M24" s="548"/>
      <c r="N24" s="549"/>
      <c r="O24" s="296"/>
      <c r="P24" s="842"/>
      <c r="Q24" s="845"/>
      <c r="R24" s="846"/>
      <c r="S24" s="872"/>
    </row>
    <row r="25" spans="1:27" s="86" customFormat="1" ht="27.75" customHeight="1">
      <c r="A25" s="568" t="s">
        <v>408</v>
      </c>
      <c r="B25" s="219" t="s">
        <v>1</v>
      </c>
      <c r="C25" s="564" t="s">
        <v>547</v>
      </c>
      <c r="D25" s="220">
        <v>30</v>
      </c>
      <c r="E25" s="346">
        <f t="shared" si="0"/>
        <v>96833716</v>
      </c>
      <c r="F25" s="73">
        <v>96833716</v>
      </c>
      <c r="G25" s="73">
        <v>0</v>
      </c>
      <c r="H25" s="73">
        <v>0</v>
      </c>
      <c r="I25" s="73">
        <v>0</v>
      </c>
      <c r="J25" s="547">
        <v>45048</v>
      </c>
      <c r="K25" s="547">
        <v>45290</v>
      </c>
      <c r="L25" s="548">
        <f>D26/D25</f>
        <v>0</v>
      </c>
      <c r="M25" s="548">
        <f>E26/E25</f>
        <v>0</v>
      </c>
      <c r="N25" s="549">
        <v>0</v>
      </c>
      <c r="O25" s="296"/>
      <c r="P25" s="841"/>
      <c r="Q25" s="836"/>
      <c r="R25" s="836"/>
      <c r="S25" s="829"/>
    </row>
    <row r="26" spans="1:27" s="86" customFormat="1" ht="33" customHeight="1">
      <c r="A26" s="568"/>
      <c r="B26" s="221" t="s">
        <v>0</v>
      </c>
      <c r="C26" s="569"/>
      <c r="D26" s="218">
        <v>0</v>
      </c>
      <c r="E26" s="346">
        <f t="shared" si="0"/>
        <v>0</v>
      </c>
      <c r="F26" s="73">
        <v>0</v>
      </c>
      <c r="G26" s="73">
        <v>0</v>
      </c>
      <c r="H26" s="73">
        <v>0</v>
      </c>
      <c r="I26" s="73">
        <v>0</v>
      </c>
      <c r="J26" s="547"/>
      <c r="K26" s="547"/>
      <c r="L26" s="548"/>
      <c r="M26" s="548"/>
      <c r="N26" s="549"/>
      <c r="O26" s="296"/>
      <c r="P26" s="842"/>
      <c r="Q26" s="843"/>
      <c r="R26" s="846"/>
      <c r="S26" s="873"/>
    </row>
    <row r="27" spans="1:27" s="86" customFormat="1" ht="23.25" customHeight="1">
      <c r="A27" s="570" t="s">
        <v>409</v>
      </c>
      <c r="B27" s="216" t="s">
        <v>1</v>
      </c>
      <c r="C27" s="564" t="s">
        <v>320</v>
      </c>
      <c r="D27" s="304">
        <v>1</v>
      </c>
      <c r="E27" s="346">
        <f t="shared" si="0"/>
        <v>40000000</v>
      </c>
      <c r="F27" s="73">
        <v>40000000</v>
      </c>
      <c r="G27" s="73">
        <v>0</v>
      </c>
      <c r="H27" s="73">
        <v>0</v>
      </c>
      <c r="I27" s="73">
        <v>0</v>
      </c>
      <c r="J27" s="547">
        <v>44978</v>
      </c>
      <c r="K27" s="547">
        <v>45290</v>
      </c>
      <c r="L27" s="548">
        <f>D28/D27</f>
        <v>0.25</v>
      </c>
      <c r="M27" s="548">
        <f>E28/E27</f>
        <v>0.5</v>
      </c>
      <c r="N27" s="585">
        <f>L27*L27/M27</f>
        <v>0.125</v>
      </c>
      <c r="O27" s="296"/>
      <c r="P27" s="842"/>
      <c r="Q27" s="829"/>
      <c r="R27" s="846"/>
      <c r="S27" s="872"/>
    </row>
    <row r="28" spans="1:27" s="86" customFormat="1" ht="23.25" customHeight="1">
      <c r="A28" s="567"/>
      <c r="B28" s="216" t="s">
        <v>0</v>
      </c>
      <c r="C28" s="588"/>
      <c r="D28" s="304">
        <v>0.25</v>
      </c>
      <c r="E28" s="346">
        <f t="shared" si="0"/>
        <v>20000000</v>
      </c>
      <c r="F28" s="73">
        <v>20000000</v>
      </c>
      <c r="G28" s="73">
        <v>0</v>
      </c>
      <c r="H28" s="73">
        <v>0</v>
      </c>
      <c r="I28" s="73">
        <v>0</v>
      </c>
      <c r="J28" s="547"/>
      <c r="K28" s="547"/>
      <c r="L28" s="548"/>
      <c r="M28" s="548"/>
      <c r="N28" s="585"/>
      <c r="O28" s="296"/>
      <c r="P28" s="842"/>
      <c r="Q28" s="843"/>
      <c r="R28" s="846"/>
      <c r="S28" s="873"/>
    </row>
    <row r="29" spans="1:27" s="86" customFormat="1" ht="24.75" customHeight="1">
      <c r="A29" s="570" t="s">
        <v>519</v>
      </c>
      <c r="B29" s="216" t="s">
        <v>1</v>
      </c>
      <c r="C29" s="564" t="s">
        <v>548</v>
      </c>
      <c r="D29" s="222">
        <v>4</v>
      </c>
      <c r="E29" s="346">
        <f t="shared" si="0"/>
        <v>40000000</v>
      </c>
      <c r="F29" s="73">
        <v>40000000</v>
      </c>
      <c r="G29" s="73">
        <v>0</v>
      </c>
      <c r="H29" s="73">
        <v>0</v>
      </c>
      <c r="I29" s="73">
        <v>0</v>
      </c>
      <c r="J29" s="547">
        <v>45037</v>
      </c>
      <c r="K29" s="547">
        <v>45290</v>
      </c>
      <c r="L29" s="548">
        <f>D30/D29</f>
        <v>0</v>
      </c>
      <c r="M29" s="548">
        <f>E30/E29</f>
        <v>0</v>
      </c>
      <c r="N29" s="549">
        <v>0</v>
      </c>
      <c r="O29" s="296"/>
      <c r="P29" s="842"/>
      <c r="Q29" s="845"/>
      <c r="R29" s="846"/>
      <c r="S29" s="872"/>
    </row>
    <row r="30" spans="1:27" s="86" customFormat="1" ht="24.6" customHeight="1">
      <c r="A30" s="567"/>
      <c r="B30" s="216" t="s">
        <v>0</v>
      </c>
      <c r="C30" s="569"/>
      <c r="D30" s="223">
        <v>0</v>
      </c>
      <c r="E30" s="346">
        <f t="shared" si="0"/>
        <v>0</v>
      </c>
      <c r="F30" s="73">
        <v>0</v>
      </c>
      <c r="G30" s="139">
        <v>0</v>
      </c>
      <c r="H30" s="139">
        <v>0</v>
      </c>
      <c r="I30" s="139">
        <v>0</v>
      </c>
      <c r="J30" s="586"/>
      <c r="K30" s="586"/>
      <c r="L30" s="587"/>
      <c r="M30" s="587"/>
      <c r="N30" s="549"/>
      <c r="O30" s="296"/>
      <c r="P30" s="846"/>
      <c r="Q30" s="846"/>
      <c r="R30" s="829"/>
      <c r="S30" s="829"/>
    </row>
    <row r="31" spans="1:27" ht="15.75" customHeight="1">
      <c r="A31" s="577" t="s">
        <v>6</v>
      </c>
      <c r="B31" s="30" t="s">
        <v>1</v>
      </c>
      <c r="C31" s="578"/>
      <c r="D31" s="74"/>
      <c r="E31" s="75">
        <f>E17+E19+E21+E23+E27+E29+E25</f>
        <v>453200000</v>
      </c>
      <c r="F31" s="75">
        <f>F17+F19+F21+F23+F27+F29+F25</f>
        <v>453200000</v>
      </c>
      <c r="G31" s="75">
        <f>G17+G19+G21+G23+G27+G29+G25</f>
        <v>0</v>
      </c>
      <c r="H31" s="75">
        <f>H17+H19+H21+H23+H27+H29+H25</f>
        <v>0</v>
      </c>
      <c r="I31" s="75">
        <f>I17+I19+I21+I23+I27+I29+I25</f>
        <v>0</v>
      </c>
      <c r="J31" s="32"/>
      <c r="K31" s="76"/>
      <c r="L31" s="76"/>
      <c r="M31" s="76"/>
      <c r="N31" s="34"/>
      <c r="O31" s="305"/>
      <c r="P31" s="171"/>
      <c r="Q31" s="162"/>
      <c r="R31" s="267"/>
      <c r="S31" s="873"/>
    </row>
    <row r="32" spans="1:27" ht="15.75">
      <c r="A32" s="577"/>
      <c r="B32" s="30" t="s">
        <v>0</v>
      </c>
      <c r="C32" s="579"/>
      <c r="D32" s="74"/>
      <c r="E32" s="75">
        <f>E18+E20+E22+E24+E28+E30+E26</f>
        <v>176903348</v>
      </c>
      <c r="F32" s="75">
        <f>F18+F20+F22+F24+F28+F30+F26</f>
        <v>176903348</v>
      </c>
      <c r="G32" s="75">
        <f>G30+G28+G26+G24+G22+G20+G18</f>
        <v>0</v>
      </c>
      <c r="H32" s="75">
        <f>H30+H28+H26+H24+H22+H20+H18</f>
        <v>0</v>
      </c>
      <c r="I32" s="75">
        <f>I30+I28+I26+I24+I22+I20+I18</f>
        <v>0</v>
      </c>
      <c r="J32" s="32"/>
      <c r="K32" s="76"/>
      <c r="L32" s="76"/>
      <c r="M32" s="76"/>
      <c r="N32" s="34"/>
      <c r="O32" s="305"/>
      <c r="P32" s="171"/>
      <c r="Q32" s="162"/>
      <c r="R32" s="846"/>
      <c r="S32" s="872"/>
    </row>
    <row r="33" spans="1:52">
      <c r="E33" s="22"/>
      <c r="F33" s="21"/>
      <c r="G33" s="14"/>
      <c r="H33" s="14"/>
      <c r="I33" s="14"/>
      <c r="J33" s="77"/>
      <c r="K33" s="77"/>
      <c r="L33" s="21"/>
      <c r="M33" s="78"/>
      <c r="N33" s="78"/>
      <c r="O33" s="78"/>
      <c r="P33" s="874"/>
      <c r="Q33" s="874"/>
      <c r="R33" s="162"/>
      <c r="S33" s="162"/>
    </row>
    <row r="34" spans="1:52" ht="15.75">
      <c r="A34" s="270" t="s">
        <v>5</v>
      </c>
      <c r="B34" s="581" t="s">
        <v>4</v>
      </c>
      <c r="C34" s="520"/>
      <c r="D34" s="520"/>
      <c r="E34" s="581" t="s">
        <v>3</v>
      </c>
      <c r="F34" s="520"/>
      <c r="G34" s="520"/>
      <c r="H34" s="520"/>
      <c r="I34" s="270"/>
      <c r="J34" s="582" t="s">
        <v>2</v>
      </c>
      <c r="K34" s="520"/>
      <c r="L34" s="520"/>
      <c r="M34" s="520"/>
      <c r="N34" s="520"/>
      <c r="O34" s="312"/>
      <c r="P34" s="162"/>
      <c r="Q34" s="162"/>
      <c r="R34" s="162"/>
      <c r="S34" s="162"/>
    </row>
    <row r="35" spans="1:52" s="23" customFormat="1" ht="67.5" customHeight="1">
      <c r="A35" s="522" t="s">
        <v>303</v>
      </c>
      <c r="B35" s="524" t="s">
        <v>307</v>
      </c>
      <c r="C35" s="525"/>
      <c r="D35" s="525"/>
      <c r="E35" s="528" t="s">
        <v>41</v>
      </c>
      <c r="F35" s="529"/>
      <c r="G35" s="529"/>
      <c r="H35" s="345" t="s">
        <v>1</v>
      </c>
      <c r="I35" s="344">
        <v>1</v>
      </c>
      <c r="J35" s="518" t="s">
        <v>410</v>
      </c>
      <c r="K35" s="519"/>
      <c r="L35" s="519"/>
      <c r="M35" s="519"/>
      <c r="N35" s="519"/>
      <c r="O35" s="312"/>
      <c r="P35" s="875"/>
      <c r="Q35" s="875"/>
      <c r="R35" s="875"/>
      <c r="S35" s="875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</row>
    <row r="36" spans="1:52" s="23" customFormat="1" ht="67.5" customHeight="1">
      <c r="A36" s="523"/>
      <c r="B36" s="526"/>
      <c r="C36" s="527"/>
      <c r="D36" s="527"/>
      <c r="E36" s="530"/>
      <c r="F36" s="530"/>
      <c r="G36" s="530"/>
      <c r="H36" s="342" t="s">
        <v>0</v>
      </c>
      <c r="I36" s="343">
        <v>0</v>
      </c>
      <c r="J36" s="520"/>
      <c r="K36" s="521"/>
      <c r="L36" s="521"/>
      <c r="M36" s="521"/>
      <c r="N36" s="520"/>
      <c r="O36" s="312"/>
      <c r="P36" s="875"/>
      <c r="Q36" s="875"/>
      <c r="R36" s="875"/>
      <c r="S36" s="875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</row>
    <row r="37" spans="1:52" s="23" customFormat="1" ht="66.75" customHeight="1">
      <c r="A37" s="522" t="s">
        <v>303</v>
      </c>
      <c r="B37" s="572" t="s">
        <v>306</v>
      </c>
      <c r="C37" s="573"/>
      <c r="D37" s="573"/>
      <c r="E37" s="576" t="s">
        <v>42</v>
      </c>
      <c r="F37" s="530"/>
      <c r="G37" s="530"/>
      <c r="H37" s="342" t="s">
        <v>304</v>
      </c>
      <c r="I37" s="341">
        <v>712</v>
      </c>
      <c r="J37" s="520"/>
      <c r="K37" s="521"/>
      <c r="L37" s="521"/>
      <c r="M37" s="521"/>
      <c r="N37" s="520"/>
      <c r="O37" s="312"/>
      <c r="P37" s="875"/>
      <c r="Q37" s="875"/>
      <c r="R37" s="875"/>
      <c r="S37" s="875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</row>
    <row r="38" spans="1:52" s="23" customFormat="1" ht="67.5" customHeight="1">
      <c r="A38" s="523"/>
      <c r="B38" s="526"/>
      <c r="C38" s="527"/>
      <c r="D38" s="527"/>
      <c r="E38" s="530"/>
      <c r="F38" s="530"/>
      <c r="G38" s="530"/>
      <c r="H38" s="137" t="s">
        <v>0</v>
      </c>
      <c r="I38" s="136">
        <v>68</v>
      </c>
      <c r="J38" s="520"/>
      <c r="K38" s="521"/>
      <c r="L38" s="521"/>
      <c r="M38" s="521"/>
      <c r="N38" s="520"/>
      <c r="O38" s="312"/>
      <c r="P38" s="875"/>
      <c r="Q38" s="875"/>
      <c r="R38" s="875"/>
      <c r="S38" s="875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</row>
    <row r="39" spans="1:52" s="23" customFormat="1" ht="36" customHeight="1">
      <c r="A39" s="522" t="s">
        <v>303</v>
      </c>
      <c r="B39" s="572" t="s">
        <v>305</v>
      </c>
      <c r="C39" s="573"/>
      <c r="D39" s="574"/>
      <c r="E39" s="524" t="s">
        <v>43</v>
      </c>
      <c r="F39" s="525"/>
      <c r="G39" s="580"/>
      <c r="H39" s="135" t="s">
        <v>1</v>
      </c>
      <c r="I39" s="133">
        <v>2</v>
      </c>
      <c r="J39" s="520"/>
      <c r="K39" s="521"/>
      <c r="L39" s="521"/>
      <c r="M39" s="521"/>
      <c r="N39" s="520"/>
      <c r="O39" s="312"/>
      <c r="P39" s="875"/>
      <c r="Q39" s="875"/>
      <c r="R39" s="875"/>
      <c r="S39" s="875"/>
      <c r="T39" s="132" t="s">
        <v>304</v>
      </c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</row>
    <row r="40" spans="1:52" s="23" customFormat="1" ht="66.75" customHeight="1">
      <c r="A40" s="523"/>
      <c r="B40" s="526"/>
      <c r="C40" s="527"/>
      <c r="D40" s="575"/>
      <c r="E40" s="526"/>
      <c r="F40" s="527"/>
      <c r="G40" s="575"/>
      <c r="H40" s="134" t="s">
        <v>0</v>
      </c>
      <c r="I40" s="133">
        <v>0</v>
      </c>
      <c r="J40" s="520"/>
      <c r="K40" s="521"/>
      <c r="L40" s="521"/>
      <c r="M40" s="521"/>
      <c r="N40" s="520"/>
      <c r="O40" s="312"/>
      <c r="P40" s="875"/>
      <c r="Q40" s="875"/>
      <c r="R40" s="875"/>
      <c r="S40" s="875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</row>
    <row r="41" spans="1:52" s="23" customFormat="1" ht="81.75" customHeight="1">
      <c r="A41" s="522" t="s">
        <v>303</v>
      </c>
      <c r="B41" s="572" t="s">
        <v>302</v>
      </c>
      <c r="C41" s="573"/>
      <c r="D41" s="574"/>
      <c r="E41" s="572" t="s">
        <v>44</v>
      </c>
      <c r="F41" s="573"/>
      <c r="G41" s="574"/>
      <c r="H41" s="135" t="s">
        <v>1</v>
      </c>
      <c r="I41" s="133">
        <v>30</v>
      </c>
      <c r="J41" s="520"/>
      <c r="K41" s="521"/>
      <c r="L41" s="521"/>
      <c r="M41" s="521"/>
      <c r="N41" s="520"/>
      <c r="O41" s="312"/>
      <c r="P41" s="875"/>
      <c r="Q41" s="875"/>
      <c r="R41" s="875"/>
      <c r="S41" s="875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</row>
    <row r="42" spans="1:52" s="23" customFormat="1" ht="36" customHeight="1">
      <c r="A42" s="523"/>
      <c r="B42" s="526"/>
      <c r="C42" s="527"/>
      <c r="D42" s="575"/>
      <c r="E42" s="526"/>
      <c r="F42" s="527"/>
      <c r="G42" s="575"/>
      <c r="H42" s="134" t="s">
        <v>0</v>
      </c>
      <c r="I42" s="133">
        <v>0</v>
      </c>
      <c r="J42" s="520"/>
      <c r="K42" s="521"/>
      <c r="L42" s="521"/>
      <c r="M42" s="521"/>
      <c r="N42" s="520"/>
      <c r="O42" s="312"/>
      <c r="P42" s="875"/>
      <c r="Q42" s="875"/>
      <c r="R42" s="875"/>
      <c r="S42" s="875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</row>
    <row r="43" spans="1:52" ht="15.75">
      <c r="A43" s="517" t="s">
        <v>344</v>
      </c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306"/>
      <c r="P43" s="869"/>
      <c r="Q43" s="869"/>
      <c r="R43" s="869"/>
      <c r="S43" s="869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</row>
    <row r="44" spans="1:52">
      <c r="P44" s="869"/>
      <c r="Q44" s="869"/>
      <c r="R44" s="869"/>
      <c r="S44" s="869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</row>
    <row r="45" spans="1:52" ht="15.75" customHeight="1">
      <c r="P45" s="869"/>
      <c r="Q45" s="869"/>
      <c r="R45" s="869"/>
      <c r="S45" s="869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</row>
    <row r="46" spans="1:52">
      <c r="P46" s="869"/>
      <c r="Q46" s="869"/>
      <c r="R46" s="869"/>
      <c r="S46" s="869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</row>
    <row r="47" spans="1:52">
      <c r="P47" s="869"/>
      <c r="Q47" s="869"/>
      <c r="R47" s="869"/>
      <c r="S47" s="869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</row>
    <row r="48" spans="1:52">
      <c r="P48" s="869"/>
      <c r="Q48" s="869"/>
      <c r="R48" s="869"/>
      <c r="S48" s="869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</row>
    <row r="49" spans="16:52">
      <c r="P49" s="869"/>
      <c r="Q49" s="869"/>
      <c r="R49" s="869"/>
      <c r="S49" s="869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</row>
    <row r="50" spans="16:52"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</row>
  </sheetData>
  <mergeCells count="112">
    <mergeCell ref="J34:N34"/>
    <mergeCell ref="A21:A22"/>
    <mergeCell ref="C21:C22"/>
    <mergeCell ref="C29:C30"/>
    <mergeCell ref="N29:N30"/>
    <mergeCell ref="N27:N28"/>
    <mergeCell ref="K27:K28"/>
    <mergeCell ref="A29:A30"/>
    <mergeCell ref="J29:J30"/>
    <mergeCell ref="K29:K30"/>
    <mergeCell ref="L29:L30"/>
    <mergeCell ref="M29:M30"/>
    <mergeCell ref="J27:J28"/>
    <mergeCell ref="A27:A28"/>
    <mergeCell ref="C27:C28"/>
    <mergeCell ref="L27:L28"/>
    <mergeCell ref="M27:M28"/>
    <mergeCell ref="A41:A42"/>
    <mergeCell ref="B41:D42"/>
    <mergeCell ref="E41:G42"/>
    <mergeCell ref="A37:A38"/>
    <mergeCell ref="B37:D38"/>
    <mergeCell ref="E37:G38"/>
    <mergeCell ref="A31:A32"/>
    <mergeCell ref="C31:C32"/>
    <mergeCell ref="A39:A40"/>
    <mergeCell ref="B39:D40"/>
    <mergeCell ref="E39:G40"/>
    <mergeCell ref="B34:D34"/>
    <mergeCell ref="E34:H34"/>
    <mergeCell ref="B12:F12"/>
    <mergeCell ref="K12:M12"/>
    <mergeCell ref="K17:K18"/>
    <mergeCell ref="A17:A18"/>
    <mergeCell ref="A25:A26"/>
    <mergeCell ref="C25:C26"/>
    <mergeCell ref="L21:L22"/>
    <mergeCell ref="M21:M22"/>
    <mergeCell ref="N21:N22"/>
    <mergeCell ref="K21:K22"/>
    <mergeCell ref="K23:K24"/>
    <mergeCell ref="K25:K26"/>
    <mergeCell ref="A19:A20"/>
    <mergeCell ref="J21:J22"/>
    <mergeCell ref="M25:M26"/>
    <mergeCell ref="L25:L26"/>
    <mergeCell ref="A23:A24"/>
    <mergeCell ref="C23:C24"/>
    <mergeCell ref="L23:L24"/>
    <mergeCell ref="M23:M24"/>
    <mergeCell ref="N23:N24"/>
    <mergeCell ref="J23:J24"/>
    <mergeCell ref="J25:J26"/>
    <mergeCell ref="N25:N26"/>
    <mergeCell ref="T16:U16"/>
    <mergeCell ref="B13:F13"/>
    <mergeCell ref="A14:A16"/>
    <mergeCell ref="B14:B16"/>
    <mergeCell ref="C14:C16"/>
    <mergeCell ref="D14:D16"/>
    <mergeCell ref="E14:E16"/>
    <mergeCell ref="C19:C20"/>
    <mergeCell ref="C17:C18"/>
    <mergeCell ref="N19:N20"/>
    <mergeCell ref="B10:F10"/>
    <mergeCell ref="K10:M10"/>
    <mergeCell ref="T10:V10"/>
    <mergeCell ref="K13:M13"/>
    <mergeCell ref="T11:V11"/>
    <mergeCell ref="T17:U17"/>
    <mergeCell ref="J19:J20"/>
    <mergeCell ref="K19:K20"/>
    <mergeCell ref="L19:L20"/>
    <mergeCell ref="M19:M20"/>
    <mergeCell ref="L17:L18"/>
    <mergeCell ref="M17:M18"/>
    <mergeCell ref="N17:N18"/>
    <mergeCell ref="J17:J18"/>
    <mergeCell ref="T12:V12"/>
    <mergeCell ref="T13:U13"/>
    <mergeCell ref="F14:I15"/>
    <mergeCell ref="J14:K15"/>
    <mergeCell ref="L14:N14"/>
    <mergeCell ref="T14:U14"/>
    <mergeCell ref="L15:L16"/>
    <mergeCell ref="M15:M16"/>
    <mergeCell ref="N15:N16"/>
    <mergeCell ref="T15:U15"/>
    <mergeCell ref="A43:N43"/>
    <mergeCell ref="J35:N42"/>
    <mergeCell ref="A35:A36"/>
    <mergeCell ref="B35:D36"/>
    <mergeCell ref="E35:G36"/>
    <mergeCell ref="S8:W8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14337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37" r:id="rId4"/>
      </mc:Fallback>
    </mc:AlternateContent>
    <mc:AlternateContent xmlns:mc="http://schemas.openxmlformats.org/markup-compatibility/2006">
      <mc:Choice Requires="x14">
        <oleObject shapeId="14354" r:id="rId6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19050</xdr:rowOff>
              </from>
              <to>
                <xdr:col>0</xdr:col>
                <xdr:colOff>4371975</xdr:colOff>
                <xdr:row>3</xdr:row>
                <xdr:rowOff>142875</xdr:rowOff>
              </to>
            </anchor>
          </objectPr>
        </oleObject>
      </mc:Choice>
      <mc:Fallback>
        <oleObject shapeId="1435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O48"/>
  <sheetViews>
    <sheetView topLeftCell="K1" zoomScale="98" zoomScaleNormal="98" zoomScalePageLayoutView="70" workbookViewId="0">
      <selection activeCell="P16" sqref="P16:T34"/>
    </sheetView>
  </sheetViews>
  <sheetFormatPr baseColWidth="10" defaultColWidth="12.5703125" defaultRowHeight="15"/>
  <cols>
    <col min="1" max="1" width="40.5703125" style="1" customWidth="1"/>
    <col min="2" max="2" width="12.42578125" style="1" customWidth="1"/>
    <col min="3" max="3" width="20.7109375" style="1" customWidth="1"/>
    <col min="4" max="4" width="10.5703125" style="1" customWidth="1"/>
    <col min="5" max="5" width="24.42578125" style="1" customWidth="1"/>
    <col min="6" max="6" width="22.42578125" style="1" customWidth="1"/>
    <col min="7" max="7" width="13" style="3" customWidth="1"/>
    <col min="8" max="8" width="15.85546875" style="1" customWidth="1"/>
    <col min="9" max="9" width="31.28515625" style="1" customWidth="1"/>
    <col min="10" max="10" width="14" style="2" customWidth="1"/>
    <col min="11" max="11" width="17.7109375" style="2" customWidth="1"/>
    <col min="12" max="12" width="12.42578125" style="1" customWidth="1"/>
    <col min="13" max="13" width="15.85546875" style="1" customWidth="1"/>
    <col min="14" max="14" width="14.28515625" style="1" customWidth="1"/>
    <col min="15" max="15" width="26.28515625" style="1" customWidth="1"/>
    <col min="16" max="16" width="5.5703125" style="1" customWidth="1"/>
    <col min="17" max="17" width="9.42578125" style="1" customWidth="1"/>
    <col min="18" max="18" width="21.7109375" style="1" customWidth="1"/>
    <col min="19" max="19" width="19.7109375" style="1" bestFit="1" customWidth="1"/>
    <col min="20" max="20" width="33.85546875" style="1" customWidth="1"/>
    <col min="21" max="21" width="12.5703125" style="1" hidden="1" customWidth="1"/>
    <col min="22" max="22" width="24.28515625" style="1" customWidth="1"/>
    <col min="23" max="23" width="22.5703125" style="1" customWidth="1"/>
    <col min="24" max="25" width="12.5703125" style="1"/>
    <col min="26" max="26" width="16.85546875" style="1" customWidth="1"/>
    <col min="27" max="27" width="12.5703125" style="1"/>
    <col min="28" max="28" width="30.140625" style="1" customWidth="1"/>
    <col min="29" max="29" width="15.42578125" style="1" customWidth="1"/>
    <col min="30" max="30" width="15.85546875" style="1" customWidth="1"/>
    <col min="31" max="31" width="24.42578125" style="1" customWidth="1"/>
    <col min="32" max="32" width="17.140625" style="1" customWidth="1"/>
    <col min="33" max="16384" width="12.5703125" style="1"/>
  </cols>
  <sheetData>
    <row r="1" spans="1:249" ht="15.75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277"/>
      <c r="P1" s="277"/>
      <c r="Q1" s="277"/>
      <c r="R1" s="50"/>
    </row>
    <row r="2" spans="1:249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277"/>
      <c r="P2" s="277"/>
      <c r="Q2" s="277"/>
      <c r="R2" s="50"/>
    </row>
    <row r="3" spans="1:249" ht="15.75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277"/>
      <c r="P3" s="277"/>
      <c r="Q3" s="277"/>
      <c r="R3" s="50"/>
    </row>
    <row r="4" spans="1:249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277"/>
      <c r="P4" s="277"/>
      <c r="Q4" s="277"/>
      <c r="R4" s="50"/>
    </row>
    <row r="5" spans="1:249" ht="15.75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277"/>
      <c r="P5" s="277"/>
      <c r="Q5" s="277"/>
      <c r="R5" s="50"/>
    </row>
    <row r="6" spans="1:249" ht="15.75">
      <c r="A6" s="479" t="s">
        <v>140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293"/>
      <c r="P6" s="293"/>
      <c r="Q6" s="293"/>
      <c r="R6" s="50"/>
    </row>
    <row r="7" spans="1:249" ht="15.75">
      <c r="A7" s="51" t="s">
        <v>341</v>
      </c>
      <c r="B7" s="402" t="s">
        <v>393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293"/>
      <c r="P7" s="293"/>
      <c r="Q7" s="293"/>
    </row>
    <row r="8" spans="1:249" ht="15.75">
      <c r="A8" s="52" t="s">
        <v>32</v>
      </c>
      <c r="B8" s="489" t="s">
        <v>33</v>
      </c>
      <c r="C8" s="490"/>
      <c r="D8" s="490"/>
      <c r="E8" s="490"/>
      <c r="F8" s="491"/>
      <c r="G8" s="596" t="s">
        <v>134</v>
      </c>
      <c r="H8" s="597"/>
      <c r="I8" s="598"/>
      <c r="J8" s="501" t="s">
        <v>31</v>
      </c>
      <c r="K8" s="502"/>
      <c r="L8" s="502"/>
      <c r="M8" s="502"/>
      <c r="N8" s="503"/>
      <c r="O8" s="285"/>
      <c r="P8" s="285"/>
      <c r="Q8" s="285"/>
      <c r="R8" s="53"/>
      <c r="T8" s="469"/>
      <c r="U8" s="469"/>
      <c r="V8" s="469"/>
    </row>
    <row r="9" spans="1:249" ht="15.75">
      <c r="A9" s="54" t="s">
        <v>30</v>
      </c>
      <c r="B9" s="505" t="s">
        <v>37</v>
      </c>
      <c r="C9" s="490"/>
      <c r="D9" s="490"/>
      <c r="E9" s="490"/>
      <c r="F9" s="491"/>
      <c r="G9" s="599"/>
      <c r="H9" s="600"/>
      <c r="I9" s="601"/>
      <c r="J9" s="274" t="s">
        <v>29</v>
      </c>
      <c r="K9" s="412" t="s">
        <v>28</v>
      </c>
      <c r="L9" s="412"/>
      <c r="M9" s="412"/>
      <c r="N9" s="274" t="s">
        <v>27</v>
      </c>
      <c r="O9" s="286"/>
      <c r="P9" s="286"/>
      <c r="Q9" s="286"/>
      <c r="R9" s="53"/>
      <c r="T9" s="275"/>
      <c r="U9" s="275"/>
      <c r="V9" s="275"/>
    </row>
    <row r="10" spans="1:249" ht="15.75">
      <c r="A10" s="55" t="s">
        <v>26</v>
      </c>
      <c r="B10" s="504" t="s">
        <v>47</v>
      </c>
      <c r="C10" s="505"/>
      <c r="D10" s="505"/>
      <c r="E10" s="505"/>
      <c r="F10" s="506"/>
      <c r="G10" s="599"/>
      <c r="H10" s="600"/>
      <c r="I10" s="601"/>
      <c r="J10" s="56"/>
      <c r="K10" s="510"/>
      <c r="L10" s="511"/>
      <c r="M10" s="512"/>
      <c r="N10" s="57"/>
      <c r="R10" s="53"/>
      <c r="T10" s="513"/>
      <c r="U10" s="513"/>
      <c r="V10" s="278"/>
      <c r="X10" s="277"/>
      <c r="Y10" s="277"/>
    </row>
    <row r="11" spans="1:249" ht="15.75">
      <c r="A11" s="58" t="s">
        <v>25</v>
      </c>
      <c r="B11" s="504" t="s">
        <v>48</v>
      </c>
      <c r="C11" s="505"/>
      <c r="D11" s="505"/>
      <c r="E11" s="505"/>
      <c r="F11" s="506"/>
      <c r="G11" s="599"/>
      <c r="H11" s="600"/>
      <c r="I11" s="601"/>
      <c r="J11" s="273"/>
      <c r="K11" s="507"/>
      <c r="L11" s="508"/>
      <c r="M11" s="509"/>
      <c r="N11" s="59"/>
      <c r="O11" s="300"/>
      <c r="P11" s="300"/>
      <c r="Q11" s="300"/>
      <c r="R11" s="53"/>
      <c r="T11" s="613"/>
      <c r="U11" s="613"/>
      <c r="V11" s="7"/>
      <c r="X11" s="14"/>
      <c r="Y11" s="5"/>
      <c r="Z11" s="12"/>
    </row>
    <row r="12" spans="1:249" ht="15.75">
      <c r="A12" s="61" t="s">
        <v>24</v>
      </c>
      <c r="B12" s="514">
        <v>2020730010040</v>
      </c>
      <c r="C12" s="515"/>
      <c r="D12" s="515"/>
      <c r="E12" s="515"/>
      <c r="F12" s="516"/>
      <c r="G12" s="599"/>
      <c r="H12" s="600"/>
      <c r="I12" s="601"/>
      <c r="J12" s="62"/>
      <c r="K12" s="454"/>
      <c r="L12" s="455"/>
      <c r="M12" s="456"/>
      <c r="N12" s="63"/>
      <c r="O12" s="301"/>
      <c r="P12" s="301"/>
      <c r="Q12" s="301"/>
      <c r="R12" s="53"/>
      <c r="T12" s="613"/>
      <c r="U12" s="613"/>
      <c r="V12" s="7"/>
      <c r="X12" s="14"/>
      <c r="Y12" s="5"/>
      <c r="Z12" s="12"/>
    </row>
    <row r="13" spans="1:249" ht="30.75" customHeight="1">
      <c r="A13" s="99" t="s">
        <v>365</v>
      </c>
      <c r="B13" s="594" t="s">
        <v>133</v>
      </c>
      <c r="C13" s="594"/>
      <c r="D13" s="594"/>
      <c r="E13" s="594"/>
      <c r="F13" s="594"/>
      <c r="G13" s="602"/>
      <c r="H13" s="603"/>
      <c r="I13" s="604"/>
      <c r="J13" s="271"/>
      <c r="K13" s="454"/>
      <c r="L13" s="455"/>
      <c r="M13" s="456"/>
      <c r="N13" s="64"/>
      <c r="O13" s="29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</row>
    <row r="14" spans="1:249" ht="15.75" customHeight="1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130</v>
      </c>
      <c r="F14" s="462" t="s">
        <v>18</v>
      </c>
      <c r="G14" s="463"/>
      <c r="H14" s="463"/>
      <c r="I14" s="464"/>
      <c r="J14" s="404" t="s">
        <v>17</v>
      </c>
      <c r="K14" s="404"/>
      <c r="L14" s="405" t="s">
        <v>16</v>
      </c>
      <c r="M14" s="405"/>
      <c r="N14" s="405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</row>
    <row r="15" spans="1:249" ht="15.75" customHeight="1">
      <c r="A15" s="406"/>
      <c r="B15" s="404"/>
      <c r="C15" s="404"/>
      <c r="D15" s="404"/>
      <c r="E15" s="404"/>
      <c r="F15" s="465"/>
      <c r="G15" s="466"/>
      <c r="H15" s="466"/>
      <c r="I15" s="467"/>
      <c r="J15" s="404"/>
      <c r="K15" s="404"/>
      <c r="L15" s="610" t="s">
        <v>15</v>
      </c>
      <c r="M15" s="610" t="s">
        <v>14</v>
      </c>
      <c r="N15" s="595" t="s">
        <v>13</v>
      </c>
      <c r="O15" s="296"/>
      <c r="P15" s="296"/>
      <c r="Q15" s="296"/>
      <c r="R15" s="296"/>
      <c r="S15" s="29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</row>
    <row r="16" spans="1:249" ht="19.5" customHeight="1">
      <c r="A16" s="406"/>
      <c r="B16" s="404"/>
      <c r="C16" s="404"/>
      <c r="D16" s="404"/>
      <c r="E16" s="404"/>
      <c r="F16" s="272" t="s">
        <v>12</v>
      </c>
      <c r="G16" s="272" t="s">
        <v>11</v>
      </c>
      <c r="H16" s="272" t="s">
        <v>10</v>
      </c>
      <c r="I16" s="10" t="s">
        <v>9</v>
      </c>
      <c r="J16" s="272" t="s">
        <v>8</v>
      </c>
      <c r="K16" s="272" t="s">
        <v>7</v>
      </c>
      <c r="L16" s="610"/>
      <c r="M16" s="610"/>
      <c r="N16" s="595"/>
      <c r="O16" s="296"/>
      <c r="P16" s="169"/>
      <c r="Q16" s="288"/>
      <c r="R16" s="288"/>
      <c r="S16" s="288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</row>
    <row r="17" spans="1:26" s="86" customFormat="1" ht="44.25" customHeight="1">
      <c r="A17" s="457" t="s">
        <v>415</v>
      </c>
      <c r="B17" s="225" t="s">
        <v>1</v>
      </c>
      <c r="C17" s="458" t="s">
        <v>309</v>
      </c>
      <c r="D17" s="226">
        <v>1</v>
      </c>
      <c r="E17" s="11">
        <f t="shared" ref="E17:E22" si="0">SUM(I17+H17+G17+F17)</f>
        <v>25000000</v>
      </c>
      <c r="F17" s="11"/>
      <c r="G17" s="11">
        <v>0</v>
      </c>
      <c r="H17" s="11">
        <v>0</v>
      </c>
      <c r="I17" s="11">
        <v>25000000</v>
      </c>
      <c r="J17" s="592">
        <v>44964</v>
      </c>
      <c r="K17" s="592">
        <v>45290</v>
      </c>
      <c r="L17" s="387">
        <f>D18/D17</f>
        <v>0.25</v>
      </c>
      <c r="M17" s="387">
        <f>E18/E17</f>
        <v>0.69284000000000001</v>
      </c>
      <c r="N17" s="421">
        <f>L17*L17/M17</f>
        <v>9.0208417527856355E-2</v>
      </c>
      <c r="O17" s="296"/>
      <c r="P17" s="200"/>
      <c r="Q17" s="201"/>
      <c r="R17" s="193"/>
      <c r="S17" s="193"/>
    </row>
    <row r="18" spans="1:26" s="86" customFormat="1" ht="44.25" customHeight="1">
      <c r="A18" s="591"/>
      <c r="B18" s="225" t="s">
        <v>0</v>
      </c>
      <c r="C18" s="591"/>
      <c r="D18" s="226">
        <v>0.25</v>
      </c>
      <c r="E18" s="11">
        <f t="shared" si="0"/>
        <v>17321000</v>
      </c>
      <c r="F18" s="11">
        <v>0</v>
      </c>
      <c r="G18" s="11">
        <v>0</v>
      </c>
      <c r="H18" s="11">
        <v>0</v>
      </c>
      <c r="I18" s="11">
        <f>5050000+12271000</f>
        <v>17321000</v>
      </c>
      <c r="J18" s="593"/>
      <c r="K18" s="593"/>
      <c r="L18" s="387"/>
      <c r="M18" s="387"/>
      <c r="N18" s="421"/>
      <c r="O18" s="296"/>
      <c r="P18" s="200"/>
      <c r="Q18" s="202"/>
      <c r="R18" s="193"/>
      <c r="S18" s="193"/>
      <c r="V18" s="98"/>
      <c r="X18" s="88"/>
      <c r="Y18" s="89"/>
      <c r="Z18" s="90"/>
    </row>
    <row r="19" spans="1:26" s="86" customFormat="1" ht="68.25" customHeight="1">
      <c r="A19" s="457" t="s">
        <v>520</v>
      </c>
      <c r="B19" s="225" t="s">
        <v>1</v>
      </c>
      <c r="C19" s="458" t="s">
        <v>549</v>
      </c>
      <c r="D19" s="226">
        <v>1</v>
      </c>
      <c r="E19" s="11">
        <f t="shared" si="0"/>
        <v>550000000</v>
      </c>
      <c r="F19" s="11">
        <v>511955000</v>
      </c>
      <c r="G19" s="11">
        <v>0</v>
      </c>
      <c r="H19" s="11">
        <v>0</v>
      </c>
      <c r="I19" s="11">
        <v>38045000</v>
      </c>
      <c r="J19" s="592">
        <v>44958</v>
      </c>
      <c r="K19" s="592">
        <v>45290</v>
      </c>
      <c r="L19" s="387">
        <f>D20/D19</f>
        <v>0.25</v>
      </c>
      <c r="M19" s="387">
        <f>E20/E19</f>
        <v>0.1300429490909091</v>
      </c>
      <c r="N19" s="421">
        <f>L19*L19/M19</f>
        <v>0.48061044783218609</v>
      </c>
      <c r="O19" s="296"/>
      <c r="P19" s="296"/>
      <c r="Q19" s="296"/>
      <c r="V19" s="98"/>
    </row>
    <row r="20" spans="1:26" s="86" customFormat="1" ht="68.25" customHeight="1">
      <c r="A20" s="609"/>
      <c r="B20" s="225" t="s">
        <v>0</v>
      </c>
      <c r="C20" s="591"/>
      <c r="D20" s="226">
        <v>0.25</v>
      </c>
      <c r="E20" s="11">
        <f t="shared" si="0"/>
        <v>71523622</v>
      </c>
      <c r="F20" s="11">
        <v>33478622</v>
      </c>
      <c r="G20" s="11">
        <v>0</v>
      </c>
      <c r="H20" s="11">
        <v>0</v>
      </c>
      <c r="I20" s="11">
        <f>12271000+11445000+14329000</f>
        <v>38045000</v>
      </c>
      <c r="J20" s="593"/>
      <c r="K20" s="593"/>
      <c r="L20" s="387"/>
      <c r="M20" s="387"/>
      <c r="N20" s="421"/>
      <c r="O20" s="296"/>
      <c r="P20" s="296"/>
      <c r="Q20" s="296"/>
      <c r="R20" s="224"/>
      <c r="Z20" s="90"/>
    </row>
    <row r="21" spans="1:26" s="86" customFormat="1" ht="42" customHeight="1">
      <c r="A21" s="457" t="s">
        <v>550</v>
      </c>
      <c r="B21" s="225" t="s">
        <v>1</v>
      </c>
      <c r="C21" s="458" t="s">
        <v>112</v>
      </c>
      <c r="D21" s="279">
        <v>20</v>
      </c>
      <c r="E21" s="11">
        <f t="shared" si="0"/>
        <v>25000000</v>
      </c>
      <c r="F21" s="11">
        <v>9000000</v>
      </c>
      <c r="G21" s="11">
        <v>0</v>
      </c>
      <c r="H21" s="11">
        <v>0</v>
      </c>
      <c r="I21" s="11">
        <v>16000000</v>
      </c>
      <c r="J21" s="592">
        <v>44958</v>
      </c>
      <c r="K21" s="592">
        <v>45290</v>
      </c>
      <c r="L21" s="387">
        <f>D22/D21</f>
        <v>0</v>
      </c>
      <c r="M21" s="387">
        <f>E22/E21</f>
        <v>0.68561136</v>
      </c>
      <c r="N21" s="421">
        <f>L21*L21/M21</f>
        <v>0</v>
      </c>
      <c r="O21" s="296"/>
      <c r="P21" s="296"/>
      <c r="Q21" s="296"/>
      <c r="Z21" s="90"/>
    </row>
    <row r="22" spans="1:26" s="86" customFormat="1" ht="49.15" customHeight="1">
      <c r="A22" s="591"/>
      <c r="B22" s="225" t="s">
        <v>0</v>
      </c>
      <c r="C22" s="591"/>
      <c r="D22" s="279">
        <v>0</v>
      </c>
      <c r="E22" s="11">
        <f t="shared" si="0"/>
        <v>17140284</v>
      </c>
      <c r="F22" s="11">
        <v>1366284</v>
      </c>
      <c r="G22" s="11">
        <v>0</v>
      </c>
      <c r="H22" s="11">
        <v>0</v>
      </c>
      <c r="I22" s="11">
        <f>11445000+4329000</f>
        <v>15774000</v>
      </c>
      <c r="J22" s="593"/>
      <c r="K22" s="593"/>
      <c r="L22" s="387"/>
      <c r="M22" s="387"/>
      <c r="N22" s="421"/>
      <c r="O22" s="296"/>
      <c r="P22" s="173"/>
      <c r="Q22" s="199"/>
      <c r="R22" s="199"/>
      <c r="S22" s="199"/>
      <c r="Z22" s="90"/>
    </row>
    <row r="23" spans="1:26" s="86" customFormat="1" ht="59.25" customHeight="1">
      <c r="A23" s="449" t="s">
        <v>551</v>
      </c>
      <c r="B23" s="227" t="s">
        <v>1</v>
      </c>
      <c r="C23" s="607" t="s">
        <v>414</v>
      </c>
      <c r="D23" s="310">
        <v>3065</v>
      </c>
      <c r="E23" s="11">
        <v>586000000</v>
      </c>
      <c r="F23" s="11">
        <v>0</v>
      </c>
      <c r="G23" s="11">
        <v>0</v>
      </c>
      <c r="H23" s="11">
        <v>0</v>
      </c>
      <c r="I23" s="11">
        <v>586000000</v>
      </c>
      <c r="J23" s="592">
        <v>44964</v>
      </c>
      <c r="K23" s="592">
        <v>45290</v>
      </c>
      <c r="L23" s="387">
        <f>D24/D23</f>
        <v>5.6411092985318104E-3</v>
      </c>
      <c r="M23" s="387">
        <f>E24/E23</f>
        <v>0.46361689419795221</v>
      </c>
      <c r="N23" s="421">
        <f>L23*L23/M23</f>
        <v>6.8638814754655699E-5</v>
      </c>
      <c r="O23" s="296"/>
      <c r="P23" s="200"/>
      <c r="Q23" s="201"/>
      <c r="R23" s="228"/>
      <c r="S23" s="228"/>
      <c r="T23" s="125"/>
      <c r="U23" s="589"/>
    </row>
    <row r="24" spans="1:26" s="86" customFormat="1" ht="59.25" customHeight="1">
      <c r="A24" s="591"/>
      <c r="B24" s="227" t="s">
        <v>0</v>
      </c>
      <c r="C24" s="608"/>
      <c r="D24" s="350">
        <v>17.29</v>
      </c>
      <c r="E24" s="11">
        <f t="shared" ref="E24:E30" si="1">SUM(I24+H24+G24+F24)</f>
        <v>271679500</v>
      </c>
      <c r="F24" s="11">
        <v>0</v>
      </c>
      <c r="G24" s="11">
        <v>0</v>
      </c>
      <c r="H24" s="11">
        <v>0</v>
      </c>
      <c r="I24" s="11">
        <f>228179500+5800000+11500000+5200000+10000000+5500000+5500000</f>
        <v>271679500</v>
      </c>
      <c r="J24" s="593"/>
      <c r="K24" s="593"/>
      <c r="L24" s="387"/>
      <c r="M24" s="387"/>
      <c r="N24" s="421"/>
      <c r="O24" s="296"/>
      <c r="P24" s="200"/>
      <c r="Q24" s="202"/>
      <c r="R24" s="228"/>
      <c r="S24" s="228"/>
      <c r="T24" s="349"/>
      <c r="U24" s="590"/>
    </row>
    <row r="25" spans="1:26" s="86" customFormat="1" ht="45.75" customHeight="1">
      <c r="A25" s="449" t="s">
        <v>552</v>
      </c>
      <c r="B25" s="227" t="s">
        <v>1</v>
      </c>
      <c r="C25" s="607" t="s">
        <v>413</v>
      </c>
      <c r="D25" s="309">
        <v>1</v>
      </c>
      <c r="E25" s="11">
        <f t="shared" si="1"/>
        <v>2771469302</v>
      </c>
      <c r="F25" s="11">
        <v>74445000</v>
      </c>
      <c r="G25" s="11">
        <v>0</v>
      </c>
      <c r="H25" s="11">
        <v>0</v>
      </c>
      <c r="I25" s="11">
        <v>2697024302</v>
      </c>
      <c r="J25" s="592">
        <v>44927</v>
      </c>
      <c r="K25" s="592">
        <v>45290</v>
      </c>
      <c r="L25" s="387">
        <f>D26/D25</f>
        <v>0</v>
      </c>
      <c r="M25" s="387">
        <f>E26/E25</f>
        <v>0.68555693495464165</v>
      </c>
      <c r="N25" s="421">
        <f>L25*L25/M25</f>
        <v>0</v>
      </c>
      <c r="O25" s="296"/>
      <c r="P25" s="296"/>
      <c r="Q25" s="296"/>
    </row>
    <row r="26" spans="1:26" s="86" customFormat="1" ht="45.75" customHeight="1">
      <c r="A26" s="591"/>
      <c r="B26" s="227" t="s">
        <v>0</v>
      </c>
      <c r="C26" s="608"/>
      <c r="D26" s="308">
        <v>0</v>
      </c>
      <c r="E26" s="11">
        <f t="shared" si="1"/>
        <v>1900000000</v>
      </c>
      <c r="F26" s="11">
        <v>0</v>
      </c>
      <c r="G26" s="11">
        <v>0</v>
      </c>
      <c r="H26" s="11">
        <v>0</v>
      </c>
      <c r="I26" s="11">
        <v>1900000000</v>
      </c>
      <c r="J26" s="593"/>
      <c r="K26" s="593"/>
      <c r="L26" s="387"/>
      <c r="M26" s="387"/>
      <c r="N26" s="421"/>
      <c r="O26" s="296"/>
      <c r="P26" s="173"/>
      <c r="Q26" s="199"/>
      <c r="R26" s="199"/>
      <c r="S26" s="199"/>
    </row>
    <row r="27" spans="1:26" s="86" customFormat="1" ht="40.5" customHeight="1">
      <c r="A27" s="616" t="s">
        <v>116</v>
      </c>
      <c r="B27" s="227" t="s">
        <v>1</v>
      </c>
      <c r="C27" s="607" t="s">
        <v>121</v>
      </c>
      <c r="D27" s="308">
        <v>39</v>
      </c>
      <c r="E27" s="11">
        <f t="shared" si="1"/>
        <v>3733428370</v>
      </c>
      <c r="F27" s="11">
        <v>0</v>
      </c>
      <c r="G27" s="11">
        <v>0</v>
      </c>
      <c r="H27" s="11">
        <v>0</v>
      </c>
      <c r="I27" s="11">
        <v>3733428370</v>
      </c>
      <c r="J27" s="592">
        <v>44927</v>
      </c>
      <c r="K27" s="592">
        <v>45290</v>
      </c>
      <c r="L27" s="387">
        <f>D28/D27</f>
        <v>0.89743589743589747</v>
      </c>
      <c r="M27" s="387">
        <f>E28/E27</f>
        <v>6.1117953094677963E-2</v>
      </c>
      <c r="N27" s="421">
        <f>L27*L27/M27</f>
        <v>13.177653197235538</v>
      </c>
      <c r="O27" s="296"/>
      <c r="P27" s="200"/>
      <c r="Q27" s="280"/>
      <c r="R27" s="192"/>
      <c r="S27" s="191"/>
    </row>
    <row r="28" spans="1:26" s="86" customFormat="1" ht="36" customHeight="1">
      <c r="A28" s="617"/>
      <c r="B28" s="227" t="s">
        <v>0</v>
      </c>
      <c r="C28" s="608"/>
      <c r="D28" s="308">
        <v>35</v>
      </c>
      <c r="E28" s="11">
        <f t="shared" si="1"/>
        <v>228179500</v>
      </c>
      <c r="F28" s="11">
        <v>0</v>
      </c>
      <c r="G28" s="11">
        <v>0</v>
      </c>
      <c r="H28" s="11">
        <v>0</v>
      </c>
      <c r="I28" s="11">
        <v>228179500</v>
      </c>
      <c r="J28" s="593"/>
      <c r="K28" s="593"/>
      <c r="L28" s="387"/>
      <c r="M28" s="387"/>
      <c r="N28" s="421"/>
      <c r="O28" s="296"/>
      <c r="P28" s="200"/>
      <c r="Q28" s="281"/>
      <c r="R28" s="192"/>
      <c r="S28" s="191"/>
    </row>
    <row r="29" spans="1:26" s="86" customFormat="1" ht="36" customHeight="1">
      <c r="A29" s="605" t="s">
        <v>521</v>
      </c>
      <c r="B29" s="227" t="s">
        <v>1</v>
      </c>
      <c r="C29" s="607" t="s">
        <v>412</v>
      </c>
      <c r="D29" s="308">
        <v>10</v>
      </c>
      <c r="E29" s="11">
        <f t="shared" si="1"/>
        <v>100000000</v>
      </c>
      <c r="F29" s="11">
        <v>50600000</v>
      </c>
      <c r="G29" s="11">
        <v>0</v>
      </c>
      <c r="H29" s="11">
        <v>0</v>
      </c>
      <c r="I29" s="11">
        <v>49400000</v>
      </c>
      <c r="J29" s="592">
        <v>44927</v>
      </c>
      <c r="K29" s="592">
        <v>45290</v>
      </c>
      <c r="L29" s="387">
        <f>D30/D29</f>
        <v>0</v>
      </c>
      <c r="M29" s="387">
        <f>E30/E29</f>
        <v>0.62</v>
      </c>
      <c r="N29" s="421">
        <f>L29*L29/M29</f>
        <v>0</v>
      </c>
      <c r="O29" s="296"/>
      <c r="P29" s="200"/>
      <c r="Q29" s="348"/>
      <c r="R29" s="192"/>
      <c r="S29" s="347"/>
    </row>
    <row r="30" spans="1:26" s="86" customFormat="1" ht="36" customHeight="1">
      <c r="A30" s="606"/>
      <c r="B30" s="227" t="s">
        <v>0</v>
      </c>
      <c r="C30" s="608"/>
      <c r="D30" s="308">
        <v>0</v>
      </c>
      <c r="E30" s="11">
        <f t="shared" si="1"/>
        <v>62000000</v>
      </c>
      <c r="F30" s="11">
        <f>12600000</f>
        <v>12600000</v>
      </c>
      <c r="G30" s="11">
        <v>0</v>
      </c>
      <c r="H30" s="11">
        <v>0</v>
      </c>
      <c r="I30" s="11">
        <f>14350000+19050000+16000000</f>
        <v>49400000</v>
      </c>
      <c r="J30" s="593"/>
      <c r="K30" s="593"/>
      <c r="L30" s="387"/>
      <c r="M30" s="387"/>
      <c r="N30" s="421"/>
      <c r="O30" s="296"/>
      <c r="P30" s="200"/>
      <c r="Q30" s="348"/>
      <c r="R30" s="192"/>
      <c r="S30" s="347"/>
    </row>
    <row r="31" spans="1:26" ht="15.75">
      <c r="A31" s="445" t="s">
        <v>6</v>
      </c>
      <c r="B31" s="289" t="s">
        <v>1</v>
      </c>
      <c r="C31" s="446"/>
      <c r="D31" s="31"/>
      <c r="E31" s="36">
        <f t="shared" ref="E31:I32" si="2">E17+E19+E21+E23+E27+E25+E29</f>
        <v>7790897672</v>
      </c>
      <c r="F31" s="36">
        <f t="shared" si="2"/>
        <v>646000000</v>
      </c>
      <c r="G31" s="36">
        <f t="shared" si="2"/>
        <v>0</v>
      </c>
      <c r="H31" s="36">
        <f t="shared" si="2"/>
        <v>0</v>
      </c>
      <c r="I31" s="36">
        <f t="shared" si="2"/>
        <v>7144897672</v>
      </c>
      <c r="J31" s="32"/>
      <c r="K31" s="33"/>
      <c r="L31" s="33"/>
      <c r="M31" s="33"/>
      <c r="N31" s="34"/>
      <c r="O31" s="19"/>
      <c r="P31" s="170"/>
      <c r="Q31" s="179"/>
      <c r="R31" s="191"/>
      <c r="S31" s="347"/>
    </row>
    <row r="32" spans="1:26" ht="15.75">
      <c r="A32" s="445"/>
      <c r="B32" s="289" t="s">
        <v>0</v>
      </c>
      <c r="C32" s="447"/>
      <c r="D32" s="31"/>
      <c r="E32" s="36">
        <f t="shared" si="2"/>
        <v>2567843906</v>
      </c>
      <c r="F32" s="36">
        <f t="shared" si="2"/>
        <v>47444906</v>
      </c>
      <c r="G32" s="36">
        <f t="shared" si="2"/>
        <v>0</v>
      </c>
      <c r="H32" s="36">
        <f t="shared" si="2"/>
        <v>0</v>
      </c>
      <c r="I32" s="36">
        <f t="shared" si="2"/>
        <v>2520399000</v>
      </c>
      <c r="J32" s="35"/>
      <c r="K32" s="33"/>
      <c r="L32" s="33"/>
      <c r="M32" s="33"/>
      <c r="N32" s="34"/>
      <c r="O32" s="298"/>
      <c r="P32" s="170"/>
      <c r="Q32" s="180"/>
      <c r="R32" s="191"/>
      <c r="S32" s="191"/>
    </row>
    <row r="33" spans="1:51" ht="5.25" customHeight="1">
      <c r="B33" s="9"/>
      <c r="E33" s="22"/>
      <c r="F33" s="21"/>
      <c r="G33" s="16"/>
      <c r="H33" s="16"/>
      <c r="I33" s="16"/>
      <c r="J33" s="8"/>
      <c r="K33" s="8"/>
      <c r="L33" s="21"/>
      <c r="M33" s="19"/>
      <c r="N33" s="20"/>
      <c r="O33" s="19"/>
      <c r="P33" s="19"/>
      <c r="Q33" s="19"/>
      <c r="R33" s="19"/>
    </row>
    <row r="34" spans="1:51" ht="15.75">
      <c r="A34" s="66" t="s">
        <v>5</v>
      </c>
      <c r="B34" s="439" t="s">
        <v>4</v>
      </c>
      <c r="C34" s="440"/>
      <c r="D34" s="441"/>
      <c r="E34" s="439" t="s">
        <v>3</v>
      </c>
      <c r="F34" s="440"/>
      <c r="G34" s="440"/>
      <c r="H34" s="441"/>
      <c r="I34" s="66"/>
      <c r="J34" s="442" t="s">
        <v>2</v>
      </c>
      <c r="K34" s="440"/>
      <c r="L34" s="440"/>
      <c r="M34" s="440"/>
      <c r="N34" s="441"/>
      <c r="O34" s="298"/>
      <c r="P34" s="298"/>
      <c r="Q34" s="298"/>
    </row>
    <row r="35" spans="1:51" ht="43.5" customHeight="1">
      <c r="A35" s="611" t="s">
        <v>85</v>
      </c>
      <c r="B35" s="611" t="s">
        <v>88</v>
      </c>
      <c r="C35" s="611"/>
      <c r="D35" s="611"/>
      <c r="E35" s="615" t="s">
        <v>49</v>
      </c>
      <c r="F35" s="444"/>
      <c r="G35" s="444"/>
      <c r="H35" s="37" t="s">
        <v>1</v>
      </c>
      <c r="I35" s="38">
        <v>1</v>
      </c>
      <c r="J35" s="612" t="s">
        <v>411</v>
      </c>
      <c r="K35" s="438"/>
      <c r="L35" s="438"/>
      <c r="M35" s="438"/>
      <c r="N35" s="437"/>
      <c r="O35" s="298"/>
      <c r="P35" s="298"/>
      <c r="Q35" s="298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</row>
    <row r="36" spans="1:51" ht="43.5" customHeight="1">
      <c r="A36" s="611"/>
      <c r="B36" s="611"/>
      <c r="C36" s="611"/>
      <c r="D36" s="611"/>
      <c r="E36" s="444"/>
      <c r="F36" s="444"/>
      <c r="G36" s="444"/>
      <c r="H36" s="37" t="s">
        <v>0</v>
      </c>
      <c r="I36" s="38">
        <v>0.25</v>
      </c>
      <c r="J36" s="437"/>
      <c r="K36" s="438"/>
      <c r="L36" s="438"/>
      <c r="M36" s="438"/>
      <c r="N36" s="437"/>
      <c r="O36" s="298"/>
      <c r="P36" s="298"/>
      <c r="Q36" s="298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</row>
    <row r="37" spans="1:51" ht="46.5" customHeight="1">
      <c r="A37" s="611" t="s">
        <v>85</v>
      </c>
      <c r="B37" s="611" t="s">
        <v>86</v>
      </c>
      <c r="C37" s="444"/>
      <c r="D37" s="444"/>
      <c r="E37" s="615" t="s">
        <v>50</v>
      </c>
      <c r="F37" s="444"/>
      <c r="G37" s="444"/>
      <c r="H37" s="37" t="s">
        <v>1</v>
      </c>
      <c r="I37" s="39">
        <v>35</v>
      </c>
      <c r="J37" s="437"/>
      <c r="K37" s="438"/>
      <c r="L37" s="438"/>
      <c r="M37" s="438"/>
      <c r="N37" s="437"/>
      <c r="O37" s="298"/>
      <c r="P37" s="298"/>
      <c r="Q37" s="298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</row>
    <row r="38" spans="1:51" ht="46.5" customHeight="1">
      <c r="A38" s="444"/>
      <c r="B38" s="444"/>
      <c r="C38" s="444"/>
      <c r="D38" s="444"/>
      <c r="E38" s="444"/>
      <c r="F38" s="444"/>
      <c r="G38" s="444"/>
      <c r="H38" s="37" t="s">
        <v>0</v>
      </c>
      <c r="I38" s="40">
        <v>35</v>
      </c>
      <c r="J38" s="437"/>
      <c r="K38" s="438"/>
      <c r="L38" s="438"/>
      <c r="M38" s="438"/>
      <c r="N38" s="437"/>
      <c r="O38" s="298"/>
      <c r="P38" s="298"/>
      <c r="Q38" s="298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</row>
    <row r="39" spans="1:51" ht="37.5" customHeight="1">
      <c r="A39" s="611" t="s">
        <v>85</v>
      </c>
      <c r="B39" s="611" t="s">
        <v>87</v>
      </c>
      <c r="C39" s="444"/>
      <c r="D39" s="444"/>
      <c r="E39" s="615" t="s">
        <v>51</v>
      </c>
      <c r="F39" s="444"/>
      <c r="G39" s="444"/>
      <c r="H39" s="37" t="s">
        <v>1</v>
      </c>
      <c r="I39" s="40">
        <v>3065</v>
      </c>
      <c r="J39" s="437"/>
      <c r="K39" s="438"/>
      <c r="L39" s="438"/>
      <c r="M39" s="438"/>
      <c r="N39" s="437"/>
      <c r="O39" s="298"/>
      <c r="P39" s="298"/>
      <c r="Q39" s="298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</row>
    <row r="40" spans="1:51" ht="37.5" customHeight="1">
      <c r="A40" s="444"/>
      <c r="B40" s="444"/>
      <c r="C40" s="444"/>
      <c r="D40" s="444"/>
      <c r="E40" s="444"/>
      <c r="F40" s="444"/>
      <c r="G40" s="444"/>
      <c r="H40" s="37" t="s">
        <v>0</v>
      </c>
      <c r="I40" s="40">
        <v>1729</v>
      </c>
      <c r="J40" s="437"/>
      <c r="K40" s="438"/>
      <c r="L40" s="438"/>
      <c r="M40" s="438"/>
      <c r="N40" s="437"/>
      <c r="O40" s="298"/>
      <c r="P40" s="298"/>
      <c r="Q40" s="298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</row>
    <row r="41" spans="1:51" ht="15.75" customHeight="1">
      <c r="A41" s="614" t="s">
        <v>510</v>
      </c>
      <c r="B41" s="614"/>
      <c r="C41" s="614"/>
      <c r="D41" s="614"/>
      <c r="E41" s="614"/>
      <c r="F41" s="614"/>
      <c r="G41" s="614"/>
      <c r="H41" s="614"/>
      <c r="I41" s="614"/>
      <c r="J41" s="614"/>
      <c r="K41" s="614"/>
      <c r="L41" s="614"/>
      <c r="M41" s="614"/>
      <c r="N41" s="614"/>
      <c r="O41" s="299"/>
      <c r="P41" s="299"/>
      <c r="Q41" s="299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</row>
    <row r="42" spans="1:51" ht="15.75"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</row>
    <row r="43" spans="1:51" ht="15.75"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</row>
    <row r="44" spans="1:51" ht="15.75"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</row>
    <row r="45" spans="1:51" ht="15.75"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</row>
    <row r="46" spans="1:51" ht="15.75"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</row>
    <row r="47" spans="1:51" ht="15.75"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</row>
    <row r="48" spans="1:51" ht="15.75"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</row>
  </sheetData>
  <mergeCells count="105">
    <mergeCell ref="T8:V8"/>
    <mergeCell ref="T10:U10"/>
    <mergeCell ref="T11:U11"/>
    <mergeCell ref="A41:N41"/>
    <mergeCell ref="A25:A26"/>
    <mergeCell ref="C25:C26"/>
    <mergeCell ref="L25:L26"/>
    <mergeCell ref="M25:M26"/>
    <mergeCell ref="N25:N26"/>
    <mergeCell ref="A37:A38"/>
    <mergeCell ref="E35:G36"/>
    <mergeCell ref="B37:D38"/>
    <mergeCell ref="E37:G38"/>
    <mergeCell ref="A39:A40"/>
    <mergeCell ref="B39:D40"/>
    <mergeCell ref="E39:G40"/>
    <mergeCell ref="B34:D34"/>
    <mergeCell ref="E34:H34"/>
    <mergeCell ref="J34:N34"/>
    <mergeCell ref="A31:A32"/>
    <mergeCell ref="A27:A28"/>
    <mergeCell ref="C27:C28"/>
    <mergeCell ref="J27:J28"/>
    <mergeCell ref="A35:A36"/>
    <mergeCell ref="B35:D36"/>
    <mergeCell ref="J25:J26"/>
    <mergeCell ref="C31:C32"/>
    <mergeCell ref="J35:N40"/>
    <mergeCell ref="L27:L28"/>
    <mergeCell ref="M27:M28"/>
    <mergeCell ref="N27:N28"/>
    <mergeCell ref="T12:U12"/>
    <mergeCell ref="M21:M22"/>
    <mergeCell ref="N21:N22"/>
    <mergeCell ref="J29:J30"/>
    <mergeCell ref="K29:K30"/>
    <mergeCell ref="L29:L30"/>
    <mergeCell ref="M29:M30"/>
    <mergeCell ref="N29:N30"/>
    <mergeCell ref="K23:K24"/>
    <mergeCell ref="C23:C24"/>
    <mergeCell ref="L23:L24"/>
    <mergeCell ref="J21:J22"/>
    <mergeCell ref="J23:J24"/>
    <mergeCell ref="K21:K22"/>
    <mergeCell ref="M23:M24"/>
    <mergeCell ref="N23:N24"/>
    <mergeCell ref="K27:K28"/>
    <mergeCell ref="B9:F9"/>
    <mergeCell ref="K9:M9"/>
    <mergeCell ref="B10:F10"/>
    <mergeCell ref="K10:M10"/>
    <mergeCell ref="K19:K20"/>
    <mergeCell ref="N17:N18"/>
    <mergeCell ref="J14:K15"/>
    <mergeCell ref="L14:N14"/>
    <mergeCell ref="A29:A30"/>
    <mergeCell ref="C29:C30"/>
    <mergeCell ref="K25:K26"/>
    <mergeCell ref="A23:A24"/>
    <mergeCell ref="A21:A22"/>
    <mergeCell ref="A19:A20"/>
    <mergeCell ref="C19:C20"/>
    <mergeCell ref="L19:L20"/>
    <mergeCell ref="M19:M20"/>
    <mergeCell ref="J19:J20"/>
    <mergeCell ref="N19:N20"/>
    <mergeCell ref="F14:I15"/>
    <mergeCell ref="L15:L16"/>
    <mergeCell ref="M15:M16"/>
    <mergeCell ref="C21:C22"/>
    <mergeCell ref="L21:L2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U23:U24"/>
    <mergeCell ref="A6:N6"/>
    <mergeCell ref="B7:N7"/>
    <mergeCell ref="B8:F8"/>
    <mergeCell ref="A17:A18"/>
    <mergeCell ref="B12:F12"/>
    <mergeCell ref="K12:M12"/>
    <mergeCell ref="J17:J18"/>
    <mergeCell ref="K17:K18"/>
    <mergeCell ref="B13:F13"/>
    <mergeCell ref="C17:C18"/>
    <mergeCell ref="L17:L18"/>
    <mergeCell ref="M17:M18"/>
    <mergeCell ref="A14:A16"/>
    <mergeCell ref="B14:B16"/>
    <mergeCell ref="C14:C16"/>
    <mergeCell ref="D14:D16"/>
    <mergeCell ref="E14:E16"/>
    <mergeCell ref="N15:N16"/>
    <mergeCell ref="G8:I13"/>
    <mergeCell ref="J8:N8"/>
    <mergeCell ref="B11:F11"/>
    <mergeCell ref="K11:M11"/>
    <mergeCell ref="K13:M13"/>
  </mergeCells>
  <pageMargins left="0.7" right="0.7" top="0.75" bottom="0.75" header="0.3" footer="0.3"/>
  <pageSetup paperSize="14" scale="57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0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09" r:id="rId4"/>
      </mc:Fallback>
    </mc:AlternateContent>
    <mc:AlternateContent xmlns:mc="http://schemas.openxmlformats.org/markup-compatibility/2006">
      <mc:Choice Requires="x14">
        <oleObject shapeId="17416" r:id="rId6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16" r:id="rId6"/>
      </mc:Fallback>
    </mc:AlternateContent>
    <mc:AlternateContent xmlns:mc="http://schemas.openxmlformats.org/markup-compatibility/2006">
      <mc:Choice Requires="x14">
        <oleObject shapeId="17423" r:id="rId7">
          <objectPr defaultSize="0" autoPict="0" r:id="rId5">
            <anchor moveWithCells="1" sizeWithCells="1">
              <from>
                <xdr:col>0</xdr:col>
                <xdr:colOff>571500</xdr:colOff>
                <xdr:row>0</xdr:row>
                <xdr:rowOff>66675</xdr:rowOff>
              </from>
              <to>
                <xdr:col>1</xdr:col>
                <xdr:colOff>3467100</xdr:colOff>
                <xdr:row>3</xdr:row>
                <xdr:rowOff>142875</xdr:rowOff>
              </to>
            </anchor>
          </objectPr>
        </oleObject>
      </mc:Choice>
      <mc:Fallback>
        <oleObject shapeId="17423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B64"/>
  <sheetViews>
    <sheetView topLeftCell="H70" zoomScale="92" zoomScaleNormal="92" zoomScalePageLayoutView="70" workbookViewId="0">
      <selection activeCell="Q33" sqref="Q33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17.7109375" style="1" customWidth="1"/>
    <col min="4" max="4" width="10" style="1" customWidth="1"/>
    <col min="5" max="5" width="20.7109375" style="1" customWidth="1"/>
    <col min="6" max="6" width="21.5703125" style="1" customWidth="1"/>
    <col min="7" max="7" width="8" style="3" customWidth="1"/>
    <col min="8" max="8" width="13.42578125" style="1" customWidth="1"/>
    <col min="9" max="9" width="15.85546875" style="1" customWidth="1"/>
    <col min="10" max="10" width="15.5703125" style="2" customWidth="1"/>
    <col min="11" max="11" width="14.85546875" style="2" customWidth="1"/>
    <col min="12" max="12" width="12.42578125" style="1" customWidth="1"/>
    <col min="13" max="13" width="16.5703125" style="1" customWidth="1"/>
    <col min="14" max="14" width="17.28515625" style="1" customWidth="1"/>
    <col min="15" max="15" width="15.85546875" style="1" customWidth="1"/>
    <col min="16" max="16" width="7" style="1" customWidth="1"/>
    <col min="17" max="17" width="9" style="1" customWidth="1"/>
    <col min="18" max="18" width="24" style="1" customWidth="1"/>
    <col min="19" max="19" width="24.28515625" style="1" customWidth="1"/>
    <col min="20" max="16384" width="12.5703125" style="1"/>
  </cols>
  <sheetData>
    <row r="1" spans="1:236" ht="15.75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</row>
    <row r="2" spans="1:236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</row>
    <row r="3" spans="1:236" ht="15.75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</row>
    <row r="4" spans="1:236" ht="21.75" customHeight="1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</row>
    <row r="5" spans="1:236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</row>
    <row r="6" spans="1:236" ht="15.75">
      <c r="A6" s="479" t="s">
        <v>140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</row>
    <row r="7" spans="1:236" ht="15.75">
      <c r="A7" s="51" t="s">
        <v>342</v>
      </c>
      <c r="B7" s="402" t="s">
        <v>421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</row>
    <row r="8" spans="1:236" ht="15.75">
      <c r="A8" s="52" t="s">
        <v>32</v>
      </c>
      <c r="B8" s="489" t="s">
        <v>33</v>
      </c>
      <c r="C8" s="490"/>
      <c r="D8" s="490"/>
      <c r="E8" s="490"/>
      <c r="F8" s="491"/>
      <c r="G8" s="626" t="s">
        <v>128</v>
      </c>
      <c r="H8" s="627"/>
      <c r="I8" s="628"/>
      <c r="J8" s="501" t="s">
        <v>31</v>
      </c>
      <c r="K8" s="502"/>
      <c r="L8" s="502"/>
      <c r="M8" s="502"/>
      <c r="N8" s="503"/>
    </row>
    <row r="9" spans="1:236" ht="20.25" customHeight="1">
      <c r="A9" s="54" t="s">
        <v>30</v>
      </c>
      <c r="B9" s="505" t="s">
        <v>37</v>
      </c>
      <c r="C9" s="490"/>
      <c r="D9" s="490"/>
      <c r="E9" s="490"/>
      <c r="F9" s="491"/>
      <c r="G9" s="629"/>
      <c r="H9" s="630"/>
      <c r="I9" s="631"/>
      <c r="J9" s="274" t="s">
        <v>29</v>
      </c>
      <c r="K9" s="412" t="s">
        <v>28</v>
      </c>
      <c r="L9" s="412"/>
      <c r="M9" s="412"/>
      <c r="N9" s="274" t="s">
        <v>27</v>
      </c>
    </row>
    <row r="10" spans="1:236" ht="27" customHeight="1">
      <c r="A10" s="55" t="s">
        <v>26</v>
      </c>
      <c r="B10" s="504" t="s">
        <v>47</v>
      </c>
      <c r="C10" s="505"/>
      <c r="D10" s="505"/>
      <c r="E10" s="505"/>
      <c r="F10" s="506"/>
      <c r="G10" s="629"/>
      <c r="H10" s="630"/>
      <c r="I10" s="631"/>
      <c r="J10" s="56"/>
      <c r="K10" s="510"/>
      <c r="L10" s="511"/>
      <c r="M10" s="512"/>
      <c r="N10" s="57"/>
    </row>
    <row r="11" spans="1:236" ht="15.75">
      <c r="A11" s="58" t="s">
        <v>25</v>
      </c>
      <c r="B11" s="504" t="s">
        <v>52</v>
      </c>
      <c r="C11" s="505"/>
      <c r="D11" s="505"/>
      <c r="E11" s="505"/>
      <c r="F11" s="506"/>
      <c r="G11" s="629"/>
      <c r="H11" s="630"/>
      <c r="I11" s="631"/>
      <c r="J11" s="273"/>
      <c r="K11" s="507"/>
      <c r="L11" s="508"/>
      <c r="M11" s="509"/>
      <c r="N11" s="59"/>
    </row>
    <row r="12" spans="1:236" ht="15.75">
      <c r="A12" s="61" t="s">
        <v>24</v>
      </c>
      <c r="B12" s="514">
        <v>2020730010052</v>
      </c>
      <c r="C12" s="515"/>
      <c r="D12" s="515"/>
      <c r="E12" s="515"/>
      <c r="F12" s="516"/>
      <c r="G12" s="629"/>
      <c r="H12" s="630"/>
      <c r="I12" s="631"/>
      <c r="J12" s="62"/>
      <c r="K12" s="454"/>
      <c r="L12" s="455"/>
      <c r="M12" s="456"/>
      <c r="N12" s="63"/>
    </row>
    <row r="13" spans="1:236" ht="33.75" customHeight="1">
      <c r="A13" s="99" t="s">
        <v>127</v>
      </c>
      <c r="B13" s="452" t="s">
        <v>126</v>
      </c>
      <c r="C13" s="452"/>
      <c r="D13" s="452"/>
      <c r="E13" s="452"/>
      <c r="F13" s="453"/>
      <c r="G13" s="632"/>
      <c r="H13" s="633"/>
      <c r="I13" s="634"/>
      <c r="J13" s="271"/>
      <c r="K13" s="454"/>
      <c r="L13" s="455"/>
      <c r="M13" s="456"/>
      <c r="N13" s="64"/>
    </row>
    <row r="14" spans="1:236" ht="15.75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19</v>
      </c>
      <c r="F14" s="462" t="s">
        <v>420</v>
      </c>
      <c r="G14" s="463"/>
      <c r="H14" s="463"/>
      <c r="I14" s="464"/>
      <c r="J14" s="610" t="s">
        <v>17</v>
      </c>
      <c r="K14" s="610"/>
      <c r="L14" s="625" t="s">
        <v>16</v>
      </c>
      <c r="M14" s="625"/>
      <c r="N14" s="62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</row>
    <row r="15" spans="1:236">
      <c r="A15" s="406"/>
      <c r="B15" s="404"/>
      <c r="C15" s="404"/>
      <c r="D15" s="404"/>
      <c r="E15" s="404"/>
      <c r="F15" s="465"/>
      <c r="G15" s="466"/>
      <c r="H15" s="466"/>
      <c r="I15" s="467"/>
      <c r="J15" s="610"/>
      <c r="K15" s="610"/>
      <c r="L15" s="610" t="s">
        <v>15</v>
      </c>
      <c r="M15" s="610" t="s">
        <v>14</v>
      </c>
      <c r="N15" s="595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</row>
    <row r="16" spans="1:236" ht="30">
      <c r="A16" s="623"/>
      <c r="B16" s="624"/>
      <c r="C16" s="624"/>
      <c r="D16" s="624"/>
      <c r="E16" s="624"/>
      <c r="F16" s="288" t="s">
        <v>12</v>
      </c>
      <c r="G16" s="288" t="s">
        <v>11</v>
      </c>
      <c r="H16" s="288" t="s">
        <v>10</v>
      </c>
      <c r="I16" s="145" t="s">
        <v>9</v>
      </c>
      <c r="J16" s="359" t="s">
        <v>8</v>
      </c>
      <c r="K16" s="358" t="s">
        <v>7</v>
      </c>
      <c r="L16" s="635"/>
      <c r="M16" s="635"/>
      <c r="N16" s="636"/>
      <c r="O16" s="3"/>
      <c r="P16" s="169"/>
      <c r="Q16" s="288"/>
      <c r="R16" s="288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</row>
    <row r="17" spans="1:19" s="86" customFormat="1" ht="32.25" customHeight="1">
      <c r="A17" s="457" t="s">
        <v>419</v>
      </c>
      <c r="B17" s="225" t="s">
        <v>1</v>
      </c>
      <c r="C17" s="458" t="s">
        <v>55</v>
      </c>
      <c r="D17" s="225">
        <v>70</v>
      </c>
      <c r="E17" s="11">
        <f t="shared" ref="E17:E38" si="0">F17</f>
        <v>79000000</v>
      </c>
      <c r="F17" s="11">
        <v>79000000</v>
      </c>
      <c r="G17" s="11">
        <v>0</v>
      </c>
      <c r="H17" s="11">
        <v>0</v>
      </c>
      <c r="I17" s="11">
        <v>0</v>
      </c>
      <c r="J17" s="620">
        <v>45048</v>
      </c>
      <c r="K17" s="620">
        <v>45290</v>
      </c>
      <c r="L17" s="387">
        <f>D18/D17</f>
        <v>0</v>
      </c>
      <c r="M17" s="387">
        <f>E18/E17</f>
        <v>0</v>
      </c>
      <c r="N17" s="417" t="e">
        <f>L17*L17/M17</f>
        <v>#DIV/0!</v>
      </c>
      <c r="O17" s="224"/>
      <c r="P17" s="200"/>
      <c r="Q17" s="229"/>
      <c r="R17" s="193"/>
      <c r="S17" s="230"/>
    </row>
    <row r="18" spans="1:19" s="86" customFormat="1" ht="32.25" customHeight="1">
      <c r="A18" s="457"/>
      <c r="B18" s="225" t="s">
        <v>0</v>
      </c>
      <c r="C18" s="458"/>
      <c r="D18" s="225">
        <v>0</v>
      </c>
      <c r="E18" s="11">
        <f t="shared" si="0"/>
        <v>0</v>
      </c>
      <c r="F18" s="11">
        <v>0</v>
      </c>
      <c r="G18" s="11">
        <v>0</v>
      </c>
      <c r="H18" s="11">
        <v>0</v>
      </c>
      <c r="I18" s="11">
        <v>0</v>
      </c>
      <c r="J18" s="620"/>
      <c r="K18" s="620"/>
      <c r="L18" s="387"/>
      <c r="M18" s="387"/>
      <c r="N18" s="417"/>
      <c r="O18" s="224"/>
      <c r="P18" s="200"/>
      <c r="Q18" s="281"/>
      <c r="R18" s="193"/>
    </row>
    <row r="19" spans="1:19" s="86" customFormat="1" ht="42.75" customHeight="1">
      <c r="A19" s="457" t="s">
        <v>53</v>
      </c>
      <c r="B19" s="354" t="s">
        <v>1</v>
      </c>
      <c r="C19" s="458" t="s">
        <v>418</v>
      </c>
      <c r="D19" s="311">
        <v>1</v>
      </c>
      <c r="E19" s="11">
        <f t="shared" si="0"/>
        <v>1000000</v>
      </c>
      <c r="F19" s="11">
        <v>1000000</v>
      </c>
      <c r="G19" s="11">
        <v>0</v>
      </c>
      <c r="H19" s="11">
        <v>0</v>
      </c>
      <c r="I19" s="11">
        <v>0</v>
      </c>
      <c r="J19" s="620">
        <v>44992</v>
      </c>
      <c r="K19" s="620">
        <v>45290</v>
      </c>
      <c r="L19" s="387">
        <f>D20/D19</f>
        <v>0</v>
      </c>
      <c r="M19" s="387">
        <f>E20/E19</f>
        <v>1</v>
      </c>
      <c r="N19" s="421">
        <f>L19*L19/M19</f>
        <v>0</v>
      </c>
      <c r="Q19" s="232"/>
    </row>
    <row r="20" spans="1:19" s="86" customFormat="1" ht="42.75" customHeight="1">
      <c r="A20" s="457"/>
      <c r="B20" s="357" t="s">
        <v>0</v>
      </c>
      <c r="C20" s="458"/>
      <c r="D20" s="231">
        <v>0</v>
      </c>
      <c r="E20" s="11">
        <f t="shared" si="0"/>
        <v>1000000</v>
      </c>
      <c r="F20" s="11">
        <v>1000000</v>
      </c>
      <c r="G20" s="11">
        <v>0</v>
      </c>
      <c r="H20" s="11">
        <v>0</v>
      </c>
      <c r="I20" s="11">
        <v>0</v>
      </c>
      <c r="J20" s="620"/>
      <c r="K20" s="620"/>
      <c r="L20" s="387"/>
      <c r="M20" s="387"/>
      <c r="N20" s="421"/>
    </row>
    <row r="21" spans="1:19" s="86" customFormat="1" ht="37.15" customHeight="1">
      <c r="A21" s="457" t="s">
        <v>553</v>
      </c>
      <c r="B21" s="354" t="s">
        <v>1</v>
      </c>
      <c r="C21" s="458" t="s">
        <v>554</v>
      </c>
      <c r="D21" s="231">
        <v>1</v>
      </c>
      <c r="E21" s="11">
        <f t="shared" si="0"/>
        <v>20000000</v>
      </c>
      <c r="F21" s="11">
        <v>20000000</v>
      </c>
      <c r="G21" s="11">
        <v>0</v>
      </c>
      <c r="H21" s="11">
        <v>0</v>
      </c>
      <c r="I21" s="11">
        <v>0</v>
      </c>
      <c r="J21" s="620">
        <v>44986</v>
      </c>
      <c r="K21" s="620">
        <v>45290</v>
      </c>
      <c r="L21" s="387">
        <f>D22/D21</f>
        <v>0</v>
      </c>
      <c r="M21" s="387">
        <f>E22/E21</f>
        <v>1</v>
      </c>
      <c r="N21" s="421">
        <f>L21*L21/M21</f>
        <v>0</v>
      </c>
      <c r="O21" s="224"/>
    </row>
    <row r="22" spans="1:19" s="86" customFormat="1" ht="28.5" customHeight="1">
      <c r="A22" s="457"/>
      <c r="B22" s="357" t="s">
        <v>0</v>
      </c>
      <c r="C22" s="458"/>
      <c r="D22" s="231">
        <v>0</v>
      </c>
      <c r="E22" s="11">
        <f t="shared" si="0"/>
        <v>20000000</v>
      </c>
      <c r="F22" s="11">
        <v>20000000</v>
      </c>
      <c r="G22" s="11">
        <v>0</v>
      </c>
      <c r="H22" s="11">
        <v>0</v>
      </c>
      <c r="I22" s="11">
        <v>0</v>
      </c>
      <c r="J22" s="620"/>
      <c r="K22" s="620"/>
      <c r="L22" s="387"/>
      <c r="M22" s="387"/>
      <c r="N22" s="421"/>
      <c r="O22" s="224"/>
      <c r="P22" s="173"/>
      <c r="Q22" s="199"/>
      <c r="R22" s="199"/>
    </row>
    <row r="23" spans="1:19" s="86" customFormat="1" ht="34.5" customHeight="1">
      <c r="A23" s="618" t="s">
        <v>346</v>
      </c>
      <c r="B23" s="356" t="s">
        <v>1</v>
      </c>
      <c r="C23" s="458" t="s">
        <v>347</v>
      </c>
      <c r="D23" s="48">
        <v>4</v>
      </c>
      <c r="E23" s="11">
        <f t="shared" si="0"/>
        <v>20000000</v>
      </c>
      <c r="F23" s="11">
        <v>20000000</v>
      </c>
      <c r="G23" s="11">
        <v>0</v>
      </c>
      <c r="H23" s="11">
        <v>0</v>
      </c>
      <c r="I23" s="11">
        <v>0</v>
      </c>
      <c r="J23" s="620">
        <v>45041</v>
      </c>
      <c r="K23" s="620">
        <v>45290</v>
      </c>
      <c r="L23" s="387">
        <f>D24/D23</f>
        <v>0</v>
      </c>
      <c r="M23" s="387">
        <f>E24/E23</f>
        <v>1</v>
      </c>
      <c r="N23" s="417">
        <f>L23*L23/M23</f>
        <v>0</v>
      </c>
      <c r="O23" s="224"/>
      <c r="P23" s="200"/>
      <c r="Q23" s="229"/>
      <c r="R23" s="193"/>
      <c r="S23" s="230"/>
    </row>
    <row r="24" spans="1:19" s="86" customFormat="1" ht="34.5" customHeight="1">
      <c r="A24" s="619"/>
      <c r="B24" s="353" t="s">
        <v>0</v>
      </c>
      <c r="C24" s="458"/>
      <c r="D24" s="48">
        <v>0</v>
      </c>
      <c r="E24" s="11">
        <f t="shared" si="0"/>
        <v>20000000</v>
      </c>
      <c r="F24" s="11">
        <f>6500000+4400000+9100000</f>
        <v>20000000</v>
      </c>
      <c r="G24" s="11">
        <v>0</v>
      </c>
      <c r="H24" s="11">
        <v>0</v>
      </c>
      <c r="I24" s="11">
        <v>0</v>
      </c>
      <c r="J24" s="620"/>
      <c r="K24" s="620"/>
      <c r="L24" s="387"/>
      <c r="M24" s="387"/>
      <c r="N24" s="417"/>
      <c r="O24" s="224"/>
      <c r="P24" s="200"/>
      <c r="Q24" s="281"/>
      <c r="R24" s="193"/>
    </row>
    <row r="25" spans="1:19" s="86" customFormat="1" ht="30.75" customHeight="1">
      <c r="A25" s="618" t="s">
        <v>340</v>
      </c>
      <c r="B25" s="356" t="s">
        <v>1</v>
      </c>
      <c r="C25" s="458" t="s">
        <v>335</v>
      </c>
      <c r="D25" s="177">
        <v>1</v>
      </c>
      <c r="E25" s="11">
        <f t="shared" si="0"/>
        <v>10000000</v>
      </c>
      <c r="F25" s="11">
        <v>10000000</v>
      </c>
      <c r="G25" s="11">
        <v>0</v>
      </c>
      <c r="H25" s="11">
        <v>0</v>
      </c>
      <c r="I25" s="11">
        <v>0</v>
      </c>
      <c r="J25" s="620">
        <v>45041</v>
      </c>
      <c r="K25" s="620">
        <v>45290</v>
      </c>
      <c r="L25" s="387">
        <f>D26/D25</f>
        <v>0</v>
      </c>
      <c r="M25" s="387">
        <f>E26/E25</f>
        <v>1</v>
      </c>
      <c r="N25" s="417">
        <f>L25*L25/M25</f>
        <v>0</v>
      </c>
      <c r="P25" s="200"/>
      <c r="Q25" s="229"/>
      <c r="R25" s="193"/>
      <c r="S25" s="230"/>
    </row>
    <row r="26" spans="1:19" s="86" customFormat="1" ht="30.75" customHeight="1">
      <c r="A26" s="619"/>
      <c r="B26" s="353" t="s">
        <v>0</v>
      </c>
      <c r="C26" s="458"/>
      <c r="D26" s="48">
        <v>0</v>
      </c>
      <c r="E26" s="11">
        <f t="shared" si="0"/>
        <v>10000000</v>
      </c>
      <c r="F26" s="11">
        <f>10000000</f>
        <v>10000000</v>
      </c>
      <c r="G26" s="11">
        <v>0</v>
      </c>
      <c r="H26" s="11">
        <v>0</v>
      </c>
      <c r="I26" s="11">
        <v>0</v>
      </c>
      <c r="J26" s="620"/>
      <c r="K26" s="620"/>
      <c r="L26" s="387"/>
      <c r="M26" s="387"/>
      <c r="N26" s="417"/>
      <c r="P26" s="200"/>
      <c r="Q26" s="281"/>
      <c r="R26" s="193"/>
    </row>
    <row r="27" spans="1:19" s="86" customFormat="1" ht="27" customHeight="1">
      <c r="A27" s="637" t="s">
        <v>119</v>
      </c>
      <c r="B27" s="352" t="s">
        <v>1</v>
      </c>
      <c r="C27" s="458" t="s">
        <v>120</v>
      </c>
      <c r="D27" s="233">
        <v>273</v>
      </c>
      <c r="E27" s="11">
        <f t="shared" si="0"/>
        <v>20000000</v>
      </c>
      <c r="F27" s="11">
        <v>20000000</v>
      </c>
      <c r="G27" s="11">
        <v>0</v>
      </c>
      <c r="H27" s="11">
        <v>0</v>
      </c>
      <c r="I27" s="11">
        <v>0</v>
      </c>
      <c r="J27" s="620">
        <v>44958</v>
      </c>
      <c r="K27" s="620">
        <v>45290</v>
      </c>
      <c r="L27" s="387">
        <f>D28/D27</f>
        <v>0</v>
      </c>
      <c r="M27" s="387">
        <f>E28/E27</f>
        <v>0.69499999999999995</v>
      </c>
      <c r="N27" s="421">
        <f>L27*L27/M27</f>
        <v>0</v>
      </c>
      <c r="O27" s="224"/>
      <c r="S27" s="230"/>
    </row>
    <row r="28" spans="1:19" s="86" customFormat="1" ht="27" customHeight="1">
      <c r="A28" s="638"/>
      <c r="B28" s="355" t="s">
        <v>0</v>
      </c>
      <c r="C28" s="458"/>
      <c r="D28" s="234">
        <v>0</v>
      </c>
      <c r="E28" s="11">
        <f t="shared" si="0"/>
        <v>13900000</v>
      </c>
      <c r="F28" s="11">
        <f>10600000+1300000+1000000+1000000</f>
        <v>13900000</v>
      </c>
      <c r="G28" s="11">
        <v>0</v>
      </c>
      <c r="H28" s="11">
        <v>0</v>
      </c>
      <c r="I28" s="11">
        <v>0</v>
      </c>
      <c r="J28" s="620"/>
      <c r="K28" s="620"/>
      <c r="L28" s="387"/>
      <c r="M28" s="387"/>
      <c r="N28" s="421"/>
      <c r="O28" s="224"/>
      <c r="P28" s="173"/>
      <c r="Q28" s="199"/>
      <c r="R28" s="199"/>
    </row>
    <row r="29" spans="1:19" s="86" customFormat="1" ht="22.5" customHeight="1">
      <c r="A29" s="621" t="s">
        <v>113</v>
      </c>
      <c r="B29" s="354" t="s">
        <v>1</v>
      </c>
      <c r="C29" s="458" t="s">
        <v>110</v>
      </c>
      <c r="D29" s="235">
        <v>273</v>
      </c>
      <c r="E29" s="11">
        <f t="shared" si="0"/>
        <v>0</v>
      </c>
      <c r="F29" s="11">
        <v>0</v>
      </c>
      <c r="G29" s="11">
        <v>0</v>
      </c>
      <c r="H29" s="11">
        <v>0</v>
      </c>
      <c r="I29" s="11">
        <v>0</v>
      </c>
      <c r="J29" s="620">
        <v>44958</v>
      </c>
      <c r="K29" s="620">
        <v>45290</v>
      </c>
      <c r="L29" s="387">
        <f>D30/D29</f>
        <v>0</v>
      </c>
      <c r="M29" s="387" t="e">
        <f>E30/E29</f>
        <v>#DIV/0!</v>
      </c>
      <c r="N29" s="421">
        <v>0</v>
      </c>
      <c r="P29" s="200"/>
      <c r="Q29" s="229"/>
      <c r="R29" s="193"/>
      <c r="S29" s="230"/>
    </row>
    <row r="30" spans="1:19" s="86" customFormat="1" ht="22.5" customHeight="1">
      <c r="A30" s="622"/>
      <c r="B30" s="353" t="s">
        <v>0</v>
      </c>
      <c r="C30" s="450"/>
      <c r="D30" s="236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620"/>
      <c r="K30" s="620"/>
      <c r="L30" s="387"/>
      <c r="M30" s="387"/>
      <c r="N30" s="421"/>
      <c r="P30" s="200"/>
      <c r="Q30" s="281"/>
      <c r="R30" s="193"/>
    </row>
    <row r="31" spans="1:19" s="86" customFormat="1" ht="41.25" customHeight="1">
      <c r="A31" s="621" t="s">
        <v>417</v>
      </c>
      <c r="B31" s="354" t="s">
        <v>1</v>
      </c>
      <c r="C31" s="458" t="s">
        <v>336</v>
      </c>
      <c r="D31" s="279">
        <v>1</v>
      </c>
      <c r="E31" s="11">
        <f t="shared" si="0"/>
        <v>600000000</v>
      </c>
      <c r="F31" s="11">
        <v>600000000</v>
      </c>
      <c r="G31" s="11">
        <v>0</v>
      </c>
      <c r="H31" s="11">
        <v>0</v>
      </c>
      <c r="I31" s="11">
        <v>0</v>
      </c>
      <c r="J31" s="620">
        <v>44958</v>
      </c>
      <c r="K31" s="620">
        <v>45290</v>
      </c>
      <c r="L31" s="387">
        <f>D32/D31</f>
        <v>0</v>
      </c>
      <c r="M31" s="387">
        <f>E32/E31</f>
        <v>0</v>
      </c>
      <c r="N31" s="421">
        <v>0</v>
      </c>
      <c r="P31" s="200"/>
      <c r="Q31" s="229"/>
      <c r="R31" s="193"/>
      <c r="S31" s="230"/>
    </row>
    <row r="32" spans="1:19" s="86" customFormat="1" ht="41.25" customHeight="1">
      <c r="A32" s="622"/>
      <c r="B32" s="353" t="s">
        <v>0</v>
      </c>
      <c r="C32" s="450"/>
      <c r="D32" s="279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620"/>
      <c r="K32" s="620"/>
      <c r="L32" s="387"/>
      <c r="M32" s="387"/>
      <c r="N32" s="421"/>
      <c r="P32" s="200"/>
      <c r="Q32" s="281"/>
      <c r="R32" s="193"/>
    </row>
    <row r="33" spans="1:38" s="86" customFormat="1" ht="32.25" customHeight="1">
      <c r="A33" s="637" t="s">
        <v>522</v>
      </c>
      <c r="B33" s="225" t="s">
        <v>1</v>
      </c>
      <c r="C33" s="644" t="s">
        <v>56</v>
      </c>
      <c r="D33" s="233">
        <v>100</v>
      </c>
      <c r="E33" s="11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641">
        <v>45021</v>
      </c>
      <c r="K33" s="641">
        <v>45290</v>
      </c>
      <c r="L33" s="422">
        <f>D34/D33</f>
        <v>0</v>
      </c>
      <c r="M33" s="422">
        <f>E34/E33</f>
        <v>1</v>
      </c>
      <c r="N33" s="639">
        <f>L33*L33/M33</f>
        <v>0</v>
      </c>
      <c r="P33" s="200"/>
      <c r="Q33" s="229"/>
      <c r="R33" s="193"/>
      <c r="S33" s="230"/>
    </row>
    <row r="34" spans="1:38" s="86" customFormat="1" ht="32.25" customHeight="1">
      <c r="A34" s="643"/>
      <c r="B34" s="351" t="s">
        <v>0</v>
      </c>
      <c r="C34" s="459"/>
      <c r="D34" s="237">
        <v>0</v>
      </c>
      <c r="E34" s="11">
        <f t="shared" si="0"/>
        <v>5000000</v>
      </c>
      <c r="F34" s="11">
        <f>3000000+2000000</f>
        <v>5000000</v>
      </c>
      <c r="G34" s="11">
        <v>0</v>
      </c>
      <c r="H34" s="11">
        <v>0</v>
      </c>
      <c r="I34" s="11">
        <v>0</v>
      </c>
      <c r="J34" s="642"/>
      <c r="K34" s="642"/>
      <c r="L34" s="423"/>
      <c r="M34" s="423"/>
      <c r="N34" s="640"/>
      <c r="P34" s="200"/>
      <c r="Q34" s="281"/>
      <c r="R34" s="193"/>
    </row>
    <row r="35" spans="1:38" s="86" customFormat="1" ht="30" customHeight="1">
      <c r="A35" s="637" t="s">
        <v>54</v>
      </c>
      <c r="B35" s="225" t="s">
        <v>1</v>
      </c>
      <c r="C35" s="458" t="s">
        <v>523</v>
      </c>
      <c r="D35" s="238">
        <v>1</v>
      </c>
      <c r="E35" s="11">
        <f t="shared" si="0"/>
        <v>10000000</v>
      </c>
      <c r="F35" s="11">
        <v>10000000</v>
      </c>
      <c r="G35" s="11">
        <v>0</v>
      </c>
      <c r="H35" s="11">
        <v>0</v>
      </c>
      <c r="I35" s="11">
        <v>0</v>
      </c>
      <c r="J35" s="620">
        <v>44937</v>
      </c>
      <c r="K35" s="620">
        <v>45290</v>
      </c>
      <c r="L35" s="387">
        <f>D36/D35</f>
        <v>0.25</v>
      </c>
      <c r="M35" s="387">
        <f>E36/E35</f>
        <v>0.52</v>
      </c>
      <c r="N35" s="417">
        <f>L35*L35/M35</f>
        <v>0.12019230769230768</v>
      </c>
    </row>
    <row r="36" spans="1:38" s="86" customFormat="1" ht="30" customHeight="1">
      <c r="A36" s="643"/>
      <c r="B36" s="351" t="s">
        <v>0</v>
      </c>
      <c r="C36" s="450"/>
      <c r="D36" s="239">
        <v>0.25</v>
      </c>
      <c r="E36" s="11">
        <f t="shared" si="0"/>
        <v>5200000</v>
      </c>
      <c r="F36" s="11">
        <f>200000+2000000+1200000+900000+900000</f>
        <v>5200000</v>
      </c>
      <c r="G36" s="11">
        <v>0</v>
      </c>
      <c r="H36" s="11">
        <v>0</v>
      </c>
      <c r="I36" s="11">
        <v>0</v>
      </c>
      <c r="J36" s="620"/>
      <c r="K36" s="620"/>
      <c r="L36" s="387"/>
      <c r="M36" s="387"/>
      <c r="N36" s="417"/>
      <c r="P36" s="173"/>
      <c r="Q36" s="199"/>
      <c r="R36" s="156"/>
    </row>
    <row r="37" spans="1:38" s="86" customFormat="1" ht="24" customHeight="1">
      <c r="A37" s="457" t="s">
        <v>348</v>
      </c>
      <c r="B37" s="856" t="s">
        <v>1</v>
      </c>
      <c r="C37" s="857" t="s">
        <v>114</v>
      </c>
      <c r="D37" s="240">
        <v>1</v>
      </c>
      <c r="E37" s="11">
        <f t="shared" si="0"/>
        <v>4100000</v>
      </c>
      <c r="F37" s="11">
        <v>4100000</v>
      </c>
      <c r="G37" s="11">
        <v>0</v>
      </c>
      <c r="H37" s="11">
        <v>0</v>
      </c>
      <c r="I37" s="11">
        <v>0</v>
      </c>
      <c r="J37" s="620">
        <v>44971</v>
      </c>
      <c r="K37" s="620">
        <v>45282</v>
      </c>
      <c r="L37" s="387">
        <f>D38/D37</f>
        <v>0</v>
      </c>
      <c r="M37" s="387">
        <f>E38/E37</f>
        <v>0.24390243902439024</v>
      </c>
      <c r="N37" s="417">
        <f>L37*L37/M37</f>
        <v>0</v>
      </c>
      <c r="O37" s="224"/>
      <c r="P37" s="200"/>
      <c r="Q37" s="229"/>
      <c r="R37" s="191"/>
      <c r="S37" s="230"/>
    </row>
    <row r="38" spans="1:38" s="86" customFormat="1" ht="24" customHeight="1">
      <c r="A38" s="457"/>
      <c r="B38" s="858" t="s">
        <v>0</v>
      </c>
      <c r="C38" s="857"/>
      <c r="D38" s="241">
        <v>0</v>
      </c>
      <c r="E38" s="11">
        <f t="shared" si="0"/>
        <v>1000000</v>
      </c>
      <c r="F38" s="11">
        <f>1000000</f>
        <v>1000000</v>
      </c>
      <c r="G38" s="11">
        <v>0</v>
      </c>
      <c r="H38" s="11">
        <v>0</v>
      </c>
      <c r="I38" s="11">
        <v>0</v>
      </c>
      <c r="J38" s="620"/>
      <c r="K38" s="620"/>
      <c r="L38" s="387"/>
      <c r="M38" s="387"/>
      <c r="N38" s="417"/>
      <c r="O38" s="224"/>
      <c r="P38" s="200"/>
      <c r="Q38" s="281"/>
      <c r="R38" s="191"/>
    </row>
    <row r="39" spans="1:38" ht="18.75" customHeight="1">
      <c r="A39" s="665" t="s">
        <v>6</v>
      </c>
      <c r="B39" s="307" t="s">
        <v>1</v>
      </c>
      <c r="C39" s="666"/>
      <c r="D39" s="144"/>
      <c r="E39" s="143">
        <f t="shared" ref="E39:I40" si="1">E17+E19+E21+E23+E25+E27+E29+E31+E33+E35+E37</f>
        <v>769100000</v>
      </c>
      <c r="F39" s="143">
        <f t="shared" si="1"/>
        <v>769100000</v>
      </c>
      <c r="G39" s="143">
        <f t="shared" si="1"/>
        <v>0</v>
      </c>
      <c r="H39" s="143">
        <f t="shared" si="1"/>
        <v>0</v>
      </c>
      <c r="I39" s="143">
        <f t="shared" si="1"/>
        <v>0</v>
      </c>
      <c r="J39" s="143"/>
      <c r="K39" s="143"/>
      <c r="L39" s="143"/>
      <c r="M39" s="143"/>
      <c r="N39" s="143"/>
      <c r="P39" s="170"/>
      <c r="Q39" s="178"/>
      <c r="R39" s="876"/>
      <c r="S39" s="877"/>
      <c r="T39" s="246"/>
    </row>
    <row r="40" spans="1:38" ht="18.75" customHeight="1">
      <c r="A40" s="445"/>
      <c r="B40" s="289" t="s">
        <v>0</v>
      </c>
      <c r="C40" s="447"/>
      <c r="D40" s="31"/>
      <c r="E40" s="143">
        <f t="shared" si="1"/>
        <v>76100000</v>
      </c>
      <c r="F40" s="143">
        <f t="shared" si="1"/>
        <v>76100000</v>
      </c>
      <c r="G40" s="143">
        <f t="shared" si="1"/>
        <v>0</v>
      </c>
      <c r="H40" s="143">
        <f t="shared" si="1"/>
        <v>0</v>
      </c>
      <c r="I40" s="143">
        <f t="shared" si="1"/>
        <v>0</v>
      </c>
      <c r="J40" s="142"/>
      <c r="K40" s="142"/>
      <c r="L40" s="142"/>
      <c r="M40" s="142"/>
      <c r="N40" s="142"/>
      <c r="P40" s="170"/>
      <c r="Q40" s="178"/>
      <c r="R40" s="876"/>
      <c r="S40" s="246"/>
      <c r="T40" s="246"/>
    </row>
    <row r="41" spans="1:38">
      <c r="B41" s="276"/>
      <c r="E41" s="22"/>
      <c r="F41" s="21"/>
      <c r="G41" s="16"/>
      <c r="H41" s="16"/>
      <c r="I41" s="16"/>
      <c r="J41" s="8"/>
      <c r="K41" s="8"/>
      <c r="L41" s="21"/>
      <c r="M41" s="19"/>
      <c r="N41" s="20"/>
    </row>
    <row r="42" spans="1:38" ht="16.5" thickBot="1">
      <c r="A42" s="66" t="s">
        <v>5</v>
      </c>
      <c r="B42" s="439" t="s">
        <v>4</v>
      </c>
      <c r="C42" s="440"/>
      <c r="D42" s="440"/>
      <c r="E42" s="664" t="s">
        <v>3</v>
      </c>
      <c r="F42" s="437"/>
      <c r="G42" s="437"/>
      <c r="H42" s="437"/>
      <c r="I42" s="174"/>
      <c r="J42" s="442" t="s">
        <v>2</v>
      </c>
      <c r="K42" s="440"/>
      <c r="L42" s="440"/>
      <c r="M42" s="440"/>
      <c r="N42" s="441"/>
    </row>
    <row r="43" spans="1:38" s="24" customFormat="1" ht="36.75" customHeight="1">
      <c r="A43" s="667" t="s">
        <v>89</v>
      </c>
      <c r="B43" s="670" t="s">
        <v>90</v>
      </c>
      <c r="C43" s="671"/>
      <c r="D43" s="672"/>
      <c r="E43" s="669" t="s">
        <v>57</v>
      </c>
      <c r="F43" s="658"/>
      <c r="G43" s="663"/>
      <c r="H43" s="41" t="s">
        <v>1</v>
      </c>
      <c r="I43" s="42">
        <v>40</v>
      </c>
      <c r="J43" s="612" t="s">
        <v>416</v>
      </c>
      <c r="K43" s="438"/>
      <c r="L43" s="438"/>
      <c r="M43" s="438"/>
      <c r="N43" s="437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</row>
    <row r="44" spans="1:38" s="24" customFormat="1" ht="36.75" customHeight="1">
      <c r="A44" s="668"/>
      <c r="B44" s="649"/>
      <c r="C44" s="650"/>
      <c r="D44" s="651"/>
      <c r="E44" s="649"/>
      <c r="F44" s="650"/>
      <c r="G44" s="651"/>
      <c r="H44" s="43" t="s">
        <v>0</v>
      </c>
      <c r="I44" s="44">
        <v>0</v>
      </c>
      <c r="J44" s="437"/>
      <c r="K44" s="438"/>
      <c r="L44" s="438"/>
      <c r="M44" s="438"/>
      <c r="N44" s="437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</row>
    <row r="45" spans="1:38" s="24" customFormat="1" ht="60" customHeight="1">
      <c r="A45" s="432" t="s">
        <v>89</v>
      </c>
      <c r="B45" s="659" t="s">
        <v>331</v>
      </c>
      <c r="C45" s="647"/>
      <c r="D45" s="648"/>
      <c r="E45" s="646" t="s">
        <v>58</v>
      </c>
      <c r="F45" s="647"/>
      <c r="G45" s="648"/>
      <c r="H45" s="43" t="s">
        <v>1</v>
      </c>
      <c r="I45" s="42">
        <v>1</v>
      </c>
      <c r="J45" s="437"/>
      <c r="K45" s="438"/>
      <c r="L45" s="438"/>
      <c r="M45" s="438"/>
      <c r="N45" s="437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</row>
    <row r="46" spans="1:38" s="24" customFormat="1" ht="60" customHeight="1">
      <c r="A46" s="444"/>
      <c r="B46" s="650"/>
      <c r="C46" s="650"/>
      <c r="D46" s="651"/>
      <c r="E46" s="649"/>
      <c r="F46" s="650"/>
      <c r="G46" s="651"/>
      <c r="H46" s="43" t="s">
        <v>0</v>
      </c>
      <c r="I46" s="42">
        <v>0</v>
      </c>
      <c r="J46" s="437"/>
      <c r="K46" s="438"/>
      <c r="L46" s="438"/>
      <c r="M46" s="438"/>
      <c r="N46" s="437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1:38" s="24" customFormat="1" ht="58.5" customHeight="1">
      <c r="A47" s="432" t="s">
        <v>89</v>
      </c>
      <c r="B47" s="652" t="s">
        <v>91</v>
      </c>
      <c r="C47" s="653"/>
      <c r="D47" s="654"/>
      <c r="E47" s="660" t="s">
        <v>58</v>
      </c>
      <c r="F47" s="653"/>
      <c r="G47" s="654"/>
      <c r="H47" s="43" t="s">
        <v>1</v>
      </c>
      <c r="I47" s="44">
        <v>1</v>
      </c>
      <c r="J47" s="437"/>
      <c r="K47" s="438"/>
      <c r="L47" s="438"/>
      <c r="M47" s="438"/>
      <c r="N47" s="437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</row>
    <row r="48" spans="1:38" s="24" customFormat="1" ht="58.5" customHeight="1">
      <c r="A48" s="444"/>
      <c r="B48" s="655"/>
      <c r="C48" s="655"/>
      <c r="D48" s="656"/>
      <c r="E48" s="661"/>
      <c r="F48" s="655"/>
      <c r="G48" s="656"/>
      <c r="H48" s="43" t="s">
        <v>0</v>
      </c>
      <c r="I48" s="44">
        <v>0</v>
      </c>
      <c r="J48" s="437"/>
      <c r="K48" s="438"/>
      <c r="L48" s="438"/>
      <c r="M48" s="438"/>
      <c r="N48" s="437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 s="24" customFormat="1" ht="35.25" customHeight="1">
      <c r="A49" s="432" t="s">
        <v>89</v>
      </c>
      <c r="B49" s="659" t="s">
        <v>92</v>
      </c>
      <c r="C49" s="647"/>
      <c r="D49" s="648"/>
      <c r="E49" s="662" t="s">
        <v>59</v>
      </c>
      <c r="F49" s="647"/>
      <c r="G49" s="648"/>
      <c r="H49" s="45" t="s">
        <v>1</v>
      </c>
      <c r="I49" s="44">
        <v>250</v>
      </c>
      <c r="J49" s="437"/>
      <c r="K49" s="438"/>
      <c r="L49" s="438"/>
      <c r="M49" s="438"/>
      <c r="N49" s="437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1:38" s="24" customFormat="1" ht="35.25" customHeight="1">
      <c r="A50" s="444"/>
      <c r="B50" s="650"/>
      <c r="C50" s="650"/>
      <c r="D50" s="651"/>
      <c r="E50" s="649"/>
      <c r="F50" s="650"/>
      <c r="G50" s="651"/>
      <c r="H50" s="45" t="s">
        <v>0</v>
      </c>
      <c r="I50" s="44">
        <v>75</v>
      </c>
      <c r="J50" s="437"/>
      <c r="K50" s="438"/>
      <c r="L50" s="438"/>
      <c r="M50" s="438"/>
      <c r="N50" s="437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1:38" s="24" customFormat="1" ht="36.75" customHeight="1">
      <c r="A51" s="432" t="s">
        <v>89</v>
      </c>
      <c r="B51" s="659" t="s">
        <v>93</v>
      </c>
      <c r="C51" s="647"/>
      <c r="D51" s="648"/>
      <c r="E51" s="646" t="s">
        <v>60</v>
      </c>
      <c r="F51" s="647"/>
      <c r="G51" s="648"/>
      <c r="H51" s="45" t="s">
        <v>1</v>
      </c>
      <c r="I51" s="44">
        <v>150</v>
      </c>
      <c r="J51" s="437"/>
      <c r="K51" s="438"/>
      <c r="L51" s="438"/>
      <c r="M51" s="438"/>
      <c r="N51" s="437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  <row r="52" spans="1:38" s="24" customFormat="1" ht="36.75" customHeight="1">
      <c r="A52" s="444"/>
      <c r="B52" s="650"/>
      <c r="C52" s="650"/>
      <c r="D52" s="651"/>
      <c r="E52" s="649"/>
      <c r="F52" s="650"/>
      <c r="G52" s="651"/>
      <c r="H52" s="45" t="s">
        <v>0</v>
      </c>
      <c r="I52" s="44">
        <v>0</v>
      </c>
      <c r="J52" s="437"/>
      <c r="K52" s="438"/>
      <c r="L52" s="438"/>
      <c r="M52" s="438"/>
      <c r="N52" s="437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</row>
    <row r="53" spans="1:38" s="24" customFormat="1" ht="36" customHeight="1">
      <c r="A53" s="432" t="s">
        <v>89</v>
      </c>
      <c r="B53" s="659" t="s">
        <v>94</v>
      </c>
      <c r="C53" s="647"/>
      <c r="D53" s="648"/>
      <c r="E53" s="646" t="s">
        <v>61</v>
      </c>
      <c r="F53" s="647"/>
      <c r="G53" s="648"/>
      <c r="H53" s="45" t="s">
        <v>1</v>
      </c>
      <c r="I53" s="44">
        <v>1</v>
      </c>
      <c r="J53" s="437"/>
      <c r="K53" s="438"/>
      <c r="L53" s="438"/>
      <c r="M53" s="438"/>
      <c r="N53" s="437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</row>
    <row r="54" spans="1:38" s="24" customFormat="1" ht="36" customHeight="1">
      <c r="A54" s="444"/>
      <c r="B54" s="650"/>
      <c r="C54" s="650"/>
      <c r="D54" s="651"/>
      <c r="E54" s="649"/>
      <c r="F54" s="650"/>
      <c r="G54" s="651"/>
      <c r="H54" s="45" t="s">
        <v>0</v>
      </c>
      <c r="I54" s="44">
        <v>0</v>
      </c>
      <c r="J54" s="437"/>
      <c r="K54" s="438"/>
      <c r="L54" s="438"/>
      <c r="M54" s="438"/>
      <c r="N54" s="437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</row>
    <row r="55" spans="1:38" s="24" customFormat="1" ht="73.5" customHeight="1">
      <c r="A55" s="432" t="s">
        <v>89</v>
      </c>
      <c r="B55" s="659" t="s">
        <v>95</v>
      </c>
      <c r="C55" s="647"/>
      <c r="D55" s="648"/>
      <c r="E55" s="646" t="s">
        <v>62</v>
      </c>
      <c r="F55" s="647"/>
      <c r="G55" s="648"/>
      <c r="H55" s="45" t="s">
        <v>1</v>
      </c>
      <c r="I55" s="44">
        <v>1</v>
      </c>
      <c r="J55" s="437"/>
      <c r="K55" s="438"/>
      <c r="L55" s="438"/>
      <c r="M55" s="438"/>
      <c r="N55" s="437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</row>
    <row r="56" spans="1:38" s="24" customFormat="1" ht="73.5" customHeight="1">
      <c r="A56" s="645"/>
      <c r="B56" s="658"/>
      <c r="C56" s="658"/>
      <c r="D56" s="663"/>
      <c r="E56" s="657"/>
      <c r="F56" s="658"/>
      <c r="G56" s="658"/>
      <c r="H56" s="46" t="s">
        <v>0</v>
      </c>
      <c r="I56" s="47">
        <v>0</v>
      </c>
      <c r="J56" s="437"/>
      <c r="K56" s="438"/>
      <c r="L56" s="438"/>
      <c r="M56" s="438"/>
      <c r="N56" s="437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</row>
    <row r="57" spans="1:38" ht="15.75">
      <c r="A57" s="614" t="s">
        <v>345</v>
      </c>
      <c r="B57" s="614"/>
      <c r="C57" s="614"/>
      <c r="D57" s="614"/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</row>
    <row r="58" spans="1:38" ht="58.5" customHeight="1"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</row>
    <row r="59" spans="1:38" ht="15.75"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</row>
    <row r="60" spans="1:38" ht="15.75"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</row>
    <row r="61" spans="1:38" ht="15.75"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</row>
    <row r="62" spans="1:38" ht="15.75"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</row>
    <row r="63" spans="1:38" ht="15.75"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</row>
    <row r="64" spans="1:38" ht="15.75"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</row>
  </sheetData>
  <mergeCells count="140">
    <mergeCell ref="A57:N57"/>
    <mergeCell ref="E42:H42"/>
    <mergeCell ref="J42:N42"/>
    <mergeCell ref="L35:L36"/>
    <mergeCell ref="M35:M36"/>
    <mergeCell ref="N35:N36"/>
    <mergeCell ref="E53:G54"/>
    <mergeCell ref="A37:A38"/>
    <mergeCell ref="C37:C38"/>
    <mergeCell ref="L37:L38"/>
    <mergeCell ref="M37:M38"/>
    <mergeCell ref="N37:N38"/>
    <mergeCell ref="A39:A40"/>
    <mergeCell ref="C39:C40"/>
    <mergeCell ref="B51:D52"/>
    <mergeCell ref="E51:G52"/>
    <mergeCell ref="B53:D54"/>
    <mergeCell ref="J43:N56"/>
    <mergeCell ref="A43:A44"/>
    <mergeCell ref="E43:G44"/>
    <mergeCell ref="B42:D42"/>
    <mergeCell ref="B43:D44"/>
    <mergeCell ref="A45:A46"/>
    <mergeCell ref="A53:A54"/>
    <mergeCell ref="A55:A56"/>
    <mergeCell ref="A49:A50"/>
    <mergeCell ref="A51:A52"/>
    <mergeCell ref="E45:G46"/>
    <mergeCell ref="A47:A48"/>
    <mergeCell ref="B47:D48"/>
    <mergeCell ref="E55:G56"/>
    <mergeCell ref="B45:D46"/>
    <mergeCell ref="E47:G48"/>
    <mergeCell ref="B49:D50"/>
    <mergeCell ref="E49:G50"/>
    <mergeCell ref="B55:D56"/>
    <mergeCell ref="N33:N34"/>
    <mergeCell ref="M33:M34"/>
    <mergeCell ref="L33:L34"/>
    <mergeCell ref="K33:K34"/>
    <mergeCell ref="J33:J34"/>
    <mergeCell ref="K37:K38"/>
    <mergeCell ref="K35:K36"/>
    <mergeCell ref="A33:A34"/>
    <mergeCell ref="C33:C34"/>
    <mergeCell ref="J35:J36"/>
    <mergeCell ref="J37:J38"/>
    <mergeCell ref="A35:A36"/>
    <mergeCell ref="C35:C36"/>
    <mergeCell ref="A27:A28"/>
    <mergeCell ref="C27:C28"/>
    <mergeCell ref="J27:J28"/>
    <mergeCell ref="K27:K28"/>
    <mergeCell ref="L27:L28"/>
    <mergeCell ref="M27:M28"/>
    <mergeCell ref="N27:N28"/>
    <mergeCell ref="J29:J30"/>
    <mergeCell ref="L29:L30"/>
    <mergeCell ref="M29:M30"/>
    <mergeCell ref="K29:K30"/>
    <mergeCell ref="A21:A22"/>
    <mergeCell ref="C21:C22"/>
    <mergeCell ref="L15:L16"/>
    <mergeCell ref="C17:C18"/>
    <mergeCell ref="L17:L18"/>
    <mergeCell ref="L19:L20"/>
    <mergeCell ref="J17:J18"/>
    <mergeCell ref="K17:K18"/>
    <mergeCell ref="J19:J20"/>
    <mergeCell ref="A17:A18"/>
    <mergeCell ref="A19:A20"/>
    <mergeCell ref="C19:C20"/>
    <mergeCell ref="J21:J22"/>
    <mergeCell ref="K19:K20"/>
    <mergeCell ref="K21:K22"/>
    <mergeCell ref="L21:L22"/>
    <mergeCell ref="M21:M22"/>
    <mergeCell ref="N21:N22"/>
    <mergeCell ref="M17:M18"/>
    <mergeCell ref="N17:N18"/>
    <mergeCell ref="M19:M20"/>
    <mergeCell ref="N19:N20"/>
    <mergeCell ref="J8:N8"/>
    <mergeCell ref="B11:F11"/>
    <mergeCell ref="K11:M11"/>
    <mergeCell ref="K13:M13"/>
    <mergeCell ref="B9:F9"/>
    <mergeCell ref="K9:M9"/>
    <mergeCell ref="B10:F10"/>
    <mergeCell ref="K10:M10"/>
    <mergeCell ref="M15:M16"/>
    <mergeCell ref="N15:N16"/>
    <mergeCell ref="A1:A4"/>
    <mergeCell ref="B1:H2"/>
    <mergeCell ref="I1:L1"/>
    <mergeCell ref="M1:N4"/>
    <mergeCell ref="I2:L2"/>
    <mergeCell ref="B3:H4"/>
    <mergeCell ref="I3:L3"/>
    <mergeCell ref="I4:L4"/>
    <mergeCell ref="A14:A16"/>
    <mergeCell ref="B14:B16"/>
    <mergeCell ref="C14:C16"/>
    <mergeCell ref="D14:D16"/>
    <mergeCell ref="E14:E16"/>
    <mergeCell ref="F14:I15"/>
    <mergeCell ref="J14:K15"/>
    <mergeCell ref="L14:N14"/>
    <mergeCell ref="B13:F13"/>
    <mergeCell ref="B12:F12"/>
    <mergeCell ref="K12:M12"/>
    <mergeCell ref="A5:N5"/>
    <mergeCell ref="A6:N6"/>
    <mergeCell ref="B7:N7"/>
    <mergeCell ref="B8:F8"/>
    <mergeCell ref="G8:I13"/>
    <mergeCell ref="A31:A32"/>
    <mergeCell ref="C31:C32"/>
    <mergeCell ref="J31:J32"/>
    <mergeCell ref="K31:K32"/>
    <mergeCell ref="L31:L32"/>
    <mergeCell ref="M31:M32"/>
    <mergeCell ref="N31:N32"/>
    <mergeCell ref="A29:A30"/>
    <mergeCell ref="C29:C30"/>
    <mergeCell ref="N29:N30"/>
    <mergeCell ref="A23:A24"/>
    <mergeCell ref="C23:C24"/>
    <mergeCell ref="J23:J24"/>
    <mergeCell ref="K23:K24"/>
    <mergeCell ref="L23:L24"/>
    <mergeCell ref="M23:M24"/>
    <mergeCell ref="N23:N24"/>
    <mergeCell ref="A25:A26"/>
    <mergeCell ref="J25:J26"/>
    <mergeCell ref="K25:K26"/>
    <mergeCell ref="L25:L26"/>
    <mergeCell ref="M25:M26"/>
    <mergeCell ref="N25:N26"/>
    <mergeCell ref="C25:C26"/>
  </mergeCells>
  <pageMargins left="0.7" right="0.7" top="0.75" bottom="0.75" header="0.3" footer="0.3"/>
  <pageSetup paperSize="14" scale="57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1" r:id="rId4"/>
      </mc:Fallback>
    </mc:AlternateContent>
    <mc:AlternateContent xmlns:mc="http://schemas.openxmlformats.org/markup-compatibility/2006">
      <mc:Choice Requires="x14">
        <oleObject shapeId="20488" r:id="rId6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88" r:id="rId6"/>
      </mc:Fallback>
    </mc:AlternateContent>
    <mc:AlternateContent xmlns:mc="http://schemas.openxmlformats.org/markup-compatibility/2006">
      <mc:Choice Requires="x14">
        <oleObject shapeId="20495" r:id="rId7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0</xdr:col>
                <xdr:colOff>3924300</xdr:colOff>
                <xdr:row>3</xdr:row>
                <xdr:rowOff>171450</xdr:rowOff>
              </to>
            </anchor>
          </objectPr>
        </oleObject>
      </mc:Choice>
      <mc:Fallback>
        <oleObject shapeId="20495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A53"/>
  <sheetViews>
    <sheetView showWhiteSpace="0" topLeftCell="G43" zoomScale="99" zoomScaleNormal="99" zoomScalePageLayoutView="50" workbookViewId="0">
      <selection activeCell="A6" sqref="A6:N6"/>
    </sheetView>
  </sheetViews>
  <sheetFormatPr baseColWidth="10" defaultColWidth="12.5703125" defaultRowHeight="15"/>
  <cols>
    <col min="1" max="1" width="63.28515625" style="1" customWidth="1"/>
    <col min="2" max="2" width="10.28515625" style="1" customWidth="1"/>
    <col min="3" max="3" width="17.7109375" style="1" customWidth="1"/>
    <col min="4" max="4" width="10" style="1" customWidth="1"/>
    <col min="5" max="5" width="22.5703125" style="1" customWidth="1"/>
    <col min="6" max="6" width="23" style="1" customWidth="1"/>
    <col min="7" max="7" width="10.28515625" style="1" customWidth="1"/>
    <col min="8" max="8" width="13.42578125" style="1" customWidth="1"/>
    <col min="9" max="9" width="9.5703125" style="1" customWidth="1"/>
    <col min="10" max="10" width="15.7109375" style="81" customWidth="1"/>
    <col min="11" max="11" width="14.85546875" style="81" customWidth="1"/>
    <col min="12" max="12" width="12.42578125" style="1" customWidth="1"/>
    <col min="13" max="13" width="14" style="1" customWidth="1"/>
    <col min="14" max="15" width="14.5703125" style="1" customWidth="1"/>
    <col min="16" max="16" width="7.42578125" style="162" customWidth="1"/>
    <col min="17" max="17" width="8.85546875" style="162" customWidth="1"/>
    <col min="18" max="18" width="18.140625" style="162" customWidth="1"/>
    <col min="19" max="19" width="19.85546875" style="162" customWidth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1:53" ht="37.5" customHeight="1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277"/>
      <c r="P1" s="158"/>
      <c r="Q1" s="158"/>
      <c r="R1" s="859"/>
    </row>
    <row r="2" spans="1:53" ht="37.5" customHeight="1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277"/>
      <c r="P2" s="158"/>
      <c r="Q2" s="158"/>
      <c r="R2" s="859"/>
    </row>
    <row r="3" spans="1:53" ht="33.75" customHeight="1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277"/>
      <c r="P3" s="158"/>
      <c r="Q3" s="158"/>
      <c r="R3" s="859"/>
    </row>
    <row r="4" spans="1:53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277"/>
      <c r="P4" s="158"/>
      <c r="Q4" s="158"/>
      <c r="R4" s="859"/>
    </row>
    <row r="5" spans="1:53" ht="15.75">
      <c r="A5" s="706"/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277"/>
      <c r="P5" s="158"/>
      <c r="Q5" s="158"/>
      <c r="R5" s="859"/>
    </row>
    <row r="6" spans="1:53" ht="15.75">
      <c r="A6" s="479" t="s">
        <v>140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293"/>
      <c r="P6" s="159"/>
      <c r="Q6" s="159"/>
      <c r="R6" s="859"/>
    </row>
    <row r="7" spans="1:53" ht="15.75">
      <c r="A7" s="51" t="s">
        <v>341</v>
      </c>
      <c r="B7" s="479" t="s">
        <v>393</v>
      </c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1"/>
      <c r="O7" s="293"/>
      <c r="P7" s="159"/>
      <c r="Q7" s="159"/>
    </row>
    <row r="8" spans="1:53" ht="15.75" customHeight="1">
      <c r="A8" s="52" t="s">
        <v>32</v>
      </c>
      <c r="B8" s="489" t="s">
        <v>33</v>
      </c>
      <c r="C8" s="490"/>
      <c r="D8" s="490"/>
      <c r="E8" s="490"/>
      <c r="F8" s="491"/>
      <c r="G8" s="626" t="s">
        <v>319</v>
      </c>
      <c r="H8" s="627"/>
      <c r="I8" s="628"/>
      <c r="J8" s="501" t="s">
        <v>31</v>
      </c>
      <c r="K8" s="502"/>
      <c r="L8" s="502"/>
      <c r="M8" s="502"/>
      <c r="N8" s="503"/>
      <c r="O8" s="285"/>
      <c r="P8" s="160"/>
      <c r="Q8" s="160"/>
      <c r="R8" s="860"/>
      <c r="T8" s="531"/>
      <c r="U8" s="531"/>
      <c r="V8" s="531"/>
      <c r="W8" s="531"/>
      <c r="X8" s="531"/>
    </row>
    <row r="9" spans="1:53" ht="15.75" customHeight="1">
      <c r="A9" s="54" t="s">
        <v>30</v>
      </c>
      <c r="B9" s="504" t="s">
        <v>37</v>
      </c>
      <c r="C9" s="505"/>
      <c r="D9" s="505"/>
      <c r="E9" s="505"/>
      <c r="F9" s="506"/>
      <c r="G9" s="629"/>
      <c r="H9" s="707"/>
      <c r="I9" s="631"/>
      <c r="J9" s="274" t="s">
        <v>29</v>
      </c>
      <c r="K9" s="708" t="s">
        <v>28</v>
      </c>
      <c r="L9" s="709"/>
      <c r="M9" s="710"/>
      <c r="N9" s="274" t="s">
        <v>27</v>
      </c>
      <c r="O9" s="286"/>
      <c r="P9" s="161"/>
      <c r="Q9" s="161"/>
      <c r="R9" s="860"/>
      <c r="T9" s="285"/>
      <c r="U9" s="285"/>
      <c r="V9" s="285"/>
      <c r="W9" s="285"/>
      <c r="X9" s="285"/>
    </row>
    <row r="10" spans="1:53" ht="15.75" customHeight="1">
      <c r="A10" s="55" t="s">
        <v>26</v>
      </c>
      <c r="B10" s="504" t="s">
        <v>47</v>
      </c>
      <c r="C10" s="505"/>
      <c r="D10" s="505"/>
      <c r="E10" s="505"/>
      <c r="F10" s="506"/>
      <c r="G10" s="629"/>
      <c r="H10" s="707"/>
      <c r="I10" s="631"/>
      <c r="J10" s="56"/>
      <c r="K10" s="510"/>
      <c r="L10" s="511"/>
      <c r="M10" s="512"/>
      <c r="N10" s="57"/>
      <c r="O10" s="293"/>
      <c r="P10" s="159"/>
      <c r="Q10" s="159"/>
      <c r="R10" s="159"/>
      <c r="S10" s="159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</row>
    <row r="11" spans="1:53" ht="42.75" customHeight="1">
      <c r="A11" s="58" t="s">
        <v>25</v>
      </c>
      <c r="B11" s="504" t="s">
        <v>63</v>
      </c>
      <c r="C11" s="505"/>
      <c r="D11" s="505"/>
      <c r="E11" s="505"/>
      <c r="F11" s="506"/>
      <c r="G11" s="629"/>
      <c r="H11" s="707"/>
      <c r="I11" s="631"/>
      <c r="J11" s="273"/>
      <c r="K11" s="507"/>
      <c r="L11" s="508"/>
      <c r="M11" s="509"/>
      <c r="N11" s="59"/>
      <c r="O11" s="293"/>
      <c r="P11" s="159"/>
      <c r="Q11" s="159"/>
      <c r="R11" s="159"/>
      <c r="S11" s="159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</row>
    <row r="12" spans="1:53" ht="15.75">
      <c r="A12" s="82" t="s">
        <v>24</v>
      </c>
      <c r="B12" s="696">
        <v>2020730010039</v>
      </c>
      <c r="C12" s="697"/>
      <c r="D12" s="697"/>
      <c r="E12" s="697"/>
      <c r="F12" s="698"/>
      <c r="G12" s="629"/>
      <c r="H12" s="707"/>
      <c r="I12" s="631"/>
      <c r="J12" s="62"/>
      <c r="K12" s="454"/>
      <c r="L12" s="455"/>
      <c r="M12" s="456"/>
      <c r="N12" s="63"/>
      <c r="O12" s="293"/>
      <c r="P12" s="159"/>
      <c r="Q12" s="159"/>
      <c r="R12" s="159"/>
      <c r="S12" s="159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</row>
    <row r="13" spans="1:53" s="86" customFormat="1" ht="31.5" customHeight="1">
      <c r="A13" s="99" t="s">
        <v>132</v>
      </c>
      <c r="B13" s="451" t="s">
        <v>131</v>
      </c>
      <c r="C13" s="452"/>
      <c r="D13" s="452"/>
      <c r="E13" s="452"/>
      <c r="F13" s="453"/>
      <c r="G13" s="632"/>
      <c r="H13" s="633"/>
      <c r="I13" s="634"/>
      <c r="J13" s="271"/>
      <c r="K13" s="693"/>
      <c r="L13" s="694"/>
      <c r="M13" s="695"/>
      <c r="N13" s="64"/>
      <c r="O13" s="293"/>
      <c r="P13" s="159"/>
      <c r="Q13" s="159"/>
      <c r="R13" s="159"/>
      <c r="S13" s="159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</row>
    <row r="14" spans="1:53" ht="15.75" customHeight="1">
      <c r="A14" s="673" t="s">
        <v>23</v>
      </c>
      <c r="B14" s="676" t="s">
        <v>318</v>
      </c>
      <c r="C14" s="679" t="s">
        <v>21</v>
      </c>
      <c r="D14" s="679" t="s">
        <v>20</v>
      </c>
      <c r="E14" s="679" t="s">
        <v>130</v>
      </c>
      <c r="F14" s="682" t="s">
        <v>137</v>
      </c>
      <c r="G14" s="683"/>
      <c r="H14" s="683"/>
      <c r="I14" s="684"/>
      <c r="J14" s="682" t="s">
        <v>17</v>
      </c>
      <c r="K14" s="684"/>
      <c r="L14" s="688" t="s">
        <v>16</v>
      </c>
      <c r="M14" s="689"/>
      <c r="N14" s="690"/>
      <c r="O14" s="293"/>
      <c r="P14" s="159"/>
      <c r="Q14" s="159"/>
      <c r="R14" s="159"/>
      <c r="S14" s="159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</row>
    <row r="15" spans="1:53" ht="15" customHeight="1">
      <c r="A15" s="674"/>
      <c r="B15" s="677"/>
      <c r="C15" s="680"/>
      <c r="D15" s="680"/>
      <c r="E15" s="680"/>
      <c r="F15" s="685"/>
      <c r="G15" s="686"/>
      <c r="H15" s="686"/>
      <c r="I15" s="687"/>
      <c r="J15" s="685"/>
      <c r="K15" s="687"/>
      <c r="L15" s="699" t="s">
        <v>15</v>
      </c>
      <c r="M15" s="699" t="s">
        <v>14</v>
      </c>
      <c r="N15" s="691" t="s">
        <v>13</v>
      </c>
      <c r="O15" s="315"/>
      <c r="P15" s="861"/>
      <c r="Q15" s="861"/>
      <c r="T15" s="15"/>
      <c r="U15" s="558"/>
      <c r="V15" s="558"/>
      <c r="X15" s="5"/>
      <c r="Z15" s="14"/>
      <c r="AA15" s="5"/>
      <c r="AB15" s="12"/>
    </row>
    <row r="16" spans="1:53" ht="30">
      <c r="A16" s="675"/>
      <c r="B16" s="678"/>
      <c r="C16" s="681"/>
      <c r="D16" s="681"/>
      <c r="E16" s="681"/>
      <c r="F16" s="291" t="s">
        <v>12</v>
      </c>
      <c r="G16" s="291" t="s">
        <v>11</v>
      </c>
      <c r="H16" s="291" t="s">
        <v>10</v>
      </c>
      <c r="I16" s="146" t="s">
        <v>9</v>
      </c>
      <c r="J16" s="291" t="s">
        <v>8</v>
      </c>
      <c r="K16" s="290" t="s">
        <v>7</v>
      </c>
      <c r="L16" s="700"/>
      <c r="M16" s="700"/>
      <c r="N16" s="692"/>
      <c r="O16" s="315"/>
      <c r="P16" s="835"/>
      <c r="Q16" s="166"/>
      <c r="R16" s="166"/>
      <c r="T16" s="15"/>
      <c r="U16" s="558"/>
      <c r="V16" s="558"/>
      <c r="X16" s="5"/>
      <c r="Z16" s="14"/>
      <c r="AA16" s="5"/>
      <c r="AB16" s="12"/>
    </row>
    <row r="17" spans="1:28" s="86" customFormat="1" ht="29.25" customHeight="1">
      <c r="A17" s="713" t="s">
        <v>312</v>
      </c>
      <c r="B17" s="212" t="s">
        <v>1</v>
      </c>
      <c r="C17" s="703" t="s">
        <v>311</v>
      </c>
      <c r="D17" s="242">
        <v>1</v>
      </c>
      <c r="E17" s="73">
        <f t="shared" ref="E17:E32" si="0">F17</f>
        <v>205851000</v>
      </c>
      <c r="F17" s="73">
        <v>205851000</v>
      </c>
      <c r="G17" s="73">
        <v>0</v>
      </c>
      <c r="H17" s="73">
        <v>0</v>
      </c>
      <c r="I17" s="73">
        <v>0</v>
      </c>
      <c r="J17" s="711">
        <v>45048</v>
      </c>
      <c r="K17" s="711">
        <v>45290</v>
      </c>
      <c r="L17" s="587">
        <f>D18/D17</f>
        <v>0</v>
      </c>
      <c r="M17" s="587">
        <f>E18/E17</f>
        <v>0</v>
      </c>
      <c r="N17" s="701">
        <v>0</v>
      </c>
      <c r="O17" s="296"/>
      <c r="P17" s="842"/>
      <c r="Q17" s="862"/>
      <c r="R17" s="863"/>
      <c r="S17" s="864"/>
      <c r="AB17" s="90"/>
    </row>
    <row r="18" spans="1:28" s="86" customFormat="1" ht="29.25" customHeight="1">
      <c r="A18" s="714"/>
      <c r="B18" s="212" t="s">
        <v>0</v>
      </c>
      <c r="C18" s="704"/>
      <c r="D18" s="242">
        <v>0</v>
      </c>
      <c r="E18" s="73">
        <f t="shared" si="0"/>
        <v>0</v>
      </c>
      <c r="F18" s="73">
        <v>0</v>
      </c>
      <c r="G18" s="73">
        <v>0</v>
      </c>
      <c r="H18" s="73">
        <v>0</v>
      </c>
      <c r="I18" s="73">
        <v>0</v>
      </c>
      <c r="J18" s="712"/>
      <c r="K18" s="712"/>
      <c r="L18" s="705"/>
      <c r="M18" s="705"/>
      <c r="N18" s="702"/>
      <c r="O18" s="314"/>
      <c r="P18" s="842"/>
      <c r="Q18" s="845"/>
      <c r="R18" s="863"/>
      <c r="S18" s="829"/>
      <c r="AB18" s="90"/>
    </row>
    <row r="19" spans="1:28" s="86" customFormat="1" ht="23.25" customHeight="1">
      <c r="A19" s="715" t="s">
        <v>333</v>
      </c>
      <c r="B19" s="212" t="s">
        <v>1</v>
      </c>
      <c r="C19" s="717" t="s">
        <v>337</v>
      </c>
      <c r="D19" s="242">
        <v>1</v>
      </c>
      <c r="E19" s="73">
        <f t="shared" si="0"/>
        <v>10000000</v>
      </c>
      <c r="F19" s="73">
        <v>10000000</v>
      </c>
      <c r="G19" s="73">
        <v>0</v>
      </c>
      <c r="H19" s="73">
        <v>0</v>
      </c>
      <c r="I19" s="73">
        <v>0</v>
      </c>
      <c r="J19" s="711">
        <v>45048</v>
      </c>
      <c r="K19" s="711">
        <v>45290</v>
      </c>
      <c r="L19" s="587">
        <f>D20/D19</f>
        <v>0</v>
      </c>
      <c r="M19" s="587">
        <f>E20/E19</f>
        <v>1</v>
      </c>
      <c r="N19" s="701">
        <v>0</v>
      </c>
      <c r="O19" s="314"/>
      <c r="P19" s="865"/>
      <c r="Q19" s="865"/>
      <c r="R19" s="865"/>
      <c r="S19" s="829"/>
      <c r="AB19" s="90"/>
    </row>
    <row r="20" spans="1:28" s="86" customFormat="1" ht="23.25" customHeight="1">
      <c r="A20" s="716"/>
      <c r="B20" s="212" t="s">
        <v>0</v>
      </c>
      <c r="C20" s="718"/>
      <c r="D20" s="242">
        <v>0</v>
      </c>
      <c r="E20" s="73">
        <f t="shared" si="0"/>
        <v>10000000</v>
      </c>
      <c r="F20" s="73">
        <v>10000000</v>
      </c>
      <c r="G20" s="73">
        <v>0</v>
      </c>
      <c r="H20" s="73">
        <v>0</v>
      </c>
      <c r="I20" s="73">
        <v>0</v>
      </c>
      <c r="J20" s="712"/>
      <c r="K20" s="712"/>
      <c r="L20" s="705"/>
      <c r="M20" s="705"/>
      <c r="N20" s="702"/>
      <c r="O20" s="314"/>
      <c r="P20" s="865"/>
      <c r="Q20" s="865"/>
      <c r="R20" s="865"/>
      <c r="S20" s="829"/>
      <c r="AB20" s="90"/>
    </row>
    <row r="21" spans="1:28" s="86" customFormat="1" ht="25.5" customHeight="1">
      <c r="A21" s="713" t="s">
        <v>338</v>
      </c>
      <c r="B21" s="212" t="s">
        <v>1</v>
      </c>
      <c r="C21" s="703" t="s">
        <v>115</v>
      </c>
      <c r="D21" s="242">
        <v>10</v>
      </c>
      <c r="E21" s="73">
        <f t="shared" si="0"/>
        <v>40000000</v>
      </c>
      <c r="F21" s="73">
        <v>40000000</v>
      </c>
      <c r="G21" s="73">
        <v>0</v>
      </c>
      <c r="H21" s="73">
        <v>0</v>
      </c>
      <c r="I21" s="73">
        <v>0</v>
      </c>
      <c r="J21" s="711">
        <v>44981</v>
      </c>
      <c r="K21" s="711">
        <v>45290</v>
      </c>
      <c r="L21" s="587">
        <f>D22/D21</f>
        <v>0</v>
      </c>
      <c r="M21" s="587">
        <f>E22/E21</f>
        <v>0.22875000000000001</v>
      </c>
      <c r="N21" s="701">
        <v>0</v>
      </c>
      <c r="O21" s="296"/>
      <c r="P21" s="841"/>
      <c r="Q21" s="836"/>
      <c r="R21" s="836"/>
      <c r="S21" s="829"/>
      <c r="X21" s="98"/>
    </row>
    <row r="22" spans="1:28" s="86" customFormat="1" ht="42" customHeight="1">
      <c r="A22" s="714"/>
      <c r="B22" s="212" t="s">
        <v>0</v>
      </c>
      <c r="C22" s="704"/>
      <c r="D22" s="242">
        <v>0</v>
      </c>
      <c r="E22" s="73">
        <f t="shared" si="0"/>
        <v>9150000</v>
      </c>
      <c r="F22" s="73">
        <f>7750000+700000+700000</f>
        <v>9150000</v>
      </c>
      <c r="G22" s="73">
        <v>0</v>
      </c>
      <c r="H22" s="73">
        <v>0</v>
      </c>
      <c r="I22" s="73">
        <v>0</v>
      </c>
      <c r="J22" s="712"/>
      <c r="K22" s="712"/>
      <c r="L22" s="705"/>
      <c r="M22" s="705"/>
      <c r="N22" s="702"/>
      <c r="O22" s="296"/>
      <c r="P22" s="842"/>
      <c r="Q22" s="862"/>
      <c r="R22" s="846"/>
      <c r="S22" s="864"/>
      <c r="AB22" s="90"/>
    </row>
    <row r="23" spans="1:28" s="86" customFormat="1" ht="39" customHeight="1">
      <c r="A23" s="713" t="s">
        <v>310</v>
      </c>
      <c r="B23" s="212" t="s">
        <v>1</v>
      </c>
      <c r="C23" s="703" t="s">
        <v>111</v>
      </c>
      <c r="D23" s="242">
        <v>8</v>
      </c>
      <c r="E23" s="73">
        <f t="shared" si="0"/>
        <v>25000000</v>
      </c>
      <c r="F23" s="73">
        <v>25000000</v>
      </c>
      <c r="G23" s="73">
        <v>0</v>
      </c>
      <c r="H23" s="73">
        <v>0</v>
      </c>
      <c r="I23" s="73">
        <v>0</v>
      </c>
      <c r="J23" s="711">
        <v>44987</v>
      </c>
      <c r="K23" s="711">
        <v>45290</v>
      </c>
      <c r="L23" s="587">
        <f>D24/D23</f>
        <v>0</v>
      </c>
      <c r="M23" s="587">
        <f>E24/E23</f>
        <v>0.94235999999999998</v>
      </c>
      <c r="N23" s="701">
        <v>0</v>
      </c>
      <c r="O23" s="296"/>
      <c r="P23" s="842"/>
      <c r="Q23" s="845"/>
      <c r="R23" s="846"/>
      <c r="S23" s="829"/>
    </row>
    <row r="24" spans="1:28" s="86" customFormat="1" ht="39" customHeight="1">
      <c r="A24" s="714"/>
      <c r="B24" s="212" t="s">
        <v>0</v>
      </c>
      <c r="C24" s="704"/>
      <c r="D24" s="242">
        <v>0</v>
      </c>
      <c r="E24" s="73">
        <f t="shared" si="0"/>
        <v>23559000</v>
      </c>
      <c r="F24" s="73">
        <f>14149000+9000000+410000</f>
        <v>23559000</v>
      </c>
      <c r="G24" s="73">
        <v>0</v>
      </c>
      <c r="H24" s="73">
        <v>0</v>
      </c>
      <c r="I24" s="73">
        <v>0</v>
      </c>
      <c r="J24" s="712"/>
      <c r="K24" s="712"/>
      <c r="L24" s="705"/>
      <c r="M24" s="705"/>
      <c r="N24" s="702"/>
      <c r="O24" s="296"/>
      <c r="P24" s="842"/>
      <c r="Q24" s="862"/>
      <c r="R24" s="846"/>
      <c r="S24" s="864"/>
    </row>
    <row r="25" spans="1:28" s="86" customFormat="1" ht="39" customHeight="1">
      <c r="A25" s="713" t="s">
        <v>349</v>
      </c>
      <c r="B25" s="212" t="s">
        <v>1</v>
      </c>
      <c r="C25" s="703" t="s">
        <v>111</v>
      </c>
      <c r="D25" s="242">
        <v>2</v>
      </c>
      <c r="E25" s="73">
        <f t="shared" si="0"/>
        <v>14149000</v>
      </c>
      <c r="F25" s="73">
        <v>14149000</v>
      </c>
      <c r="G25" s="73">
        <v>0</v>
      </c>
      <c r="H25" s="73">
        <v>0</v>
      </c>
      <c r="I25" s="73">
        <v>0</v>
      </c>
      <c r="J25" s="711">
        <v>44987</v>
      </c>
      <c r="K25" s="711">
        <v>45290</v>
      </c>
      <c r="L25" s="587">
        <f>D26/D25</f>
        <v>0</v>
      </c>
      <c r="M25" s="587">
        <f>E26/E25</f>
        <v>0</v>
      </c>
      <c r="N25" s="701">
        <v>0</v>
      </c>
      <c r="O25" s="296"/>
      <c r="P25" s="842"/>
      <c r="Q25" s="845"/>
      <c r="R25" s="846"/>
      <c r="S25" s="829"/>
    </row>
    <row r="26" spans="1:28" s="86" customFormat="1" ht="39" customHeight="1">
      <c r="A26" s="714"/>
      <c r="B26" s="212" t="s">
        <v>0</v>
      </c>
      <c r="C26" s="704"/>
      <c r="D26" s="242">
        <v>0</v>
      </c>
      <c r="E26" s="73">
        <f t="shared" si="0"/>
        <v>0</v>
      </c>
      <c r="F26" s="73">
        <v>0</v>
      </c>
      <c r="G26" s="73">
        <v>0</v>
      </c>
      <c r="H26" s="73">
        <v>0</v>
      </c>
      <c r="I26" s="73">
        <v>0</v>
      </c>
      <c r="J26" s="712"/>
      <c r="K26" s="712"/>
      <c r="L26" s="705"/>
      <c r="M26" s="705"/>
      <c r="N26" s="702"/>
      <c r="O26" s="296"/>
      <c r="P26" s="842"/>
      <c r="Q26" s="845"/>
      <c r="R26" s="846"/>
      <c r="S26" s="829"/>
    </row>
    <row r="27" spans="1:28" s="86" customFormat="1" ht="25.5" customHeight="1">
      <c r="A27" s="713" t="s">
        <v>350</v>
      </c>
      <c r="B27" s="212" t="s">
        <v>1</v>
      </c>
      <c r="C27" s="703" t="s">
        <v>555</v>
      </c>
      <c r="D27" s="242">
        <v>1</v>
      </c>
      <c r="E27" s="73">
        <f t="shared" si="0"/>
        <v>1000000</v>
      </c>
      <c r="F27" s="73">
        <v>1000000</v>
      </c>
      <c r="G27" s="73">
        <v>0</v>
      </c>
      <c r="H27" s="73">
        <v>0</v>
      </c>
      <c r="I27" s="73">
        <v>0</v>
      </c>
      <c r="J27" s="711">
        <v>44971</v>
      </c>
      <c r="K27" s="711">
        <v>45278</v>
      </c>
      <c r="L27" s="587">
        <f>D28/D27</f>
        <v>0</v>
      </c>
      <c r="M27" s="587">
        <f>E28/E27</f>
        <v>1</v>
      </c>
      <c r="N27" s="701">
        <v>0</v>
      </c>
      <c r="O27" s="296"/>
      <c r="P27" s="866"/>
      <c r="Q27" s="866"/>
      <c r="R27" s="846"/>
      <c r="S27" s="829"/>
      <c r="T27" s="197"/>
      <c r="U27" s="546"/>
      <c r="V27" s="546"/>
      <c r="X27" s="87"/>
      <c r="Z27" s="88"/>
      <c r="AA27" s="89"/>
      <c r="AB27" s="90"/>
    </row>
    <row r="28" spans="1:28" s="86" customFormat="1" ht="25.5" customHeight="1">
      <c r="A28" s="714"/>
      <c r="B28" s="212" t="s">
        <v>0</v>
      </c>
      <c r="C28" s="704"/>
      <c r="D28" s="242">
        <v>0</v>
      </c>
      <c r="E28" s="73">
        <f t="shared" si="0"/>
        <v>1000000</v>
      </c>
      <c r="F28" s="73">
        <v>1000000</v>
      </c>
      <c r="G28" s="73">
        <v>0</v>
      </c>
      <c r="H28" s="73">
        <v>0</v>
      </c>
      <c r="I28" s="73">
        <v>0</v>
      </c>
      <c r="J28" s="712"/>
      <c r="K28" s="712"/>
      <c r="L28" s="705"/>
      <c r="M28" s="705"/>
      <c r="N28" s="702"/>
      <c r="O28" s="296"/>
      <c r="P28" s="866"/>
      <c r="Q28" s="866"/>
      <c r="R28" s="846"/>
      <c r="S28" s="829"/>
      <c r="X28" s="98"/>
      <c r="Z28" s="88"/>
      <c r="AA28" s="89"/>
      <c r="AB28" s="90"/>
    </row>
    <row r="29" spans="1:28" s="86" customFormat="1" ht="23.25" customHeight="1">
      <c r="A29" s="713" t="s">
        <v>351</v>
      </c>
      <c r="B29" s="212" t="s">
        <v>1</v>
      </c>
      <c r="C29" s="703" t="s">
        <v>556</v>
      </c>
      <c r="D29" s="242">
        <v>1</v>
      </c>
      <c r="E29" s="73">
        <f t="shared" si="0"/>
        <v>2000000</v>
      </c>
      <c r="F29" s="73">
        <v>2000000</v>
      </c>
      <c r="G29" s="73">
        <v>0</v>
      </c>
      <c r="H29" s="73">
        <v>0</v>
      </c>
      <c r="I29" s="73">
        <v>0</v>
      </c>
      <c r="J29" s="711">
        <v>45017</v>
      </c>
      <c r="K29" s="711">
        <v>45288</v>
      </c>
      <c r="L29" s="587">
        <f>D30/D29</f>
        <v>0</v>
      </c>
      <c r="M29" s="587">
        <f>E30/E29</f>
        <v>1</v>
      </c>
      <c r="N29" s="701">
        <v>0</v>
      </c>
      <c r="O29" s="296"/>
      <c r="P29" s="866"/>
      <c r="Q29" s="866"/>
      <c r="R29" s="846"/>
      <c r="S29" s="829"/>
      <c r="X29" s="98"/>
      <c r="Z29" s="88"/>
      <c r="AA29" s="89"/>
      <c r="AB29" s="90"/>
    </row>
    <row r="30" spans="1:28" s="86" customFormat="1" ht="23.25" customHeight="1">
      <c r="A30" s="714"/>
      <c r="B30" s="212" t="s">
        <v>0</v>
      </c>
      <c r="C30" s="704"/>
      <c r="D30" s="242">
        <v>0</v>
      </c>
      <c r="E30" s="73">
        <f t="shared" si="0"/>
        <v>2000000</v>
      </c>
      <c r="F30" s="73">
        <v>2000000</v>
      </c>
      <c r="G30" s="73">
        <v>0</v>
      </c>
      <c r="H30" s="73">
        <v>0</v>
      </c>
      <c r="I30" s="73">
        <v>0</v>
      </c>
      <c r="J30" s="712"/>
      <c r="K30" s="712"/>
      <c r="L30" s="705"/>
      <c r="M30" s="705"/>
      <c r="N30" s="702"/>
      <c r="O30" s="296"/>
      <c r="P30" s="841"/>
      <c r="Q30" s="836"/>
      <c r="R30" s="836"/>
      <c r="S30" s="829"/>
      <c r="T30" s="829"/>
      <c r="X30" s="98"/>
      <c r="Z30" s="88"/>
      <c r="AA30" s="89"/>
      <c r="AB30" s="90"/>
    </row>
    <row r="31" spans="1:28" s="86" customFormat="1" ht="34.5" customHeight="1">
      <c r="A31" s="713" t="s">
        <v>352</v>
      </c>
      <c r="B31" s="365" t="s">
        <v>1</v>
      </c>
      <c r="C31" s="703" t="s">
        <v>557</v>
      </c>
      <c r="D31" s="313">
        <v>1</v>
      </c>
      <c r="E31" s="73">
        <f t="shared" si="0"/>
        <v>2000000</v>
      </c>
      <c r="F31" s="73">
        <v>2000000</v>
      </c>
      <c r="G31" s="73">
        <v>0</v>
      </c>
      <c r="H31" s="73">
        <v>0</v>
      </c>
      <c r="I31" s="73">
        <v>0</v>
      </c>
      <c r="J31" s="711">
        <v>45017</v>
      </c>
      <c r="K31" s="711">
        <v>45290</v>
      </c>
      <c r="L31" s="587">
        <f>D32/D31</f>
        <v>0</v>
      </c>
      <c r="M31" s="587">
        <f>E32/E31</f>
        <v>0</v>
      </c>
      <c r="N31" s="701">
        <v>0</v>
      </c>
      <c r="O31" s="296"/>
      <c r="P31" s="842"/>
      <c r="Q31" s="862"/>
      <c r="R31" s="846"/>
      <c r="S31" s="864"/>
      <c r="T31" s="829"/>
      <c r="X31" s="98"/>
      <c r="Z31" s="88"/>
      <c r="AA31" s="89"/>
      <c r="AB31" s="90"/>
    </row>
    <row r="32" spans="1:28" s="86" customFormat="1" ht="34.5" customHeight="1">
      <c r="A32" s="714"/>
      <c r="B32" s="365" t="s">
        <v>0</v>
      </c>
      <c r="C32" s="704"/>
      <c r="D32" s="242">
        <v>0</v>
      </c>
      <c r="E32" s="73">
        <f t="shared" si="0"/>
        <v>0</v>
      </c>
      <c r="F32" s="73">
        <v>0</v>
      </c>
      <c r="G32" s="73">
        <v>0</v>
      </c>
      <c r="H32" s="73">
        <v>0</v>
      </c>
      <c r="I32" s="73">
        <v>0</v>
      </c>
      <c r="J32" s="712"/>
      <c r="K32" s="712"/>
      <c r="L32" s="705"/>
      <c r="M32" s="705"/>
      <c r="N32" s="702"/>
      <c r="O32" s="296"/>
      <c r="P32" s="842"/>
      <c r="Q32" s="845"/>
      <c r="R32" s="846"/>
      <c r="S32" s="829"/>
      <c r="T32" s="829"/>
      <c r="U32" s="829"/>
      <c r="V32" s="829"/>
      <c r="X32" s="98"/>
      <c r="Z32" s="88"/>
      <c r="AA32" s="89"/>
      <c r="AB32" s="90"/>
    </row>
    <row r="33" spans="1:53" ht="15.75">
      <c r="A33" s="719" t="s">
        <v>6</v>
      </c>
      <c r="B33" s="30" t="s">
        <v>1</v>
      </c>
      <c r="C33" s="578"/>
      <c r="D33" s="74"/>
      <c r="E33" s="75">
        <f>SUM(E17+E19+E21+E23+E25+E27+E29+E31)</f>
        <v>300000000</v>
      </c>
      <c r="F33" s="75">
        <f>SUM(F17+F19+F21+F23+F25+F27+F29+F31)</f>
        <v>300000000</v>
      </c>
      <c r="G33" s="75">
        <f>SUM(G27+G19+G31+G29+G21+G17+G23)</f>
        <v>0</v>
      </c>
      <c r="H33" s="75">
        <f>SUM(H27+H19+H31+H29+H21+H17+H23)</f>
        <v>0</v>
      </c>
      <c r="I33" s="75">
        <f>SUM(I27+I19+I31+I29+I21+I17+I23)</f>
        <v>0</v>
      </c>
      <c r="J33" s="32"/>
      <c r="K33" s="76"/>
      <c r="L33" s="76"/>
      <c r="M33" s="76"/>
      <c r="N33" s="34"/>
      <c r="O33" s="86"/>
      <c r="P33" s="171"/>
      <c r="Q33" s="829"/>
      <c r="R33" s="867"/>
      <c r="S33" s="867"/>
      <c r="T33" s="162"/>
      <c r="U33" s="162"/>
      <c r="V33" s="162"/>
    </row>
    <row r="34" spans="1:53" ht="15.75">
      <c r="A34" s="720"/>
      <c r="B34" s="30" t="s">
        <v>0</v>
      </c>
      <c r="C34" s="579"/>
      <c r="D34" s="74"/>
      <c r="E34" s="75">
        <f>SUM(E18+E20+E22+E24+E26+E28+E30+E32)</f>
        <v>45709000</v>
      </c>
      <c r="F34" s="75">
        <f>SUM(F18+F20+F22+F24+F26+F28+F30+F32)</f>
        <v>45709000</v>
      </c>
      <c r="G34" s="75">
        <f>SUM(G18+G20+G22+G24+G26+G28+G30+G32)</f>
        <v>0</v>
      </c>
      <c r="H34" s="75">
        <f>SUM(H18+H20+H22+H24+H26+H28+H30+H32)</f>
        <v>0</v>
      </c>
      <c r="I34" s="75">
        <f>SUM(I18+I20+I22+I24+I26+I28+I30+I32)</f>
        <v>0</v>
      </c>
      <c r="J34" s="32"/>
      <c r="K34" s="76"/>
      <c r="L34" s="76"/>
      <c r="M34" s="76"/>
      <c r="N34" s="34"/>
      <c r="O34" s="86"/>
      <c r="P34" s="171"/>
      <c r="Q34" s="829"/>
      <c r="R34" s="867"/>
      <c r="S34" s="867"/>
      <c r="T34" s="162"/>
      <c r="U34" s="162"/>
      <c r="V34" s="162"/>
    </row>
    <row r="35" spans="1:53" ht="39.75" customHeight="1">
      <c r="A35" s="138" t="s">
        <v>5</v>
      </c>
      <c r="B35" s="735" t="s">
        <v>4</v>
      </c>
      <c r="C35" s="736"/>
      <c r="D35" s="737"/>
      <c r="E35" s="735" t="s">
        <v>3</v>
      </c>
      <c r="F35" s="736"/>
      <c r="G35" s="736"/>
      <c r="H35" s="737"/>
      <c r="I35" s="138"/>
      <c r="J35" s="738" t="s">
        <v>2</v>
      </c>
      <c r="K35" s="739"/>
      <c r="L35" s="739"/>
      <c r="M35" s="739"/>
      <c r="N35" s="740"/>
      <c r="O35" s="312"/>
      <c r="P35" s="868"/>
      <c r="Q35" s="868"/>
      <c r="T35" s="162"/>
      <c r="U35" s="162"/>
      <c r="V35" s="162"/>
    </row>
    <row r="36" spans="1:53" ht="30.75" customHeight="1">
      <c r="A36" s="733" t="s">
        <v>104</v>
      </c>
      <c r="B36" s="741" t="s">
        <v>105</v>
      </c>
      <c r="C36" s="742"/>
      <c r="D36" s="743"/>
      <c r="E36" s="747" t="s">
        <v>64</v>
      </c>
      <c r="F36" s="748"/>
      <c r="G36" s="749"/>
      <c r="H36" s="79" t="s">
        <v>1</v>
      </c>
      <c r="I36" s="80">
        <v>1</v>
      </c>
      <c r="J36" s="724" t="s">
        <v>422</v>
      </c>
      <c r="K36" s="725"/>
      <c r="L36" s="725"/>
      <c r="M36" s="725"/>
      <c r="N36" s="726"/>
      <c r="O36" s="312"/>
      <c r="P36" s="868"/>
      <c r="Q36" s="868"/>
      <c r="R36" s="869"/>
      <c r="S36" s="869"/>
      <c r="T36" s="869"/>
      <c r="U36" s="869"/>
      <c r="V36" s="869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</row>
    <row r="37" spans="1:53" ht="30.75" customHeight="1">
      <c r="A37" s="753"/>
      <c r="B37" s="744"/>
      <c r="C37" s="745"/>
      <c r="D37" s="746"/>
      <c r="E37" s="750"/>
      <c r="F37" s="751"/>
      <c r="G37" s="752"/>
      <c r="H37" s="79" t="s">
        <v>0</v>
      </c>
      <c r="I37" s="80">
        <v>0</v>
      </c>
      <c r="J37" s="727"/>
      <c r="K37" s="728"/>
      <c r="L37" s="728"/>
      <c r="M37" s="728"/>
      <c r="N37" s="729"/>
      <c r="O37" s="312"/>
      <c r="P37" s="868"/>
      <c r="Q37" s="868"/>
      <c r="R37" s="869"/>
      <c r="S37" s="869"/>
      <c r="T37" s="869"/>
      <c r="U37" s="869"/>
      <c r="V37" s="869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</row>
    <row r="38" spans="1:53" ht="32.25" customHeight="1">
      <c r="A38" s="733" t="s">
        <v>104</v>
      </c>
      <c r="B38" s="741" t="s">
        <v>106</v>
      </c>
      <c r="C38" s="742"/>
      <c r="D38" s="743"/>
      <c r="E38" s="747" t="s">
        <v>65</v>
      </c>
      <c r="F38" s="748"/>
      <c r="G38" s="749"/>
      <c r="H38" s="79" t="s">
        <v>1</v>
      </c>
      <c r="I38" s="80">
        <v>1</v>
      </c>
      <c r="J38" s="727"/>
      <c r="K38" s="728"/>
      <c r="L38" s="728"/>
      <c r="M38" s="728"/>
      <c r="N38" s="729"/>
      <c r="O38" s="312"/>
      <c r="P38" s="868"/>
      <c r="Q38" s="868"/>
      <c r="R38" s="869"/>
      <c r="S38" s="869"/>
      <c r="T38" s="869"/>
      <c r="U38" s="869"/>
      <c r="V38" s="869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</row>
    <row r="39" spans="1:53" ht="32.25" customHeight="1">
      <c r="A39" s="753"/>
      <c r="B39" s="744"/>
      <c r="C39" s="745"/>
      <c r="D39" s="746"/>
      <c r="E39" s="750"/>
      <c r="F39" s="751"/>
      <c r="G39" s="752"/>
      <c r="H39" s="79" t="s">
        <v>0</v>
      </c>
      <c r="I39" s="80">
        <v>0</v>
      </c>
      <c r="J39" s="727"/>
      <c r="K39" s="728"/>
      <c r="L39" s="728"/>
      <c r="M39" s="728"/>
      <c r="N39" s="729"/>
      <c r="O39" s="312"/>
      <c r="P39" s="868"/>
      <c r="Q39" s="868"/>
      <c r="R39" s="869"/>
      <c r="S39" s="869"/>
      <c r="T39" s="869"/>
      <c r="U39" s="869"/>
      <c r="V39" s="869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</row>
    <row r="40" spans="1:53" ht="36.75" customHeight="1">
      <c r="A40" s="733" t="s">
        <v>104</v>
      </c>
      <c r="B40" s="741" t="s">
        <v>107</v>
      </c>
      <c r="C40" s="742"/>
      <c r="D40" s="743"/>
      <c r="E40" s="741" t="s">
        <v>66</v>
      </c>
      <c r="F40" s="742"/>
      <c r="G40" s="743"/>
      <c r="H40" s="79" t="s">
        <v>1</v>
      </c>
      <c r="I40" s="80">
        <v>1</v>
      </c>
      <c r="J40" s="727"/>
      <c r="K40" s="728"/>
      <c r="L40" s="728"/>
      <c r="M40" s="728"/>
      <c r="N40" s="729"/>
      <c r="O40" s="312"/>
      <c r="P40" s="868"/>
      <c r="Q40" s="868"/>
      <c r="R40" s="869"/>
      <c r="S40" s="869"/>
      <c r="T40" s="869"/>
      <c r="U40" s="869"/>
      <c r="V40" s="869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</row>
    <row r="41" spans="1:53" ht="36.75" customHeight="1">
      <c r="A41" s="753"/>
      <c r="B41" s="744"/>
      <c r="C41" s="745"/>
      <c r="D41" s="746"/>
      <c r="E41" s="744"/>
      <c r="F41" s="745"/>
      <c r="G41" s="746"/>
      <c r="H41" s="79" t="s">
        <v>0</v>
      </c>
      <c r="I41" s="80">
        <v>0</v>
      </c>
      <c r="J41" s="727"/>
      <c r="K41" s="728"/>
      <c r="L41" s="728"/>
      <c r="M41" s="728"/>
      <c r="N41" s="729"/>
      <c r="O41" s="312"/>
      <c r="P41" s="868"/>
      <c r="Q41" s="868"/>
      <c r="R41" s="869"/>
      <c r="S41" s="869"/>
      <c r="T41" s="869"/>
      <c r="U41" s="869"/>
      <c r="V41" s="869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</row>
    <row r="42" spans="1:53" ht="59.25" customHeight="1">
      <c r="A42" s="733" t="s">
        <v>108</v>
      </c>
      <c r="B42" s="741" t="s">
        <v>109</v>
      </c>
      <c r="C42" s="742"/>
      <c r="D42" s="743"/>
      <c r="E42" s="757" t="s">
        <v>67</v>
      </c>
      <c r="F42" s="758"/>
      <c r="G42" s="759"/>
      <c r="H42" s="79" t="s">
        <v>1</v>
      </c>
      <c r="I42" s="80">
        <v>1</v>
      </c>
      <c r="J42" s="727"/>
      <c r="K42" s="728"/>
      <c r="L42" s="728"/>
      <c r="M42" s="728"/>
      <c r="N42" s="729"/>
      <c r="O42" s="312"/>
      <c r="P42" s="868"/>
      <c r="Q42" s="868"/>
      <c r="R42" s="869"/>
      <c r="S42" s="869"/>
      <c r="T42" s="869"/>
      <c r="U42" s="869"/>
      <c r="V42" s="869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</row>
    <row r="43" spans="1:53" ht="59.25" customHeight="1">
      <c r="A43" s="734"/>
      <c r="B43" s="754"/>
      <c r="C43" s="755"/>
      <c r="D43" s="756"/>
      <c r="E43" s="760"/>
      <c r="F43" s="761"/>
      <c r="G43" s="762"/>
      <c r="H43" s="79" t="s">
        <v>0</v>
      </c>
      <c r="I43" s="80">
        <v>0</v>
      </c>
      <c r="J43" s="730"/>
      <c r="K43" s="731"/>
      <c r="L43" s="731"/>
      <c r="M43" s="731"/>
      <c r="N43" s="732"/>
      <c r="O43" s="312"/>
      <c r="P43" s="868"/>
      <c r="Q43" s="868"/>
      <c r="R43" s="869"/>
      <c r="S43" s="869"/>
      <c r="T43" s="869"/>
      <c r="U43" s="869"/>
      <c r="V43" s="869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</row>
    <row r="44" spans="1:53" ht="15.75" customHeight="1">
      <c r="A44" s="721" t="s">
        <v>344</v>
      </c>
      <c r="B44" s="722"/>
      <c r="C44" s="722"/>
      <c r="D44" s="722"/>
      <c r="E44" s="722"/>
      <c r="F44" s="722"/>
      <c r="G44" s="722"/>
      <c r="H44" s="722"/>
      <c r="I44" s="722"/>
      <c r="J44" s="722"/>
      <c r="K44" s="722"/>
      <c r="L44" s="722"/>
      <c r="M44" s="722"/>
      <c r="N44" s="723"/>
      <c r="O44" s="306"/>
      <c r="P44" s="870"/>
      <c r="Q44" s="870"/>
      <c r="R44" s="869"/>
      <c r="S44" s="869"/>
      <c r="T44" s="869"/>
      <c r="U44" s="869"/>
      <c r="V44" s="869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</row>
    <row r="45" spans="1:53">
      <c r="R45" s="869"/>
      <c r="S45" s="869"/>
      <c r="T45" s="869"/>
      <c r="U45" s="869"/>
      <c r="V45" s="869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</row>
    <row r="46" spans="1:53">
      <c r="R46" s="869"/>
      <c r="S46" s="869"/>
      <c r="T46" s="869"/>
      <c r="U46" s="869"/>
      <c r="V46" s="869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</row>
    <row r="47" spans="1:53">
      <c r="R47" s="869"/>
      <c r="S47" s="869"/>
      <c r="T47" s="869"/>
      <c r="U47" s="869"/>
      <c r="V47" s="869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</row>
    <row r="48" spans="1:53">
      <c r="R48" s="869"/>
      <c r="S48" s="869"/>
      <c r="T48" s="869"/>
      <c r="U48" s="869"/>
      <c r="V48" s="869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</row>
    <row r="49" spans="18:53" ht="15.75" customHeight="1">
      <c r="R49" s="869"/>
      <c r="S49" s="869"/>
      <c r="T49" s="869"/>
      <c r="U49" s="869"/>
      <c r="V49" s="869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</row>
    <row r="50" spans="18:53">
      <c r="R50" s="869"/>
      <c r="S50" s="869"/>
      <c r="T50" s="869"/>
      <c r="U50" s="869"/>
      <c r="V50" s="869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</row>
    <row r="51" spans="18:53" ht="15.75" customHeight="1">
      <c r="R51" s="869"/>
      <c r="S51" s="869"/>
      <c r="T51" s="869"/>
      <c r="U51" s="869"/>
      <c r="V51" s="869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</row>
    <row r="53" spans="18:53" ht="15.75" customHeight="1"/>
  </sheetData>
  <mergeCells count="114">
    <mergeCell ref="A44:N44"/>
    <mergeCell ref="J36:N43"/>
    <mergeCell ref="A42:A43"/>
    <mergeCell ref="B35:D35"/>
    <mergeCell ref="E35:H35"/>
    <mergeCell ref="J35:N35"/>
    <mergeCell ref="B36:D37"/>
    <mergeCell ref="E36:G37"/>
    <mergeCell ref="A36:A37"/>
    <mergeCell ref="A40:A41"/>
    <mergeCell ref="A38:A39"/>
    <mergeCell ref="B38:D39"/>
    <mergeCell ref="E38:G39"/>
    <mergeCell ref="B40:D41"/>
    <mergeCell ref="E40:G41"/>
    <mergeCell ref="B42:D43"/>
    <mergeCell ref="E42:G43"/>
    <mergeCell ref="A31:A32"/>
    <mergeCell ref="C31:C32"/>
    <mergeCell ref="A23:A24"/>
    <mergeCell ref="C23:C24"/>
    <mergeCell ref="J31:J32"/>
    <mergeCell ref="K31:K32"/>
    <mergeCell ref="L31:L32"/>
    <mergeCell ref="M31:M32"/>
    <mergeCell ref="A33:A34"/>
    <mergeCell ref="A29:A30"/>
    <mergeCell ref="C29:C30"/>
    <mergeCell ref="J29:J30"/>
    <mergeCell ref="K29:K30"/>
    <mergeCell ref="L29:L30"/>
    <mergeCell ref="M29:M30"/>
    <mergeCell ref="A25:A26"/>
    <mergeCell ref="C25:C26"/>
    <mergeCell ref="C33:C34"/>
    <mergeCell ref="A17:A18"/>
    <mergeCell ref="C17:C18"/>
    <mergeCell ref="A21:A22"/>
    <mergeCell ref="C21:C22"/>
    <mergeCell ref="N21:N22"/>
    <mergeCell ref="A27:A28"/>
    <mergeCell ref="J21:J22"/>
    <mergeCell ref="K21:K22"/>
    <mergeCell ref="L21:L22"/>
    <mergeCell ref="M21:M22"/>
    <mergeCell ref="M23:M24"/>
    <mergeCell ref="J23:J24"/>
    <mergeCell ref="N23:N24"/>
    <mergeCell ref="A19:A20"/>
    <mergeCell ref="C19:C20"/>
    <mergeCell ref="J19:J20"/>
    <mergeCell ref="K19:K20"/>
    <mergeCell ref="N27:N28"/>
    <mergeCell ref="N17:N18"/>
    <mergeCell ref="U27:V27"/>
    <mergeCell ref="J27:J28"/>
    <mergeCell ref="K27:K28"/>
    <mergeCell ref="L27:L28"/>
    <mergeCell ref="M27:M28"/>
    <mergeCell ref="K23:K24"/>
    <mergeCell ref="L23:L24"/>
    <mergeCell ref="J17:J18"/>
    <mergeCell ref="K17:K18"/>
    <mergeCell ref="L17:L18"/>
    <mergeCell ref="M17:M18"/>
    <mergeCell ref="J25:J26"/>
    <mergeCell ref="K25:K26"/>
    <mergeCell ref="L25:L26"/>
    <mergeCell ref="M25:M26"/>
    <mergeCell ref="N25:N26"/>
    <mergeCell ref="N31:N32"/>
    <mergeCell ref="C27:C28"/>
    <mergeCell ref="N29:N30"/>
    <mergeCell ref="L19:L20"/>
    <mergeCell ref="M19:M20"/>
    <mergeCell ref="N19:N20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B9:F9"/>
    <mergeCell ref="K9:M9"/>
    <mergeCell ref="B10:F10"/>
    <mergeCell ref="K10:M10"/>
    <mergeCell ref="K13:M13"/>
    <mergeCell ref="B12:F12"/>
    <mergeCell ref="K12:M12"/>
    <mergeCell ref="T8:X8"/>
    <mergeCell ref="B13:F13"/>
    <mergeCell ref="L15:L16"/>
    <mergeCell ref="M15:M16"/>
    <mergeCell ref="U16:V16"/>
    <mergeCell ref="U15:V15"/>
    <mergeCell ref="A14:A16"/>
    <mergeCell ref="B14:B16"/>
    <mergeCell ref="C14:C16"/>
    <mergeCell ref="D14:D16"/>
    <mergeCell ref="E14:E16"/>
    <mergeCell ref="F14:I15"/>
    <mergeCell ref="J14:K15"/>
    <mergeCell ref="L14:N14"/>
    <mergeCell ref="N15:N16"/>
  </mergeCells>
  <pageMargins left="0.7" right="0.7" top="0.75" bottom="0.75" header="0.3" footer="0.3"/>
  <pageSetup paperSize="14" scale="57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3554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0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4" r:id="rId4"/>
      </mc:Fallback>
    </mc:AlternateContent>
    <mc:AlternateContent xmlns:mc="http://schemas.openxmlformats.org/markup-compatibility/2006">
      <mc:Choice Requires="x14">
        <oleObject shapeId="23557" r:id="rId6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57" r:id="rId6"/>
      </mc:Fallback>
    </mc:AlternateContent>
    <mc:AlternateContent xmlns:mc="http://schemas.openxmlformats.org/markup-compatibility/2006">
      <mc:Choice Requires="x14">
        <oleObject shapeId="23560" r:id="rId7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133350</xdr:rowOff>
              </from>
              <to>
                <xdr:col>1</xdr:col>
                <xdr:colOff>4343400</xdr:colOff>
                <xdr:row>3</xdr:row>
                <xdr:rowOff>95250</xdr:rowOff>
              </to>
            </anchor>
          </objectPr>
        </oleObject>
      </mc:Choice>
      <mc:Fallback>
        <oleObject shapeId="23560" r:id="rId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P80"/>
  <sheetViews>
    <sheetView topLeftCell="I76" zoomScale="96" zoomScaleNormal="96" zoomScalePageLayoutView="50" workbookViewId="0">
      <selection activeCell="P37" sqref="P37:S52"/>
    </sheetView>
  </sheetViews>
  <sheetFormatPr baseColWidth="10" defaultColWidth="12.5703125" defaultRowHeight="15"/>
  <cols>
    <col min="1" max="1" width="67" style="1" customWidth="1"/>
    <col min="2" max="2" width="10.28515625" style="1" customWidth="1"/>
    <col min="3" max="3" width="20.140625" style="1" customWidth="1"/>
    <col min="4" max="4" width="15.5703125" style="1" customWidth="1"/>
    <col min="5" max="5" width="24.28515625" style="1" customWidth="1"/>
    <col min="6" max="6" width="22.140625" style="1" customWidth="1"/>
    <col min="7" max="7" width="10.28515625" style="3" customWidth="1"/>
    <col min="8" max="8" width="13.42578125" style="1" customWidth="1"/>
    <col min="9" max="9" width="10.42578125" style="1" customWidth="1"/>
    <col min="10" max="10" width="13.5703125" style="2" customWidth="1"/>
    <col min="11" max="11" width="22.42578125" style="2" customWidth="1"/>
    <col min="12" max="12" width="13.28515625" style="1" customWidth="1"/>
    <col min="13" max="13" width="15.28515625" style="1" customWidth="1"/>
    <col min="14" max="14" width="16.42578125" style="1" customWidth="1"/>
    <col min="15" max="15" width="12.28515625" style="1" customWidth="1"/>
    <col min="16" max="16" width="5.140625" style="1" customWidth="1"/>
    <col min="17" max="17" width="8.7109375" style="1" customWidth="1"/>
    <col min="18" max="18" width="20.7109375" style="1" customWidth="1"/>
    <col min="19" max="19" width="25.140625" style="1" customWidth="1"/>
    <col min="20" max="20" width="18.5703125" style="1" customWidth="1"/>
    <col min="21" max="21" width="37.42578125" style="1" customWidth="1"/>
    <col min="22" max="22" width="12.5703125" style="1" hidden="1" customWidth="1"/>
    <col min="23" max="23" width="24.28515625" style="1" customWidth="1"/>
    <col min="24" max="24" width="22.5703125" style="1" customWidth="1"/>
    <col min="25" max="26" width="12.5703125" style="1"/>
    <col min="27" max="27" width="16.85546875" style="1" customWidth="1"/>
    <col min="28" max="28" width="12.5703125" style="1"/>
    <col min="29" max="29" width="30.140625" style="1" customWidth="1"/>
    <col min="30" max="30" width="15.42578125" style="1" customWidth="1"/>
    <col min="31" max="31" width="15.85546875" style="1" customWidth="1"/>
    <col min="32" max="32" width="24.42578125" style="1" customWidth="1"/>
    <col min="33" max="33" width="17.140625" style="1" customWidth="1"/>
    <col min="34" max="16384" width="12.5703125" style="1"/>
  </cols>
  <sheetData>
    <row r="1" spans="1:250" ht="37.5" customHeight="1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50"/>
      <c r="P1" s="50"/>
      <c r="Q1" s="50"/>
    </row>
    <row r="2" spans="1:250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50"/>
      <c r="P2" s="50"/>
      <c r="Q2" s="50"/>
    </row>
    <row r="3" spans="1:250" ht="33.75" customHeight="1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50"/>
      <c r="P3" s="50"/>
      <c r="Q3" s="50"/>
    </row>
    <row r="4" spans="1:250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50"/>
      <c r="P4" s="50"/>
      <c r="Q4" s="50"/>
    </row>
    <row r="5" spans="1:250" ht="15.75">
      <c r="A5" s="400"/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50"/>
      <c r="P5" s="50"/>
      <c r="Q5" s="50"/>
    </row>
    <row r="6" spans="1:250" ht="15.75">
      <c r="A6" s="402" t="s">
        <v>140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50"/>
      <c r="P6" s="50"/>
      <c r="Q6" s="50"/>
    </row>
    <row r="7" spans="1:250" ht="24.75" customHeight="1">
      <c r="A7" s="51" t="s">
        <v>342</v>
      </c>
      <c r="B7" s="402" t="s">
        <v>374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</row>
    <row r="8" spans="1:250" ht="15.75">
      <c r="A8" s="117" t="s">
        <v>32</v>
      </c>
      <c r="B8" s="409" t="s">
        <v>33</v>
      </c>
      <c r="C8" s="409"/>
      <c r="D8" s="409"/>
      <c r="E8" s="409"/>
      <c r="F8" s="409"/>
      <c r="G8" s="775" t="s">
        <v>440</v>
      </c>
      <c r="H8" s="775"/>
      <c r="I8" s="775"/>
      <c r="J8" s="411" t="s">
        <v>31</v>
      </c>
      <c r="K8" s="411"/>
      <c r="L8" s="411"/>
      <c r="M8" s="411"/>
      <c r="N8" s="411"/>
      <c r="O8" s="53"/>
      <c r="P8" s="53"/>
      <c r="Q8" s="53"/>
      <c r="S8" s="469"/>
      <c r="T8" s="469"/>
      <c r="U8" s="469"/>
      <c r="V8" s="469"/>
      <c r="W8" s="469"/>
    </row>
    <row r="9" spans="1:250" ht="15.75">
      <c r="A9" s="147" t="s">
        <v>30</v>
      </c>
      <c r="B9" s="368" t="s">
        <v>37</v>
      </c>
      <c r="C9" s="409"/>
      <c r="D9" s="409"/>
      <c r="E9" s="409"/>
      <c r="F9" s="409"/>
      <c r="G9" s="775"/>
      <c r="H9" s="775"/>
      <c r="I9" s="775"/>
      <c r="J9" s="274" t="s">
        <v>29</v>
      </c>
      <c r="K9" s="412" t="s">
        <v>28</v>
      </c>
      <c r="L9" s="412"/>
      <c r="M9" s="412"/>
      <c r="N9" s="274" t="s">
        <v>27</v>
      </c>
      <c r="O9" s="53"/>
      <c r="P9" s="53"/>
      <c r="Q9" s="53"/>
      <c r="S9" s="275"/>
      <c r="T9" s="275"/>
      <c r="U9" s="275"/>
      <c r="V9" s="275"/>
      <c r="W9" s="275"/>
    </row>
    <row r="10" spans="1:250" ht="15.75">
      <c r="A10" s="114" t="s">
        <v>26</v>
      </c>
      <c r="B10" s="368" t="s">
        <v>68</v>
      </c>
      <c r="C10" s="368"/>
      <c r="D10" s="368"/>
      <c r="E10" s="368"/>
      <c r="F10" s="368"/>
      <c r="G10" s="775"/>
      <c r="H10" s="775"/>
      <c r="I10" s="775"/>
      <c r="J10" s="56"/>
      <c r="K10" s="770"/>
      <c r="L10" s="770"/>
      <c r="M10" s="770"/>
      <c r="N10" s="324"/>
      <c r="O10" s="53"/>
      <c r="P10" s="53"/>
      <c r="Q10" s="53"/>
      <c r="S10" s="278"/>
      <c r="T10" s="513"/>
      <c r="U10" s="513"/>
      <c r="V10" s="513"/>
      <c r="W10" s="278"/>
      <c r="Y10" s="277"/>
      <c r="Z10" s="277"/>
    </row>
    <row r="11" spans="1:250" ht="42.75" customHeight="1">
      <c r="A11" s="116" t="s">
        <v>25</v>
      </c>
      <c r="B11" s="368" t="s">
        <v>69</v>
      </c>
      <c r="C11" s="368"/>
      <c r="D11" s="368"/>
      <c r="E11" s="368"/>
      <c r="F11" s="368"/>
      <c r="G11" s="775"/>
      <c r="H11" s="775"/>
      <c r="I11" s="775"/>
      <c r="J11" s="273"/>
      <c r="K11" s="403"/>
      <c r="L11" s="403"/>
      <c r="M11" s="403"/>
      <c r="N11" s="59"/>
      <c r="O11" s="53"/>
      <c r="P11" s="53"/>
      <c r="Q11" s="53"/>
      <c r="S11" s="60"/>
      <c r="T11" s="613"/>
      <c r="U11" s="613"/>
      <c r="V11" s="613"/>
      <c r="W11" s="7"/>
      <c r="Y11" s="14"/>
      <c r="Z11" s="5"/>
      <c r="AA11" s="12"/>
    </row>
    <row r="12" spans="1:250" ht="15.75">
      <c r="A12" s="323" t="s">
        <v>24</v>
      </c>
      <c r="B12" s="776">
        <v>2020730010051</v>
      </c>
      <c r="C12" s="776"/>
      <c r="D12" s="776"/>
      <c r="E12" s="776"/>
      <c r="F12" s="776"/>
      <c r="G12" s="775"/>
      <c r="H12" s="775"/>
      <c r="I12" s="775"/>
      <c r="J12" s="62"/>
      <c r="K12" s="408"/>
      <c r="L12" s="408"/>
      <c r="M12" s="408"/>
      <c r="N12" s="63"/>
      <c r="O12" s="53"/>
      <c r="P12" s="53"/>
      <c r="Q12" s="53"/>
      <c r="S12" s="60"/>
      <c r="T12" s="613"/>
      <c r="U12" s="613"/>
      <c r="V12" s="613"/>
      <c r="W12" s="7"/>
      <c r="Y12" s="14"/>
      <c r="Z12" s="5"/>
      <c r="AA12" s="12"/>
    </row>
    <row r="13" spans="1:250" ht="35.25" customHeight="1">
      <c r="A13" s="322" t="s">
        <v>366</v>
      </c>
      <c r="B13" s="594" t="s">
        <v>135</v>
      </c>
      <c r="C13" s="594"/>
      <c r="D13" s="594"/>
      <c r="E13" s="594"/>
      <c r="F13" s="594"/>
      <c r="G13" s="775"/>
      <c r="H13" s="775"/>
      <c r="I13" s="775"/>
      <c r="J13" s="271"/>
      <c r="K13" s="408"/>
      <c r="L13" s="408"/>
      <c r="M13" s="408"/>
      <c r="N13" s="64"/>
      <c r="O13" s="53"/>
      <c r="P13" s="53"/>
      <c r="Q13" s="53"/>
      <c r="S13" s="65"/>
      <c r="T13" s="613"/>
      <c r="U13" s="613"/>
      <c r="V13" s="287"/>
      <c r="W13" s="7"/>
      <c r="X13" s="17"/>
      <c r="Y13" s="14"/>
      <c r="Z13" s="5"/>
      <c r="AA13" s="12"/>
    </row>
    <row r="14" spans="1:250" ht="15.75" customHeight="1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130</v>
      </c>
      <c r="F14" s="404" t="s">
        <v>137</v>
      </c>
      <c r="G14" s="404"/>
      <c r="H14" s="404"/>
      <c r="I14" s="404"/>
      <c r="J14" s="404" t="s">
        <v>17</v>
      </c>
      <c r="K14" s="404"/>
      <c r="L14" s="771" t="s">
        <v>16</v>
      </c>
      <c r="M14" s="772"/>
      <c r="N14" s="772"/>
      <c r="O14" s="3"/>
      <c r="P14" s="3"/>
      <c r="Q14" s="3"/>
      <c r="R14" s="3"/>
      <c r="S14" s="18"/>
      <c r="T14" s="460"/>
      <c r="U14" s="460"/>
      <c r="V14" s="3"/>
      <c r="W14" s="7"/>
      <c r="X14" s="3"/>
      <c r="Y14" s="16"/>
      <c r="Z14" s="5"/>
      <c r="AA14" s="12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15" customHeight="1">
      <c r="A15" s="406"/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773"/>
      <c r="M15" s="774"/>
      <c r="N15" s="774"/>
      <c r="O15" s="3"/>
      <c r="P15" s="3"/>
      <c r="Q15" s="3"/>
      <c r="R15" s="3"/>
      <c r="S15" s="17"/>
      <c r="T15" s="460"/>
      <c r="U15" s="460"/>
      <c r="V15" s="3"/>
      <c r="W15" s="6"/>
      <c r="X15" s="3"/>
      <c r="Y15" s="16"/>
      <c r="Z15" s="5"/>
      <c r="AA15" s="12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0">
      <c r="A16" s="406"/>
      <c r="B16" s="404"/>
      <c r="C16" s="404"/>
      <c r="D16" s="404"/>
      <c r="E16" s="404"/>
      <c r="F16" s="272" t="s">
        <v>12</v>
      </c>
      <c r="G16" s="272" t="s">
        <v>11</v>
      </c>
      <c r="H16" s="272" t="s">
        <v>10</v>
      </c>
      <c r="I16" s="10" t="s">
        <v>9</v>
      </c>
      <c r="J16" s="272" t="s">
        <v>8</v>
      </c>
      <c r="K16" s="360" t="s">
        <v>7</v>
      </c>
      <c r="L16" s="360" t="s">
        <v>15</v>
      </c>
      <c r="M16" s="360" t="s">
        <v>14</v>
      </c>
      <c r="N16" s="360" t="s">
        <v>13</v>
      </c>
      <c r="O16" s="3"/>
      <c r="P16" s="255"/>
      <c r="Q16" s="254"/>
      <c r="R16" s="254"/>
      <c r="S16" s="878"/>
      <c r="T16" s="879"/>
      <c r="U16" s="879"/>
      <c r="W16" s="5"/>
      <c r="Y16" s="16"/>
      <c r="Z16" s="5"/>
      <c r="AA16" s="12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7" ht="33" customHeight="1">
      <c r="A17" s="763" t="s">
        <v>439</v>
      </c>
      <c r="B17" s="366" t="s">
        <v>1</v>
      </c>
      <c r="C17" s="765" t="s">
        <v>317</v>
      </c>
      <c r="D17" s="194">
        <v>1</v>
      </c>
      <c r="E17" s="265">
        <f t="shared" ref="E17:E48" si="0">F17</f>
        <v>800000000</v>
      </c>
      <c r="F17" s="265">
        <v>800000000</v>
      </c>
      <c r="G17" s="11">
        <v>0</v>
      </c>
      <c r="H17" s="11">
        <v>0</v>
      </c>
      <c r="I17" s="11">
        <v>0</v>
      </c>
      <c r="J17" s="766">
        <v>44929</v>
      </c>
      <c r="K17" s="766">
        <v>45290</v>
      </c>
      <c r="L17" s="767">
        <f>D18/D17</f>
        <v>0.25</v>
      </c>
      <c r="M17" s="767">
        <f>E18/E17</f>
        <v>8.1703125000000001E-2</v>
      </c>
      <c r="N17" s="768">
        <f>L17*L17/M17</f>
        <v>0.76496462038630708</v>
      </c>
      <c r="O17" s="92"/>
      <c r="P17" s="263"/>
      <c r="Q17" s="880"/>
      <c r="R17" s="267"/>
      <c r="S17" s="881"/>
      <c r="T17" s="879"/>
      <c r="U17" s="879"/>
      <c r="W17" s="4"/>
      <c r="Y17" s="14"/>
      <c r="Z17" s="5"/>
      <c r="AA17" s="12"/>
    </row>
    <row r="18" spans="1:27" ht="33" customHeight="1">
      <c r="A18" s="763"/>
      <c r="B18" s="366" t="s">
        <v>0</v>
      </c>
      <c r="C18" s="765"/>
      <c r="D18" s="194">
        <v>0.25</v>
      </c>
      <c r="E18" s="265">
        <f t="shared" si="0"/>
        <v>65362500</v>
      </c>
      <c r="F18" s="265">
        <v>65362500</v>
      </c>
      <c r="G18" s="11">
        <v>0</v>
      </c>
      <c r="H18" s="11">
        <v>0</v>
      </c>
      <c r="I18" s="11">
        <v>0</v>
      </c>
      <c r="J18" s="766"/>
      <c r="K18" s="766"/>
      <c r="L18" s="767"/>
      <c r="M18" s="767"/>
      <c r="N18" s="768"/>
      <c r="O18" s="92"/>
      <c r="P18" s="263"/>
      <c r="Q18" s="244"/>
      <c r="R18" s="267"/>
      <c r="S18" s="882"/>
      <c r="T18" s="260"/>
      <c r="U18" s="260"/>
      <c r="W18" s="13"/>
      <c r="Y18" s="14"/>
      <c r="Z18" s="5"/>
      <c r="AA18" s="12"/>
    </row>
    <row r="19" spans="1:27" ht="37.9" customHeight="1">
      <c r="A19" s="763" t="s">
        <v>361</v>
      </c>
      <c r="B19" s="366" t="s">
        <v>1</v>
      </c>
      <c r="C19" s="765" t="s">
        <v>122</v>
      </c>
      <c r="D19" s="194">
        <v>1</v>
      </c>
      <c r="E19" s="265">
        <f t="shared" si="0"/>
        <v>20000000</v>
      </c>
      <c r="F19" s="265">
        <v>20000000</v>
      </c>
      <c r="G19" s="11">
        <v>0</v>
      </c>
      <c r="H19" s="11">
        <v>0</v>
      </c>
      <c r="I19" s="11">
        <v>0</v>
      </c>
      <c r="J19" s="766">
        <v>44927</v>
      </c>
      <c r="K19" s="766">
        <v>45290</v>
      </c>
      <c r="L19" s="767">
        <f>D20/D19</f>
        <v>0.25</v>
      </c>
      <c r="M19" s="767">
        <f>E20/E19</f>
        <v>0</v>
      </c>
      <c r="N19" s="768">
        <v>0</v>
      </c>
      <c r="P19" s="260"/>
      <c r="Q19" s="260"/>
      <c r="R19" s="260"/>
      <c r="S19" s="882"/>
      <c r="T19" s="260"/>
      <c r="U19" s="260"/>
      <c r="W19" s="13"/>
      <c r="Y19" s="14"/>
      <c r="Z19" s="5"/>
      <c r="AA19" s="12"/>
    </row>
    <row r="20" spans="1:27" ht="36.6" customHeight="1">
      <c r="A20" s="763"/>
      <c r="B20" s="366" t="s">
        <v>0</v>
      </c>
      <c r="C20" s="765"/>
      <c r="D20" s="194">
        <v>0.25</v>
      </c>
      <c r="E20" s="265">
        <f t="shared" si="0"/>
        <v>0</v>
      </c>
      <c r="F20" s="265">
        <v>0</v>
      </c>
      <c r="G20" s="11">
        <v>0</v>
      </c>
      <c r="H20" s="11">
        <v>0</v>
      </c>
      <c r="I20" s="11">
        <v>0</v>
      </c>
      <c r="J20" s="766"/>
      <c r="K20" s="766"/>
      <c r="L20" s="767"/>
      <c r="M20" s="767"/>
      <c r="N20" s="768"/>
      <c r="S20" s="183"/>
      <c r="W20" s="13"/>
      <c r="Y20" s="14"/>
      <c r="Z20" s="5"/>
      <c r="AA20" s="12"/>
    </row>
    <row r="21" spans="1:27" ht="31.5" customHeight="1">
      <c r="A21" s="763" t="s">
        <v>438</v>
      </c>
      <c r="B21" s="366" t="s">
        <v>1</v>
      </c>
      <c r="C21" s="765" t="s">
        <v>437</v>
      </c>
      <c r="D21" s="194">
        <v>1</v>
      </c>
      <c r="E21" s="265">
        <f t="shared" si="0"/>
        <v>10000000</v>
      </c>
      <c r="F21" s="265">
        <v>10000000</v>
      </c>
      <c r="G21" s="11">
        <v>0</v>
      </c>
      <c r="H21" s="11">
        <v>0</v>
      </c>
      <c r="I21" s="11">
        <v>0</v>
      </c>
      <c r="J21" s="766">
        <v>44927</v>
      </c>
      <c r="K21" s="766">
        <v>45290</v>
      </c>
      <c r="L21" s="767">
        <f>D22/D21</f>
        <v>0.25</v>
      </c>
      <c r="M21" s="767">
        <f>E22/E21</f>
        <v>0.61499999999999999</v>
      </c>
      <c r="N21" s="768">
        <f>L21*L21/M21</f>
        <v>0.1016260162601626</v>
      </c>
      <c r="S21" s="183"/>
      <c r="W21" s="13"/>
    </row>
    <row r="22" spans="1:27" ht="31.5" customHeight="1">
      <c r="A22" s="763"/>
      <c r="B22" s="366" t="s">
        <v>0</v>
      </c>
      <c r="C22" s="765"/>
      <c r="D22" s="194">
        <v>0.25</v>
      </c>
      <c r="E22" s="265">
        <f t="shared" si="0"/>
        <v>6150000</v>
      </c>
      <c r="F22" s="265">
        <v>6150000</v>
      </c>
      <c r="G22" s="11">
        <v>0</v>
      </c>
      <c r="H22" s="11">
        <v>0</v>
      </c>
      <c r="I22" s="11">
        <v>0</v>
      </c>
      <c r="J22" s="766"/>
      <c r="K22" s="766"/>
      <c r="L22" s="767"/>
      <c r="M22" s="767"/>
      <c r="N22" s="768"/>
      <c r="S22" s="183"/>
      <c r="AA22" s="12"/>
    </row>
    <row r="23" spans="1:27" ht="24.75" customHeight="1">
      <c r="A23" s="763" t="s">
        <v>436</v>
      </c>
      <c r="B23" s="366" t="s">
        <v>1</v>
      </c>
      <c r="C23" s="765" t="s">
        <v>124</v>
      </c>
      <c r="D23" s="194">
        <v>1</v>
      </c>
      <c r="E23" s="265">
        <f t="shared" si="0"/>
        <v>10000000</v>
      </c>
      <c r="F23" s="265">
        <v>10000000</v>
      </c>
      <c r="G23" s="11">
        <v>0</v>
      </c>
      <c r="H23" s="11">
        <v>0</v>
      </c>
      <c r="I23" s="11">
        <v>0</v>
      </c>
      <c r="J23" s="766">
        <v>44958</v>
      </c>
      <c r="K23" s="766">
        <v>45290</v>
      </c>
      <c r="L23" s="767">
        <f>D24/D23</f>
        <v>0.25</v>
      </c>
      <c r="M23" s="767">
        <f>E24/E23</f>
        <v>0.2</v>
      </c>
      <c r="N23" s="768">
        <f>L23*L23/M23</f>
        <v>0.3125</v>
      </c>
      <c r="S23" s="183"/>
      <c r="AA23" s="12"/>
    </row>
    <row r="24" spans="1:27" ht="24.75" customHeight="1">
      <c r="A24" s="763"/>
      <c r="B24" s="366" t="s">
        <v>0</v>
      </c>
      <c r="C24" s="765"/>
      <c r="D24" s="194">
        <v>0.25</v>
      </c>
      <c r="E24" s="265">
        <f t="shared" si="0"/>
        <v>2000000</v>
      </c>
      <c r="F24" s="265">
        <v>2000000</v>
      </c>
      <c r="G24" s="11">
        <v>0</v>
      </c>
      <c r="H24" s="11">
        <v>0</v>
      </c>
      <c r="I24" s="11">
        <v>0</v>
      </c>
      <c r="J24" s="766"/>
      <c r="K24" s="766"/>
      <c r="L24" s="767"/>
      <c r="M24" s="767"/>
      <c r="N24" s="768"/>
      <c r="S24" s="183"/>
      <c r="AA24" s="12"/>
    </row>
    <row r="25" spans="1:27" ht="32.25" customHeight="1">
      <c r="A25" s="763" t="s">
        <v>138</v>
      </c>
      <c r="B25" s="366" t="s">
        <v>1</v>
      </c>
      <c r="C25" s="765" t="s">
        <v>316</v>
      </c>
      <c r="D25" s="194">
        <v>1</v>
      </c>
      <c r="E25" s="265">
        <f t="shared" si="0"/>
        <v>10000000</v>
      </c>
      <c r="F25" s="265">
        <v>10000000</v>
      </c>
      <c r="G25" s="11">
        <v>0</v>
      </c>
      <c r="H25" s="11">
        <v>0</v>
      </c>
      <c r="I25" s="11">
        <v>0</v>
      </c>
      <c r="J25" s="766">
        <v>44958</v>
      </c>
      <c r="K25" s="766">
        <v>45290</v>
      </c>
      <c r="L25" s="767">
        <f>D26/D25</f>
        <v>0.25</v>
      </c>
      <c r="M25" s="767">
        <f>E26/E25</f>
        <v>0</v>
      </c>
      <c r="N25" s="768">
        <v>0</v>
      </c>
      <c r="S25" s="183"/>
      <c r="AA25" s="12"/>
    </row>
    <row r="26" spans="1:27" ht="32.25" customHeight="1">
      <c r="A26" s="763"/>
      <c r="B26" s="366" t="s">
        <v>0</v>
      </c>
      <c r="C26" s="765"/>
      <c r="D26" s="26">
        <v>0.25</v>
      </c>
      <c r="E26" s="265">
        <f t="shared" si="0"/>
        <v>0</v>
      </c>
      <c r="F26" s="11">
        <v>0</v>
      </c>
      <c r="G26" s="11">
        <v>0</v>
      </c>
      <c r="H26" s="11">
        <v>0</v>
      </c>
      <c r="I26" s="11">
        <v>0</v>
      </c>
      <c r="J26" s="766"/>
      <c r="K26" s="766"/>
      <c r="L26" s="767"/>
      <c r="M26" s="767"/>
      <c r="N26" s="768"/>
      <c r="S26" s="183"/>
      <c r="AA26" s="12"/>
    </row>
    <row r="27" spans="1:27" ht="24" customHeight="1">
      <c r="A27" s="428" t="s">
        <v>315</v>
      </c>
      <c r="B27" s="366" t="s">
        <v>1</v>
      </c>
      <c r="C27" s="765" t="s">
        <v>314</v>
      </c>
      <c r="D27" s="26">
        <v>1</v>
      </c>
      <c r="E27" s="265">
        <f t="shared" si="0"/>
        <v>20000000</v>
      </c>
      <c r="F27" s="11">
        <v>20000000</v>
      </c>
      <c r="G27" s="11">
        <v>0</v>
      </c>
      <c r="H27" s="11">
        <v>0</v>
      </c>
      <c r="I27" s="11">
        <v>0</v>
      </c>
      <c r="J27" s="766">
        <v>44971</v>
      </c>
      <c r="K27" s="766">
        <v>45290</v>
      </c>
      <c r="L27" s="767">
        <f>D28/D27</f>
        <v>0.25</v>
      </c>
      <c r="M27" s="767">
        <f>E28/E27</f>
        <v>0</v>
      </c>
      <c r="N27" s="768">
        <v>0</v>
      </c>
      <c r="O27" s="92"/>
      <c r="P27" s="255"/>
      <c r="Q27" s="254"/>
      <c r="R27" s="254"/>
      <c r="S27" s="883"/>
    </row>
    <row r="28" spans="1:27" ht="24" customHeight="1">
      <c r="A28" s="428"/>
      <c r="B28" s="366" t="s">
        <v>0</v>
      </c>
      <c r="C28" s="765"/>
      <c r="D28" s="26">
        <v>0.25</v>
      </c>
      <c r="E28" s="265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766"/>
      <c r="K28" s="766"/>
      <c r="L28" s="767"/>
      <c r="M28" s="767"/>
      <c r="N28" s="768"/>
      <c r="O28" s="92"/>
      <c r="P28" s="263"/>
      <c r="Q28" s="880"/>
      <c r="R28" s="267"/>
      <c r="S28" s="883"/>
    </row>
    <row r="29" spans="1:27" ht="36" customHeight="1">
      <c r="A29" s="769" t="s">
        <v>435</v>
      </c>
      <c r="B29" s="175" t="s">
        <v>1</v>
      </c>
      <c r="C29" s="765" t="s">
        <v>558</v>
      </c>
      <c r="D29" s="195">
        <v>1</v>
      </c>
      <c r="E29" s="265">
        <f t="shared" si="0"/>
        <v>20000000</v>
      </c>
      <c r="F29" s="11">
        <v>20000000</v>
      </c>
      <c r="G29" s="11">
        <v>0</v>
      </c>
      <c r="H29" s="11">
        <v>0</v>
      </c>
      <c r="I29" s="11">
        <v>0</v>
      </c>
      <c r="J29" s="766">
        <v>44958</v>
      </c>
      <c r="K29" s="766">
        <v>45290</v>
      </c>
      <c r="L29" s="767">
        <f>D30/D29</f>
        <v>0</v>
      </c>
      <c r="M29" s="767">
        <f>E30/E29</f>
        <v>0</v>
      </c>
      <c r="N29" s="768">
        <v>0</v>
      </c>
      <c r="O29" s="92"/>
      <c r="P29" s="263"/>
      <c r="Q29" s="244"/>
      <c r="R29" s="267"/>
      <c r="S29" s="883"/>
    </row>
    <row r="30" spans="1:27" ht="36" customHeight="1">
      <c r="A30" s="769"/>
      <c r="B30" s="175" t="s">
        <v>0</v>
      </c>
      <c r="C30" s="765"/>
      <c r="D30" s="195">
        <v>0</v>
      </c>
      <c r="E30" s="265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766"/>
      <c r="K30" s="766"/>
      <c r="L30" s="767"/>
      <c r="M30" s="767"/>
      <c r="N30" s="768"/>
      <c r="O30" s="92"/>
      <c r="P30" s="263"/>
      <c r="Q30" s="880"/>
      <c r="R30" s="267"/>
      <c r="S30" s="883"/>
    </row>
    <row r="31" spans="1:27" ht="31.5" customHeight="1">
      <c r="A31" s="428" t="s">
        <v>353</v>
      </c>
      <c r="B31" s="366" t="s">
        <v>1</v>
      </c>
      <c r="C31" s="765" t="s">
        <v>559</v>
      </c>
      <c r="D31" s="292">
        <v>15</v>
      </c>
      <c r="E31" s="265">
        <f t="shared" si="0"/>
        <v>50000000</v>
      </c>
      <c r="F31" s="11">
        <v>50000000</v>
      </c>
      <c r="G31" s="11">
        <v>0</v>
      </c>
      <c r="H31" s="11">
        <v>0</v>
      </c>
      <c r="I31" s="11">
        <v>0</v>
      </c>
      <c r="J31" s="766">
        <v>44986</v>
      </c>
      <c r="K31" s="766">
        <v>45290</v>
      </c>
      <c r="L31" s="767">
        <f>D32/D31</f>
        <v>0</v>
      </c>
      <c r="M31" s="767">
        <f>E32/E31</f>
        <v>0</v>
      </c>
      <c r="N31" s="768">
        <v>0</v>
      </c>
      <c r="O31" s="92"/>
      <c r="P31" s="263"/>
      <c r="Q31" s="244"/>
      <c r="R31" s="267"/>
      <c r="S31" s="883"/>
      <c r="AA31" s="12"/>
    </row>
    <row r="32" spans="1:27" ht="31.5" customHeight="1">
      <c r="A32" s="428"/>
      <c r="B32" s="366" t="s">
        <v>0</v>
      </c>
      <c r="C32" s="765"/>
      <c r="D32" s="292">
        <v>0</v>
      </c>
      <c r="E32" s="265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766"/>
      <c r="K32" s="766"/>
      <c r="L32" s="767"/>
      <c r="M32" s="767"/>
      <c r="N32" s="768"/>
      <c r="O32" s="92"/>
      <c r="P32" s="263"/>
      <c r="Q32" s="880"/>
      <c r="R32" s="267"/>
      <c r="S32" s="883"/>
      <c r="AA32" s="12"/>
    </row>
    <row r="33" spans="1:27" ht="27.75" customHeight="1">
      <c r="A33" s="769" t="s">
        <v>313</v>
      </c>
      <c r="B33" s="366" t="s">
        <v>1</v>
      </c>
      <c r="C33" s="765" t="s">
        <v>124</v>
      </c>
      <c r="D33" s="196">
        <v>1</v>
      </c>
      <c r="E33" s="265">
        <f t="shared" si="0"/>
        <v>5000000</v>
      </c>
      <c r="F33" s="11">
        <v>5000000</v>
      </c>
      <c r="G33" s="11">
        <v>0</v>
      </c>
      <c r="H33" s="11">
        <v>0</v>
      </c>
      <c r="I33" s="11">
        <v>0</v>
      </c>
      <c r="J33" s="766">
        <v>44958</v>
      </c>
      <c r="K33" s="766">
        <v>45290</v>
      </c>
      <c r="L33" s="767">
        <f>D34/D33</f>
        <v>0.25</v>
      </c>
      <c r="M33" s="767">
        <f>E34/E33</f>
        <v>0</v>
      </c>
      <c r="N33" s="768">
        <v>0</v>
      </c>
      <c r="O33" s="92"/>
      <c r="P33" s="263"/>
      <c r="Q33" s="244"/>
      <c r="R33" s="267"/>
      <c r="S33" s="883"/>
    </row>
    <row r="34" spans="1:27" ht="27.75" customHeight="1">
      <c r="A34" s="769"/>
      <c r="B34" s="366" t="s">
        <v>0</v>
      </c>
      <c r="C34" s="765"/>
      <c r="D34" s="196">
        <v>0.25</v>
      </c>
      <c r="E34" s="265">
        <f t="shared" si="0"/>
        <v>0</v>
      </c>
      <c r="F34" s="11">
        <f>SUM(G34:J34)</f>
        <v>0</v>
      </c>
      <c r="G34" s="11">
        <v>0</v>
      </c>
      <c r="H34" s="11">
        <v>0</v>
      </c>
      <c r="I34" s="11">
        <v>0</v>
      </c>
      <c r="J34" s="766"/>
      <c r="K34" s="766"/>
      <c r="L34" s="767"/>
      <c r="M34" s="767"/>
      <c r="N34" s="768"/>
      <c r="O34" s="92"/>
      <c r="P34" s="263"/>
      <c r="Q34" s="880"/>
      <c r="R34" s="267"/>
      <c r="S34" s="883"/>
    </row>
    <row r="35" spans="1:27" ht="27.75" customHeight="1">
      <c r="A35" s="769" t="s">
        <v>357</v>
      </c>
      <c r="B35" s="366" t="s">
        <v>1</v>
      </c>
      <c r="C35" s="765" t="s">
        <v>560</v>
      </c>
      <c r="D35" s="176">
        <v>1</v>
      </c>
      <c r="E35" s="265">
        <f t="shared" si="0"/>
        <v>70000000</v>
      </c>
      <c r="F35" s="11">
        <v>70000000</v>
      </c>
      <c r="G35" s="11">
        <v>0</v>
      </c>
      <c r="H35" s="11">
        <v>0</v>
      </c>
      <c r="I35" s="11">
        <v>0</v>
      </c>
      <c r="J35" s="766">
        <v>44958</v>
      </c>
      <c r="K35" s="766">
        <v>45290</v>
      </c>
      <c r="L35" s="767">
        <f>D36/D35</f>
        <v>0</v>
      </c>
      <c r="M35" s="767">
        <f>E36/E35</f>
        <v>0</v>
      </c>
      <c r="N35" s="768">
        <v>0</v>
      </c>
      <c r="O35" s="92"/>
      <c r="P35" s="263"/>
      <c r="Q35" s="880"/>
      <c r="R35" s="267"/>
      <c r="S35" s="883"/>
    </row>
    <row r="36" spans="1:27" ht="27.75" customHeight="1">
      <c r="A36" s="769"/>
      <c r="B36" s="366" t="s">
        <v>0</v>
      </c>
      <c r="C36" s="765"/>
      <c r="D36" s="176">
        <v>0</v>
      </c>
      <c r="E36" s="265">
        <f t="shared" si="0"/>
        <v>0</v>
      </c>
      <c r="F36" s="11">
        <f>SUM(G36:J36)</f>
        <v>0</v>
      </c>
      <c r="G36" s="11">
        <v>0</v>
      </c>
      <c r="H36" s="11">
        <v>0</v>
      </c>
      <c r="I36" s="11">
        <v>0</v>
      </c>
      <c r="J36" s="766"/>
      <c r="K36" s="766"/>
      <c r="L36" s="767"/>
      <c r="M36" s="767"/>
      <c r="N36" s="768"/>
      <c r="O36" s="92"/>
      <c r="P36" s="842"/>
      <c r="Q36" s="862"/>
      <c r="R36" s="846"/>
      <c r="S36" s="883"/>
    </row>
    <row r="37" spans="1:27" ht="27" customHeight="1">
      <c r="A37" s="769" t="s">
        <v>123</v>
      </c>
      <c r="B37" s="175" t="s">
        <v>1</v>
      </c>
      <c r="C37" s="765" t="s">
        <v>136</v>
      </c>
      <c r="D37" s="176">
        <v>1</v>
      </c>
      <c r="E37" s="265">
        <f t="shared" si="0"/>
        <v>40000000</v>
      </c>
      <c r="F37" s="11">
        <v>40000000</v>
      </c>
      <c r="G37" s="11">
        <v>0</v>
      </c>
      <c r="H37" s="11">
        <v>0</v>
      </c>
      <c r="I37" s="11">
        <v>0</v>
      </c>
      <c r="J37" s="766">
        <v>44958</v>
      </c>
      <c r="K37" s="766">
        <v>45290</v>
      </c>
      <c r="L37" s="387">
        <f>D38/D37</f>
        <v>0</v>
      </c>
      <c r="M37" s="387">
        <f>E38/E37</f>
        <v>0</v>
      </c>
      <c r="N37" s="388">
        <v>0</v>
      </c>
      <c r="O37" s="92"/>
      <c r="P37" s="263"/>
      <c r="Q37" s="880"/>
      <c r="R37" s="267"/>
      <c r="S37" s="882"/>
      <c r="AA37" s="12"/>
    </row>
    <row r="38" spans="1:27" ht="27" customHeight="1">
      <c r="A38" s="769"/>
      <c r="B38" s="175" t="s">
        <v>0</v>
      </c>
      <c r="C38" s="765"/>
      <c r="D38" s="176">
        <v>0</v>
      </c>
      <c r="E38" s="265">
        <f t="shared" si="0"/>
        <v>0</v>
      </c>
      <c r="F38" s="11">
        <f>SUM(G38:J38)</f>
        <v>0</v>
      </c>
      <c r="G38" s="11">
        <v>0</v>
      </c>
      <c r="H38" s="11">
        <v>0</v>
      </c>
      <c r="I38" s="11">
        <v>0</v>
      </c>
      <c r="J38" s="766"/>
      <c r="K38" s="766"/>
      <c r="L38" s="387"/>
      <c r="M38" s="387"/>
      <c r="N38" s="388"/>
      <c r="O38" s="92"/>
      <c r="P38" s="263"/>
      <c r="Q38" s="244"/>
      <c r="R38" s="267"/>
      <c r="S38" s="882"/>
      <c r="AA38" s="12"/>
    </row>
    <row r="39" spans="1:27" ht="29.25" customHeight="1">
      <c r="A39" s="428" t="s">
        <v>561</v>
      </c>
      <c r="B39" s="366" t="s">
        <v>1</v>
      </c>
      <c r="C39" s="765" t="s">
        <v>562</v>
      </c>
      <c r="D39" s="176">
        <v>100</v>
      </c>
      <c r="E39" s="265">
        <f t="shared" si="0"/>
        <v>5000000</v>
      </c>
      <c r="F39" s="11">
        <v>5000000</v>
      </c>
      <c r="G39" s="11">
        <v>0</v>
      </c>
      <c r="H39" s="11">
        <v>0</v>
      </c>
      <c r="I39" s="11">
        <v>0</v>
      </c>
      <c r="J39" s="766">
        <v>44958</v>
      </c>
      <c r="K39" s="766">
        <v>45290</v>
      </c>
      <c r="L39" s="767">
        <f>D40/D39</f>
        <v>0</v>
      </c>
      <c r="M39" s="767">
        <f>E40/E39</f>
        <v>0</v>
      </c>
      <c r="N39" s="768">
        <v>0</v>
      </c>
      <c r="O39" s="92"/>
      <c r="P39" s="263"/>
      <c r="Q39" s="880"/>
      <c r="R39" s="267"/>
      <c r="S39" s="882"/>
    </row>
    <row r="40" spans="1:27" ht="29.25" customHeight="1">
      <c r="A40" s="764"/>
      <c r="B40" s="366" t="s">
        <v>0</v>
      </c>
      <c r="C40" s="765"/>
      <c r="D40" s="321">
        <v>0</v>
      </c>
      <c r="E40" s="265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766"/>
      <c r="K40" s="766"/>
      <c r="L40" s="767"/>
      <c r="M40" s="767"/>
      <c r="N40" s="768"/>
      <c r="O40" s="92"/>
      <c r="P40" s="263"/>
      <c r="Q40" s="244"/>
      <c r="R40" s="267"/>
      <c r="S40" s="882"/>
    </row>
    <row r="41" spans="1:27" ht="22.5" customHeight="1">
      <c r="A41" s="428" t="s">
        <v>139</v>
      </c>
      <c r="B41" s="366" t="s">
        <v>1</v>
      </c>
      <c r="C41" s="765" t="s">
        <v>117</v>
      </c>
      <c r="D41" s="320">
        <v>2</v>
      </c>
      <c r="E41" s="265">
        <f t="shared" si="0"/>
        <v>30000000</v>
      </c>
      <c r="F41" s="11">
        <v>30000000</v>
      </c>
      <c r="G41" s="11">
        <v>0</v>
      </c>
      <c r="H41" s="11">
        <v>0</v>
      </c>
      <c r="I41" s="11">
        <v>0</v>
      </c>
      <c r="J41" s="766">
        <v>44929</v>
      </c>
      <c r="K41" s="766">
        <v>45290</v>
      </c>
      <c r="L41" s="767">
        <f>D42/D41</f>
        <v>0</v>
      </c>
      <c r="M41" s="767">
        <f>E42/E41</f>
        <v>0.71666666666666667</v>
      </c>
      <c r="N41" s="768">
        <f>L41*L41/M41</f>
        <v>0</v>
      </c>
      <c r="O41" s="92"/>
      <c r="P41" s="263"/>
      <c r="Q41" s="880"/>
      <c r="R41" s="267"/>
      <c r="S41" s="882"/>
    </row>
    <row r="42" spans="1:27" ht="22.5" customHeight="1">
      <c r="A42" s="428"/>
      <c r="B42" s="366" t="s">
        <v>0</v>
      </c>
      <c r="C42" s="765"/>
      <c r="D42" s="320">
        <v>0</v>
      </c>
      <c r="E42" s="265">
        <f t="shared" si="0"/>
        <v>21500000</v>
      </c>
      <c r="F42" s="11">
        <v>21500000</v>
      </c>
      <c r="G42" s="11">
        <v>0</v>
      </c>
      <c r="H42" s="11">
        <v>0</v>
      </c>
      <c r="I42" s="11">
        <v>0</v>
      </c>
      <c r="J42" s="766"/>
      <c r="K42" s="766"/>
      <c r="L42" s="767"/>
      <c r="M42" s="767"/>
      <c r="N42" s="768"/>
      <c r="O42" s="92"/>
      <c r="P42" s="263"/>
      <c r="Q42" s="244"/>
      <c r="R42" s="267"/>
      <c r="S42" s="882"/>
    </row>
    <row r="43" spans="1:27" ht="22.5" customHeight="1">
      <c r="A43" s="763" t="s">
        <v>354</v>
      </c>
      <c r="B43" s="366" t="s">
        <v>1</v>
      </c>
      <c r="C43" s="765" t="s">
        <v>362</v>
      </c>
      <c r="D43" s="320">
        <v>2</v>
      </c>
      <c r="E43" s="265">
        <f t="shared" si="0"/>
        <v>5000000</v>
      </c>
      <c r="F43" s="11">
        <v>5000000</v>
      </c>
      <c r="G43" s="11">
        <v>0</v>
      </c>
      <c r="H43" s="11">
        <v>0</v>
      </c>
      <c r="I43" s="11">
        <v>0</v>
      </c>
      <c r="J43" s="766">
        <v>44971</v>
      </c>
      <c r="K43" s="766">
        <v>45290</v>
      </c>
      <c r="L43" s="767">
        <f>D44/D43</f>
        <v>0</v>
      </c>
      <c r="M43" s="767">
        <f>E44/E43</f>
        <v>0</v>
      </c>
      <c r="N43" s="768">
        <v>0</v>
      </c>
      <c r="O43" s="92"/>
      <c r="P43" s="263"/>
      <c r="Q43" s="244"/>
      <c r="R43" s="267"/>
      <c r="S43" s="882"/>
    </row>
    <row r="44" spans="1:27" ht="22.5" customHeight="1">
      <c r="A44" s="764"/>
      <c r="B44" s="366" t="s">
        <v>0</v>
      </c>
      <c r="C44" s="765"/>
      <c r="D44" s="320">
        <v>0</v>
      </c>
      <c r="E44" s="265">
        <f t="shared" si="0"/>
        <v>0</v>
      </c>
      <c r="F44" s="11">
        <v>0</v>
      </c>
      <c r="G44" s="11">
        <v>0</v>
      </c>
      <c r="H44" s="11">
        <v>0</v>
      </c>
      <c r="I44" s="11">
        <v>0</v>
      </c>
      <c r="J44" s="766"/>
      <c r="K44" s="766"/>
      <c r="L44" s="767"/>
      <c r="M44" s="767"/>
      <c r="N44" s="768"/>
      <c r="O44" s="92"/>
      <c r="P44" s="263"/>
      <c r="Q44" s="244"/>
      <c r="R44" s="267"/>
      <c r="S44" s="882"/>
    </row>
    <row r="45" spans="1:27" ht="22.5" customHeight="1">
      <c r="A45" s="763" t="s">
        <v>355</v>
      </c>
      <c r="B45" s="366" t="s">
        <v>1</v>
      </c>
      <c r="C45" s="765" t="s">
        <v>363</v>
      </c>
      <c r="D45" s="320">
        <v>1</v>
      </c>
      <c r="E45" s="265">
        <f t="shared" si="0"/>
        <v>2500000</v>
      </c>
      <c r="F45" s="11">
        <v>2500000</v>
      </c>
      <c r="G45" s="11">
        <v>0</v>
      </c>
      <c r="H45" s="11">
        <v>0</v>
      </c>
      <c r="I45" s="11">
        <v>0</v>
      </c>
      <c r="J45" s="766">
        <v>44971</v>
      </c>
      <c r="K45" s="766">
        <v>45290</v>
      </c>
      <c r="L45" s="767">
        <f>D46/D45</f>
        <v>0</v>
      </c>
      <c r="M45" s="767">
        <f>E46/E45</f>
        <v>0</v>
      </c>
      <c r="N45" s="768">
        <v>0</v>
      </c>
      <c r="O45" s="92"/>
      <c r="P45" s="263"/>
      <c r="Q45" s="244"/>
      <c r="R45" s="267"/>
      <c r="S45" s="882"/>
    </row>
    <row r="46" spans="1:27" ht="22.5" customHeight="1">
      <c r="A46" s="764"/>
      <c r="B46" s="366" t="s">
        <v>0</v>
      </c>
      <c r="C46" s="765"/>
      <c r="D46" s="320">
        <v>0</v>
      </c>
      <c r="E46" s="265">
        <f t="shared" si="0"/>
        <v>0</v>
      </c>
      <c r="F46" s="11">
        <v>0</v>
      </c>
      <c r="G46" s="11">
        <v>0</v>
      </c>
      <c r="H46" s="11">
        <v>0</v>
      </c>
      <c r="I46" s="11">
        <v>0</v>
      </c>
      <c r="J46" s="766"/>
      <c r="K46" s="766"/>
      <c r="L46" s="767"/>
      <c r="M46" s="767"/>
      <c r="N46" s="768"/>
      <c r="O46" s="92"/>
      <c r="P46" s="255"/>
      <c r="Q46" s="254"/>
      <c r="R46" s="254"/>
      <c r="S46" s="882"/>
    </row>
    <row r="47" spans="1:27" ht="24.75" customHeight="1">
      <c r="A47" s="777" t="s">
        <v>356</v>
      </c>
      <c r="B47" s="141" t="s">
        <v>1</v>
      </c>
      <c r="C47" s="779" t="s">
        <v>362</v>
      </c>
      <c r="D47" s="320">
        <v>1</v>
      </c>
      <c r="E47" s="265">
        <f t="shared" si="0"/>
        <v>2500000</v>
      </c>
      <c r="F47" s="11">
        <v>2500000</v>
      </c>
      <c r="G47" s="11">
        <v>0</v>
      </c>
      <c r="H47" s="11">
        <v>0</v>
      </c>
      <c r="I47" s="11">
        <v>0</v>
      </c>
      <c r="J47" s="766">
        <v>44971</v>
      </c>
      <c r="K47" s="766">
        <v>45290</v>
      </c>
      <c r="L47" s="767">
        <f>D48/D47</f>
        <v>0</v>
      </c>
      <c r="M47" s="767">
        <f>E48/E47</f>
        <v>0</v>
      </c>
      <c r="N47" s="768">
        <v>0</v>
      </c>
      <c r="O47" s="92"/>
      <c r="P47" s="263"/>
      <c r="Q47" s="880"/>
      <c r="R47" s="267"/>
      <c r="S47" s="882"/>
    </row>
    <row r="48" spans="1:27" ht="24.75" customHeight="1">
      <c r="A48" s="778"/>
      <c r="B48" s="141" t="s">
        <v>0</v>
      </c>
      <c r="C48" s="779"/>
      <c r="D48" s="320">
        <v>0</v>
      </c>
      <c r="E48" s="265">
        <f t="shared" si="0"/>
        <v>0</v>
      </c>
      <c r="F48" s="11">
        <v>0</v>
      </c>
      <c r="G48" s="11">
        <v>0</v>
      </c>
      <c r="H48" s="11">
        <v>0</v>
      </c>
      <c r="I48" s="11">
        <v>0</v>
      </c>
      <c r="J48" s="766"/>
      <c r="K48" s="766"/>
      <c r="L48" s="767"/>
      <c r="M48" s="767"/>
      <c r="N48" s="768"/>
      <c r="O48" s="92"/>
      <c r="P48" s="263"/>
      <c r="Q48" s="244"/>
      <c r="R48" s="267"/>
      <c r="S48" s="882"/>
      <c r="U48" s="92"/>
      <c r="W48" s="181"/>
    </row>
    <row r="49" spans="1:52" ht="18">
      <c r="A49" s="445" t="s">
        <v>6</v>
      </c>
      <c r="B49" s="30" t="s">
        <v>1</v>
      </c>
      <c r="C49" s="446"/>
      <c r="D49" s="31"/>
      <c r="E49" s="36">
        <f t="shared" ref="E49:I50" si="1">SUM(E17+E19+E21+E23+E25+E27+E29+E31+E33+E35+E37+E39+E41+E43+E45+E47)</f>
        <v>1100000000</v>
      </c>
      <c r="F49" s="36">
        <f t="shared" si="1"/>
        <v>1100000000</v>
      </c>
      <c r="G49" s="36">
        <f t="shared" si="1"/>
        <v>0</v>
      </c>
      <c r="H49" s="36">
        <f t="shared" si="1"/>
        <v>0</v>
      </c>
      <c r="I49" s="36">
        <f t="shared" si="1"/>
        <v>0</v>
      </c>
      <c r="J49" s="32"/>
      <c r="K49" s="33"/>
      <c r="L49" s="33"/>
      <c r="M49" s="33"/>
      <c r="N49" s="34"/>
      <c r="P49" s="263"/>
      <c r="Q49" s="260"/>
      <c r="R49" s="267"/>
      <c r="S49" s="882"/>
      <c r="U49" s="92"/>
    </row>
    <row r="50" spans="1:52" ht="18">
      <c r="A50" s="445"/>
      <c r="B50" s="30" t="s">
        <v>0</v>
      </c>
      <c r="C50" s="447"/>
      <c r="D50" s="31"/>
      <c r="E50" s="36">
        <f t="shared" si="1"/>
        <v>95012500</v>
      </c>
      <c r="F50" s="36">
        <f t="shared" si="1"/>
        <v>95012500</v>
      </c>
      <c r="G50" s="36">
        <f t="shared" si="1"/>
        <v>0</v>
      </c>
      <c r="H50" s="36">
        <f t="shared" si="1"/>
        <v>0</v>
      </c>
      <c r="I50" s="36">
        <f t="shared" si="1"/>
        <v>0</v>
      </c>
      <c r="J50" s="35"/>
      <c r="K50" s="33"/>
      <c r="L50" s="33"/>
      <c r="M50" s="33"/>
      <c r="N50" s="34"/>
      <c r="P50" s="263"/>
      <c r="Q50" s="260"/>
      <c r="R50" s="267"/>
      <c r="S50" s="882"/>
    </row>
    <row r="51" spans="1:52" ht="18">
      <c r="B51" s="9"/>
      <c r="E51" s="22"/>
      <c r="F51" s="21"/>
      <c r="G51" s="16"/>
      <c r="H51" s="16"/>
      <c r="I51" s="16"/>
      <c r="J51" s="8"/>
      <c r="K51" s="8"/>
      <c r="L51" s="21"/>
      <c r="M51" s="19"/>
      <c r="N51" s="20"/>
      <c r="O51" s="19"/>
      <c r="P51" s="871"/>
      <c r="Q51" s="871"/>
      <c r="R51" s="260"/>
      <c r="S51" s="882"/>
    </row>
    <row r="52" spans="1:52" ht="18">
      <c r="A52" s="66" t="s">
        <v>5</v>
      </c>
      <c r="B52" s="439" t="s">
        <v>4</v>
      </c>
      <c r="C52" s="440"/>
      <c r="D52" s="441"/>
      <c r="E52" s="439" t="s">
        <v>3</v>
      </c>
      <c r="F52" s="440"/>
      <c r="G52" s="440"/>
      <c r="H52" s="441"/>
      <c r="I52" s="282"/>
      <c r="J52" s="785" t="s">
        <v>2</v>
      </c>
      <c r="K52" s="786"/>
      <c r="L52" s="786"/>
      <c r="M52" s="786"/>
      <c r="N52" s="786"/>
      <c r="P52" s="260"/>
      <c r="Q52" s="260"/>
      <c r="R52" s="260"/>
      <c r="S52" s="882"/>
    </row>
    <row r="53" spans="1:52" s="3" customFormat="1" ht="38.25" customHeight="1">
      <c r="A53" s="787" t="s">
        <v>424</v>
      </c>
      <c r="B53" s="780" t="s">
        <v>434</v>
      </c>
      <c r="C53" s="780"/>
      <c r="D53" s="780"/>
      <c r="E53" s="781" t="s">
        <v>70</v>
      </c>
      <c r="F53" s="781"/>
      <c r="G53" s="781"/>
      <c r="H53" s="317" t="s">
        <v>1</v>
      </c>
      <c r="I53" s="316">
        <v>1</v>
      </c>
      <c r="J53" s="782" t="s">
        <v>433</v>
      </c>
      <c r="K53" s="783"/>
      <c r="L53" s="783"/>
      <c r="M53" s="783"/>
      <c r="N53" s="784"/>
      <c r="O53" s="25"/>
      <c r="P53" s="25"/>
      <c r="Q53" s="25"/>
      <c r="R53" s="25"/>
      <c r="S53" s="184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  <row r="54" spans="1:52" s="3" customFormat="1" ht="38.25" customHeight="1">
      <c r="A54" s="787"/>
      <c r="B54" s="780"/>
      <c r="C54" s="780"/>
      <c r="D54" s="780"/>
      <c r="E54" s="781"/>
      <c r="F54" s="781"/>
      <c r="G54" s="781"/>
      <c r="H54" s="317" t="s">
        <v>0</v>
      </c>
      <c r="I54" s="316">
        <v>0</v>
      </c>
      <c r="J54" s="784"/>
      <c r="K54" s="783"/>
      <c r="L54" s="783"/>
      <c r="M54" s="783"/>
      <c r="N54" s="784"/>
      <c r="O54" s="25"/>
      <c r="P54" s="25"/>
      <c r="Q54" s="25"/>
      <c r="R54" s="25"/>
      <c r="S54" s="184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</row>
    <row r="55" spans="1:52" s="3" customFormat="1" ht="39" customHeight="1">
      <c r="A55" s="787" t="s">
        <v>424</v>
      </c>
      <c r="B55" s="780" t="s">
        <v>432</v>
      </c>
      <c r="C55" s="780"/>
      <c r="D55" s="780"/>
      <c r="E55" s="781" t="s">
        <v>71</v>
      </c>
      <c r="F55" s="781"/>
      <c r="G55" s="781"/>
      <c r="H55" s="319" t="s">
        <v>1</v>
      </c>
      <c r="I55" s="194">
        <v>1</v>
      </c>
      <c r="J55" s="784"/>
      <c r="K55" s="783"/>
      <c r="L55" s="783"/>
      <c r="M55" s="783"/>
      <c r="N55" s="784"/>
      <c r="O55" s="25"/>
      <c r="P55" s="25"/>
      <c r="Q55" s="25"/>
      <c r="R55" s="25"/>
      <c r="S55" s="184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</row>
    <row r="56" spans="1:52" s="3" customFormat="1" ht="39" customHeight="1">
      <c r="A56" s="787"/>
      <c r="B56" s="780"/>
      <c r="C56" s="780"/>
      <c r="D56" s="780"/>
      <c r="E56" s="781"/>
      <c r="F56" s="781"/>
      <c r="G56" s="781"/>
      <c r="H56" s="319" t="s">
        <v>0</v>
      </c>
      <c r="I56" s="194">
        <v>0</v>
      </c>
      <c r="J56" s="784"/>
      <c r="K56" s="783"/>
      <c r="L56" s="783"/>
      <c r="M56" s="783"/>
      <c r="N56" s="784"/>
      <c r="O56" s="25"/>
      <c r="P56" s="25"/>
      <c r="Q56" s="25"/>
      <c r="R56" s="25"/>
      <c r="S56" s="184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</row>
    <row r="57" spans="1:52" s="3" customFormat="1" ht="45" customHeight="1">
      <c r="A57" s="787" t="s">
        <v>424</v>
      </c>
      <c r="B57" s="788" t="s">
        <v>431</v>
      </c>
      <c r="C57" s="780"/>
      <c r="D57" s="780"/>
      <c r="E57" s="781" t="s">
        <v>72</v>
      </c>
      <c r="F57" s="781"/>
      <c r="G57" s="781"/>
      <c r="H57" s="317" t="s">
        <v>1</v>
      </c>
      <c r="I57" s="318">
        <v>1</v>
      </c>
      <c r="J57" s="784"/>
      <c r="K57" s="783"/>
      <c r="L57" s="783"/>
      <c r="M57" s="783"/>
      <c r="N57" s="784"/>
      <c r="O57" s="25"/>
      <c r="P57" s="25"/>
      <c r="Q57" s="25"/>
      <c r="R57" s="25"/>
      <c r="S57" s="184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</row>
    <row r="58" spans="1:52" s="3" customFormat="1" ht="45" customHeight="1">
      <c r="A58" s="787"/>
      <c r="B58" s="780"/>
      <c r="C58" s="780"/>
      <c r="D58" s="780"/>
      <c r="E58" s="781"/>
      <c r="F58" s="781"/>
      <c r="G58" s="781"/>
      <c r="H58" s="317" t="s">
        <v>0</v>
      </c>
      <c r="I58" s="318">
        <v>0</v>
      </c>
      <c r="J58" s="784"/>
      <c r="K58" s="783"/>
      <c r="L58" s="783"/>
      <c r="M58" s="783"/>
      <c r="N58" s="784"/>
      <c r="O58" s="25"/>
      <c r="P58" s="25"/>
      <c r="Q58" s="25"/>
      <c r="R58" s="25"/>
      <c r="S58" s="184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</row>
    <row r="59" spans="1:52" s="3" customFormat="1" ht="43.5" customHeight="1">
      <c r="A59" s="787" t="s">
        <v>424</v>
      </c>
      <c r="B59" s="789" t="s">
        <v>430</v>
      </c>
      <c r="C59" s="780"/>
      <c r="D59" s="780"/>
      <c r="E59" s="781" t="s">
        <v>73</v>
      </c>
      <c r="F59" s="781"/>
      <c r="G59" s="781"/>
      <c r="H59" s="317" t="s">
        <v>1</v>
      </c>
      <c r="I59" s="318">
        <v>1</v>
      </c>
      <c r="J59" s="784"/>
      <c r="K59" s="783"/>
      <c r="L59" s="783"/>
      <c r="M59" s="783"/>
      <c r="N59" s="784"/>
      <c r="O59" s="25"/>
      <c r="P59" s="25"/>
      <c r="Q59" s="25"/>
      <c r="R59" s="25"/>
      <c r="S59" s="184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</row>
    <row r="60" spans="1:52" s="3" customFormat="1" ht="43.5" customHeight="1">
      <c r="A60" s="787"/>
      <c r="B60" s="780"/>
      <c r="C60" s="780"/>
      <c r="D60" s="780"/>
      <c r="E60" s="781"/>
      <c r="F60" s="781"/>
      <c r="G60" s="781"/>
      <c r="H60" s="317" t="s">
        <v>0</v>
      </c>
      <c r="I60" s="318">
        <v>0</v>
      </c>
      <c r="J60" s="784"/>
      <c r="K60" s="783"/>
      <c r="L60" s="783"/>
      <c r="M60" s="783"/>
      <c r="N60" s="784"/>
      <c r="O60" s="25"/>
      <c r="P60" s="25"/>
      <c r="Q60" s="25"/>
      <c r="R60" s="25"/>
      <c r="S60" s="184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</row>
    <row r="61" spans="1:52" s="3" customFormat="1" ht="43.5" customHeight="1">
      <c r="A61" s="787" t="s">
        <v>424</v>
      </c>
      <c r="B61" s="788" t="s">
        <v>429</v>
      </c>
      <c r="C61" s="780"/>
      <c r="D61" s="780"/>
      <c r="E61" s="781" t="s">
        <v>74</v>
      </c>
      <c r="F61" s="781"/>
      <c r="G61" s="781"/>
      <c r="H61" s="317" t="s">
        <v>1</v>
      </c>
      <c r="I61" s="318">
        <v>15</v>
      </c>
      <c r="J61" s="784"/>
      <c r="K61" s="783"/>
      <c r="L61" s="783"/>
      <c r="M61" s="783"/>
      <c r="N61" s="784"/>
      <c r="O61" s="25"/>
      <c r="P61" s="25"/>
      <c r="Q61" s="25"/>
      <c r="R61" s="25"/>
      <c r="S61" s="184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</row>
    <row r="62" spans="1:52" s="3" customFormat="1" ht="43.5" customHeight="1">
      <c r="A62" s="787"/>
      <c r="B62" s="780"/>
      <c r="C62" s="780"/>
      <c r="D62" s="780"/>
      <c r="E62" s="781"/>
      <c r="F62" s="781"/>
      <c r="G62" s="781"/>
      <c r="H62" s="317" t="s">
        <v>0</v>
      </c>
      <c r="I62" s="318">
        <v>0</v>
      </c>
      <c r="J62" s="784"/>
      <c r="K62" s="783"/>
      <c r="L62" s="783"/>
      <c r="M62" s="783"/>
      <c r="N62" s="784"/>
      <c r="O62" s="25"/>
      <c r="P62" s="25"/>
      <c r="Q62" s="25"/>
      <c r="R62" s="25"/>
      <c r="S62" s="184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</row>
    <row r="63" spans="1:52" s="3" customFormat="1" ht="48.75" customHeight="1">
      <c r="A63" s="787" t="s">
        <v>424</v>
      </c>
      <c r="B63" s="788" t="s">
        <v>428</v>
      </c>
      <c r="C63" s="780"/>
      <c r="D63" s="780"/>
      <c r="E63" s="781" t="s">
        <v>75</v>
      </c>
      <c r="F63" s="781"/>
      <c r="G63" s="781"/>
      <c r="H63" s="317" t="s">
        <v>1</v>
      </c>
      <c r="I63" s="318">
        <v>1</v>
      </c>
      <c r="J63" s="784"/>
      <c r="K63" s="783"/>
      <c r="L63" s="783"/>
      <c r="M63" s="783"/>
      <c r="N63" s="784"/>
      <c r="O63" s="25"/>
      <c r="P63" s="25"/>
      <c r="Q63" s="25"/>
      <c r="R63" s="25"/>
      <c r="S63" s="184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</row>
    <row r="64" spans="1:52" s="3" customFormat="1" ht="48.75" customHeight="1">
      <c r="A64" s="787"/>
      <c r="B64" s="780"/>
      <c r="C64" s="780"/>
      <c r="D64" s="780"/>
      <c r="E64" s="781"/>
      <c r="F64" s="781"/>
      <c r="G64" s="781"/>
      <c r="H64" s="317" t="s">
        <v>0</v>
      </c>
      <c r="I64" s="318">
        <v>0</v>
      </c>
      <c r="J64" s="784"/>
      <c r="K64" s="783"/>
      <c r="L64" s="783"/>
      <c r="M64" s="783"/>
      <c r="N64" s="784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</row>
    <row r="65" spans="1:52" s="3" customFormat="1" ht="49.5" customHeight="1">
      <c r="A65" s="787" t="s">
        <v>424</v>
      </c>
      <c r="B65" s="780" t="s">
        <v>427</v>
      </c>
      <c r="C65" s="780"/>
      <c r="D65" s="780"/>
      <c r="E65" s="781" t="s">
        <v>76</v>
      </c>
      <c r="F65" s="781"/>
      <c r="G65" s="781"/>
      <c r="H65" s="317" t="s">
        <v>1</v>
      </c>
      <c r="I65" s="318">
        <v>1</v>
      </c>
      <c r="J65" s="784"/>
      <c r="K65" s="783"/>
      <c r="L65" s="783"/>
      <c r="M65" s="783"/>
      <c r="N65" s="78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</row>
    <row r="66" spans="1:52" s="3" customFormat="1" ht="49.5" customHeight="1">
      <c r="A66" s="787"/>
      <c r="B66" s="780"/>
      <c r="C66" s="780"/>
      <c r="D66" s="780"/>
      <c r="E66" s="781"/>
      <c r="F66" s="781"/>
      <c r="G66" s="781"/>
      <c r="H66" s="317" t="s">
        <v>0</v>
      </c>
      <c r="I66" s="318">
        <v>0</v>
      </c>
      <c r="J66" s="784"/>
      <c r="K66" s="783"/>
      <c r="L66" s="783"/>
      <c r="M66" s="783"/>
      <c r="N66" s="784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1:52" s="3" customFormat="1" ht="34.5" customHeight="1">
      <c r="A67" s="787" t="s">
        <v>424</v>
      </c>
      <c r="B67" s="780" t="s">
        <v>426</v>
      </c>
      <c r="C67" s="780"/>
      <c r="D67" s="780"/>
      <c r="E67" s="781" t="s">
        <v>77</v>
      </c>
      <c r="F67" s="781"/>
      <c r="G67" s="781"/>
      <c r="H67" s="317" t="s">
        <v>1</v>
      </c>
      <c r="I67" s="318">
        <v>3</v>
      </c>
      <c r="J67" s="784"/>
      <c r="K67" s="783"/>
      <c r="L67" s="783"/>
      <c r="M67" s="783"/>
      <c r="N67" s="784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1:52" s="3" customFormat="1" ht="34.5" customHeight="1">
      <c r="A68" s="787"/>
      <c r="B68" s="780"/>
      <c r="C68" s="780"/>
      <c r="D68" s="780"/>
      <c r="E68" s="781"/>
      <c r="F68" s="781"/>
      <c r="G68" s="781"/>
      <c r="H68" s="317" t="s">
        <v>0</v>
      </c>
      <c r="I68" s="318">
        <v>0</v>
      </c>
      <c r="J68" s="784"/>
      <c r="K68" s="783"/>
      <c r="L68" s="783"/>
      <c r="M68" s="783"/>
      <c r="N68" s="784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1:52" s="3" customFormat="1" ht="27" customHeight="1">
      <c r="A69" s="787" t="s">
        <v>424</v>
      </c>
      <c r="B69" s="780" t="s">
        <v>425</v>
      </c>
      <c r="C69" s="780"/>
      <c r="D69" s="780"/>
      <c r="E69" s="781" t="s">
        <v>78</v>
      </c>
      <c r="F69" s="781"/>
      <c r="G69" s="781"/>
      <c r="H69" s="317" t="s">
        <v>1</v>
      </c>
      <c r="I69" s="318">
        <v>1</v>
      </c>
      <c r="J69" s="784"/>
      <c r="K69" s="783"/>
      <c r="L69" s="783"/>
      <c r="M69" s="783"/>
      <c r="N69" s="784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</row>
    <row r="70" spans="1:52" s="3" customFormat="1" ht="27" customHeight="1">
      <c r="A70" s="787"/>
      <c r="B70" s="780"/>
      <c r="C70" s="780"/>
      <c r="D70" s="780"/>
      <c r="E70" s="781"/>
      <c r="F70" s="781"/>
      <c r="G70" s="781"/>
      <c r="H70" s="317" t="s">
        <v>0</v>
      </c>
      <c r="I70" s="318">
        <v>0</v>
      </c>
      <c r="J70" s="784"/>
      <c r="K70" s="783"/>
      <c r="L70" s="783"/>
      <c r="M70" s="783"/>
      <c r="N70" s="784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1:52" s="3" customFormat="1" ht="50.25" customHeight="1">
      <c r="A71" s="787" t="s">
        <v>424</v>
      </c>
      <c r="B71" s="780" t="s">
        <v>423</v>
      </c>
      <c r="C71" s="780"/>
      <c r="D71" s="780"/>
      <c r="E71" s="781" t="s">
        <v>79</v>
      </c>
      <c r="F71" s="781"/>
      <c r="G71" s="781"/>
      <c r="H71" s="317" t="s">
        <v>1</v>
      </c>
      <c r="I71" s="316">
        <v>1</v>
      </c>
      <c r="J71" s="784"/>
      <c r="K71" s="783"/>
      <c r="L71" s="783"/>
      <c r="M71" s="783"/>
      <c r="N71" s="784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1:52" s="3" customFormat="1" ht="50.25" customHeight="1">
      <c r="A72" s="787"/>
      <c r="B72" s="780"/>
      <c r="C72" s="780"/>
      <c r="D72" s="780"/>
      <c r="E72" s="781"/>
      <c r="F72" s="781"/>
      <c r="G72" s="781"/>
      <c r="H72" s="317" t="s">
        <v>0</v>
      </c>
      <c r="I72" s="316">
        <v>0</v>
      </c>
      <c r="J72" s="784"/>
      <c r="K72" s="783"/>
      <c r="L72" s="783"/>
      <c r="M72" s="783"/>
      <c r="N72" s="784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</row>
    <row r="73" spans="1:52" s="3" customFormat="1" ht="15.75">
      <c r="A73" s="790" t="s">
        <v>344</v>
      </c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790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</row>
    <row r="74" spans="1:52" ht="15.75"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</row>
    <row r="75" spans="1:52" ht="15.75"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</row>
    <row r="76" spans="1:52" ht="15.75"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</row>
    <row r="77" spans="1:52" ht="15.75"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</row>
    <row r="78" spans="1:52" ht="15.75"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</row>
    <row r="79" spans="1:52" ht="15.75">
      <c r="C79" s="92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</row>
    <row r="80" spans="1:52" ht="15.75"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</row>
  </sheetData>
  <mergeCells count="190">
    <mergeCell ref="A73:N73"/>
    <mergeCell ref="A69:A70"/>
    <mergeCell ref="B69:D70"/>
    <mergeCell ref="E69:G70"/>
    <mergeCell ref="A71:A72"/>
    <mergeCell ref="B71:D72"/>
    <mergeCell ref="E71:G72"/>
    <mergeCell ref="A65:A66"/>
    <mergeCell ref="B65:D66"/>
    <mergeCell ref="E65:G66"/>
    <mergeCell ref="A67:A68"/>
    <mergeCell ref="B67:D68"/>
    <mergeCell ref="E67:G68"/>
    <mergeCell ref="B55:D56"/>
    <mergeCell ref="E55:G56"/>
    <mergeCell ref="J53:N72"/>
    <mergeCell ref="A49:A50"/>
    <mergeCell ref="C49:C50"/>
    <mergeCell ref="B52:D52"/>
    <mergeCell ref="E52:H52"/>
    <mergeCell ref="J52:N52"/>
    <mergeCell ref="A61:A62"/>
    <mergeCell ref="B61:D62"/>
    <mergeCell ref="E61:G62"/>
    <mergeCell ref="A63:A64"/>
    <mergeCell ref="B63:D64"/>
    <mergeCell ref="E63:G64"/>
    <mergeCell ref="A57:A58"/>
    <mergeCell ref="B57:D58"/>
    <mergeCell ref="E57:G58"/>
    <mergeCell ref="A59:A60"/>
    <mergeCell ref="B59:D60"/>
    <mergeCell ref="E59:G60"/>
    <mergeCell ref="A53:A54"/>
    <mergeCell ref="B53:D54"/>
    <mergeCell ref="E53:G54"/>
    <mergeCell ref="A55:A56"/>
    <mergeCell ref="N47:N48"/>
    <mergeCell ref="A33:A34"/>
    <mergeCell ref="C33:C34"/>
    <mergeCell ref="J33:J34"/>
    <mergeCell ref="K33:K34"/>
    <mergeCell ref="L33:L34"/>
    <mergeCell ref="M33:M34"/>
    <mergeCell ref="N33:N34"/>
    <mergeCell ref="A47:A48"/>
    <mergeCell ref="C47:C48"/>
    <mergeCell ref="J47:J48"/>
    <mergeCell ref="K47:K48"/>
    <mergeCell ref="L47:L48"/>
    <mergeCell ref="M47:M48"/>
    <mergeCell ref="A41:A42"/>
    <mergeCell ref="C41:C42"/>
    <mergeCell ref="J41:J42"/>
    <mergeCell ref="K41:K42"/>
    <mergeCell ref="L41:L42"/>
    <mergeCell ref="M41:M42"/>
    <mergeCell ref="N41:N42"/>
    <mergeCell ref="N39:N40"/>
    <mergeCell ref="A39:A40"/>
    <mergeCell ref="C39:C40"/>
    <mergeCell ref="M39:M40"/>
    <mergeCell ref="N25:N26"/>
    <mergeCell ref="M25:M26"/>
    <mergeCell ref="L25:L26"/>
    <mergeCell ref="K25:K26"/>
    <mergeCell ref="J25:J26"/>
    <mergeCell ref="J31:J32"/>
    <mergeCell ref="K31:K32"/>
    <mergeCell ref="L31:L32"/>
    <mergeCell ref="C25:C26"/>
    <mergeCell ref="A25:A26"/>
    <mergeCell ref="N29:N30"/>
    <mergeCell ref="A29:A30"/>
    <mergeCell ref="C29:C30"/>
    <mergeCell ref="A27:A28"/>
    <mergeCell ref="C27:C28"/>
    <mergeCell ref="J27:J28"/>
    <mergeCell ref="K27:K28"/>
    <mergeCell ref="L27:L28"/>
    <mergeCell ref="M27:M28"/>
    <mergeCell ref="N27:N28"/>
    <mergeCell ref="T17:U17"/>
    <mergeCell ref="A19:A20"/>
    <mergeCell ref="C19:C20"/>
    <mergeCell ref="J19:J20"/>
    <mergeCell ref="K19:K20"/>
    <mergeCell ref="L19:L20"/>
    <mergeCell ref="M19:M20"/>
    <mergeCell ref="N19:N20"/>
    <mergeCell ref="A17:A18"/>
    <mergeCell ref="C17:C18"/>
    <mergeCell ref="J17:J18"/>
    <mergeCell ref="K17:K18"/>
    <mergeCell ref="L17:L18"/>
    <mergeCell ref="M17:M18"/>
    <mergeCell ref="N17:N18"/>
    <mergeCell ref="T14:U14"/>
    <mergeCell ref="T15:U15"/>
    <mergeCell ref="T16:U16"/>
    <mergeCell ref="A14:A16"/>
    <mergeCell ref="B14:B16"/>
    <mergeCell ref="C14:C16"/>
    <mergeCell ref="D14:D16"/>
    <mergeCell ref="E14:E16"/>
    <mergeCell ref="F14:I15"/>
    <mergeCell ref="J14:K15"/>
    <mergeCell ref="C23:C24"/>
    <mergeCell ref="A23:A24"/>
    <mergeCell ref="A31:A32"/>
    <mergeCell ref="C31:C32"/>
    <mergeCell ref="A37:A38"/>
    <mergeCell ref="C37:C38"/>
    <mergeCell ref="J23:J24"/>
    <mergeCell ref="T11:V11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K12:M12"/>
    <mergeCell ref="T12:V12"/>
    <mergeCell ref="K13:M13"/>
    <mergeCell ref="T13:U13"/>
    <mergeCell ref="S8:W8"/>
    <mergeCell ref="B9:F9"/>
    <mergeCell ref="T10:V10"/>
    <mergeCell ref="A1:A4"/>
    <mergeCell ref="B1:H2"/>
    <mergeCell ref="I1:L1"/>
    <mergeCell ref="M1:N4"/>
    <mergeCell ref="I2:L2"/>
    <mergeCell ref="B3:H4"/>
    <mergeCell ref="I3:L3"/>
    <mergeCell ref="I4:L4"/>
    <mergeCell ref="K21:K22"/>
    <mergeCell ref="L21:L22"/>
    <mergeCell ref="M21:M22"/>
    <mergeCell ref="N21:N22"/>
    <mergeCell ref="A21:A22"/>
    <mergeCell ref="C21:C22"/>
    <mergeCell ref="J21:J22"/>
    <mergeCell ref="K9:M9"/>
    <mergeCell ref="B10:F10"/>
    <mergeCell ref="K10:M10"/>
    <mergeCell ref="B13:F13"/>
    <mergeCell ref="L14:N15"/>
    <mergeCell ref="K23:K24"/>
    <mergeCell ref="L23:L24"/>
    <mergeCell ref="M23:M24"/>
    <mergeCell ref="N23:N24"/>
    <mergeCell ref="J37:J38"/>
    <mergeCell ref="K37:K38"/>
    <mergeCell ref="L37:L38"/>
    <mergeCell ref="M37:M38"/>
    <mergeCell ref="N37:N38"/>
    <mergeCell ref="M31:M32"/>
    <mergeCell ref="N31:N32"/>
    <mergeCell ref="J29:J30"/>
    <mergeCell ref="K29:K30"/>
    <mergeCell ref="L29:L30"/>
    <mergeCell ref="M29:M30"/>
    <mergeCell ref="A45:A46"/>
    <mergeCell ref="C45:C46"/>
    <mergeCell ref="J45:J46"/>
    <mergeCell ref="K45:K46"/>
    <mergeCell ref="L45:L46"/>
    <mergeCell ref="M45:M46"/>
    <mergeCell ref="N45:N46"/>
    <mergeCell ref="A35:A36"/>
    <mergeCell ref="C35:C36"/>
    <mergeCell ref="J35:J36"/>
    <mergeCell ref="K35:K36"/>
    <mergeCell ref="L35:L36"/>
    <mergeCell ref="M35:M36"/>
    <mergeCell ref="N35:N36"/>
    <mergeCell ref="A43:A44"/>
    <mergeCell ref="C43:C44"/>
    <mergeCell ref="J43:J44"/>
    <mergeCell ref="K43:K44"/>
    <mergeCell ref="L43:L44"/>
    <mergeCell ref="M43:M44"/>
    <mergeCell ref="N43:N44"/>
    <mergeCell ref="J39:J40"/>
    <mergeCell ref="K39:K40"/>
    <mergeCell ref="L39:L40"/>
  </mergeCells>
  <pageMargins left="0.7" right="0.7" top="0.75" bottom="0.75" header="0.3" footer="0.3"/>
  <pageSetup paperSize="14" scale="56" orientation="landscape" horizontalDpi="360" verticalDpi="360" r:id="rId1"/>
  <drawing r:id="rId2"/>
  <legacyDrawing r:id="rId3"/>
  <oleObjects>
    <mc:AlternateContent xmlns:mc="http://schemas.openxmlformats.org/markup-compatibility/2006">
      <mc:Choice Requires="x14">
        <oleObject shapeId="26625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25" r:id="rId4"/>
      </mc:Fallback>
    </mc:AlternateContent>
    <mc:AlternateContent xmlns:mc="http://schemas.openxmlformats.org/markup-compatibility/2006">
      <mc:Choice Requires="x14">
        <oleObject shapeId="26631" r:id="rId6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1" r:id="rId6"/>
      </mc:Fallback>
    </mc:AlternateContent>
    <mc:AlternateContent xmlns:mc="http://schemas.openxmlformats.org/markup-compatibility/2006">
      <mc:Choice Requires="x14">
        <oleObject shapeId="26637" r:id="rId7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104775</xdr:rowOff>
              </from>
              <to>
                <xdr:col>0</xdr:col>
                <xdr:colOff>4400550</xdr:colOff>
                <xdr:row>3</xdr:row>
                <xdr:rowOff>104775</xdr:rowOff>
              </to>
            </anchor>
          </objectPr>
        </oleObject>
      </mc:Choice>
      <mc:Fallback>
        <oleObject shapeId="2663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O118"/>
  <sheetViews>
    <sheetView topLeftCell="K104" zoomScale="99" zoomScaleNormal="99" zoomScalePageLayoutView="70" workbookViewId="0">
      <selection activeCell="T61" sqref="T61"/>
    </sheetView>
  </sheetViews>
  <sheetFormatPr baseColWidth="10" defaultColWidth="12.5703125" defaultRowHeight="15"/>
  <cols>
    <col min="1" max="1" width="74.7109375" style="1" customWidth="1"/>
    <col min="2" max="2" width="10.28515625" style="1" customWidth="1"/>
    <col min="3" max="3" width="17.7109375" style="1" customWidth="1"/>
    <col min="4" max="4" width="10" style="1" customWidth="1"/>
    <col min="5" max="5" width="21" style="1" customWidth="1"/>
    <col min="6" max="6" width="21.28515625" style="86" customWidth="1"/>
    <col min="7" max="7" width="17.7109375" style="3" customWidth="1"/>
    <col min="8" max="8" width="13" style="1" bestFit="1" customWidth="1"/>
    <col min="9" max="9" width="9.42578125" style="1" bestFit="1" customWidth="1"/>
    <col min="10" max="10" width="14.42578125" style="2" customWidth="1"/>
    <col min="11" max="11" width="17.5703125" style="2" bestFit="1" customWidth="1"/>
    <col min="12" max="12" width="15.140625" style="1" customWidth="1"/>
    <col min="13" max="13" width="22.7109375" style="1" bestFit="1" customWidth="1"/>
    <col min="14" max="14" width="14.28515625" style="1" bestFit="1" customWidth="1"/>
    <col min="15" max="15" width="13.7109375" style="1" bestFit="1" customWidth="1"/>
    <col min="16" max="16" width="5" style="246" customWidth="1"/>
    <col min="17" max="17" width="9.7109375" style="246" customWidth="1"/>
    <col min="18" max="18" width="19.7109375" style="246" bestFit="1" customWidth="1"/>
    <col min="19" max="19" width="18.5703125" style="1" customWidth="1"/>
    <col min="20" max="20" width="16.7109375" style="1" customWidth="1"/>
    <col min="21" max="22" width="13.42578125" style="1" customWidth="1"/>
    <col min="23" max="23" width="22.5703125" style="1" customWidth="1"/>
    <col min="24" max="25" width="12.5703125" style="1"/>
    <col min="26" max="26" width="16.85546875" style="1" customWidth="1"/>
    <col min="27" max="27" width="12.5703125" style="1"/>
    <col min="28" max="28" width="30.140625" style="1" customWidth="1"/>
    <col min="29" max="29" width="15.42578125" style="1" customWidth="1"/>
    <col min="30" max="30" width="15.85546875" style="1" customWidth="1"/>
    <col min="31" max="31" width="24.42578125" style="1" customWidth="1"/>
    <col min="32" max="32" width="17.140625" style="1" customWidth="1"/>
    <col min="33" max="16384" width="12.5703125" style="1"/>
  </cols>
  <sheetData>
    <row r="1" spans="1:249" ht="15.75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158"/>
      <c r="P1" s="244"/>
      <c r="Q1" s="245"/>
    </row>
    <row r="2" spans="1:249" ht="15.75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158"/>
      <c r="P2" s="244"/>
      <c r="Q2" s="245"/>
    </row>
    <row r="3" spans="1:249" ht="15.75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158"/>
      <c r="P3" s="244"/>
      <c r="Q3" s="245"/>
    </row>
    <row r="4" spans="1:249" ht="15.75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158"/>
      <c r="P4" s="244"/>
      <c r="Q4" s="245"/>
    </row>
    <row r="5" spans="1:249" ht="15.75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155"/>
      <c r="P5" s="247"/>
      <c r="Q5" s="245"/>
    </row>
    <row r="6" spans="1:249" ht="15.75">
      <c r="A6" s="479" t="s">
        <v>263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159"/>
      <c r="P6" s="248"/>
      <c r="Q6" s="245"/>
    </row>
    <row r="7" spans="1:249" ht="15.75">
      <c r="A7" s="51" t="s">
        <v>341</v>
      </c>
      <c r="B7" s="402" t="s">
        <v>374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159"/>
      <c r="P7" s="248"/>
    </row>
    <row r="8" spans="1:249" ht="15.75">
      <c r="A8" s="52" t="s">
        <v>32</v>
      </c>
      <c r="B8" s="489" t="s">
        <v>33</v>
      </c>
      <c r="C8" s="490"/>
      <c r="D8" s="490"/>
      <c r="E8" s="490"/>
      <c r="F8" s="491"/>
      <c r="G8" s="532" t="s">
        <v>262</v>
      </c>
      <c r="H8" s="533"/>
      <c r="I8" s="534"/>
      <c r="J8" s="501" t="s">
        <v>31</v>
      </c>
      <c r="K8" s="502"/>
      <c r="L8" s="502"/>
      <c r="M8" s="502"/>
      <c r="N8" s="503"/>
      <c r="O8" s="160"/>
      <c r="P8" s="249"/>
      <c r="Q8" s="250"/>
      <c r="S8" s="469"/>
      <c r="T8" s="469"/>
      <c r="U8" s="469"/>
      <c r="V8" s="469"/>
    </row>
    <row r="9" spans="1:249" ht="15.75">
      <c r="A9" s="54" t="s">
        <v>30</v>
      </c>
      <c r="B9" s="505" t="s">
        <v>261</v>
      </c>
      <c r="C9" s="490"/>
      <c r="D9" s="490"/>
      <c r="E9" s="490"/>
      <c r="F9" s="491"/>
      <c r="G9" s="535"/>
      <c r="H9" s="536"/>
      <c r="I9" s="537"/>
      <c r="J9" s="152" t="s">
        <v>29</v>
      </c>
      <c r="K9" s="412" t="s">
        <v>28</v>
      </c>
      <c r="L9" s="412"/>
      <c r="M9" s="412"/>
      <c r="N9" s="152" t="s">
        <v>27</v>
      </c>
      <c r="O9" s="161"/>
    </row>
    <row r="10" spans="1:249" ht="15.75">
      <c r="A10" s="55" t="s">
        <v>26</v>
      </c>
      <c r="B10" s="504" t="s">
        <v>260</v>
      </c>
      <c r="C10" s="505"/>
      <c r="D10" s="505"/>
      <c r="E10" s="505"/>
      <c r="F10" s="506"/>
      <c r="G10" s="535"/>
      <c r="H10" s="536"/>
      <c r="I10" s="537"/>
      <c r="J10" s="56"/>
      <c r="K10" s="510"/>
      <c r="L10" s="511"/>
      <c r="M10" s="512"/>
      <c r="N10" s="57"/>
      <c r="O10" s="162"/>
    </row>
    <row r="11" spans="1:249" ht="15.75">
      <c r="A11" s="58" t="s">
        <v>25</v>
      </c>
      <c r="B11" s="504" t="s">
        <v>259</v>
      </c>
      <c r="C11" s="505"/>
      <c r="D11" s="505"/>
      <c r="E11" s="505"/>
      <c r="F11" s="506"/>
      <c r="G11" s="535"/>
      <c r="H11" s="536"/>
      <c r="I11" s="537"/>
      <c r="J11" s="148"/>
      <c r="K11" s="507"/>
      <c r="L11" s="508"/>
      <c r="M11" s="509"/>
      <c r="N11" s="59"/>
      <c r="O11" s="161"/>
    </row>
    <row r="12" spans="1:249" ht="22.5" customHeight="1">
      <c r="A12" s="82" t="s">
        <v>328</v>
      </c>
      <c r="B12" s="696">
        <v>2020730010055</v>
      </c>
      <c r="C12" s="697"/>
      <c r="D12" s="697"/>
      <c r="E12" s="697"/>
      <c r="F12" s="698"/>
      <c r="G12" s="535"/>
      <c r="H12" s="536"/>
      <c r="I12" s="537"/>
      <c r="J12" s="62"/>
      <c r="K12" s="454"/>
      <c r="L12" s="455"/>
      <c r="M12" s="456"/>
      <c r="N12" s="63"/>
      <c r="O12" s="161"/>
    </row>
    <row r="13" spans="1:249" ht="51" customHeight="1">
      <c r="A13" s="124" t="s">
        <v>385</v>
      </c>
      <c r="B13" s="410" t="s">
        <v>258</v>
      </c>
      <c r="C13" s="410"/>
      <c r="D13" s="410"/>
      <c r="E13" s="410"/>
      <c r="F13" s="410"/>
      <c r="G13" s="538"/>
      <c r="H13" s="539"/>
      <c r="I13" s="540"/>
      <c r="J13" s="153"/>
      <c r="K13" s="454"/>
      <c r="L13" s="455"/>
      <c r="M13" s="456"/>
      <c r="N13" s="64"/>
      <c r="O13" s="161"/>
      <c r="P13" s="250"/>
      <c r="R13" s="251"/>
      <c r="S13" s="161"/>
      <c r="T13" s="53"/>
      <c r="U13" s="151"/>
      <c r="V13" s="7"/>
      <c r="W13" s="17"/>
      <c r="X13" s="14"/>
      <c r="Y13" s="5"/>
      <c r="Z13" s="12"/>
    </row>
    <row r="14" spans="1:249" ht="15.75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130</v>
      </c>
      <c r="F14" s="462" t="s">
        <v>18</v>
      </c>
      <c r="G14" s="463"/>
      <c r="H14" s="463"/>
      <c r="I14" s="464"/>
      <c r="J14" s="404" t="s">
        <v>17</v>
      </c>
      <c r="K14" s="404"/>
      <c r="L14" s="405" t="s">
        <v>16</v>
      </c>
      <c r="M14" s="405"/>
      <c r="N14" s="405"/>
      <c r="O14" s="165"/>
      <c r="P14" s="252"/>
      <c r="Q14" s="253"/>
      <c r="R14" s="253"/>
      <c r="S14" s="460"/>
      <c r="T14" s="460"/>
      <c r="U14" s="3"/>
      <c r="V14" s="7"/>
      <c r="W14" s="3"/>
      <c r="X14" s="16"/>
      <c r="Y14" s="5"/>
      <c r="Z14" s="1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</row>
    <row r="15" spans="1:249" ht="15.75">
      <c r="A15" s="406"/>
      <c r="B15" s="404"/>
      <c r="C15" s="404"/>
      <c r="D15" s="404"/>
      <c r="E15" s="404"/>
      <c r="F15" s="465"/>
      <c r="G15" s="466"/>
      <c r="H15" s="466"/>
      <c r="I15" s="467"/>
      <c r="J15" s="404"/>
      <c r="K15" s="404"/>
      <c r="L15" s="404" t="s">
        <v>15</v>
      </c>
      <c r="M15" s="404" t="s">
        <v>14</v>
      </c>
      <c r="N15" s="406" t="s">
        <v>13</v>
      </c>
      <c r="O15" s="166"/>
      <c r="P15" s="254"/>
      <c r="Q15" s="255"/>
      <c r="R15" s="255"/>
      <c r="S15" s="460"/>
      <c r="T15" s="460"/>
      <c r="U15" s="3"/>
      <c r="V15" s="6"/>
      <c r="W15" s="3"/>
      <c r="X15" s="16"/>
      <c r="Y15" s="5"/>
      <c r="Z15" s="12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</row>
    <row r="16" spans="1:249" ht="15.75">
      <c r="A16" s="406"/>
      <c r="B16" s="404"/>
      <c r="C16" s="404"/>
      <c r="D16" s="404"/>
      <c r="E16" s="404"/>
      <c r="F16" s="156" t="s">
        <v>12</v>
      </c>
      <c r="G16" s="150" t="s">
        <v>11</v>
      </c>
      <c r="H16" s="150" t="s">
        <v>10</v>
      </c>
      <c r="I16" s="10" t="s">
        <v>9</v>
      </c>
      <c r="J16" s="150" t="s">
        <v>8</v>
      </c>
      <c r="K16" s="149" t="s">
        <v>7</v>
      </c>
      <c r="L16" s="404"/>
      <c r="M16" s="404"/>
      <c r="N16" s="406"/>
      <c r="O16" s="166"/>
      <c r="P16" s="255"/>
      <c r="Q16" s="254"/>
      <c r="R16" s="254"/>
      <c r="S16" s="460"/>
      <c r="T16" s="460"/>
      <c r="V16" s="5"/>
      <c r="X16" s="16"/>
      <c r="Y16" s="5"/>
      <c r="Z16" s="12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</row>
    <row r="17" spans="1:89" ht="24" customHeight="1">
      <c r="A17" s="794" t="s">
        <v>257</v>
      </c>
      <c r="B17" s="122" t="s">
        <v>1</v>
      </c>
      <c r="C17" s="397" t="s">
        <v>256</v>
      </c>
      <c r="D17" s="109">
        <v>10</v>
      </c>
      <c r="E17" s="11">
        <f t="shared" ref="E17:E72" si="0">SUM(F17:I17)</f>
        <v>10100000</v>
      </c>
      <c r="F17" s="11">
        <v>10100000</v>
      </c>
      <c r="G17" s="11">
        <v>0</v>
      </c>
      <c r="H17" s="11">
        <v>0</v>
      </c>
      <c r="I17" s="11">
        <v>0</v>
      </c>
      <c r="J17" s="793">
        <v>44946</v>
      </c>
      <c r="K17" s="793">
        <v>45275</v>
      </c>
      <c r="L17" s="767">
        <f>D18/D17</f>
        <v>0</v>
      </c>
      <c r="M17" s="767">
        <f>E18/E17</f>
        <v>0.68811881188118806</v>
      </c>
      <c r="N17" s="401">
        <f>L17*L17/M17</f>
        <v>0</v>
      </c>
      <c r="O17" s="164"/>
      <c r="P17" s="263"/>
      <c r="Q17" s="880"/>
      <c r="R17" s="264"/>
      <c r="V17" s="13"/>
      <c r="X17" s="14"/>
      <c r="Y17" s="5"/>
      <c r="Z17" s="12"/>
    </row>
    <row r="18" spans="1:89" ht="24" customHeight="1">
      <c r="A18" s="795"/>
      <c r="B18" s="122" t="s">
        <v>0</v>
      </c>
      <c r="C18" s="398"/>
      <c r="D18" s="109">
        <v>0</v>
      </c>
      <c r="E18" s="11">
        <f t="shared" si="0"/>
        <v>6950000</v>
      </c>
      <c r="F18" s="11">
        <f>2850000+4100000</f>
        <v>6950000</v>
      </c>
      <c r="G18" s="11">
        <v>0</v>
      </c>
      <c r="H18" s="11">
        <v>0</v>
      </c>
      <c r="I18" s="11">
        <v>0</v>
      </c>
      <c r="J18" s="793"/>
      <c r="K18" s="793"/>
      <c r="L18" s="767"/>
      <c r="M18" s="767"/>
      <c r="N18" s="401"/>
      <c r="O18" s="164"/>
      <c r="P18" s="263"/>
      <c r="Q18" s="244"/>
      <c r="R18" s="264"/>
      <c r="V18" s="13"/>
      <c r="X18" s="14"/>
      <c r="Y18" s="5"/>
      <c r="Z18" s="12"/>
    </row>
    <row r="19" spans="1:89" ht="21.75" customHeight="1">
      <c r="A19" s="795" t="s">
        <v>255</v>
      </c>
      <c r="B19" s="122" t="s">
        <v>1</v>
      </c>
      <c r="C19" s="397" t="s">
        <v>270</v>
      </c>
      <c r="D19" s="109">
        <v>40</v>
      </c>
      <c r="E19" s="11">
        <f t="shared" si="0"/>
        <v>18400000</v>
      </c>
      <c r="F19" s="123">
        <v>18400000</v>
      </c>
      <c r="G19" s="11">
        <v>0</v>
      </c>
      <c r="H19" s="11">
        <v>0</v>
      </c>
      <c r="I19" s="11">
        <v>0</v>
      </c>
      <c r="J19" s="793">
        <v>44946</v>
      </c>
      <c r="K19" s="793">
        <v>45275</v>
      </c>
      <c r="L19" s="767">
        <f>D20/D19</f>
        <v>0</v>
      </c>
      <c r="M19" s="767">
        <f>E20/E19</f>
        <v>0.88043478260869568</v>
      </c>
      <c r="N19" s="401">
        <f>L19*L19/M19</f>
        <v>0</v>
      </c>
      <c r="O19" s="164"/>
      <c r="P19" s="256"/>
      <c r="Q19" s="260"/>
      <c r="R19" s="885"/>
    </row>
    <row r="20" spans="1:89" ht="21.75" customHeight="1">
      <c r="A20" s="795"/>
      <c r="B20" s="122" t="s">
        <v>0</v>
      </c>
      <c r="C20" s="398"/>
      <c r="D20" s="109">
        <v>0</v>
      </c>
      <c r="E20" s="11">
        <f t="shared" si="0"/>
        <v>16200000</v>
      </c>
      <c r="F20" s="123">
        <v>16200000</v>
      </c>
      <c r="G20" s="11">
        <v>0</v>
      </c>
      <c r="H20" s="11">
        <v>0</v>
      </c>
      <c r="I20" s="11">
        <v>0</v>
      </c>
      <c r="J20" s="793"/>
      <c r="K20" s="793"/>
      <c r="L20" s="767"/>
      <c r="M20" s="767"/>
      <c r="N20" s="401"/>
      <c r="O20" s="164"/>
      <c r="P20" s="255"/>
      <c r="Q20" s="254"/>
      <c r="R20" s="886"/>
    </row>
    <row r="21" spans="1:89" ht="23.25" customHeight="1">
      <c r="A21" s="795" t="s">
        <v>254</v>
      </c>
      <c r="B21" s="122" t="s">
        <v>1</v>
      </c>
      <c r="C21" s="397" t="s">
        <v>524</v>
      </c>
      <c r="D21" s="109">
        <v>5</v>
      </c>
      <c r="E21" s="11">
        <f t="shared" si="0"/>
        <v>5000000</v>
      </c>
      <c r="F21" s="11">
        <v>5000000</v>
      </c>
      <c r="G21" s="11">
        <v>0</v>
      </c>
      <c r="H21" s="11">
        <v>0</v>
      </c>
      <c r="I21" s="11">
        <v>0</v>
      </c>
      <c r="J21" s="793">
        <v>44946</v>
      </c>
      <c r="K21" s="793">
        <v>45275</v>
      </c>
      <c r="L21" s="767">
        <f>D22/D21</f>
        <v>0</v>
      </c>
      <c r="M21" s="767">
        <f>E22/E21</f>
        <v>0</v>
      </c>
      <c r="N21" s="401" t="e">
        <f>L21*L21/M21</f>
        <v>#DIV/0!</v>
      </c>
      <c r="O21" s="164"/>
      <c r="P21" s="263"/>
      <c r="Q21" s="880"/>
      <c r="R21" s="264"/>
    </row>
    <row r="22" spans="1:89" ht="23.25" customHeight="1">
      <c r="A22" s="795"/>
      <c r="B22" s="122" t="s">
        <v>0</v>
      </c>
      <c r="C22" s="398"/>
      <c r="D22" s="109">
        <v>0</v>
      </c>
      <c r="E22" s="11">
        <f t="shared" si="0"/>
        <v>0</v>
      </c>
      <c r="F22" s="11">
        <v>0</v>
      </c>
      <c r="G22" s="11">
        <v>0</v>
      </c>
      <c r="H22" s="11">
        <v>0</v>
      </c>
      <c r="I22" s="11">
        <v>0</v>
      </c>
      <c r="J22" s="793"/>
      <c r="K22" s="793"/>
      <c r="L22" s="767"/>
      <c r="M22" s="767"/>
      <c r="N22" s="401"/>
      <c r="O22" s="164"/>
      <c r="P22" s="263"/>
      <c r="Q22" s="244"/>
      <c r="R22" s="264"/>
    </row>
    <row r="23" spans="1:89" ht="28.5" customHeight="1">
      <c r="A23" s="795" t="s">
        <v>253</v>
      </c>
      <c r="B23" s="122" t="s">
        <v>1</v>
      </c>
      <c r="C23" s="397" t="s">
        <v>322</v>
      </c>
      <c r="D23" s="109">
        <v>1</v>
      </c>
      <c r="E23" s="11">
        <f t="shared" si="0"/>
        <v>18633716</v>
      </c>
      <c r="F23" s="123">
        <v>18633716</v>
      </c>
      <c r="G23" s="11">
        <v>0</v>
      </c>
      <c r="H23" s="11">
        <v>0</v>
      </c>
      <c r="I23" s="11">
        <v>0</v>
      </c>
      <c r="J23" s="793">
        <v>44946</v>
      </c>
      <c r="K23" s="793">
        <v>45275</v>
      </c>
      <c r="L23" s="767">
        <f>D24/D23</f>
        <v>1</v>
      </c>
      <c r="M23" s="767">
        <f>E24/E23</f>
        <v>0.70839332315679815</v>
      </c>
      <c r="N23" s="768">
        <f>L23*L23/M23</f>
        <v>1.4116451515151516</v>
      </c>
      <c r="O23" s="164"/>
      <c r="P23" s="263"/>
      <c r="Q23" s="880"/>
      <c r="R23" s="264"/>
    </row>
    <row r="24" spans="1:89" ht="28.5" customHeight="1">
      <c r="A24" s="795"/>
      <c r="B24" s="122" t="s">
        <v>0</v>
      </c>
      <c r="C24" s="398"/>
      <c r="D24" s="109">
        <v>1</v>
      </c>
      <c r="E24" s="11">
        <f t="shared" si="0"/>
        <v>13200000</v>
      </c>
      <c r="F24" s="123">
        <f>11200000+2000000</f>
        <v>13200000</v>
      </c>
      <c r="G24" s="11">
        <v>0</v>
      </c>
      <c r="H24" s="11">
        <v>0</v>
      </c>
      <c r="I24" s="11">
        <v>0</v>
      </c>
      <c r="J24" s="793"/>
      <c r="K24" s="793"/>
      <c r="L24" s="767"/>
      <c r="M24" s="767"/>
      <c r="N24" s="768"/>
      <c r="O24" s="164"/>
      <c r="P24" s="263"/>
      <c r="Q24" s="244"/>
      <c r="R24" s="264"/>
    </row>
    <row r="25" spans="1:89" ht="28.5" customHeight="1">
      <c r="A25" s="795" t="s">
        <v>383</v>
      </c>
      <c r="B25" s="122" t="s">
        <v>1</v>
      </c>
      <c r="C25" s="397" t="s">
        <v>525</v>
      </c>
      <c r="D25" s="109">
        <v>1</v>
      </c>
      <c r="E25" s="11">
        <f t="shared" si="0"/>
        <v>1366284</v>
      </c>
      <c r="F25" s="123">
        <v>1366284</v>
      </c>
      <c r="G25" s="11">
        <v>0</v>
      </c>
      <c r="H25" s="11">
        <v>0</v>
      </c>
      <c r="I25" s="11">
        <v>0</v>
      </c>
      <c r="J25" s="793">
        <v>44946</v>
      </c>
      <c r="K25" s="793">
        <v>45275</v>
      </c>
      <c r="L25" s="767">
        <f>D26/D25</f>
        <v>0</v>
      </c>
      <c r="M25" s="767">
        <f>E26/E25</f>
        <v>1</v>
      </c>
      <c r="N25" s="401">
        <f>L25*L25/M25</f>
        <v>0</v>
      </c>
      <c r="O25" s="164"/>
      <c r="P25" s="263"/>
      <c r="Q25" s="244"/>
      <c r="R25" s="264"/>
    </row>
    <row r="26" spans="1:89" ht="28.5" customHeight="1">
      <c r="A26" s="795"/>
      <c r="B26" s="122" t="s">
        <v>0</v>
      </c>
      <c r="C26" s="398"/>
      <c r="D26" s="109">
        <v>0</v>
      </c>
      <c r="E26" s="11">
        <f t="shared" si="0"/>
        <v>1366284</v>
      </c>
      <c r="F26" s="123">
        <v>1366284</v>
      </c>
      <c r="G26" s="11">
        <v>0</v>
      </c>
      <c r="H26" s="11">
        <v>0</v>
      </c>
      <c r="I26" s="11">
        <v>0</v>
      </c>
      <c r="J26" s="793"/>
      <c r="K26" s="793"/>
      <c r="L26" s="767"/>
      <c r="M26" s="767"/>
      <c r="N26" s="401"/>
      <c r="O26" s="164"/>
      <c r="P26" s="263"/>
      <c r="Q26" s="244"/>
      <c r="R26" s="264"/>
    </row>
    <row r="27" spans="1:89" s="86" customFormat="1" ht="23.25" customHeight="1">
      <c r="A27" s="791" t="s">
        <v>252</v>
      </c>
      <c r="B27" s="122" t="s">
        <v>1</v>
      </c>
      <c r="C27" s="397" t="s">
        <v>251</v>
      </c>
      <c r="D27" s="111">
        <v>4391</v>
      </c>
      <c r="E27" s="11">
        <f t="shared" si="0"/>
        <v>3373484489</v>
      </c>
      <c r="F27" s="11">
        <v>3373484489</v>
      </c>
      <c r="G27" s="11">
        <v>0</v>
      </c>
      <c r="H27" s="11">
        <v>0</v>
      </c>
      <c r="I27" s="11">
        <v>0</v>
      </c>
      <c r="J27" s="793">
        <v>44946</v>
      </c>
      <c r="K27" s="793">
        <v>45275</v>
      </c>
      <c r="L27" s="767">
        <f>D28/D27</f>
        <v>0.93167843315873378</v>
      </c>
      <c r="M27" s="767">
        <f>E28/E27</f>
        <v>0.15713499105405254</v>
      </c>
      <c r="N27" s="768">
        <f>L27*L27/M27</f>
        <v>5.5240700813386825</v>
      </c>
      <c r="O27" s="1"/>
      <c r="P27" s="256"/>
      <c r="Q27" s="246"/>
      <c r="R27" s="257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3.25" customHeight="1">
      <c r="A28" s="792"/>
      <c r="B28" s="122" t="s">
        <v>0</v>
      </c>
      <c r="C28" s="398"/>
      <c r="D28" s="109">
        <v>4091</v>
      </c>
      <c r="E28" s="11">
        <f t="shared" si="0"/>
        <v>530092455</v>
      </c>
      <c r="F28" s="11">
        <v>530092455</v>
      </c>
      <c r="G28" s="11">
        <v>0</v>
      </c>
      <c r="H28" s="11">
        <v>0</v>
      </c>
      <c r="I28" s="11">
        <v>0</v>
      </c>
      <c r="J28" s="793"/>
      <c r="K28" s="793"/>
      <c r="L28" s="767"/>
      <c r="M28" s="767"/>
      <c r="N28" s="768"/>
      <c r="P28" s="255"/>
      <c r="Q28" s="254"/>
      <c r="R28" s="886"/>
      <c r="S28" s="162"/>
    </row>
    <row r="29" spans="1:89" ht="23.25" customHeight="1">
      <c r="A29" s="791" t="s">
        <v>250</v>
      </c>
      <c r="B29" s="122" t="s">
        <v>1</v>
      </c>
      <c r="C29" s="397" t="s">
        <v>249</v>
      </c>
      <c r="D29" s="109">
        <v>60</v>
      </c>
      <c r="E29" s="11">
        <f t="shared" si="0"/>
        <v>70000000</v>
      </c>
      <c r="F29" s="11">
        <v>70000000</v>
      </c>
      <c r="G29" s="11">
        <v>0</v>
      </c>
      <c r="H29" s="11">
        <v>0</v>
      </c>
      <c r="I29" s="11">
        <v>0</v>
      </c>
      <c r="J29" s="793">
        <v>44946</v>
      </c>
      <c r="K29" s="793">
        <v>45275</v>
      </c>
      <c r="L29" s="767">
        <f>D30/D29</f>
        <v>0</v>
      </c>
      <c r="M29" s="767">
        <f>E30/E29</f>
        <v>0.72499999999999998</v>
      </c>
      <c r="N29" s="401">
        <f>L29*L29/M29</f>
        <v>0</v>
      </c>
      <c r="P29" s="263"/>
      <c r="Q29" s="880"/>
      <c r="R29" s="264"/>
      <c r="S29" s="162"/>
    </row>
    <row r="30" spans="1:89" ht="23.25" customHeight="1">
      <c r="A30" s="792"/>
      <c r="B30" s="122" t="s">
        <v>0</v>
      </c>
      <c r="C30" s="398"/>
      <c r="D30" s="109">
        <v>0</v>
      </c>
      <c r="E30" s="11">
        <f t="shared" si="0"/>
        <v>50750000</v>
      </c>
      <c r="F30" s="11">
        <f>12600000+11690000+26460000</f>
        <v>50750000</v>
      </c>
      <c r="G30" s="11">
        <v>0</v>
      </c>
      <c r="H30" s="11">
        <v>0</v>
      </c>
      <c r="I30" s="11">
        <v>0</v>
      </c>
      <c r="J30" s="793"/>
      <c r="K30" s="793"/>
      <c r="L30" s="767"/>
      <c r="M30" s="767"/>
      <c r="N30" s="401"/>
      <c r="P30" s="263"/>
      <c r="Q30" s="244"/>
      <c r="R30" s="264"/>
      <c r="S30" s="162"/>
    </row>
    <row r="31" spans="1:89" ht="27.75" customHeight="1">
      <c r="A31" s="791" t="s">
        <v>248</v>
      </c>
      <c r="B31" s="122" t="s">
        <v>1</v>
      </c>
      <c r="C31" s="397" t="s">
        <v>323</v>
      </c>
      <c r="D31" s="109">
        <v>30</v>
      </c>
      <c r="E31" s="11">
        <f t="shared" si="0"/>
        <v>30000000</v>
      </c>
      <c r="F31" s="11">
        <v>30000000</v>
      </c>
      <c r="G31" s="11">
        <v>0</v>
      </c>
      <c r="H31" s="11">
        <v>0</v>
      </c>
      <c r="I31" s="11">
        <v>0</v>
      </c>
      <c r="J31" s="793">
        <v>44946</v>
      </c>
      <c r="K31" s="793">
        <v>45275</v>
      </c>
      <c r="L31" s="767">
        <f>D32/D31</f>
        <v>0</v>
      </c>
      <c r="M31" s="767">
        <f>E32/E31</f>
        <v>0.16666666666666666</v>
      </c>
      <c r="N31" s="401">
        <f>L31*L31/M31</f>
        <v>0</v>
      </c>
      <c r="O31" s="164"/>
      <c r="P31" s="256"/>
      <c r="Q31" s="260"/>
      <c r="R31" s="885"/>
      <c r="S31" s="162"/>
    </row>
    <row r="32" spans="1:89" ht="27.75" customHeight="1">
      <c r="A32" s="792"/>
      <c r="B32" s="122" t="s">
        <v>0</v>
      </c>
      <c r="C32" s="398"/>
      <c r="D32" s="109">
        <v>0</v>
      </c>
      <c r="E32" s="11">
        <f t="shared" si="0"/>
        <v>5000000</v>
      </c>
      <c r="F32" s="11">
        <v>5000000</v>
      </c>
      <c r="G32" s="11">
        <v>0</v>
      </c>
      <c r="H32" s="11">
        <v>0</v>
      </c>
      <c r="I32" s="11">
        <v>0</v>
      </c>
      <c r="J32" s="793"/>
      <c r="K32" s="793"/>
      <c r="L32" s="767"/>
      <c r="M32" s="767"/>
      <c r="N32" s="401"/>
      <c r="O32" s="164"/>
      <c r="P32" s="255"/>
      <c r="Q32" s="254"/>
      <c r="R32" s="886"/>
      <c r="S32" s="162"/>
      <c r="T32" s="162"/>
    </row>
    <row r="33" spans="1:20" ht="29.25" customHeight="1">
      <c r="A33" s="791" t="s">
        <v>369</v>
      </c>
      <c r="B33" s="122" t="s">
        <v>1</v>
      </c>
      <c r="C33" s="397" t="s">
        <v>247</v>
      </c>
      <c r="D33" s="109">
        <v>1</v>
      </c>
      <c r="E33" s="11">
        <f t="shared" si="0"/>
        <v>20000000</v>
      </c>
      <c r="F33" s="123">
        <v>20000000</v>
      </c>
      <c r="G33" s="11">
        <v>0</v>
      </c>
      <c r="H33" s="11">
        <v>0</v>
      </c>
      <c r="I33" s="11">
        <v>0</v>
      </c>
      <c r="J33" s="793">
        <v>44946</v>
      </c>
      <c r="K33" s="793">
        <v>45275</v>
      </c>
      <c r="L33" s="767">
        <f>D34/D33</f>
        <v>0</v>
      </c>
      <c r="M33" s="767">
        <f>E34/E33</f>
        <v>0.30309999999999998</v>
      </c>
      <c r="N33" s="401">
        <f>L33*L33/M33</f>
        <v>0</v>
      </c>
      <c r="O33" s="164"/>
      <c r="P33" s="263"/>
      <c r="Q33" s="880"/>
      <c r="R33" s="264"/>
      <c r="S33" s="162"/>
      <c r="T33" s="162"/>
    </row>
    <row r="34" spans="1:20" ht="29.25" customHeight="1">
      <c r="A34" s="792"/>
      <c r="B34" s="122" t="s">
        <v>0</v>
      </c>
      <c r="C34" s="398"/>
      <c r="D34" s="109">
        <v>0</v>
      </c>
      <c r="E34" s="11">
        <f t="shared" si="0"/>
        <v>6062000</v>
      </c>
      <c r="F34" s="123">
        <v>6062000</v>
      </c>
      <c r="G34" s="11">
        <v>0</v>
      </c>
      <c r="H34" s="11">
        <v>0</v>
      </c>
      <c r="I34" s="11">
        <v>0</v>
      </c>
      <c r="J34" s="793"/>
      <c r="K34" s="793"/>
      <c r="L34" s="767"/>
      <c r="M34" s="767"/>
      <c r="N34" s="401"/>
      <c r="O34" s="164"/>
      <c r="P34" s="263"/>
      <c r="Q34" s="244"/>
      <c r="R34" s="264"/>
      <c r="S34" s="162"/>
      <c r="T34" s="264"/>
    </row>
    <row r="35" spans="1:20" ht="24.75" customHeight="1">
      <c r="A35" s="791" t="s">
        <v>246</v>
      </c>
      <c r="B35" s="122" t="s">
        <v>1</v>
      </c>
      <c r="C35" s="397" t="s">
        <v>245</v>
      </c>
      <c r="D35" s="109">
        <v>1</v>
      </c>
      <c r="E35" s="11">
        <f t="shared" si="0"/>
        <v>20000000</v>
      </c>
      <c r="F35" s="11">
        <v>20000000</v>
      </c>
      <c r="G35" s="11">
        <v>0</v>
      </c>
      <c r="H35" s="11">
        <v>0</v>
      </c>
      <c r="I35" s="11">
        <v>0</v>
      </c>
      <c r="J35" s="793">
        <v>44946</v>
      </c>
      <c r="K35" s="793">
        <v>45275</v>
      </c>
      <c r="L35" s="767">
        <f>D36/D35</f>
        <v>0</v>
      </c>
      <c r="M35" s="767">
        <f>E36/E35</f>
        <v>0.46847499999999997</v>
      </c>
      <c r="N35" s="401">
        <f>L35*L35/M35</f>
        <v>0</v>
      </c>
      <c r="O35" s="164"/>
      <c r="P35" s="263"/>
      <c r="Q35" s="880"/>
      <c r="R35" s="264"/>
      <c r="S35" s="162"/>
      <c r="T35" s="162"/>
    </row>
    <row r="36" spans="1:20" ht="24.75" customHeight="1">
      <c r="A36" s="792"/>
      <c r="B36" s="122" t="s">
        <v>0</v>
      </c>
      <c r="C36" s="398"/>
      <c r="D36" s="109">
        <v>0</v>
      </c>
      <c r="E36" s="11">
        <f t="shared" si="0"/>
        <v>9369500</v>
      </c>
      <c r="F36" s="11">
        <v>9369500</v>
      </c>
      <c r="G36" s="11">
        <v>0</v>
      </c>
      <c r="H36" s="11">
        <v>0</v>
      </c>
      <c r="I36" s="11">
        <v>0</v>
      </c>
      <c r="J36" s="793"/>
      <c r="K36" s="793"/>
      <c r="L36" s="767"/>
      <c r="M36" s="767"/>
      <c r="N36" s="401"/>
      <c r="O36" s="164"/>
      <c r="P36" s="263"/>
      <c r="Q36" s="244"/>
      <c r="R36" s="264"/>
      <c r="S36" s="162"/>
      <c r="T36" s="162"/>
    </row>
    <row r="37" spans="1:20" ht="24" customHeight="1">
      <c r="A37" s="791" t="s">
        <v>244</v>
      </c>
      <c r="B37" s="122" t="s">
        <v>1</v>
      </c>
      <c r="C37" s="397" t="s">
        <v>324</v>
      </c>
      <c r="D37" s="109">
        <v>4</v>
      </c>
      <c r="E37" s="11">
        <f t="shared" si="0"/>
        <v>30887911</v>
      </c>
      <c r="F37" s="11">
        <v>30887911</v>
      </c>
      <c r="G37" s="11">
        <v>0</v>
      </c>
      <c r="H37" s="11">
        <v>0</v>
      </c>
      <c r="I37" s="11">
        <v>0</v>
      </c>
      <c r="J37" s="793">
        <v>44946</v>
      </c>
      <c r="K37" s="793">
        <v>45275</v>
      </c>
      <c r="L37" s="767">
        <f>D38/D37</f>
        <v>0</v>
      </c>
      <c r="M37" s="767">
        <f>E38/E37</f>
        <v>0.89418478316646277</v>
      </c>
      <c r="N37" s="401">
        <f>L37*L37/M37</f>
        <v>0</v>
      </c>
      <c r="O37" s="164"/>
      <c r="P37" s="263"/>
      <c r="Q37" s="880"/>
      <c r="R37" s="264"/>
      <c r="S37" s="264"/>
      <c r="T37" s="162"/>
    </row>
    <row r="38" spans="1:20" ht="24" customHeight="1">
      <c r="A38" s="792"/>
      <c r="B38" s="122" t="s">
        <v>0</v>
      </c>
      <c r="C38" s="398"/>
      <c r="D38" s="109">
        <v>0</v>
      </c>
      <c r="E38" s="11">
        <f t="shared" si="0"/>
        <v>27619500</v>
      </c>
      <c r="F38" s="11">
        <v>27619500</v>
      </c>
      <c r="G38" s="11">
        <v>0</v>
      </c>
      <c r="H38" s="11">
        <v>0</v>
      </c>
      <c r="I38" s="11">
        <v>0</v>
      </c>
      <c r="J38" s="793"/>
      <c r="K38" s="793"/>
      <c r="L38" s="767"/>
      <c r="M38" s="767"/>
      <c r="N38" s="401"/>
      <c r="O38" s="164"/>
      <c r="P38" s="263"/>
      <c r="Q38" s="244"/>
      <c r="R38" s="264"/>
      <c r="S38" s="162"/>
      <c r="T38" s="162"/>
    </row>
    <row r="39" spans="1:20" ht="34.5" customHeight="1">
      <c r="A39" s="791" t="s">
        <v>370</v>
      </c>
      <c r="B39" s="122" t="s">
        <v>1</v>
      </c>
      <c r="C39" s="397" t="s">
        <v>371</v>
      </c>
      <c r="D39" s="109">
        <v>1</v>
      </c>
      <c r="E39" s="11">
        <f t="shared" si="0"/>
        <v>94892358</v>
      </c>
      <c r="F39" s="265">
        <v>28000000</v>
      </c>
      <c r="G39" s="11">
        <v>66892358</v>
      </c>
      <c r="H39" s="11">
        <v>0</v>
      </c>
      <c r="I39" s="11">
        <v>0</v>
      </c>
      <c r="J39" s="793">
        <v>44581</v>
      </c>
      <c r="K39" s="793">
        <v>44545</v>
      </c>
      <c r="L39" s="767">
        <f>D40/D39</f>
        <v>1</v>
      </c>
      <c r="M39" s="767">
        <f>E40/E39</f>
        <v>0.29367084544363414</v>
      </c>
      <c r="N39" s="768">
        <f>L39*L39/M39</f>
        <v>3.4051728849329561</v>
      </c>
      <c r="O39" s="164"/>
      <c r="P39" s="263"/>
      <c r="Q39" s="244"/>
      <c r="R39" s="264"/>
      <c r="S39" s="162"/>
      <c r="T39" s="162"/>
    </row>
    <row r="40" spans="1:20" ht="34.5" customHeight="1">
      <c r="A40" s="792"/>
      <c r="B40" s="122" t="s">
        <v>0</v>
      </c>
      <c r="C40" s="398"/>
      <c r="D40" s="109">
        <v>1</v>
      </c>
      <c r="E40" s="11">
        <f t="shared" si="0"/>
        <v>27867119</v>
      </c>
      <c r="F40" s="265">
        <v>27867119</v>
      </c>
      <c r="G40" s="11">
        <v>0</v>
      </c>
      <c r="H40" s="11">
        <v>0</v>
      </c>
      <c r="I40" s="11">
        <v>0</v>
      </c>
      <c r="J40" s="793"/>
      <c r="K40" s="793"/>
      <c r="L40" s="767"/>
      <c r="M40" s="767"/>
      <c r="N40" s="768"/>
      <c r="O40" s="164"/>
      <c r="P40" s="263"/>
      <c r="Q40" s="244"/>
      <c r="R40" s="264"/>
    </row>
    <row r="41" spans="1:20" ht="15.75">
      <c r="A41" s="791" t="s">
        <v>329</v>
      </c>
      <c r="B41" s="122" t="s">
        <v>1</v>
      </c>
      <c r="C41" s="814" t="s">
        <v>330</v>
      </c>
      <c r="D41" s="127">
        <v>1</v>
      </c>
      <c r="E41" s="11">
        <f t="shared" si="0"/>
        <v>10000000</v>
      </c>
      <c r="F41" s="11">
        <v>10000000</v>
      </c>
      <c r="G41" s="11">
        <v>0</v>
      </c>
      <c r="H41" s="11">
        <v>0</v>
      </c>
      <c r="I41" s="11">
        <v>0</v>
      </c>
      <c r="J41" s="793">
        <v>44946</v>
      </c>
      <c r="K41" s="793">
        <v>45275</v>
      </c>
      <c r="L41" s="767">
        <f>D42/D41</f>
        <v>0</v>
      </c>
      <c r="M41" s="767">
        <f>E42/E41</f>
        <v>0</v>
      </c>
      <c r="N41" s="401" t="e">
        <f>L41*L41/M41</f>
        <v>#DIV/0!</v>
      </c>
      <c r="O41" s="164"/>
      <c r="P41" s="256"/>
      <c r="R41" s="257"/>
    </row>
    <row r="42" spans="1:20" ht="15.75">
      <c r="A42" s="792"/>
      <c r="B42" s="122" t="s">
        <v>0</v>
      </c>
      <c r="C42" s="784"/>
      <c r="D42" s="127">
        <v>0</v>
      </c>
      <c r="E42" s="11">
        <f t="shared" si="0"/>
        <v>0</v>
      </c>
      <c r="F42" s="11">
        <v>0</v>
      </c>
      <c r="G42" s="11">
        <v>0</v>
      </c>
      <c r="H42" s="11">
        <v>0</v>
      </c>
      <c r="I42" s="11">
        <v>0</v>
      </c>
      <c r="J42" s="793"/>
      <c r="K42" s="793"/>
      <c r="L42" s="767"/>
      <c r="M42" s="767"/>
      <c r="N42" s="401"/>
      <c r="O42" s="164"/>
      <c r="P42" s="255"/>
      <c r="Q42" s="254"/>
      <c r="R42" s="886"/>
      <c r="S42" s="162"/>
      <c r="T42" s="162"/>
    </row>
    <row r="43" spans="1:20" ht="30.75" customHeight="1">
      <c r="A43" s="395" t="s">
        <v>243</v>
      </c>
      <c r="B43" s="122" t="s">
        <v>1</v>
      </c>
      <c r="C43" s="397" t="s">
        <v>232</v>
      </c>
      <c r="D43" s="111">
        <v>1</v>
      </c>
      <c r="E43" s="11">
        <f t="shared" si="0"/>
        <v>5000000</v>
      </c>
      <c r="F43" s="11">
        <v>5000000</v>
      </c>
      <c r="G43" s="11">
        <v>0</v>
      </c>
      <c r="H43" s="11">
        <v>0</v>
      </c>
      <c r="I43" s="11">
        <v>0</v>
      </c>
      <c r="J43" s="793">
        <v>44946</v>
      </c>
      <c r="K43" s="793">
        <v>45275</v>
      </c>
      <c r="L43" s="767">
        <f>D44/D43</f>
        <v>0</v>
      </c>
      <c r="M43" s="767">
        <f>E44/E43</f>
        <v>0.2</v>
      </c>
      <c r="N43" s="401">
        <f>L43*L43/M43</f>
        <v>0</v>
      </c>
      <c r="O43" s="164"/>
      <c r="P43" s="263"/>
      <c r="Q43" s="880"/>
      <c r="R43" s="264"/>
      <c r="S43" s="162"/>
      <c r="T43" s="162"/>
    </row>
    <row r="44" spans="1:20" ht="30.75" customHeight="1">
      <c r="A44" s="396"/>
      <c r="B44" s="122" t="s">
        <v>0</v>
      </c>
      <c r="C44" s="398"/>
      <c r="D44" s="111">
        <v>0</v>
      </c>
      <c r="E44" s="11">
        <f t="shared" si="0"/>
        <v>1000000</v>
      </c>
      <c r="F44" s="11">
        <v>1000000</v>
      </c>
      <c r="G44" s="11">
        <v>0</v>
      </c>
      <c r="H44" s="11">
        <v>0</v>
      </c>
      <c r="I44" s="11">
        <v>0</v>
      </c>
      <c r="J44" s="793"/>
      <c r="K44" s="793"/>
      <c r="L44" s="767"/>
      <c r="M44" s="767"/>
      <c r="N44" s="401"/>
      <c r="O44" s="164"/>
      <c r="P44" s="263"/>
      <c r="Q44" s="244"/>
      <c r="R44" s="264"/>
      <c r="S44" s="162"/>
      <c r="T44" s="162"/>
    </row>
    <row r="45" spans="1:20" ht="20.25">
      <c r="A45" s="395" t="s">
        <v>242</v>
      </c>
      <c r="B45" s="122" t="s">
        <v>1</v>
      </c>
      <c r="C45" s="397" t="s">
        <v>241</v>
      </c>
      <c r="D45" s="109">
        <v>1</v>
      </c>
      <c r="E45" s="11">
        <f t="shared" si="0"/>
        <v>5000000</v>
      </c>
      <c r="F45" s="123">
        <v>5000000</v>
      </c>
      <c r="G45" s="11">
        <v>0</v>
      </c>
      <c r="H45" s="11">
        <v>0</v>
      </c>
      <c r="I45" s="11">
        <v>0</v>
      </c>
      <c r="J45" s="793">
        <v>44946</v>
      </c>
      <c r="K45" s="793">
        <v>45275</v>
      </c>
      <c r="L45" s="767">
        <f>D46/D45</f>
        <v>0</v>
      </c>
      <c r="M45" s="767">
        <f>E46/E45</f>
        <v>0</v>
      </c>
      <c r="N45" s="401" t="e">
        <f>L45*L45/M45</f>
        <v>#DIV/0!</v>
      </c>
      <c r="O45" s="164"/>
      <c r="P45" s="263"/>
      <c r="Q45" s="880"/>
      <c r="R45" s="264"/>
      <c r="S45" s="162"/>
      <c r="T45" s="162"/>
    </row>
    <row r="46" spans="1:20" ht="15.75">
      <c r="A46" s="396"/>
      <c r="B46" s="122" t="s">
        <v>0</v>
      </c>
      <c r="C46" s="398"/>
      <c r="D46" s="109">
        <v>0</v>
      </c>
      <c r="E46" s="11">
        <f t="shared" si="0"/>
        <v>0</v>
      </c>
      <c r="F46" s="123">
        <v>0</v>
      </c>
      <c r="G46" s="11">
        <v>0</v>
      </c>
      <c r="H46" s="11">
        <v>0</v>
      </c>
      <c r="I46" s="11">
        <v>0</v>
      </c>
      <c r="J46" s="793"/>
      <c r="K46" s="793"/>
      <c r="L46" s="767"/>
      <c r="M46" s="767"/>
      <c r="N46" s="401"/>
      <c r="O46" s="164"/>
      <c r="P46" s="263"/>
      <c r="Q46" s="244"/>
      <c r="R46" s="264"/>
      <c r="S46" s="162"/>
      <c r="T46" s="264"/>
    </row>
    <row r="47" spans="1:20" ht="15.75">
      <c r="A47" s="395" t="s">
        <v>240</v>
      </c>
      <c r="B47" s="122" t="s">
        <v>1</v>
      </c>
      <c r="C47" s="397" t="s">
        <v>239</v>
      </c>
      <c r="D47" s="109">
        <v>1</v>
      </c>
      <c r="E47" s="11">
        <f t="shared" si="0"/>
        <v>40000000</v>
      </c>
      <c r="F47" s="11">
        <v>40000000</v>
      </c>
      <c r="G47" s="11">
        <v>0</v>
      </c>
      <c r="H47" s="11">
        <v>0</v>
      </c>
      <c r="I47" s="11">
        <v>0</v>
      </c>
      <c r="J47" s="793">
        <v>44946</v>
      </c>
      <c r="K47" s="793">
        <v>45275</v>
      </c>
      <c r="L47" s="767">
        <f>D48/D47</f>
        <v>0</v>
      </c>
      <c r="M47" s="767">
        <f>E48/E47</f>
        <v>0.21201249999999999</v>
      </c>
      <c r="N47" s="401">
        <f>L47*L47/M47</f>
        <v>0</v>
      </c>
      <c r="O47" s="164"/>
      <c r="P47" s="260"/>
      <c r="Q47" s="260"/>
      <c r="R47" s="260"/>
      <c r="S47" s="162"/>
      <c r="T47" s="162"/>
    </row>
    <row r="48" spans="1:20" ht="15.75">
      <c r="A48" s="396"/>
      <c r="B48" s="122" t="s">
        <v>0</v>
      </c>
      <c r="C48" s="398"/>
      <c r="D48" s="109">
        <v>0</v>
      </c>
      <c r="E48" s="11">
        <f t="shared" si="0"/>
        <v>8480500</v>
      </c>
      <c r="F48" s="11">
        <v>8480500</v>
      </c>
      <c r="G48" s="11">
        <v>0</v>
      </c>
      <c r="H48" s="11">
        <v>0</v>
      </c>
      <c r="I48" s="11">
        <v>0</v>
      </c>
      <c r="J48" s="793"/>
      <c r="K48" s="793"/>
      <c r="L48" s="767"/>
      <c r="M48" s="767"/>
      <c r="N48" s="401"/>
      <c r="O48" s="164"/>
      <c r="P48" s="256"/>
      <c r="Q48" s="260"/>
      <c r="R48" s="885"/>
      <c r="S48" s="162"/>
      <c r="T48" s="162"/>
    </row>
    <row r="49" spans="1:22" ht="34.5" customHeight="1">
      <c r="A49" s="395" t="s">
        <v>238</v>
      </c>
      <c r="B49" s="122" t="s">
        <v>1</v>
      </c>
      <c r="C49" s="397" t="s">
        <v>232</v>
      </c>
      <c r="D49" s="109">
        <v>1</v>
      </c>
      <c r="E49" s="11">
        <f t="shared" si="0"/>
        <v>80000000</v>
      </c>
      <c r="F49" s="11">
        <v>80000000</v>
      </c>
      <c r="G49" s="11">
        <v>0</v>
      </c>
      <c r="H49" s="11">
        <v>0</v>
      </c>
      <c r="I49" s="11">
        <v>0</v>
      </c>
      <c r="J49" s="793">
        <v>44946</v>
      </c>
      <c r="K49" s="793">
        <v>45275</v>
      </c>
      <c r="L49" s="767">
        <f>D50/D49</f>
        <v>0</v>
      </c>
      <c r="M49" s="767">
        <f>E50/E49</f>
        <v>0.98225625000000005</v>
      </c>
      <c r="N49" s="148"/>
      <c r="O49" s="164"/>
      <c r="P49" s="256"/>
      <c r="Q49" s="258"/>
      <c r="R49" s="257"/>
    </row>
    <row r="50" spans="1:22" ht="34.5" customHeight="1">
      <c r="A50" s="396"/>
      <c r="B50" s="122" t="s">
        <v>0</v>
      </c>
      <c r="C50" s="398"/>
      <c r="D50" s="109">
        <v>0</v>
      </c>
      <c r="E50" s="11">
        <f t="shared" si="0"/>
        <v>78580500</v>
      </c>
      <c r="F50" s="11">
        <f>44450000+33250000+880500</f>
        <v>78580500</v>
      </c>
      <c r="G50" s="11">
        <v>0</v>
      </c>
      <c r="H50" s="11">
        <v>0</v>
      </c>
      <c r="I50" s="11">
        <v>0</v>
      </c>
      <c r="J50" s="793"/>
      <c r="K50" s="793"/>
      <c r="L50" s="767"/>
      <c r="M50" s="767"/>
      <c r="N50" s="148"/>
      <c r="O50" s="164"/>
    </row>
    <row r="51" spans="1:22" ht="15.75" customHeight="1">
      <c r="A51" s="791" t="s">
        <v>237</v>
      </c>
      <c r="B51" s="122" t="s">
        <v>1</v>
      </c>
      <c r="C51" s="458" t="s">
        <v>330</v>
      </c>
      <c r="D51" s="112">
        <v>1</v>
      </c>
      <c r="E51" s="11">
        <f t="shared" si="0"/>
        <v>10000000</v>
      </c>
      <c r="F51" s="11">
        <v>10000000</v>
      </c>
      <c r="G51" s="11">
        <v>0</v>
      </c>
      <c r="H51" s="11">
        <v>0</v>
      </c>
      <c r="I51" s="11">
        <v>0</v>
      </c>
      <c r="J51" s="793">
        <v>44946</v>
      </c>
      <c r="K51" s="793">
        <v>45275</v>
      </c>
      <c r="L51" s="767">
        <f>D52/D51</f>
        <v>0</v>
      </c>
      <c r="M51" s="767">
        <f>E52/E51</f>
        <v>0</v>
      </c>
      <c r="N51" s="401" t="e">
        <f>L51*L51/M51</f>
        <v>#DIV/0!</v>
      </c>
      <c r="O51" s="164"/>
      <c r="P51" s="256"/>
      <c r="R51" s="257"/>
    </row>
    <row r="52" spans="1:22" ht="15.75">
      <c r="A52" s="792"/>
      <c r="B52" s="122" t="s">
        <v>0</v>
      </c>
      <c r="C52" s="591"/>
      <c r="D52" s="112">
        <v>0</v>
      </c>
      <c r="E52" s="11">
        <f t="shared" si="0"/>
        <v>0</v>
      </c>
      <c r="F52" s="11">
        <v>0</v>
      </c>
      <c r="G52" s="11">
        <v>0</v>
      </c>
      <c r="H52" s="11">
        <v>0</v>
      </c>
      <c r="I52" s="11">
        <v>0</v>
      </c>
      <c r="J52" s="793"/>
      <c r="K52" s="793"/>
      <c r="L52" s="767"/>
      <c r="M52" s="767"/>
      <c r="N52" s="401"/>
      <c r="O52" s="164"/>
      <c r="P52" s="256"/>
      <c r="R52" s="257"/>
    </row>
    <row r="53" spans="1:22" ht="15.75">
      <c r="A53" s="791" t="s">
        <v>236</v>
      </c>
      <c r="B53" s="122" t="s">
        <v>1</v>
      </c>
      <c r="C53" s="397" t="s">
        <v>235</v>
      </c>
      <c r="D53" s="109">
        <v>4</v>
      </c>
      <c r="E53" s="11">
        <f t="shared" si="0"/>
        <v>5000000</v>
      </c>
      <c r="F53" s="123">
        <v>5000000</v>
      </c>
      <c r="G53" s="11">
        <v>0</v>
      </c>
      <c r="H53" s="11">
        <v>0</v>
      </c>
      <c r="I53" s="11">
        <v>0</v>
      </c>
      <c r="J53" s="793">
        <v>44946</v>
      </c>
      <c r="K53" s="793">
        <v>45275</v>
      </c>
      <c r="L53" s="767">
        <f>D54/D53</f>
        <v>0</v>
      </c>
      <c r="M53" s="767">
        <f>E54/E53</f>
        <v>0</v>
      </c>
      <c r="N53" s="401" t="e">
        <f>L53*L53/M53</f>
        <v>#DIV/0!</v>
      </c>
      <c r="O53" s="164"/>
      <c r="P53" s="256"/>
      <c r="R53" s="257"/>
    </row>
    <row r="54" spans="1:22" ht="15.75">
      <c r="A54" s="792"/>
      <c r="B54" s="122" t="s">
        <v>0</v>
      </c>
      <c r="C54" s="398"/>
      <c r="D54" s="109">
        <v>0</v>
      </c>
      <c r="E54" s="11">
        <f t="shared" si="0"/>
        <v>0</v>
      </c>
      <c r="F54" s="123">
        <v>0</v>
      </c>
      <c r="G54" s="11">
        <v>0</v>
      </c>
      <c r="H54" s="11">
        <v>0</v>
      </c>
      <c r="I54" s="11">
        <v>0</v>
      </c>
      <c r="J54" s="793"/>
      <c r="K54" s="793"/>
      <c r="L54" s="767"/>
      <c r="M54" s="767"/>
      <c r="N54" s="401"/>
      <c r="O54" s="164"/>
      <c r="P54" s="256"/>
      <c r="R54" s="257"/>
    </row>
    <row r="55" spans="1:22" ht="24.75" customHeight="1">
      <c r="A55" s="791" t="s">
        <v>234</v>
      </c>
      <c r="B55" s="122" t="s">
        <v>1</v>
      </c>
      <c r="C55" s="397" t="s">
        <v>233</v>
      </c>
      <c r="D55" s="109">
        <v>20</v>
      </c>
      <c r="E55" s="11">
        <f t="shared" si="0"/>
        <v>40000000</v>
      </c>
      <c r="F55" s="11">
        <v>40000000</v>
      </c>
      <c r="G55" s="11">
        <v>0</v>
      </c>
      <c r="H55" s="11">
        <v>0</v>
      </c>
      <c r="I55" s="11">
        <v>0</v>
      </c>
      <c r="J55" s="793">
        <v>44946</v>
      </c>
      <c r="K55" s="793">
        <v>45275</v>
      </c>
      <c r="L55" s="767">
        <f>D56/D55</f>
        <v>0</v>
      </c>
      <c r="M55" s="767">
        <f>E56/E55</f>
        <v>0.97624999999999995</v>
      </c>
      <c r="N55" s="401">
        <f>L55*L55/M55</f>
        <v>0</v>
      </c>
      <c r="O55" s="164"/>
      <c r="P55" s="263"/>
      <c r="Q55" s="880"/>
      <c r="R55" s="264"/>
      <c r="S55" s="162"/>
      <c r="T55" s="162"/>
      <c r="U55" s="162"/>
      <c r="V55" s="162"/>
    </row>
    <row r="56" spans="1:22" ht="24.75" customHeight="1">
      <c r="A56" s="792"/>
      <c r="B56" s="122" t="s">
        <v>0</v>
      </c>
      <c r="C56" s="398"/>
      <c r="D56" s="109">
        <v>0</v>
      </c>
      <c r="E56" s="11">
        <f t="shared" si="0"/>
        <v>39050000</v>
      </c>
      <c r="F56" s="11">
        <f>10000000+11200000+17850000</f>
        <v>39050000</v>
      </c>
      <c r="G56" s="11">
        <v>0</v>
      </c>
      <c r="H56" s="11">
        <v>0</v>
      </c>
      <c r="I56" s="11">
        <v>0</v>
      </c>
      <c r="J56" s="793"/>
      <c r="K56" s="793"/>
      <c r="L56" s="767"/>
      <c r="M56" s="767"/>
      <c r="N56" s="401"/>
      <c r="O56" s="164"/>
      <c r="P56" s="263"/>
      <c r="Q56" s="244"/>
      <c r="R56" s="264"/>
      <c r="S56" s="162"/>
      <c r="T56" s="162"/>
      <c r="U56" s="162"/>
      <c r="V56" s="162"/>
    </row>
    <row r="57" spans="1:22" ht="20.25">
      <c r="A57" s="791" t="s">
        <v>231</v>
      </c>
      <c r="B57" s="122" t="s">
        <v>1</v>
      </c>
      <c r="C57" s="397" t="s">
        <v>230</v>
      </c>
      <c r="D57" s="109">
        <v>1</v>
      </c>
      <c r="E57" s="11">
        <f t="shared" si="0"/>
        <v>22000000</v>
      </c>
      <c r="F57" s="123">
        <v>22000000</v>
      </c>
      <c r="G57" s="11">
        <v>0</v>
      </c>
      <c r="H57" s="11">
        <v>0</v>
      </c>
      <c r="I57" s="11">
        <v>0</v>
      </c>
      <c r="J57" s="793">
        <v>44946</v>
      </c>
      <c r="K57" s="793">
        <v>45275</v>
      </c>
      <c r="L57" s="767">
        <f>D58/D57</f>
        <v>0</v>
      </c>
      <c r="M57" s="767">
        <f>E58/E57</f>
        <v>0.98181818181818181</v>
      </c>
      <c r="N57" s="401">
        <f>L57*L57/M57</f>
        <v>0</v>
      </c>
      <c r="O57" s="164"/>
      <c r="P57" s="263"/>
      <c r="Q57" s="880"/>
      <c r="R57" s="264"/>
      <c r="S57" s="162"/>
      <c r="T57" s="162"/>
      <c r="U57" s="162"/>
      <c r="V57" s="162"/>
    </row>
    <row r="58" spans="1:22" ht="15.75">
      <c r="A58" s="792"/>
      <c r="B58" s="122" t="s">
        <v>0</v>
      </c>
      <c r="C58" s="398"/>
      <c r="D58" s="109">
        <v>0</v>
      </c>
      <c r="E58" s="11">
        <f t="shared" si="0"/>
        <v>21600000</v>
      </c>
      <c r="F58" s="123">
        <v>21600000</v>
      </c>
      <c r="G58" s="11">
        <v>0</v>
      </c>
      <c r="H58" s="11">
        <v>0</v>
      </c>
      <c r="I58" s="11">
        <v>0</v>
      </c>
      <c r="J58" s="793"/>
      <c r="K58" s="793"/>
      <c r="L58" s="767"/>
      <c r="M58" s="767"/>
      <c r="N58" s="401"/>
      <c r="O58" s="164"/>
      <c r="P58" s="263"/>
      <c r="Q58" s="244"/>
      <c r="R58" s="264"/>
      <c r="S58" s="162"/>
      <c r="T58" s="264"/>
      <c r="U58" s="162"/>
      <c r="V58" s="162"/>
    </row>
    <row r="59" spans="1:22" ht="15.75" customHeight="1">
      <c r="A59" s="791" t="s">
        <v>386</v>
      </c>
      <c r="B59" s="122" t="s">
        <v>1</v>
      </c>
      <c r="C59" s="397" t="s">
        <v>382</v>
      </c>
      <c r="D59" s="109">
        <v>1</v>
      </c>
      <c r="E59" s="11">
        <f t="shared" si="0"/>
        <v>1000000</v>
      </c>
      <c r="F59" s="11">
        <v>1000000</v>
      </c>
      <c r="G59" s="11">
        <v>0</v>
      </c>
      <c r="H59" s="11">
        <v>0</v>
      </c>
      <c r="I59" s="11">
        <v>0</v>
      </c>
      <c r="J59" s="793">
        <v>44946</v>
      </c>
      <c r="K59" s="793">
        <v>45275</v>
      </c>
      <c r="L59" s="767">
        <f>D60/D59</f>
        <v>0</v>
      </c>
      <c r="M59" s="767">
        <f>E60/E59</f>
        <v>1</v>
      </c>
      <c r="N59" s="401">
        <f>L59*L59/M59</f>
        <v>0</v>
      </c>
      <c r="O59" s="164"/>
      <c r="P59" s="263"/>
      <c r="Q59" s="244"/>
      <c r="R59" s="264"/>
      <c r="S59" s="162"/>
      <c r="T59" s="162"/>
      <c r="U59" s="162"/>
      <c r="V59" s="162"/>
    </row>
    <row r="60" spans="1:22" ht="15.75">
      <c r="A60" s="792"/>
      <c r="B60" s="122" t="s">
        <v>0</v>
      </c>
      <c r="C60" s="398"/>
      <c r="D60" s="109">
        <v>0</v>
      </c>
      <c r="E60" s="11">
        <f t="shared" si="0"/>
        <v>1000000</v>
      </c>
      <c r="F60" s="11">
        <v>1000000</v>
      </c>
      <c r="G60" s="11">
        <v>0</v>
      </c>
      <c r="H60" s="11">
        <v>0</v>
      </c>
      <c r="I60" s="11">
        <v>0</v>
      </c>
      <c r="J60" s="793"/>
      <c r="K60" s="793"/>
      <c r="L60" s="767"/>
      <c r="M60" s="767"/>
      <c r="N60" s="401"/>
      <c r="O60" s="164"/>
      <c r="P60" s="263"/>
      <c r="Q60" s="244"/>
      <c r="R60" s="264"/>
      <c r="S60" s="162"/>
      <c r="T60" s="162"/>
      <c r="U60" s="162"/>
      <c r="V60" s="162"/>
    </row>
    <row r="61" spans="1:22" ht="25.5" customHeight="1">
      <c r="A61" s="791" t="s">
        <v>229</v>
      </c>
      <c r="B61" s="122" t="s">
        <v>1</v>
      </c>
      <c r="C61" s="397" t="s">
        <v>228</v>
      </c>
      <c r="D61" s="109">
        <v>40</v>
      </c>
      <c r="E61" s="11">
        <f t="shared" si="0"/>
        <v>174191600</v>
      </c>
      <c r="F61" s="11">
        <v>174191600</v>
      </c>
      <c r="G61" s="11">
        <v>0</v>
      </c>
      <c r="H61" s="11">
        <v>0</v>
      </c>
      <c r="I61" s="11">
        <v>0</v>
      </c>
      <c r="J61" s="793">
        <v>44946</v>
      </c>
      <c r="K61" s="793">
        <v>45275</v>
      </c>
      <c r="L61" s="767">
        <f>D62/D61</f>
        <v>0.92500000000000004</v>
      </c>
      <c r="M61" s="767">
        <f>E62/E61</f>
        <v>1</v>
      </c>
      <c r="N61" s="768">
        <f>L61*L61/M61</f>
        <v>0.85562500000000008</v>
      </c>
      <c r="O61" s="164"/>
    </row>
    <row r="62" spans="1:22" ht="25.5" customHeight="1">
      <c r="A62" s="792"/>
      <c r="B62" s="122" t="s">
        <v>0</v>
      </c>
      <c r="C62" s="398"/>
      <c r="D62" s="109">
        <v>37</v>
      </c>
      <c r="E62" s="11">
        <f t="shared" si="0"/>
        <v>174191600</v>
      </c>
      <c r="F62" s="11">
        <v>174191600</v>
      </c>
      <c r="G62" s="11">
        <v>0</v>
      </c>
      <c r="H62" s="11">
        <v>0</v>
      </c>
      <c r="I62" s="11">
        <v>0</v>
      </c>
      <c r="J62" s="793"/>
      <c r="K62" s="793"/>
      <c r="L62" s="767"/>
      <c r="M62" s="767"/>
      <c r="N62" s="768"/>
      <c r="O62" s="164"/>
      <c r="P62" s="263"/>
      <c r="Q62" s="880"/>
      <c r="R62" s="264"/>
      <c r="S62" s="162"/>
    </row>
    <row r="63" spans="1:22" ht="25.5" customHeight="1">
      <c r="A63" s="395" t="s">
        <v>527</v>
      </c>
      <c r="B63" s="122" t="s">
        <v>1</v>
      </c>
      <c r="C63" s="397" t="s">
        <v>526</v>
      </c>
      <c r="D63" s="109">
        <v>3</v>
      </c>
      <c r="E63" s="11">
        <f t="shared" si="0"/>
        <v>5000000</v>
      </c>
      <c r="F63" s="11">
        <v>5000000</v>
      </c>
      <c r="G63" s="11">
        <v>0</v>
      </c>
      <c r="H63" s="11">
        <v>0</v>
      </c>
      <c r="I63" s="11">
        <v>0</v>
      </c>
      <c r="J63" s="812">
        <v>44946</v>
      </c>
      <c r="K63" s="812">
        <v>45275</v>
      </c>
      <c r="L63" s="796">
        <f>D64/D63</f>
        <v>0</v>
      </c>
      <c r="M63" s="796">
        <f>E64/E63</f>
        <v>0</v>
      </c>
      <c r="N63" s="806" t="e">
        <f>L63*L63/M63</f>
        <v>#DIV/0!</v>
      </c>
      <c r="O63" s="164"/>
      <c r="P63" s="263"/>
      <c r="Q63" s="244"/>
      <c r="R63" s="264"/>
      <c r="S63" s="162"/>
    </row>
    <row r="64" spans="1:22" ht="25.5" customHeight="1">
      <c r="A64" s="396"/>
      <c r="B64" s="122" t="s">
        <v>0</v>
      </c>
      <c r="C64" s="398"/>
      <c r="D64" s="109">
        <v>0</v>
      </c>
      <c r="E64" s="11">
        <f t="shared" si="0"/>
        <v>0</v>
      </c>
      <c r="F64" s="11">
        <v>0</v>
      </c>
      <c r="G64" s="11">
        <v>0</v>
      </c>
      <c r="H64" s="11">
        <v>0</v>
      </c>
      <c r="I64" s="11">
        <v>0</v>
      </c>
      <c r="J64" s="813"/>
      <c r="K64" s="813"/>
      <c r="L64" s="797"/>
      <c r="M64" s="797"/>
      <c r="N64" s="807"/>
      <c r="O64" s="164"/>
      <c r="P64" s="263"/>
      <c r="Q64" s="880"/>
      <c r="R64" s="264"/>
      <c r="S64" s="162"/>
    </row>
    <row r="65" spans="1:20" ht="15.75">
      <c r="A65" s="791" t="s">
        <v>227</v>
      </c>
      <c r="B65" s="122" t="s">
        <v>1</v>
      </c>
      <c r="C65" s="397" t="s">
        <v>226</v>
      </c>
      <c r="D65" s="109">
        <v>1</v>
      </c>
      <c r="E65" s="11">
        <f t="shared" si="0"/>
        <v>436436000</v>
      </c>
      <c r="F65" s="123">
        <v>436436000</v>
      </c>
      <c r="G65" s="11">
        <v>0</v>
      </c>
      <c r="H65" s="11">
        <v>0</v>
      </c>
      <c r="I65" s="11">
        <v>0</v>
      </c>
      <c r="J65" s="793">
        <v>44946</v>
      </c>
      <c r="K65" s="793">
        <v>45275</v>
      </c>
      <c r="L65" s="767">
        <f>D66/D65</f>
        <v>1</v>
      </c>
      <c r="M65" s="767">
        <f>E66/E65</f>
        <v>0.53846153846153844</v>
      </c>
      <c r="N65" s="768">
        <f>L65*L65/M65</f>
        <v>1.8571428571428572</v>
      </c>
      <c r="O65" s="164"/>
      <c r="P65" s="263"/>
      <c r="Q65" s="244"/>
      <c r="R65" s="264"/>
      <c r="S65" s="162"/>
    </row>
    <row r="66" spans="1:20" ht="20.25">
      <c r="A66" s="792"/>
      <c r="B66" s="122" t="s">
        <v>0</v>
      </c>
      <c r="C66" s="398"/>
      <c r="D66" s="109">
        <v>1</v>
      </c>
      <c r="E66" s="11">
        <f t="shared" si="0"/>
        <v>235004000</v>
      </c>
      <c r="F66" s="123">
        <v>235004000</v>
      </c>
      <c r="G66" s="11">
        <v>0</v>
      </c>
      <c r="H66" s="11">
        <v>0</v>
      </c>
      <c r="I66" s="11">
        <v>0</v>
      </c>
      <c r="J66" s="793"/>
      <c r="K66" s="793"/>
      <c r="L66" s="767"/>
      <c r="M66" s="767"/>
      <c r="N66" s="768"/>
      <c r="O66" s="164"/>
      <c r="P66" s="263"/>
      <c r="Q66" s="880"/>
      <c r="R66" s="264"/>
      <c r="S66" s="162"/>
    </row>
    <row r="67" spans="1:20" s="131" customFormat="1" ht="15.75">
      <c r="A67" s="798" t="s">
        <v>225</v>
      </c>
      <c r="B67" s="130" t="s">
        <v>1</v>
      </c>
      <c r="C67" s="397" t="s">
        <v>528</v>
      </c>
      <c r="D67" s="109">
        <v>1</v>
      </c>
      <c r="E67" s="11">
        <f t="shared" si="0"/>
        <v>5000000</v>
      </c>
      <c r="F67" s="11">
        <v>5000000</v>
      </c>
      <c r="G67" s="11">
        <v>0</v>
      </c>
      <c r="H67" s="11">
        <v>0</v>
      </c>
      <c r="I67" s="11">
        <v>0</v>
      </c>
      <c r="J67" s="793">
        <v>44946</v>
      </c>
      <c r="K67" s="793">
        <v>45275</v>
      </c>
      <c r="L67" s="800">
        <f>D68/D67</f>
        <v>0</v>
      </c>
      <c r="M67" s="800">
        <f>E68/E67</f>
        <v>0</v>
      </c>
      <c r="N67" s="804" t="e">
        <f>L67*L67/M67</f>
        <v>#DIV/0!</v>
      </c>
      <c r="O67" s="172"/>
      <c r="P67" s="263"/>
      <c r="Q67" s="244"/>
      <c r="R67" s="264"/>
      <c r="S67" s="888"/>
    </row>
    <row r="68" spans="1:20" s="131" customFormat="1" ht="20.25">
      <c r="A68" s="799"/>
      <c r="B68" s="130" t="s">
        <v>0</v>
      </c>
      <c r="C68" s="398"/>
      <c r="D68" s="109">
        <v>0</v>
      </c>
      <c r="E68" s="11">
        <f t="shared" si="0"/>
        <v>0</v>
      </c>
      <c r="F68" s="11">
        <v>0</v>
      </c>
      <c r="G68" s="11">
        <v>0</v>
      </c>
      <c r="H68" s="11">
        <v>0</v>
      </c>
      <c r="I68" s="11">
        <v>0</v>
      </c>
      <c r="J68" s="793"/>
      <c r="K68" s="793"/>
      <c r="L68" s="801"/>
      <c r="M68" s="801"/>
      <c r="N68" s="805"/>
      <c r="O68" s="172"/>
      <c r="P68" s="263"/>
      <c r="Q68" s="880"/>
      <c r="R68" s="264"/>
      <c r="S68" s="888"/>
    </row>
    <row r="69" spans="1:20" ht="25.5" customHeight="1">
      <c r="A69" s="395" t="s">
        <v>224</v>
      </c>
      <c r="B69" s="122" t="s">
        <v>1</v>
      </c>
      <c r="C69" s="397" t="s">
        <v>529</v>
      </c>
      <c r="D69" s="109">
        <v>5</v>
      </c>
      <c r="E69" s="11">
        <f t="shared" si="0"/>
        <v>32000000</v>
      </c>
      <c r="F69" s="123">
        <v>32000000</v>
      </c>
      <c r="G69" s="11">
        <v>0</v>
      </c>
      <c r="H69" s="11">
        <v>0</v>
      </c>
      <c r="I69" s="11">
        <v>0</v>
      </c>
      <c r="J69" s="793">
        <v>44946</v>
      </c>
      <c r="K69" s="793">
        <v>45275</v>
      </c>
      <c r="L69" s="796">
        <f>D70/D69</f>
        <v>0</v>
      </c>
      <c r="M69" s="796">
        <f>E70/E69</f>
        <v>0.64218750000000002</v>
      </c>
      <c r="N69" s="802">
        <f>L69*L69/M69</f>
        <v>0</v>
      </c>
      <c r="O69" s="164"/>
      <c r="P69" s="263"/>
      <c r="Q69" s="244"/>
      <c r="R69" s="264"/>
      <c r="S69" s="162"/>
    </row>
    <row r="70" spans="1:20" ht="25.5" customHeight="1">
      <c r="A70" s="396"/>
      <c r="B70" s="122" t="s">
        <v>0</v>
      </c>
      <c r="C70" s="398"/>
      <c r="D70" s="109">
        <v>0</v>
      </c>
      <c r="E70" s="11">
        <f t="shared" si="0"/>
        <v>20550000</v>
      </c>
      <c r="F70" s="123">
        <f>9750000+10800000</f>
        <v>20550000</v>
      </c>
      <c r="G70" s="11">
        <v>0</v>
      </c>
      <c r="H70" s="11">
        <v>0</v>
      </c>
      <c r="I70" s="11">
        <v>0</v>
      </c>
      <c r="J70" s="793"/>
      <c r="K70" s="793"/>
      <c r="L70" s="797"/>
      <c r="M70" s="797"/>
      <c r="N70" s="803"/>
      <c r="O70" s="164"/>
      <c r="P70" s="263"/>
      <c r="Q70" s="880"/>
      <c r="R70" s="264"/>
      <c r="S70" s="162"/>
    </row>
    <row r="71" spans="1:20" ht="24" customHeight="1">
      <c r="A71" s="791" t="s">
        <v>530</v>
      </c>
      <c r="B71" s="122" t="s">
        <v>1</v>
      </c>
      <c r="C71" s="397" t="s">
        <v>531</v>
      </c>
      <c r="D71" s="109">
        <v>4</v>
      </c>
      <c r="E71" s="11">
        <f t="shared" si="0"/>
        <v>40000000</v>
      </c>
      <c r="F71" s="123">
        <v>40000000</v>
      </c>
      <c r="G71" s="11">
        <v>0</v>
      </c>
      <c r="H71" s="11">
        <v>0</v>
      </c>
      <c r="I71" s="11">
        <v>0</v>
      </c>
      <c r="J71" s="793">
        <v>44946</v>
      </c>
      <c r="K71" s="793">
        <v>45275</v>
      </c>
      <c r="L71" s="767">
        <f>D72/D71</f>
        <v>0</v>
      </c>
      <c r="M71" s="767">
        <f>E72/E71</f>
        <v>0.93500000000000005</v>
      </c>
      <c r="N71" s="401">
        <f>L71*L71/M71</f>
        <v>0</v>
      </c>
      <c r="O71" s="164"/>
      <c r="P71" s="263"/>
      <c r="Q71" s="244"/>
      <c r="R71" s="264"/>
      <c r="S71" s="162"/>
    </row>
    <row r="72" spans="1:20" ht="24" customHeight="1">
      <c r="A72" s="792"/>
      <c r="B72" s="122" t="s">
        <v>0</v>
      </c>
      <c r="C72" s="398"/>
      <c r="D72" s="109">
        <v>0</v>
      </c>
      <c r="E72" s="11">
        <f t="shared" si="0"/>
        <v>37400000</v>
      </c>
      <c r="F72" s="123">
        <f>15000000+11200000+11200000</f>
        <v>37400000</v>
      </c>
      <c r="G72" s="11">
        <v>0</v>
      </c>
      <c r="H72" s="11">
        <v>0</v>
      </c>
      <c r="I72" s="11">
        <v>0</v>
      </c>
      <c r="J72" s="793"/>
      <c r="K72" s="793"/>
      <c r="L72" s="767"/>
      <c r="M72" s="767"/>
      <c r="N72" s="401"/>
      <c r="O72" s="164"/>
      <c r="P72" s="263"/>
      <c r="Q72" s="880"/>
      <c r="R72" s="264"/>
      <c r="S72" s="162"/>
    </row>
    <row r="73" spans="1:20" ht="15.75">
      <c r="A73" s="811" t="s">
        <v>6</v>
      </c>
      <c r="B73" s="122" t="s">
        <v>1</v>
      </c>
      <c r="C73" s="397"/>
      <c r="D73" s="31"/>
      <c r="E73" s="36">
        <f>E17+E19+E21+E23+E25+E27+E29+E31+E33+E35+E37+E39+E41+E43+E45+E47+E49+E51+E53+E55+E57+E59+E61+E63+E65+E67+E69+E71</f>
        <v>4603392358</v>
      </c>
      <c r="F73" s="36">
        <f>F17+F19+F21+F23+F25+F27+F29+F31+F33+F35+F37+F39+F41+F43+F45+F47+F49+F51+F53+F55+F57+F59+F61+F63+F65+F67+F69+F71</f>
        <v>4536500000</v>
      </c>
      <c r="G73" s="36">
        <f t="shared" ref="G73:I74" si="1">G17+G19+G21+G23+G27+G29+G31+G33+G35+G37+G39+G41+G43+G45+G47+G49+G51+G53+G55+G57+G61+G63+G65+G67+G69+G71</f>
        <v>66892358</v>
      </c>
      <c r="H73" s="36">
        <f t="shared" si="1"/>
        <v>0</v>
      </c>
      <c r="I73" s="36">
        <f t="shared" si="1"/>
        <v>0</v>
      </c>
      <c r="J73" s="32"/>
      <c r="K73" s="33"/>
      <c r="L73" s="33"/>
      <c r="M73" s="33"/>
      <c r="N73" s="34"/>
      <c r="O73" s="167"/>
      <c r="P73" s="263"/>
      <c r="Q73" s="244"/>
      <c r="R73" s="264"/>
      <c r="S73" s="162"/>
      <c r="T73" s="887"/>
    </row>
    <row r="74" spans="1:20" ht="15.75">
      <c r="A74" s="811"/>
      <c r="B74" s="122" t="s">
        <v>0</v>
      </c>
      <c r="C74" s="398"/>
      <c r="D74" s="31"/>
      <c r="E74" s="36">
        <f>E18+E20+E22+E24+E26+E28+E30+E32+E34+E36+E38+E40+E42+E44+E46+E48+E50+E52+E54+E56+E58+E60+E62+E64+E66+E68+E70+E72</f>
        <v>1311333458</v>
      </c>
      <c r="F74" s="36">
        <f>F18+F20+F22+F24+F26+F28+F30+F32+F34+F36+F38+F40+F42+F44+F46+F48+F50+F52+F54+F56+F58+F60+F62+F64+F66+F68+F70+F72</f>
        <v>1311333458</v>
      </c>
      <c r="G74" s="36">
        <f t="shared" si="1"/>
        <v>0</v>
      </c>
      <c r="H74" s="36">
        <f t="shared" si="1"/>
        <v>0</v>
      </c>
      <c r="I74" s="36">
        <f t="shared" si="1"/>
        <v>0</v>
      </c>
      <c r="J74" s="35"/>
      <c r="K74" s="33"/>
      <c r="L74" s="33"/>
      <c r="M74" s="33"/>
      <c r="N74" s="34"/>
      <c r="O74" s="167"/>
      <c r="P74" s="263"/>
      <c r="Q74" s="259"/>
      <c r="R74" s="267"/>
      <c r="S74" s="162"/>
    </row>
    <row r="75" spans="1:20" ht="15.75">
      <c r="B75" s="9"/>
      <c r="E75" s="22"/>
      <c r="F75" s="157"/>
      <c r="G75" s="16"/>
      <c r="H75" s="16"/>
      <c r="I75" s="16"/>
      <c r="J75" s="8"/>
      <c r="K75" s="8"/>
      <c r="L75" s="21"/>
      <c r="M75" s="19"/>
      <c r="N75" s="20"/>
      <c r="O75" s="167"/>
      <c r="P75" s="263"/>
      <c r="Q75" s="259"/>
      <c r="R75" s="267"/>
      <c r="S75" s="162"/>
    </row>
    <row r="76" spans="1:20" ht="15.75">
      <c r="A76" s="66" t="s">
        <v>5</v>
      </c>
      <c r="B76" s="439" t="s">
        <v>4</v>
      </c>
      <c r="C76" s="440"/>
      <c r="D76" s="441"/>
      <c r="E76" s="439" t="s">
        <v>3</v>
      </c>
      <c r="F76" s="440"/>
      <c r="G76" s="440"/>
      <c r="H76" s="441"/>
      <c r="I76" s="66"/>
      <c r="J76" s="442" t="s">
        <v>2</v>
      </c>
      <c r="K76" s="440"/>
      <c r="L76" s="440"/>
      <c r="M76" s="440"/>
      <c r="N76" s="441"/>
      <c r="O76" s="167"/>
      <c r="P76" s="260"/>
      <c r="Q76" s="260"/>
      <c r="R76" s="260"/>
      <c r="S76" s="162"/>
    </row>
    <row r="77" spans="1:20" ht="32.25" customHeight="1">
      <c r="A77" s="808" t="s">
        <v>223</v>
      </c>
      <c r="B77" s="808" t="s">
        <v>222</v>
      </c>
      <c r="C77" s="809"/>
      <c r="D77" s="809"/>
      <c r="E77" s="808" t="s">
        <v>221</v>
      </c>
      <c r="F77" s="809"/>
      <c r="G77" s="809"/>
      <c r="H77" s="119" t="s">
        <v>1</v>
      </c>
      <c r="I77" s="120">
        <v>1</v>
      </c>
      <c r="J77" s="436" t="s">
        <v>387</v>
      </c>
      <c r="K77" s="437"/>
      <c r="L77" s="437"/>
      <c r="M77" s="437"/>
      <c r="N77" s="437"/>
      <c r="O77" s="167"/>
      <c r="P77" s="259"/>
      <c r="Q77" s="260"/>
      <c r="R77" s="260"/>
      <c r="S77" s="162"/>
    </row>
    <row r="78" spans="1:20" ht="32.25" customHeight="1">
      <c r="A78" s="808"/>
      <c r="B78" s="809"/>
      <c r="C78" s="809"/>
      <c r="D78" s="809"/>
      <c r="E78" s="809"/>
      <c r="F78" s="809"/>
      <c r="G78" s="809"/>
      <c r="H78" s="119" t="s">
        <v>0</v>
      </c>
      <c r="I78" s="120">
        <v>0</v>
      </c>
      <c r="J78" s="437"/>
      <c r="K78" s="438"/>
      <c r="L78" s="438"/>
      <c r="M78" s="438"/>
      <c r="N78" s="437"/>
      <c r="O78" s="167"/>
      <c r="P78" s="259"/>
    </row>
    <row r="79" spans="1:20" ht="43.5" customHeight="1">
      <c r="A79" s="808"/>
      <c r="B79" s="808" t="s">
        <v>220</v>
      </c>
      <c r="C79" s="809"/>
      <c r="D79" s="809"/>
      <c r="E79" s="808" t="s">
        <v>219</v>
      </c>
      <c r="F79" s="809"/>
      <c r="G79" s="809"/>
      <c r="H79" s="119" t="s">
        <v>1</v>
      </c>
      <c r="I79" s="118">
        <v>1</v>
      </c>
      <c r="J79" s="437"/>
      <c r="K79" s="438"/>
      <c r="L79" s="438"/>
      <c r="M79" s="438"/>
      <c r="N79" s="437"/>
      <c r="O79" s="167"/>
      <c r="P79" s="259"/>
    </row>
    <row r="80" spans="1:20" ht="43.5" customHeight="1">
      <c r="A80" s="808"/>
      <c r="B80" s="809"/>
      <c r="C80" s="809"/>
      <c r="D80" s="809"/>
      <c r="E80" s="809"/>
      <c r="F80" s="809"/>
      <c r="G80" s="809"/>
      <c r="H80" s="119" t="s">
        <v>0</v>
      </c>
      <c r="I80" s="118">
        <v>0</v>
      </c>
      <c r="J80" s="437"/>
      <c r="K80" s="438"/>
      <c r="L80" s="438"/>
      <c r="M80" s="438"/>
      <c r="N80" s="437"/>
      <c r="O80" s="167"/>
      <c r="P80" s="259"/>
    </row>
    <row r="81" spans="1:51" ht="46.5" customHeight="1">
      <c r="A81" s="808"/>
      <c r="B81" s="808" t="s">
        <v>218</v>
      </c>
      <c r="C81" s="809"/>
      <c r="D81" s="809"/>
      <c r="E81" s="808" t="s">
        <v>217</v>
      </c>
      <c r="F81" s="809"/>
      <c r="G81" s="809"/>
      <c r="H81" s="119" t="s">
        <v>1</v>
      </c>
      <c r="I81" s="118">
        <v>1</v>
      </c>
      <c r="J81" s="437"/>
      <c r="K81" s="438"/>
      <c r="L81" s="438"/>
      <c r="M81" s="438"/>
      <c r="N81" s="437"/>
      <c r="O81" s="167"/>
      <c r="P81" s="259"/>
    </row>
    <row r="82" spans="1:51" ht="46.5" customHeight="1">
      <c r="A82" s="808"/>
      <c r="B82" s="809"/>
      <c r="C82" s="809"/>
      <c r="D82" s="809"/>
      <c r="E82" s="809"/>
      <c r="F82" s="809"/>
      <c r="G82" s="809"/>
      <c r="H82" s="119" t="s">
        <v>0</v>
      </c>
      <c r="I82" s="118">
        <v>0</v>
      </c>
      <c r="J82" s="437"/>
      <c r="K82" s="438"/>
      <c r="L82" s="438"/>
      <c r="M82" s="438"/>
      <c r="N82" s="437"/>
      <c r="O82" s="167"/>
      <c r="P82" s="259"/>
    </row>
    <row r="83" spans="1:51" ht="51" customHeight="1">
      <c r="A83" s="808"/>
      <c r="B83" s="810" t="s">
        <v>216</v>
      </c>
      <c r="C83" s="810"/>
      <c r="D83" s="810"/>
      <c r="E83" s="808" t="s">
        <v>215</v>
      </c>
      <c r="F83" s="809"/>
      <c r="G83" s="809"/>
      <c r="H83" s="119" t="s">
        <v>1</v>
      </c>
      <c r="I83" s="118">
        <v>1</v>
      </c>
      <c r="J83" s="437"/>
      <c r="K83" s="438"/>
      <c r="L83" s="438"/>
      <c r="M83" s="438"/>
      <c r="N83" s="437"/>
      <c r="O83" s="167"/>
      <c r="P83" s="259"/>
    </row>
    <row r="84" spans="1:51" ht="33.75" customHeight="1">
      <c r="A84" s="808"/>
      <c r="B84" s="810"/>
      <c r="C84" s="810"/>
      <c r="D84" s="810"/>
      <c r="E84" s="809"/>
      <c r="F84" s="809"/>
      <c r="G84" s="809"/>
      <c r="H84" s="119" t="s">
        <v>0</v>
      </c>
      <c r="I84" s="118">
        <v>0</v>
      </c>
      <c r="J84" s="437"/>
      <c r="K84" s="438"/>
      <c r="L84" s="438"/>
      <c r="M84" s="438"/>
      <c r="N84" s="437"/>
      <c r="O84" s="167"/>
      <c r="P84" s="259"/>
    </row>
    <row r="85" spans="1:51" ht="51" customHeight="1">
      <c r="A85" s="808"/>
      <c r="B85" s="808" t="s">
        <v>214</v>
      </c>
      <c r="C85" s="808"/>
      <c r="D85" s="808"/>
      <c r="E85" s="808" t="s">
        <v>213</v>
      </c>
      <c r="F85" s="809"/>
      <c r="G85" s="809"/>
      <c r="H85" s="119" t="s">
        <v>1</v>
      </c>
      <c r="I85" s="118">
        <v>1</v>
      </c>
      <c r="J85" s="437"/>
      <c r="K85" s="438"/>
      <c r="L85" s="438"/>
      <c r="M85" s="438"/>
      <c r="N85" s="437"/>
      <c r="O85" s="167"/>
      <c r="P85" s="259"/>
    </row>
    <row r="86" spans="1:51" ht="33.75" customHeight="1">
      <c r="A86" s="808"/>
      <c r="B86" s="808"/>
      <c r="C86" s="808"/>
      <c r="D86" s="808"/>
      <c r="E86" s="809"/>
      <c r="F86" s="809"/>
      <c r="G86" s="809"/>
      <c r="H86" s="119" t="s">
        <v>0</v>
      </c>
      <c r="I86" s="118">
        <v>0</v>
      </c>
      <c r="J86" s="437"/>
      <c r="K86" s="438"/>
      <c r="L86" s="438"/>
      <c r="M86" s="438"/>
      <c r="N86" s="437"/>
      <c r="O86" s="167"/>
      <c r="P86" s="259"/>
      <c r="Q86" s="261"/>
      <c r="R86" s="261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</row>
    <row r="87" spans="1:51" ht="36" customHeight="1">
      <c r="A87" s="810" t="s">
        <v>212</v>
      </c>
      <c r="B87" s="808" t="s">
        <v>211</v>
      </c>
      <c r="C87" s="808"/>
      <c r="D87" s="808"/>
      <c r="E87" s="808" t="s">
        <v>210</v>
      </c>
      <c r="F87" s="809"/>
      <c r="G87" s="809"/>
      <c r="H87" s="119" t="s">
        <v>1</v>
      </c>
      <c r="I87" s="118">
        <v>1</v>
      </c>
      <c r="J87" s="437"/>
      <c r="K87" s="438"/>
      <c r="L87" s="438"/>
      <c r="M87" s="438"/>
      <c r="N87" s="437"/>
      <c r="O87" s="167"/>
      <c r="P87" s="259"/>
      <c r="Q87" s="261"/>
      <c r="R87" s="261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</row>
    <row r="88" spans="1:51" ht="36" customHeight="1">
      <c r="A88" s="810"/>
      <c r="B88" s="808"/>
      <c r="C88" s="808"/>
      <c r="D88" s="808"/>
      <c r="E88" s="809"/>
      <c r="F88" s="809"/>
      <c r="G88" s="809"/>
      <c r="H88" s="119" t="s">
        <v>0</v>
      </c>
      <c r="I88" s="118">
        <v>0</v>
      </c>
      <c r="J88" s="437"/>
      <c r="K88" s="438"/>
      <c r="L88" s="438"/>
      <c r="M88" s="438"/>
      <c r="N88" s="437"/>
      <c r="O88" s="167"/>
      <c r="P88" s="259"/>
      <c r="Q88" s="261"/>
      <c r="R88" s="261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</row>
    <row r="89" spans="1:51" ht="51" customHeight="1">
      <c r="A89" s="810"/>
      <c r="B89" s="808" t="s">
        <v>209</v>
      </c>
      <c r="C89" s="808"/>
      <c r="D89" s="808"/>
      <c r="E89" s="808" t="s">
        <v>204</v>
      </c>
      <c r="F89" s="809"/>
      <c r="G89" s="809"/>
      <c r="H89" s="119" t="s">
        <v>1</v>
      </c>
      <c r="I89" s="118">
        <v>1</v>
      </c>
      <c r="J89" s="437"/>
      <c r="K89" s="438"/>
      <c r="L89" s="438"/>
      <c r="M89" s="438"/>
      <c r="N89" s="437"/>
      <c r="O89" s="167"/>
      <c r="P89" s="259"/>
      <c r="Q89" s="261"/>
      <c r="R89" s="261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</row>
    <row r="90" spans="1:51" ht="51" customHeight="1">
      <c r="A90" s="810"/>
      <c r="B90" s="808"/>
      <c r="C90" s="808"/>
      <c r="D90" s="808"/>
      <c r="E90" s="809"/>
      <c r="F90" s="809"/>
      <c r="G90" s="809"/>
      <c r="H90" s="119" t="s">
        <v>0</v>
      </c>
      <c r="I90" s="118">
        <v>0</v>
      </c>
      <c r="J90" s="437"/>
      <c r="K90" s="438"/>
      <c r="L90" s="438"/>
      <c r="M90" s="438"/>
      <c r="N90" s="437"/>
      <c r="O90" s="167"/>
      <c r="P90" s="259"/>
      <c r="Q90" s="261"/>
      <c r="R90" s="261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</row>
    <row r="91" spans="1:51" ht="71.25" customHeight="1">
      <c r="A91" s="808" t="s">
        <v>208</v>
      </c>
      <c r="B91" s="808" t="s">
        <v>207</v>
      </c>
      <c r="C91" s="808"/>
      <c r="D91" s="808"/>
      <c r="E91" s="808" t="s">
        <v>204</v>
      </c>
      <c r="F91" s="809"/>
      <c r="G91" s="809"/>
      <c r="H91" s="119" t="s">
        <v>1</v>
      </c>
      <c r="I91" s="118">
        <v>1</v>
      </c>
      <c r="J91" s="437"/>
      <c r="K91" s="438"/>
      <c r="L91" s="438"/>
      <c r="M91" s="438"/>
      <c r="N91" s="437"/>
      <c r="O91" s="167"/>
      <c r="P91" s="259"/>
      <c r="Q91" s="261"/>
      <c r="R91" s="261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</row>
    <row r="92" spans="1:51" ht="71.25" customHeight="1">
      <c r="A92" s="809"/>
      <c r="B92" s="808"/>
      <c r="C92" s="808"/>
      <c r="D92" s="808"/>
      <c r="E92" s="809"/>
      <c r="F92" s="809"/>
      <c r="G92" s="809"/>
      <c r="H92" s="119" t="s">
        <v>0</v>
      </c>
      <c r="I92" s="118">
        <v>0</v>
      </c>
      <c r="J92" s="437"/>
      <c r="K92" s="438"/>
      <c r="L92" s="438"/>
      <c r="M92" s="438"/>
      <c r="N92" s="437"/>
      <c r="O92" s="167"/>
      <c r="P92" s="259"/>
      <c r="Q92" s="261"/>
      <c r="R92" s="261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</row>
    <row r="93" spans="1:51" ht="90" customHeight="1">
      <c r="A93" s="808" t="s">
        <v>206</v>
      </c>
      <c r="B93" s="810" t="s">
        <v>205</v>
      </c>
      <c r="C93" s="809"/>
      <c r="D93" s="809"/>
      <c r="E93" s="808" t="s">
        <v>204</v>
      </c>
      <c r="F93" s="809"/>
      <c r="G93" s="809"/>
      <c r="H93" s="119" t="s">
        <v>1</v>
      </c>
      <c r="I93" s="118">
        <v>1</v>
      </c>
      <c r="J93" s="437"/>
      <c r="K93" s="438"/>
      <c r="L93" s="438"/>
      <c r="M93" s="438"/>
      <c r="N93" s="437"/>
      <c r="O93" s="167"/>
      <c r="P93" s="259"/>
      <c r="Q93" s="261"/>
      <c r="R93" s="261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</row>
    <row r="94" spans="1:51" ht="90" customHeight="1">
      <c r="A94" s="809"/>
      <c r="B94" s="809"/>
      <c r="C94" s="809"/>
      <c r="D94" s="809"/>
      <c r="E94" s="809"/>
      <c r="F94" s="809"/>
      <c r="G94" s="809"/>
      <c r="H94" s="119" t="s">
        <v>0</v>
      </c>
      <c r="I94" s="118">
        <v>0</v>
      </c>
      <c r="J94" s="437"/>
      <c r="K94" s="438"/>
      <c r="L94" s="438"/>
      <c r="M94" s="438"/>
      <c r="N94" s="437"/>
      <c r="O94" s="167"/>
      <c r="P94" s="259"/>
      <c r="Q94" s="261"/>
      <c r="R94" s="261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</row>
    <row r="95" spans="1:51" ht="50.25" customHeight="1">
      <c r="A95" s="810" t="s">
        <v>203</v>
      </c>
      <c r="B95" s="810" t="s">
        <v>202</v>
      </c>
      <c r="C95" s="809"/>
      <c r="D95" s="809"/>
      <c r="E95" s="808" t="s">
        <v>34</v>
      </c>
      <c r="F95" s="809"/>
      <c r="G95" s="809"/>
      <c r="H95" s="119" t="s">
        <v>1</v>
      </c>
      <c r="I95" s="118">
        <v>1</v>
      </c>
      <c r="J95" s="437"/>
      <c r="K95" s="438"/>
      <c r="L95" s="438"/>
      <c r="M95" s="438"/>
      <c r="N95" s="437"/>
      <c r="O95" s="167"/>
      <c r="P95" s="259"/>
      <c r="Q95" s="261"/>
      <c r="R95" s="261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</row>
    <row r="96" spans="1:51" ht="50.25" customHeight="1">
      <c r="A96" s="809"/>
      <c r="B96" s="809"/>
      <c r="C96" s="809"/>
      <c r="D96" s="809"/>
      <c r="E96" s="809"/>
      <c r="F96" s="809"/>
      <c r="G96" s="809"/>
      <c r="H96" s="119" t="s">
        <v>0</v>
      </c>
      <c r="I96" s="118">
        <v>1</v>
      </c>
      <c r="J96" s="437"/>
      <c r="K96" s="438"/>
      <c r="L96" s="438"/>
      <c r="M96" s="438"/>
      <c r="N96" s="437"/>
      <c r="O96" s="167"/>
      <c r="P96" s="259"/>
      <c r="Q96" s="261"/>
      <c r="R96" s="261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</row>
    <row r="97" spans="1:51" ht="32.25" customHeight="1">
      <c r="A97" s="808" t="s">
        <v>195</v>
      </c>
      <c r="B97" s="810" t="s">
        <v>201</v>
      </c>
      <c r="C97" s="809"/>
      <c r="D97" s="809"/>
      <c r="E97" s="808" t="s">
        <v>200</v>
      </c>
      <c r="F97" s="809"/>
      <c r="G97" s="809"/>
      <c r="H97" s="119" t="s">
        <v>1</v>
      </c>
      <c r="I97" s="121">
        <v>1</v>
      </c>
      <c r="J97" s="437"/>
      <c r="K97" s="438"/>
      <c r="L97" s="438"/>
      <c r="M97" s="438"/>
      <c r="N97" s="437"/>
      <c r="O97" s="167"/>
      <c r="P97" s="259"/>
      <c r="Q97" s="261"/>
      <c r="R97" s="261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</row>
    <row r="98" spans="1:51" ht="32.25" customHeight="1">
      <c r="A98" s="809"/>
      <c r="B98" s="809"/>
      <c r="C98" s="809"/>
      <c r="D98" s="809"/>
      <c r="E98" s="809"/>
      <c r="F98" s="809"/>
      <c r="G98" s="809"/>
      <c r="H98" s="119" t="s">
        <v>0</v>
      </c>
      <c r="I98" s="121">
        <v>1</v>
      </c>
      <c r="J98" s="437"/>
      <c r="K98" s="438"/>
      <c r="L98" s="438"/>
      <c r="M98" s="438"/>
      <c r="N98" s="437"/>
      <c r="O98" s="167"/>
      <c r="P98" s="259"/>
      <c r="Q98" s="261"/>
      <c r="R98" s="261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</row>
    <row r="99" spans="1:51" ht="50.25" customHeight="1">
      <c r="A99" s="808" t="s">
        <v>199</v>
      </c>
      <c r="B99" s="810" t="s">
        <v>198</v>
      </c>
      <c r="C99" s="809"/>
      <c r="D99" s="809"/>
      <c r="E99" s="808" t="s">
        <v>197</v>
      </c>
      <c r="F99" s="809"/>
      <c r="G99" s="809"/>
      <c r="H99" s="119" t="s">
        <v>1</v>
      </c>
      <c r="I99" s="121">
        <v>1</v>
      </c>
      <c r="J99" s="437"/>
      <c r="K99" s="438"/>
      <c r="L99" s="438"/>
      <c r="M99" s="438"/>
      <c r="N99" s="437"/>
      <c r="O99" s="167"/>
      <c r="P99" s="259"/>
      <c r="Q99" s="261"/>
      <c r="R99" s="261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</row>
    <row r="100" spans="1:51" ht="50.25" customHeight="1">
      <c r="A100" s="809"/>
      <c r="B100" s="809"/>
      <c r="C100" s="809"/>
      <c r="D100" s="809"/>
      <c r="E100" s="809"/>
      <c r="F100" s="809"/>
      <c r="G100" s="809"/>
      <c r="H100" s="119" t="s">
        <v>0</v>
      </c>
      <c r="I100" s="121">
        <v>0</v>
      </c>
      <c r="J100" s="437"/>
      <c r="K100" s="438"/>
      <c r="L100" s="438"/>
      <c r="M100" s="438"/>
      <c r="N100" s="437"/>
      <c r="O100" s="167"/>
      <c r="P100" s="259"/>
      <c r="Q100" s="261"/>
      <c r="R100" s="261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</row>
    <row r="101" spans="1:51" ht="51" customHeight="1">
      <c r="A101" s="808" t="s">
        <v>195</v>
      </c>
      <c r="B101" s="810" t="s">
        <v>196</v>
      </c>
      <c r="C101" s="809"/>
      <c r="D101" s="809"/>
      <c r="E101" s="808" t="s">
        <v>193</v>
      </c>
      <c r="F101" s="809"/>
      <c r="G101" s="809"/>
      <c r="H101" s="119" t="s">
        <v>1</v>
      </c>
      <c r="I101" s="120">
        <v>1</v>
      </c>
      <c r="J101" s="437"/>
      <c r="K101" s="438"/>
      <c r="L101" s="438"/>
      <c r="M101" s="438"/>
      <c r="N101" s="437"/>
      <c r="O101" s="167"/>
      <c r="P101" s="259"/>
      <c r="Q101" s="261"/>
      <c r="R101" s="261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</row>
    <row r="102" spans="1:51" ht="51" customHeight="1">
      <c r="A102" s="809"/>
      <c r="B102" s="809"/>
      <c r="C102" s="809"/>
      <c r="D102" s="809"/>
      <c r="E102" s="809"/>
      <c r="F102" s="809"/>
      <c r="G102" s="809"/>
      <c r="H102" s="119" t="s">
        <v>0</v>
      </c>
      <c r="I102" s="120">
        <v>0</v>
      </c>
      <c r="J102" s="437"/>
      <c r="K102" s="438"/>
      <c r="L102" s="438"/>
      <c r="M102" s="438"/>
      <c r="N102" s="437"/>
      <c r="O102" s="167"/>
      <c r="P102" s="259"/>
      <c r="Q102" s="261"/>
      <c r="R102" s="261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</row>
    <row r="103" spans="1:51" ht="72.75" customHeight="1">
      <c r="A103" s="808" t="s">
        <v>195</v>
      </c>
      <c r="B103" s="810" t="s">
        <v>194</v>
      </c>
      <c r="C103" s="809"/>
      <c r="D103" s="809"/>
      <c r="E103" s="808" t="s">
        <v>193</v>
      </c>
      <c r="F103" s="809"/>
      <c r="G103" s="809"/>
      <c r="H103" s="119" t="s">
        <v>1</v>
      </c>
      <c r="I103" s="120">
        <v>1</v>
      </c>
      <c r="J103" s="437"/>
      <c r="K103" s="438"/>
      <c r="L103" s="438"/>
      <c r="M103" s="438"/>
      <c r="N103" s="437"/>
      <c r="O103" s="167"/>
      <c r="P103" s="259"/>
      <c r="Q103" s="261"/>
      <c r="R103" s="261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</row>
    <row r="104" spans="1:51" ht="72.75" customHeight="1">
      <c r="A104" s="809"/>
      <c r="B104" s="809"/>
      <c r="C104" s="809"/>
      <c r="D104" s="809"/>
      <c r="E104" s="809"/>
      <c r="F104" s="809"/>
      <c r="G104" s="809"/>
      <c r="H104" s="119" t="s">
        <v>0</v>
      </c>
      <c r="I104" s="120">
        <v>1</v>
      </c>
      <c r="J104" s="437"/>
      <c r="K104" s="438"/>
      <c r="L104" s="438"/>
      <c r="M104" s="438"/>
      <c r="N104" s="437"/>
      <c r="O104" s="167"/>
      <c r="P104" s="259"/>
      <c r="Q104" s="261"/>
      <c r="R104" s="261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</row>
    <row r="105" spans="1:51" ht="51" customHeight="1">
      <c r="A105" s="808" t="s">
        <v>192</v>
      </c>
      <c r="B105" s="810" t="s">
        <v>191</v>
      </c>
      <c r="C105" s="809"/>
      <c r="D105" s="809"/>
      <c r="E105" s="808" t="s">
        <v>190</v>
      </c>
      <c r="F105" s="809"/>
      <c r="G105" s="809"/>
      <c r="H105" s="119" t="s">
        <v>1</v>
      </c>
      <c r="I105" s="120">
        <v>60</v>
      </c>
      <c r="J105" s="437"/>
      <c r="K105" s="438"/>
      <c r="L105" s="438"/>
      <c r="M105" s="438"/>
      <c r="N105" s="437"/>
      <c r="O105" s="167"/>
      <c r="P105" s="259"/>
      <c r="Q105" s="261"/>
      <c r="R105" s="261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</row>
    <row r="106" spans="1:51" ht="51" customHeight="1">
      <c r="A106" s="809"/>
      <c r="B106" s="809"/>
      <c r="C106" s="809"/>
      <c r="D106" s="809"/>
      <c r="E106" s="809"/>
      <c r="F106" s="809"/>
      <c r="G106" s="809"/>
      <c r="H106" s="119" t="s">
        <v>0</v>
      </c>
      <c r="I106" s="120">
        <v>50</v>
      </c>
      <c r="J106" s="437"/>
      <c r="K106" s="438"/>
      <c r="L106" s="438"/>
      <c r="M106" s="438"/>
      <c r="N106" s="437"/>
      <c r="O106" s="167"/>
      <c r="P106" s="259"/>
      <c r="Q106" s="261"/>
      <c r="R106" s="261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</row>
    <row r="107" spans="1:51" ht="59.25" customHeight="1">
      <c r="A107" s="808" t="s">
        <v>188</v>
      </c>
      <c r="B107" s="810" t="s">
        <v>189</v>
      </c>
      <c r="C107" s="809"/>
      <c r="D107" s="809"/>
      <c r="E107" s="808" t="s">
        <v>34</v>
      </c>
      <c r="F107" s="809"/>
      <c r="G107" s="809"/>
      <c r="H107" s="119" t="s">
        <v>1</v>
      </c>
      <c r="I107" s="120">
        <v>1</v>
      </c>
      <c r="J107" s="437"/>
      <c r="K107" s="438"/>
      <c r="L107" s="438"/>
      <c r="M107" s="438"/>
      <c r="N107" s="437"/>
      <c r="O107" s="167"/>
      <c r="P107" s="259"/>
      <c r="Q107" s="261"/>
      <c r="R107" s="261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</row>
    <row r="108" spans="1:51" ht="59.25" customHeight="1">
      <c r="A108" s="809"/>
      <c r="B108" s="809"/>
      <c r="C108" s="809"/>
      <c r="D108" s="809"/>
      <c r="E108" s="809"/>
      <c r="F108" s="809"/>
      <c r="G108" s="809"/>
      <c r="H108" s="119" t="s">
        <v>0</v>
      </c>
      <c r="I108" s="120">
        <v>0</v>
      </c>
      <c r="J108" s="437"/>
      <c r="K108" s="438"/>
      <c r="L108" s="438"/>
      <c r="M108" s="438"/>
      <c r="N108" s="437"/>
      <c r="O108" s="167"/>
      <c r="P108" s="259"/>
      <c r="Q108" s="261"/>
      <c r="R108" s="261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</row>
    <row r="109" spans="1:51" ht="51" customHeight="1">
      <c r="A109" s="808" t="s">
        <v>188</v>
      </c>
      <c r="B109" s="808" t="s">
        <v>187</v>
      </c>
      <c r="C109" s="809"/>
      <c r="D109" s="809"/>
      <c r="E109" s="808" t="s">
        <v>34</v>
      </c>
      <c r="F109" s="809"/>
      <c r="G109" s="809"/>
      <c r="H109" s="119" t="s">
        <v>1</v>
      </c>
      <c r="I109" s="118">
        <v>1</v>
      </c>
      <c r="J109" s="437"/>
      <c r="K109" s="438"/>
      <c r="L109" s="438"/>
      <c r="M109" s="438"/>
      <c r="N109" s="437"/>
      <c r="O109" s="167"/>
      <c r="P109" s="259"/>
      <c r="Q109" s="261"/>
      <c r="R109" s="261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</row>
    <row r="110" spans="1:51" ht="51" customHeight="1">
      <c r="A110" s="809"/>
      <c r="B110" s="809"/>
      <c r="C110" s="809"/>
      <c r="D110" s="809"/>
      <c r="E110" s="809"/>
      <c r="F110" s="809"/>
      <c r="G110" s="809"/>
      <c r="H110" s="119" t="s">
        <v>0</v>
      </c>
      <c r="I110" s="118">
        <v>0</v>
      </c>
      <c r="J110" s="437"/>
      <c r="K110" s="438"/>
      <c r="L110" s="438"/>
      <c r="M110" s="438"/>
      <c r="N110" s="437"/>
      <c r="O110" s="167"/>
      <c r="P110" s="259"/>
      <c r="Q110" s="261"/>
      <c r="R110" s="261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</row>
    <row r="111" spans="1:51" ht="45" customHeight="1">
      <c r="A111" s="614" t="s">
        <v>391</v>
      </c>
      <c r="B111" s="614"/>
      <c r="C111" s="614"/>
      <c r="D111" s="614"/>
      <c r="E111" s="614"/>
      <c r="F111" s="614"/>
      <c r="G111" s="614"/>
      <c r="H111" s="614"/>
      <c r="I111" s="614"/>
      <c r="J111" s="614"/>
      <c r="K111" s="614"/>
      <c r="L111" s="614"/>
      <c r="M111" s="614"/>
      <c r="N111" s="614"/>
      <c r="O111" s="168"/>
      <c r="P111" s="262"/>
      <c r="Q111" s="261"/>
      <c r="R111" s="261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</row>
    <row r="112" spans="1:51" ht="15.75">
      <c r="Q112" s="261"/>
      <c r="R112" s="261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</row>
    <row r="113" spans="17:51" ht="15.75">
      <c r="Q113" s="261"/>
      <c r="R113" s="261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</row>
    <row r="114" spans="17:51" ht="15.75">
      <c r="Q114" s="261"/>
      <c r="R114" s="261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</row>
    <row r="115" spans="17:51" ht="15.75">
      <c r="Q115" s="261"/>
      <c r="R115" s="261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</row>
    <row r="116" spans="17:51" ht="15.75">
      <c r="Q116" s="261"/>
      <c r="R116" s="261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</row>
    <row r="117" spans="17:51" ht="15.75">
      <c r="Q117" s="261"/>
      <c r="R117" s="261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</row>
    <row r="118" spans="17:51" ht="15.75">
      <c r="Q118" s="261"/>
      <c r="R118" s="261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</row>
  </sheetData>
  <mergeCells count="287">
    <mergeCell ref="A59:A60"/>
    <mergeCell ref="C59:C60"/>
    <mergeCell ref="J59:J60"/>
    <mergeCell ref="K59:K60"/>
    <mergeCell ref="L59:L60"/>
    <mergeCell ref="M59:M60"/>
    <mergeCell ref="N59:N60"/>
    <mergeCell ref="A25:A26"/>
    <mergeCell ref="C25:C26"/>
    <mergeCell ref="J25:J26"/>
    <mergeCell ref="K25:K26"/>
    <mergeCell ref="L25:L26"/>
    <mergeCell ref="M25:M26"/>
    <mergeCell ref="N25:N26"/>
    <mergeCell ref="K31:K32"/>
    <mergeCell ref="J29:J30"/>
    <mergeCell ref="K55:K56"/>
    <mergeCell ref="K49:K50"/>
    <mergeCell ref="M27:M28"/>
    <mergeCell ref="L29:L30"/>
    <mergeCell ref="M29:M30"/>
    <mergeCell ref="N29:N30"/>
    <mergeCell ref="K29:K30"/>
    <mergeCell ref="L31:L32"/>
    <mergeCell ref="N43:N44"/>
    <mergeCell ref="L45:L46"/>
    <mergeCell ref="M45:M46"/>
    <mergeCell ref="N45:N46"/>
    <mergeCell ref="L47:L48"/>
    <mergeCell ref="L51:L52"/>
    <mergeCell ref="L53:L54"/>
    <mergeCell ref="M55:M56"/>
    <mergeCell ref="L43:L44"/>
    <mergeCell ref="L49:L50"/>
    <mergeCell ref="M47:M48"/>
    <mergeCell ref="M51:M52"/>
    <mergeCell ref="L27:L28"/>
    <mergeCell ref="A41:A42"/>
    <mergeCell ref="C41:C42"/>
    <mergeCell ref="L37:L38"/>
    <mergeCell ref="L35:L36"/>
    <mergeCell ref="L41:L42"/>
    <mergeCell ref="M41:M42"/>
    <mergeCell ref="N41:N42"/>
    <mergeCell ref="A33:A34"/>
    <mergeCell ref="A31:A32"/>
    <mergeCell ref="C31:C32"/>
    <mergeCell ref="C29:C30"/>
    <mergeCell ref="A29:A30"/>
    <mergeCell ref="M31:M32"/>
    <mergeCell ref="L33:L34"/>
    <mergeCell ref="N33:N34"/>
    <mergeCell ref="N35:N36"/>
    <mergeCell ref="J31:J32"/>
    <mergeCell ref="K41:K42"/>
    <mergeCell ref="M33:M34"/>
    <mergeCell ref="A63:A64"/>
    <mergeCell ref="C63:C64"/>
    <mergeCell ref="J27:J28"/>
    <mergeCell ref="K27:K28"/>
    <mergeCell ref="A77:A86"/>
    <mergeCell ref="B83:D84"/>
    <mergeCell ref="E83:G84"/>
    <mergeCell ref="B85:D86"/>
    <mergeCell ref="E85:G86"/>
    <mergeCell ref="C45:C46"/>
    <mergeCell ref="J45:J46"/>
    <mergeCell ref="J35:J36"/>
    <mergeCell ref="K33:K34"/>
    <mergeCell ref="C47:C48"/>
    <mergeCell ref="A49:A50"/>
    <mergeCell ref="C51:C52"/>
    <mergeCell ref="A53:A54"/>
    <mergeCell ref="C53:C54"/>
    <mergeCell ref="A55:A56"/>
    <mergeCell ref="C55:C56"/>
    <mergeCell ref="C49:C50"/>
    <mergeCell ref="A51:A52"/>
    <mergeCell ref="J51:J52"/>
    <mergeCell ref="J53:J54"/>
    <mergeCell ref="A103:A104"/>
    <mergeCell ref="B103:D104"/>
    <mergeCell ref="E103:G104"/>
    <mergeCell ref="A27:A28"/>
    <mergeCell ref="C27:C28"/>
    <mergeCell ref="B76:D76"/>
    <mergeCell ref="E76:H76"/>
    <mergeCell ref="E79:G80"/>
    <mergeCell ref="B81:D82"/>
    <mergeCell ref="E81:G82"/>
    <mergeCell ref="A45:A46"/>
    <mergeCell ref="A37:A38"/>
    <mergeCell ref="C37:C38"/>
    <mergeCell ref="C33:C34"/>
    <mergeCell ref="E89:G90"/>
    <mergeCell ref="B79:D80"/>
    <mergeCell ref="B87:D88"/>
    <mergeCell ref="E87:G88"/>
    <mergeCell ref="B89:D90"/>
    <mergeCell ref="A101:A102"/>
    <mergeCell ref="B101:D102"/>
    <mergeCell ref="E101:G102"/>
    <mergeCell ref="A95:A96"/>
    <mergeCell ref="B95:D96"/>
    <mergeCell ref="A105:A106"/>
    <mergeCell ref="B105:D106"/>
    <mergeCell ref="E105:G106"/>
    <mergeCell ref="N47:N48"/>
    <mergeCell ref="A47:A48"/>
    <mergeCell ref="A99:A100"/>
    <mergeCell ref="B99:D100"/>
    <mergeCell ref="E99:G100"/>
    <mergeCell ref="A91:A92"/>
    <mergeCell ref="B91:D92"/>
    <mergeCell ref="E91:G92"/>
    <mergeCell ref="A93:A94"/>
    <mergeCell ref="E95:G96"/>
    <mergeCell ref="A97:A98"/>
    <mergeCell ref="B97:D98"/>
    <mergeCell ref="E97:G98"/>
    <mergeCell ref="J63:J64"/>
    <mergeCell ref="K63:K64"/>
    <mergeCell ref="J76:N76"/>
    <mergeCell ref="B77:D78"/>
    <mergeCell ref="E77:G78"/>
    <mergeCell ref="J77:N110"/>
    <mergeCell ref="C73:C74"/>
    <mergeCell ref="A87:A90"/>
    <mergeCell ref="A111:N111"/>
    <mergeCell ref="A107:A108"/>
    <mergeCell ref="B107:D108"/>
    <mergeCell ref="E107:G108"/>
    <mergeCell ref="A109:A110"/>
    <mergeCell ref="B109:D110"/>
    <mergeCell ref="E109:G110"/>
    <mergeCell ref="A73:A74"/>
    <mergeCell ref="A57:A58"/>
    <mergeCell ref="C57:C58"/>
    <mergeCell ref="A61:A62"/>
    <mergeCell ref="C61:C62"/>
    <mergeCell ref="B93:D94"/>
    <mergeCell ref="E93:G94"/>
    <mergeCell ref="J57:J58"/>
    <mergeCell ref="K57:K58"/>
    <mergeCell ref="L57:L58"/>
    <mergeCell ref="M57:M58"/>
    <mergeCell ref="K61:K62"/>
    <mergeCell ref="L61:L62"/>
    <mergeCell ref="M61:M62"/>
    <mergeCell ref="A71:A72"/>
    <mergeCell ref="C71:C72"/>
    <mergeCell ref="L71:L72"/>
    <mergeCell ref="M71:M72"/>
    <mergeCell ref="N55:N56"/>
    <mergeCell ref="N57:N58"/>
    <mergeCell ref="L55:L56"/>
    <mergeCell ref="N61:N62"/>
    <mergeCell ref="J55:J56"/>
    <mergeCell ref="J61:J62"/>
    <mergeCell ref="M69:M70"/>
    <mergeCell ref="N69:N70"/>
    <mergeCell ref="N65:N66"/>
    <mergeCell ref="K69:K70"/>
    <mergeCell ref="N67:N68"/>
    <mergeCell ref="K71:K72"/>
    <mergeCell ref="K67:K68"/>
    <mergeCell ref="M67:M68"/>
    <mergeCell ref="N71:N72"/>
    <mergeCell ref="J71:J72"/>
    <mergeCell ref="L63:L64"/>
    <mergeCell ref="M63:M64"/>
    <mergeCell ref="N63:N64"/>
    <mergeCell ref="A65:A66"/>
    <mergeCell ref="C65:C66"/>
    <mergeCell ref="L65:L66"/>
    <mergeCell ref="M65:M66"/>
    <mergeCell ref="A69:A70"/>
    <mergeCell ref="K65:K66"/>
    <mergeCell ref="J67:J68"/>
    <mergeCell ref="J65:J66"/>
    <mergeCell ref="L69:L70"/>
    <mergeCell ref="C69:C70"/>
    <mergeCell ref="A67:A68"/>
    <mergeCell ref="C67:C68"/>
    <mergeCell ref="J69:J70"/>
    <mergeCell ref="L67:L68"/>
    <mergeCell ref="J43:J44"/>
    <mergeCell ref="K43:K44"/>
    <mergeCell ref="J33:J34"/>
    <mergeCell ref="J37:J38"/>
    <mergeCell ref="M35:M36"/>
    <mergeCell ref="K37:K38"/>
    <mergeCell ref="A35:A36"/>
    <mergeCell ref="C35:C36"/>
    <mergeCell ref="M37:M38"/>
    <mergeCell ref="M43:M44"/>
    <mergeCell ref="N23:N24"/>
    <mergeCell ref="N53:N54"/>
    <mergeCell ref="N51:N52"/>
    <mergeCell ref="N27:N28"/>
    <mergeCell ref="N31:N32"/>
    <mergeCell ref="N37:N38"/>
    <mergeCell ref="A23:A24"/>
    <mergeCell ref="C23:C24"/>
    <mergeCell ref="J23:J24"/>
    <mergeCell ref="K23:K24"/>
    <mergeCell ref="L23:L24"/>
    <mergeCell ref="M23:M24"/>
    <mergeCell ref="K51:K52"/>
    <mergeCell ref="K53:K54"/>
    <mergeCell ref="M53:M54"/>
    <mergeCell ref="M49:M50"/>
    <mergeCell ref="J47:J48"/>
    <mergeCell ref="K47:K48"/>
    <mergeCell ref="K35:K36"/>
    <mergeCell ref="K45:K46"/>
    <mergeCell ref="J49:J50"/>
    <mergeCell ref="A43:A44"/>
    <mergeCell ref="C43:C44"/>
    <mergeCell ref="J41:J42"/>
    <mergeCell ref="N19:N20"/>
    <mergeCell ref="A21:A22"/>
    <mergeCell ref="C21:C22"/>
    <mergeCell ref="J21:J22"/>
    <mergeCell ref="K21:K22"/>
    <mergeCell ref="L21:L22"/>
    <mergeCell ref="M21:M22"/>
    <mergeCell ref="N21:N22"/>
    <mergeCell ref="A19:A20"/>
    <mergeCell ref="C19:C20"/>
    <mergeCell ref="J19:J20"/>
    <mergeCell ref="K19:K20"/>
    <mergeCell ref="L19:L20"/>
    <mergeCell ref="M19:M20"/>
    <mergeCell ref="S14:T14"/>
    <mergeCell ref="L15:L16"/>
    <mergeCell ref="M15:M16"/>
    <mergeCell ref="N15:N16"/>
    <mergeCell ref="S15:T15"/>
    <mergeCell ref="S16:T16"/>
    <mergeCell ref="A14:A16"/>
    <mergeCell ref="B14:B16"/>
    <mergeCell ref="C14:C16"/>
    <mergeCell ref="D14:D16"/>
    <mergeCell ref="E14:E16"/>
    <mergeCell ref="F14:I15"/>
    <mergeCell ref="S8:V8"/>
    <mergeCell ref="B9:F9"/>
    <mergeCell ref="K9:M9"/>
    <mergeCell ref="B10:F10"/>
    <mergeCell ref="K10:M10"/>
    <mergeCell ref="B11:F11"/>
    <mergeCell ref="K11:M11"/>
    <mergeCell ref="A5:N5"/>
    <mergeCell ref="A6:N6"/>
    <mergeCell ref="B7:N7"/>
    <mergeCell ref="B8:F8"/>
    <mergeCell ref="G8:I13"/>
    <mergeCell ref="J8:N8"/>
    <mergeCell ref="B12:F12"/>
    <mergeCell ref="K12:M12"/>
    <mergeCell ref="B13:F13"/>
    <mergeCell ref="K13:M13"/>
    <mergeCell ref="A1:A4"/>
    <mergeCell ref="B1:H2"/>
    <mergeCell ref="I1:L1"/>
    <mergeCell ref="M1:N4"/>
    <mergeCell ref="I2:L2"/>
    <mergeCell ref="B3:H4"/>
    <mergeCell ref="I3:L3"/>
    <mergeCell ref="I4:L4"/>
    <mergeCell ref="A39:A40"/>
    <mergeCell ref="C39:C40"/>
    <mergeCell ref="J39:J40"/>
    <mergeCell ref="K39:K40"/>
    <mergeCell ref="L39:L40"/>
    <mergeCell ref="M39:M40"/>
    <mergeCell ref="N39:N40"/>
    <mergeCell ref="J14:K15"/>
    <mergeCell ref="L14:N14"/>
    <mergeCell ref="N17:N18"/>
    <mergeCell ref="A17:A18"/>
    <mergeCell ref="C17:C18"/>
    <mergeCell ref="J17:J18"/>
    <mergeCell ref="K17:K18"/>
    <mergeCell ref="L17:L18"/>
    <mergeCell ref="M17:M18"/>
  </mergeCells>
  <pageMargins left="0.51181102362204722" right="0.51181102362204722" top="0.55118110236220474" bottom="0.55118110236220474" header="0.31496062992125984" footer="0.31496062992125984"/>
  <pageSetup paperSize="14" scale="55" orientation="landscape" r:id="rId1"/>
  <drawing r:id="rId2"/>
  <legacyDrawing r:id="rId3"/>
  <oleObjects>
    <mc:AlternateContent xmlns:mc="http://schemas.openxmlformats.org/markup-compatibility/2006">
      <mc:Choice Requires="x14">
        <oleObject shapeId="39938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38100</xdr:rowOff>
              </from>
              <to>
                <xdr:col>0</xdr:col>
                <xdr:colOff>3714750</xdr:colOff>
                <xdr:row>3</xdr:row>
                <xdr:rowOff>190500</xdr:rowOff>
              </to>
            </anchor>
          </objectPr>
        </oleObject>
      </mc:Choice>
      <mc:Fallback>
        <oleObject shapeId="39938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M69"/>
  <sheetViews>
    <sheetView showWhiteSpace="0" topLeftCell="M49" zoomScale="98" zoomScaleNormal="98" zoomScalePageLayoutView="70" workbookViewId="0">
      <selection activeCell="P44" sqref="P44:R53"/>
    </sheetView>
  </sheetViews>
  <sheetFormatPr baseColWidth="10" defaultColWidth="6.42578125" defaultRowHeight="15"/>
  <cols>
    <col min="1" max="1" width="71.140625" style="1" customWidth="1"/>
    <col min="2" max="2" width="10.28515625" style="1" customWidth="1"/>
    <col min="3" max="3" width="20.85546875" style="1" customWidth="1"/>
    <col min="4" max="4" width="10" style="1" customWidth="1"/>
    <col min="5" max="5" width="26" style="1" customWidth="1"/>
    <col min="6" max="6" width="24.85546875" style="1" customWidth="1"/>
    <col min="7" max="7" width="9.7109375" style="3" customWidth="1"/>
    <col min="8" max="8" width="15.85546875" style="1" bestFit="1" customWidth="1"/>
    <col min="9" max="9" width="11.85546875" style="1" bestFit="1" customWidth="1"/>
    <col min="10" max="10" width="15.140625" style="2" customWidth="1"/>
    <col min="11" max="11" width="20.42578125" style="2" customWidth="1"/>
    <col min="12" max="12" width="14.42578125" style="1" customWidth="1"/>
    <col min="13" max="13" width="18.28515625" style="1" customWidth="1"/>
    <col min="14" max="14" width="16.85546875" style="1" bestFit="1" customWidth="1"/>
    <col min="15" max="15" width="17.7109375" style="1" bestFit="1" customWidth="1"/>
    <col min="16" max="16" width="9" style="1" bestFit="1" customWidth="1"/>
    <col min="17" max="17" width="14.42578125" style="1" customWidth="1"/>
    <col min="18" max="18" width="20.42578125" style="1" customWidth="1"/>
    <col min="19" max="19" width="12.5703125" style="1" hidden="1" customWidth="1"/>
    <col min="20" max="20" width="24.28515625" style="1" customWidth="1"/>
    <col min="21" max="21" width="22.5703125" style="1" customWidth="1"/>
    <col min="22" max="23" width="6.42578125" style="1"/>
    <col min="24" max="24" width="16.85546875" style="1" customWidth="1"/>
    <col min="25" max="25" width="6.42578125" style="1"/>
    <col min="26" max="26" width="30.140625" style="1" customWidth="1"/>
    <col min="27" max="27" width="15.42578125" style="1" customWidth="1"/>
    <col min="28" max="28" width="15.85546875" style="1" customWidth="1"/>
    <col min="29" max="29" width="24.42578125" style="1" customWidth="1"/>
    <col min="30" max="30" width="17.140625" style="1" customWidth="1"/>
    <col min="31" max="16384" width="6.42578125" style="1"/>
  </cols>
  <sheetData>
    <row r="1" spans="1:247" ht="37.5" customHeight="1">
      <c r="A1" s="470"/>
      <c r="B1" s="473" t="s">
        <v>97</v>
      </c>
      <c r="C1" s="474"/>
      <c r="D1" s="474"/>
      <c r="E1" s="474"/>
      <c r="F1" s="474"/>
      <c r="G1" s="474"/>
      <c r="H1" s="475"/>
      <c r="I1" s="479" t="s">
        <v>98</v>
      </c>
      <c r="J1" s="480"/>
      <c r="K1" s="480"/>
      <c r="L1" s="481"/>
      <c r="M1" s="482"/>
      <c r="N1" s="483"/>
      <c r="O1" s="50"/>
    </row>
    <row r="2" spans="1:247" ht="37.5" customHeight="1">
      <c r="A2" s="471"/>
      <c r="B2" s="476"/>
      <c r="C2" s="477"/>
      <c r="D2" s="477"/>
      <c r="E2" s="477"/>
      <c r="F2" s="477"/>
      <c r="G2" s="477"/>
      <c r="H2" s="478"/>
      <c r="I2" s="479" t="s">
        <v>99</v>
      </c>
      <c r="J2" s="480"/>
      <c r="K2" s="480"/>
      <c r="L2" s="481"/>
      <c r="M2" s="484"/>
      <c r="N2" s="485"/>
      <c r="O2" s="50"/>
    </row>
    <row r="3" spans="1:247" ht="33.75" customHeight="1">
      <c r="A3" s="471"/>
      <c r="B3" s="473" t="s">
        <v>100</v>
      </c>
      <c r="C3" s="474"/>
      <c r="D3" s="474"/>
      <c r="E3" s="474"/>
      <c r="F3" s="474"/>
      <c r="G3" s="474"/>
      <c r="H3" s="475"/>
      <c r="I3" s="479" t="s">
        <v>101</v>
      </c>
      <c r="J3" s="480"/>
      <c r="K3" s="480"/>
      <c r="L3" s="481"/>
      <c r="M3" s="484"/>
      <c r="N3" s="485"/>
      <c r="O3" s="50"/>
    </row>
    <row r="4" spans="1:247" ht="38.25" customHeight="1">
      <c r="A4" s="472"/>
      <c r="B4" s="476"/>
      <c r="C4" s="477"/>
      <c r="D4" s="477"/>
      <c r="E4" s="477"/>
      <c r="F4" s="477"/>
      <c r="G4" s="477"/>
      <c r="H4" s="478"/>
      <c r="I4" s="479" t="s">
        <v>102</v>
      </c>
      <c r="J4" s="480"/>
      <c r="K4" s="480"/>
      <c r="L4" s="481"/>
      <c r="M4" s="486"/>
      <c r="N4" s="487"/>
      <c r="O4" s="50"/>
    </row>
    <row r="5" spans="1:247" ht="15.75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50"/>
    </row>
    <row r="6" spans="1:247" ht="15.75">
      <c r="A6" s="479" t="s">
        <v>264</v>
      </c>
      <c r="B6" s="480"/>
      <c r="C6" s="480"/>
      <c r="D6" s="480"/>
      <c r="E6" s="480"/>
      <c r="F6" s="480"/>
      <c r="G6" s="480"/>
      <c r="H6" s="480"/>
      <c r="I6" s="480"/>
      <c r="J6" s="480"/>
      <c r="K6" s="480"/>
      <c r="L6" s="480"/>
      <c r="M6" s="480"/>
      <c r="N6" s="481"/>
      <c r="O6" s="50"/>
    </row>
    <row r="7" spans="1:247" ht="15.75">
      <c r="A7" s="51" t="s">
        <v>341</v>
      </c>
      <c r="B7" s="402" t="s">
        <v>381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</row>
    <row r="8" spans="1:247" ht="15.75">
      <c r="A8" s="52" t="s">
        <v>32</v>
      </c>
      <c r="B8" s="489" t="s">
        <v>33</v>
      </c>
      <c r="C8" s="490"/>
      <c r="D8" s="490"/>
      <c r="E8" s="490"/>
      <c r="F8" s="491"/>
      <c r="G8" s="532" t="s">
        <v>265</v>
      </c>
      <c r="H8" s="533"/>
      <c r="I8" s="534"/>
      <c r="J8" s="501" t="s">
        <v>31</v>
      </c>
      <c r="K8" s="502"/>
      <c r="L8" s="502"/>
      <c r="M8" s="502"/>
      <c r="N8" s="503"/>
      <c r="O8" s="53"/>
    </row>
    <row r="9" spans="1:247" ht="15.75">
      <c r="A9" s="54" t="s">
        <v>30</v>
      </c>
      <c r="B9" s="505" t="s">
        <v>261</v>
      </c>
      <c r="C9" s="490"/>
      <c r="D9" s="490"/>
      <c r="E9" s="490"/>
      <c r="F9" s="491"/>
      <c r="G9" s="535"/>
      <c r="H9" s="536"/>
      <c r="I9" s="537"/>
      <c r="J9" s="94" t="s">
        <v>29</v>
      </c>
      <c r="K9" s="412" t="s">
        <v>28</v>
      </c>
      <c r="L9" s="412"/>
      <c r="M9" s="412"/>
      <c r="N9" s="94" t="s">
        <v>27</v>
      </c>
      <c r="O9" s="53"/>
    </row>
    <row r="10" spans="1:247" ht="15.75">
      <c r="A10" s="55" t="s">
        <v>26</v>
      </c>
      <c r="B10" s="504" t="s">
        <v>260</v>
      </c>
      <c r="C10" s="505"/>
      <c r="D10" s="505"/>
      <c r="E10" s="505"/>
      <c r="F10" s="506"/>
      <c r="G10" s="535"/>
      <c r="H10" s="536"/>
      <c r="I10" s="537"/>
      <c r="J10" s="56"/>
      <c r="K10" s="510"/>
      <c r="L10" s="511"/>
      <c r="M10" s="512"/>
      <c r="N10" s="57"/>
      <c r="O10" s="53"/>
      <c r="V10" s="93"/>
      <c r="W10" s="93"/>
    </row>
    <row r="11" spans="1:247" ht="15.75">
      <c r="A11" s="58" t="s">
        <v>25</v>
      </c>
      <c r="B11" s="504" t="s">
        <v>266</v>
      </c>
      <c r="C11" s="505"/>
      <c r="D11" s="505"/>
      <c r="E11" s="505"/>
      <c r="F11" s="506"/>
      <c r="G11" s="535"/>
      <c r="H11" s="536"/>
      <c r="I11" s="537"/>
      <c r="J11" s="95"/>
      <c r="K11" s="507"/>
      <c r="L11" s="508"/>
      <c r="M11" s="509"/>
      <c r="N11" s="59"/>
      <c r="O11" s="53"/>
      <c r="V11" s="14"/>
      <c r="W11" s="5"/>
      <c r="X11" s="12"/>
    </row>
    <row r="12" spans="1:247" ht="15.75">
      <c r="A12" s="82" t="s">
        <v>24</v>
      </c>
      <c r="B12" s="696">
        <v>2020730010056</v>
      </c>
      <c r="C12" s="697"/>
      <c r="D12" s="697"/>
      <c r="E12" s="697"/>
      <c r="F12" s="698"/>
      <c r="G12" s="535"/>
      <c r="H12" s="536"/>
      <c r="I12" s="537"/>
      <c r="J12" s="62"/>
      <c r="K12" s="454"/>
      <c r="L12" s="455"/>
      <c r="M12" s="456"/>
      <c r="N12" s="63"/>
      <c r="O12" s="53"/>
      <c r="V12" s="14"/>
      <c r="W12" s="5"/>
      <c r="X12" s="12"/>
    </row>
    <row r="13" spans="1:247" ht="30.75">
      <c r="A13" s="114" t="s">
        <v>388</v>
      </c>
      <c r="B13" s="815" t="s">
        <v>267</v>
      </c>
      <c r="C13" s="816"/>
      <c r="D13" s="816"/>
      <c r="E13" s="816"/>
      <c r="F13" s="817"/>
      <c r="G13" s="538"/>
      <c r="H13" s="539"/>
      <c r="I13" s="540"/>
      <c r="J13" s="97"/>
      <c r="K13" s="454"/>
      <c r="L13" s="455"/>
      <c r="M13" s="456"/>
      <c r="N13" s="64"/>
      <c r="O13" s="53"/>
      <c r="V13" s="14"/>
      <c r="W13" s="5"/>
      <c r="X13" s="12"/>
    </row>
    <row r="14" spans="1:247" ht="15.75">
      <c r="A14" s="406" t="s">
        <v>23</v>
      </c>
      <c r="B14" s="416" t="s">
        <v>22</v>
      </c>
      <c r="C14" s="404" t="s">
        <v>21</v>
      </c>
      <c r="D14" s="404" t="s">
        <v>20</v>
      </c>
      <c r="E14" s="404" t="s">
        <v>19</v>
      </c>
      <c r="F14" s="462" t="s">
        <v>392</v>
      </c>
      <c r="G14" s="463"/>
      <c r="H14" s="463"/>
      <c r="I14" s="464"/>
      <c r="J14" s="404" t="s">
        <v>17</v>
      </c>
      <c r="K14" s="404"/>
      <c r="L14" s="405" t="s">
        <v>16</v>
      </c>
      <c r="M14" s="405"/>
      <c r="N14" s="405"/>
      <c r="O14" s="3"/>
      <c r="P14" s="3"/>
      <c r="V14" s="16"/>
      <c r="W14" s="5"/>
      <c r="X14" s="1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spans="1:247">
      <c r="A15" s="406"/>
      <c r="B15" s="404"/>
      <c r="C15" s="404"/>
      <c r="D15" s="404"/>
      <c r="E15" s="404"/>
      <c r="F15" s="465"/>
      <c r="G15" s="466"/>
      <c r="H15" s="466"/>
      <c r="I15" s="467"/>
      <c r="J15" s="404"/>
      <c r="K15" s="404"/>
      <c r="L15" s="404" t="s">
        <v>15</v>
      </c>
      <c r="M15" s="404" t="s">
        <v>14</v>
      </c>
      <c r="N15" s="406" t="s">
        <v>13</v>
      </c>
      <c r="O15" s="3"/>
      <c r="P15" s="3"/>
      <c r="V15" s="16"/>
      <c r="W15" s="5"/>
      <c r="X15" s="1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spans="1:247" ht="15.75">
      <c r="A16" s="406"/>
      <c r="B16" s="404"/>
      <c r="C16" s="404"/>
      <c r="D16" s="404"/>
      <c r="E16" s="404"/>
      <c r="F16" s="96" t="s">
        <v>12</v>
      </c>
      <c r="G16" s="96" t="s">
        <v>11</v>
      </c>
      <c r="H16" s="96" t="s">
        <v>10</v>
      </c>
      <c r="I16" s="10" t="s">
        <v>9</v>
      </c>
      <c r="J16" s="96" t="s">
        <v>8</v>
      </c>
      <c r="K16" s="243" t="s">
        <v>7</v>
      </c>
      <c r="L16" s="404"/>
      <c r="M16" s="404"/>
      <c r="N16" s="406"/>
      <c r="O16" s="3"/>
      <c r="P16" s="835"/>
      <c r="Q16" s="166"/>
      <c r="R16" s="254"/>
      <c r="S16" s="162"/>
      <c r="T16" s="162"/>
      <c r="V16" s="16"/>
      <c r="W16" s="5"/>
      <c r="X16" s="1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spans="1:24" ht="27" customHeight="1">
      <c r="A17" s="794" t="s">
        <v>268</v>
      </c>
      <c r="B17" s="125" t="s">
        <v>1</v>
      </c>
      <c r="C17" s="397" t="s">
        <v>269</v>
      </c>
      <c r="D17" s="109">
        <v>1</v>
      </c>
      <c r="E17" s="11">
        <f>[1]JUVENTUD!$C$2</f>
        <v>100000000</v>
      </c>
      <c r="F17" s="11">
        <v>100000000</v>
      </c>
      <c r="G17" s="11">
        <v>0</v>
      </c>
      <c r="H17" s="11">
        <v>0</v>
      </c>
      <c r="I17" s="11">
        <v>0</v>
      </c>
      <c r="J17" s="793">
        <v>44946</v>
      </c>
      <c r="K17" s="793">
        <v>45275</v>
      </c>
      <c r="L17" s="767">
        <f>D18/D17</f>
        <v>0</v>
      </c>
      <c r="M17" s="767">
        <f>E18/E17</f>
        <v>0.26315</v>
      </c>
      <c r="N17" s="806">
        <f>L17*L17/M17</f>
        <v>0</v>
      </c>
      <c r="P17" s="171"/>
      <c r="Q17" s="884"/>
      <c r="R17" s="267"/>
      <c r="S17" s="162"/>
      <c r="T17" s="162"/>
      <c r="V17" s="14"/>
      <c r="W17" s="5"/>
      <c r="X17" s="12"/>
    </row>
    <row r="18" spans="1:24" ht="27" customHeight="1">
      <c r="A18" s="795"/>
      <c r="B18" s="125" t="s">
        <v>0</v>
      </c>
      <c r="C18" s="398"/>
      <c r="D18" s="113">
        <v>0</v>
      </c>
      <c r="E18" s="11">
        <f t="shared" ref="E18:E52" si="0">SUM(F18:I18)</f>
        <v>26315000</v>
      </c>
      <c r="F18" s="265">
        <f>10000000+16315000</f>
        <v>26315000</v>
      </c>
      <c r="G18" s="11">
        <v>0</v>
      </c>
      <c r="H18" s="11">
        <v>0</v>
      </c>
      <c r="I18" s="11">
        <v>0</v>
      </c>
      <c r="J18" s="793"/>
      <c r="K18" s="793"/>
      <c r="L18" s="767"/>
      <c r="M18" s="767"/>
      <c r="N18" s="807"/>
      <c r="P18" s="171"/>
      <c r="Q18" s="158"/>
      <c r="R18" s="267"/>
      <c r="S18" s="162"/>
      <c r="T18" s="162"/>
      <c r="V18" s="14"/>
      <c r="W18" s="5"/>
      <c r="X18" s="12"/>
    </row>
    <row r="19" spans="1:24" ht="27" customHeight="1">
      <c r="A19" s="795" t="s">
        <v>377</v>
      </c>
      <c r="B19" s="125" t="s">
        <v>1</v>
      </c>
      <c r="C19" s="397" t="s">
        <v>270</v>
      </c>
      <c r="D19" s="113">
        <v>2</v>
      </c>
      <c r="E19" s="11">
        <f>[1]JUVENTUD!$C$3</f>
        <v>100000000</v>
      </c>
      <c r="F19" s="265">
        <v>100000000</v>
      </c>
      <c r="G19" s="11">
        <v>0</v>
      </c>
      <c r="H19" s="11">
        <v>0</v>
      </c>
      <c r="I19" s="11">
        <v>0</v>
      </c>
      <c r="J19" s="793">
        <v>44946</v>
      </c>
      <c r="K19" s="793">
        <v>45275</v>
      </c>
      <c r="L19" s="767">
        <f t="shared" ref="L19" si="1">D20/D19</f>
        <v>0</v>
      </c>
      <c r="M19" s="767">
        <f t="shared" ref="M19" si="2">E20/E19</f>
        <v>0.28658</v>
      </c>
      <c r="N19" s="802">
        <f t="shared" ref="N19" si="3">L19*L19/M19</f>
        <v>0</v>
      </c>
      <c r="P19" s="171"/>
      <c r="Q19" s="158"/>
      <c r="R19" s="267"/>
      <c r="S19" s="162"/>
      <c r="T19" s="162"/>
      <c r="V19" s="14"/>
      <c r="W19" s="5"/>
      <c r="X19" s="12"/>
    </row>
    <row r="20" spans="1:24" ht="27" customHeight="1">
      <c r="A20" s="795"/>
      <c r="B20" s="125" t="s">
        <v>0</v>
      </c>
      <c r="C20" s="398"/>
      <c r="D20" s="113">
        <v>0</v>
      </c>
      <c r="E20" s="11">
        <f t="shared" ref="E20" si="4">SUM(F20:I20)</f>
        <v>28658000</v>
      </c>
      <c r="F20" s="265">
        <f>14329000+14329000</f>
        <v>28658000</v>
      </c>
      <c r="G20" s="11">
        <v>0</v>
      </c>
      <c r="H20" s="11">
        <v>0</v>
      </c>
      <c r="I20" s="11">
        <v>0</v>
      </c>
      <c r="J20" s="793"/>
      <c r="K20" s="793"/>
      <c r="L20" s="767"/>
      <c r="M20" s="767"/>
      <c r="N20" s="803"/>
      <c r="P20" s="171"/>
      <c r="Q20" s="158"/>
      <c r="R20" s="267"/>
      <c r="S20" s="162"/>
      <c r="T20" s="162"/>
      <c r="V20" s="14"/>
      <c r="W20" s="5"/>
      <c r="X20" s="12"/>
    </row>
    <row r="21" spans="1:24" ht="27" customHeight="1">
      <c r="A21" s="795" t="s">
        <v>332</v>
      </c>
      <c r="B21" s="125" t="s">
        <v>1</v>
      </c>
      <c r="C21" s="397" t="s">
        <v>270</v>
      </c>
      <c r="D21" s="113">
        <v>30</v>
      </c>
      <c r="E21" s="11">
        <f>[1]JUVENTUD!$C$4</f>
        <v>40000000</v>
      </c>
      <c r="F21" s="11">
        <v>40000000</v>
      </c>
      <c r="G21" s="11">
        <v>0</v>
      </c>
      <c r="H21" s="11">
        <v>0</v>
      </c>
      <c r="I21" s="11">
        <v>0</v>
      </c>
      <c r="J21" s="793">
        <v>44946</v>
      </c>
      <c r="K21" s="793">
        <v>45275</v>
      </c>
      <c r="L21" s="767">
        <f t="shared" ref="L21:M21" si="5">D22/D21</f>
        <v>0</v>
      </c>
      <c r="M21" s="767">
        <f t="shared" si="5"/>
        <v>0.90201249999999999</v>
      </c>
      <c r="N21" s="802">
        <f t="shared" ref="N21" si="6">L21*L21/M21</f>
        <v>0</v>
      </c>
      <c r="R21" s="246"/>
    </row>
    <row r="22" spans="1:24" ht="27" customHeight="1">
      <c r="A22" s="795"/>
      <c r="B22" s="125" t="s">
        <v>0</v>
      </c>
      <c r="C22" s="398"/>
      <c r="D22" s="113">
        <v>0</v>
      </c>
      <c r="E22" s="11">
        <f t="shared" si="0"/>
        <v>36080500</v>
      </c>
      <c r="F22" s="11">
        <f>20300000+7300000+8480500</f>
        <v>36080500</v>
      </c>
      <c r="G22" s="11">
        <v>0</v>
      </c>
      <c r="H22" s="11">
        <v>0</v>
      </c>
      <c r="I22" s="11">
        <v>0</v>
      </c>
      <c r="J22" s="793"/>
      <c r="K22" s="793"/>
      <c r="L22" s="767"/>
      <c r="M22" s="767"/>
      <c r="N22" s="803"/>
      <c r="R22" s="246"/>
    </row>
    <row r="23" spans="1:24" ht="23.25" customHeight="1">
      <c r="A23" s="795" t="s">
        <v>271</v>
      </c>
      <c r="B23" s="125" t="s">
        <v>1</v>
      </c>
      <c r="C23" s="397" t="s">
        <v>270</v>
      </c>
      <c r="D23" s="113">
        <v>30</v>
      </c>
      <c r="E23" s="11">
        <f>[1]JUVENTUD!$C$5</f>
        <v>35000000</v>
      </c>
      <c r="F23" s="11">
        <v>35000000</v>
      </c>
      <c r="G23" s="11">
        <v>0</v>
      </c>
      <c r="H23" s="11">
        <v>0</v>
      </c>
      <c r="I23" s="11">
        <v>0</v>
      </c>
      <c r="J23" s="793">
        <v>44946</v>
      </c>
      <c r="K23" s="793">
        <v>45275</v>
      </c>
      <c r="L23" s="767">
        <f t="shared" ref="L23:M23" si="7">D24/D23</f>
        <v>0</v>
      </c>
      <c r="M23" s="767">
        <f t="shared" si="7"/>
        <v>0</v>
      </c>
      <c r="N23" s="802" t="e">
        <f t="shared" ref="N23" si="8">L23*L23/M23</f>
        <v>#DIV/0!</v>
      </c>
      <c r="R23" s="246"/>
    </row>
    <row r="24" spans="1:24" ht="23.25" customHeight="1">
      <c r="A24" s="795"/>
      <c r="B24" s="125" t="s">
        <v>0</v>
      </c>
      <c r="C24" s="398"/>
      <c r="D24" s="113">
        <v>0</v>
      </c>
      <c r="E24" s="11">
        <f t="shared" si="0"/>
        <v>0</v>
      </c>
      <c r="F24" s="11">
        <v>0</v>
      </c>
      <c r="G24" s="11">
        <v>0</v>
      </c>
      <c r="H24" s="11">
        <v>0</v>
      </c>
      <c r="I24" s="11">
        <v>0</v>
      </c>
      <c r="J24" s="793"/>
      <c r="K24" s="793"/>
      <c r="L24" s="767"/>
      <c r="M24" s="767"/>
      <c r="N24" s="803"/>
      <c r="R24" s="246"/>
    </row>
    <row r="25" spans="1:24" ht="15.75" customHeight="1">
      <c r="A25" s="795" t="s">
        <v>325</v>
      </c>
      <c r="B25" s="125" t="s">
        <v>1</v>
      </c>
      <c r="C25" s="397" t="s">
        <v>272</v>
      </c>
      <c r="D25" s="112">
        <v>1</v>
      </c>
      <c r="E25" s="11">
        <f>[1]JUVENTUD!$C$6</f>
        <v>127298000</v>
      </c>
      <c r="F25" s="265">
        <v>127298000</v>
      </c>
      <c r="G25" s="11">
        <v>0</v>
      </c>
      <c r="H25" s="11">
        <v>0</v>
      </c>
      <c r="I25" s="11">
        <v>0</v>
      </c>
      <c r="J25" s="793">
        <v>44946</v>
      </c>
      <c r="K25" s="793">
        <v>45275</v>
      </c>
      <c r="L25" s="767">
        <f t="shared" ref="L25:M25" si="9">D26/D25</f>
        <v>0.25</v>
      </c>
      <c r="M25" s="767">
        <f t="shared" si="9"/>
        <v>0.63787333658030765</v>
      </c>
      <c r="N25" s="806">
        <f t="shared" ref="N25" si="10">L25*L25/M25</f>
        <v>9.7981834975369456E-2</v>
      </c>
      <c r="R25" s="246"/>
    </row>
    <row r="26" spans="1:24" ht="15.75">
      <c r="A26" s="795"/>
      <c r="B26" s="125" t="s">
        <v>0</v>
      </c>
      <c r="C26" s="398"/>
      <c r="D26" s="112">
        <v>0.25</v>
      </c>
      <c r="E26" s="11">
        <f t="shared" ref="E26" si="11">SUM(F26:I26)</f>
        <v>81200000</v>
      </c>
      <c r="F26" s="265">
        <f>20000000+15300000+10800000+27500000+4750000+2850000</f>
        <v>81200000</v>
      </c>
      <c r="G26" s="11">
        <v>0</v>
      </c>
      <c r="H26" s="11">
        <v>0</v>
      </c>
      <c r="I26" s="11">
        <v>0</v>
      </c>
      <c r="J26" s="793"/>
      <c r="K26" s="793"/>
      <c r="L26" s="767"/>
      <c r="M26" s="767"/>
      <c r="N26" s="807"/>
      <c r="R26" s="246"/>
    </row>
    <row r="27" spans="1:24" ht="40.5" customHeight="1">
      <c r="A27" s="795" t="s">
        <v>390</v>
      </c>
      <c r="B27" s="125" t="s">
        <v>1</v>
      </c>
      <c r="C27" s="397" t="s">
        <v>533</v>
      </c>
      <c r="D27" s="113">
        <v>1</v>
      </c>
      <c r="E27" s="11">
        <f>[1]JUVENTUD!$C$7</f>
        <v>95000000</v>
      </c>
      <c r="F27" s="11">
        <v>95000000</v>
      </c>
      <c r="G27" s="11">
        <v>0</v>
      </c>
      <c r="H27" s="11">
        <v>0</v>
      </c>
      <c r="I27" s="11">
        <v>0</v>
      </c>
      <c r="J27" s="793">
        <v>44946</v>
      </c>
      <c r="K27" s="793">
        <v>45275</v>
      </c>
      <c r="L27" s="767">
        <f t="shared" ref="L27:M27" si="12">D28/D27</f>
        <v>0</v>
      </c>
      <c r="M27" s="767">
        <f t="shared" si="12"/>
        <v>0</v>
      </c>
      <c r="N27" s="802" t="e">
        <f t="shared" ref="N27" si="13">L27*L27/M27</f>
        <v>#DIV/0!</v>
      </c>
      <c r="R27" s="246"/>
    </row>
    <row r="28" spans="1:24" ht="40.5" customHeight="1">
      <c r="A28" s="795"/>
      <c r="B28" s="125" t="s">
        <v>0</v>
      </c>
      <c r="C28" s="398"/>
      <c r="D28" s="113">
        <v>0</v>
      </c>
      <c r="E28" s="11">
        <f t="shared" si="0"/>
        <v>0</v>
      </c>
      <c r="F28" s="11">
        <v>0</v>
      </c>
      <c r="G28" s="11">
        <v>0</v>
      </c>
      <c r="H28" s="11">
        <v>0</v>
      </c>
      <c r="I28" s="11">
        <v>0</v>
      </c>
      <c r="J28" s="793"/>
      <c r="K28" s="793"/>
      <c r="L28" s="767"/>
      <c r="M28" s="767"/>
      <c r="N28" s="803"/>
      <c r="R28" s="246"/>
    </row>
    <row r="29" spans="1:24" ht="15.75">
      <c r="A29" s="795" t="s">
        <v>273</v>
      </c>
      <c r="B29" s="125" t="s">
        <v>1</v>
      </c>
      <c r="C29" s="397" t="s">
        <v>326</v>
      </c>
      <c r="D29" s="113">
        <v>20</v>
      </c>
      <c r="E29" s="11">
        <f>[1]JUVENTUD!$C$8</f>
        <v>150000000</v>
      </c>
      <c r="F29" s="11">
        <v>150000000</v>
      </c>
      <c r="G29" s="11">
        <v>0</v>
      </c>
      <c r="H29" s="11">
        <v>0</v>
      </c>
      <c r="I29" s="11">
        <v>0</v>
      </c>
      <c r="J29" s="793">
        <v>44946</v>
      </c>
      <c r="K29" s="793">
        <v>45275</v>
      </c>
      <c r="L29" s="767">
        <f t="shared" ref="L29:M29" si="14">D30/D29</f>
        <v>0</v>
      </c>
      <c r="M29" s="767">
        <f t="shared" si="14"/>
        <v>0</v>
      </c>
      <c r="N29" s="802" t="e">
        <f t="shared" ref="N29" si="15">L29*L29/M29</f>
        <v>#DIV/0!</v>
      </c>
      <c r="R29" s="246"/>
    </row>
    <row r="30" spans="1:24" ht="15.75">
      <c r="A30" s="795"/>
      <c r="B30" s="125" t="s">
        <v>0</v>
      </c>
      <c r="C30" s="398"/>
      <c r="D30" s="113">
        <v>0</v>
      </c>
      <c r="E30" s="11">
        <f t="shared" si="0"/>
        <v>0</v>
      </c>
      <c r="F30" s="11">
        <v>0</v>
      </c>
      <c r="G30" s="11">
        <v>0</v>
      </c>
      <c r="H30" s="11">
        <v>0</v>
      </c>
      <c r="I30" s="11">
        <v>0</v>
      </c>
      <c r="J30" s="793"/>
      <c r="K30" s="793"/>
      <c r="L30" s="767"/>
      <c r="M30" s="767"/>
      <c r="N30" s="803"/>
      <c r="R30" s="246"/>
    </row>
    <row r="31" spans="1:24" ht="26.25" customHeight="1">
      <c r="A31" s="818" t="s">
        <v>274</v>
      </c>
      <c r="B31" s="125" t="s">
        <v>1</v>
      </c>
      <c r="C31" s="397" t="s">
        <v>389</v>
      </c>
      <c r="D31" s="112">
        <v>1</v>
      </c>
      <c r="E31" s="11">
        <f>[1]JUVENTUD!$C$9</f>
        <v>50000000</v>
      </c>
      <c r="F31" s="11">
        <v>50000000</v>
      </c>
      <c r="G31" s="11">
        <v>0</v>
      </c>
      <c r="H31" s="11">
        <v>0</v>
      </c>
      <c r="I31" s="11">
        <v>0</v>
      </c>
      <c r="J31" s="793">
        <v>44946</v>
      </c>
      <c r="K31" s="793">
        <v>45275</v>
      </c>
      <c r="L31" s="767">
        <f t="shared" ref="L31:M31" si="16">D32/D31</f>
        <v>0</v>
      </c>
      <c r="M31" s="767">
        <f t="shared" si="16"/>
        <v>0</v>
      </c>
      <c r="N31" s="802" t="e">
        <f t="shared" ref="N31" si="17">L31*L31/M31</f>
        <v>#DIV/0!</v>
      </c>
      <c r="R31" s="246"/>
    </row>
    <row r="32" spans="1:24" ht="26.25" customHeight="1">
      <c r="A32" s="819"/>
      <c r="B32" s="125" t="s">
        <v>0</v>
      </c>
      <c r="C32" s="398"/>
      <c r="D32" s="126">
        <v>0</v>
      </c>
      <c r="E32" s="11">
        <f t="shared" si="0"/>
        <v>0</v>
      </c>
      <c r="F32" s="11">
        <v>0</v>
      </c>
      <c r="G32" s="11">
        <v>0</v>
      </c>
      <c r="H32" s="11">
        <v>0</v>
      </c>
      <c r="I32" s="11">
        <v>0</v>
      </c>
      <c r="J32" s="793"/>
      <c r="K32" s="793"/>
      <c r="L32" s="767"/>
      <c r="M32" s="767"/>
      <c r="N32" s="803"/>
      <c r="P32" s="835"/>
      <c r="Q32" s="166"/>
      <c r="R32" s="254"/>
    </row>
    <row r="33" spans="1:18" ht="36" customHeight="1">
      <c r="A33" s="791" t="s">
        <v>275</v>
      </c>
      <c r="B33" s="125" t="s">
        <v>1</v>
      </c>
      <c r="C33" s="397" t="s">
        <v>327</v>
      </c>
      <c r="D33" s="113">
        <v>2</v>
      </c>
      <c r="E33" s="11">
        <f>[1]JUVENTUD!$C$10</f>
        <v>10000000</v>
      </c>
      <c r="F33" s="123">
        <v>10000000</v>
      </c>
      <c r="G33" s="11">
        <v>0</v>
      </c>
      <c r="H33" s="11">
        <v>0</v>
      </c>
      <c r="I33" s="11">
        <v>0</v>
      </c>
      <c r="J33" s="793">
        <v>44946</v>
      </c>
      <c r="K33" s="793">
        <v>45275</v>
      </c>
      <c r="L33" s="767">
        <f t="shared" ref="L33:M33" si="18">D34/D33</f>
        <v>0</v>
      </c>
      <c r="M33" s="767">
        <f t="shared" si="18"/>
        <v>0.5</v>
      </c>
      <c r="N33" s="802">
        <f t="shared" ref="N33" si="19">L33*L33/M33</f>
        <v>0</v>
      </c>
      <c r="P33" s="171"/>
      <c r="Q33" s="884"/>
      <c r="R33" s="267"/>
    </row>
    <row r="34" spans="1:18" ht="36" customHeight="1">
      <c r="A34" s="792"/>
      <c r="B34" s="125" t="s">
        <v>0</v>
      </c>
      <c r="C34" s="398"/>
      <c r="D34" s="113">
        <v>0</v>
      </c>
      <c r="E34" s="11">
        <f t="shared" si="0"/>
        <v>5000000</v>
      </c>
      <c r="F34" s="123">
        <v>5000000</v>
      </c>
      <c r="G34" s="11">
        <v>0</v>
      </c>
      <c r="H34" s="11">
        <v>0</v>
      </c>
      <c r="I34" s="11">
        <v>0</v>
      </c>
      <c r="J34" s="793"/>
      <c r="K34" s="793"/>
      <c r="L34" s="767"/>
      <c r="M34" s="767"/>
      <c r="N34" s="803"/>
      <c r="P34" s="171"/>
      <c r="Q34" s="158"/>
      <c r="R34" s="267"/>
    </row>
    <row r="35" spans="1:18" ht="24.75" customHeight="1">
      <c r="A35" s="791" t="s">
        <v>276</v>
      </c>
      <c r="B35" s="125" t="s">
        <v>1</v>
      </c>
      <c r="C35" s="397" t="s">
        <v>277</v>
      </c>
      <c r="D35" s="113">
        <v>3</v>
      </c>
      <c r="E35" s="11">
        <f>[1]JUVENTUD!$C$11</f>
        <v>50000000</v>
      </c>
      <c r="F35" s="266">
        <v>50000000</v>
      </c>
      <c r="G35" s="11">
        <v>0</v>
      </c>
      <c r="H35" s="11">
        <v>0</v>
      </c>
      <c r="I35" s="11">
        <v>0</v>
      </c>
      <c r="J35" s="793">
        <v>44946</v>
      </c>
      <c r="K35" s="793">
        <v>45275</v>
      </c>
      <c r="L35" s="767">
        <f t="shared" ref="L35:M35" si="20">D36/D35</f>
        <v>0.33333333333333331</v>
      </c>
      <c r="M35" s="767">
        <f t="shared" si="20"/>
        <v>1</v>
      </c>
      <c r="N35" s="806">
        <f t="shared" ref="N35" si="21">L35*L35/M35</f>
        <v>0.1111111111111111</v>
      </c>
      <c r="P35" s="162"/>
      <c r="Q35" s="162"/>
      <c r="R35" s="260"/>
    </row>
    <row r="36" spans="1:18" ht="24.75" customHeight="1">
      <c r="A36" s="792"/>
      <c r="B36" s="125" t="s">
        <v>0</v>
      </c>
      <c r="C36" s="398"/>
      <c r="D36" s="113">
        <v>1</v>
      </c>
      <c r="E36" s="11">
        <f t="shared" si="0"/>
        <v>50000000</v>
      </c>
      <c r="F36" s="266">
        <v>50000000</v>
      </c>
      <c r="G36" s="11">
        <v>0</v>
      </c>
      <c r="H36" s="11">
        <v>0</v>
      </c>
      <c r="I36" s="11">
        <v>0</v>
      </c>
      <c r="J36" s="793"/>
      <c r="K36" s="793"/>
      <c r="L36" s="767"/>
      <c r="M36" s="767"/>
      <c r="N36" s="807"/>
      <c r="R36" s="246"/>
    </row>
    <row r="37" spans="1:18" ht="38.25" customHeight="1">
      <c r="A37" s="791" t="s">
        <v>278</v>
      </c>
      <c r="B37" s="125" t="s">
        <v>1</v>
      </c>
      <c r="C37" s="397" t="s">
        <v>279</v>
      </c>
      <c r="D37" s="113">
        <v>1</v>
      </c>
      <c r="E37" s="11">
        <f>[1]JUVENTUD!$C$12</f>
        <v>6000000</v>
      </c>
      <c r="F37" s="123">
        <v>6000000</v>
      </c>
      <c r="G37" s="11">
        <v>0</v>
      </c>
      <c r="H37" s="11">
        <v>0</v>
      </c>
      <c r="I37" s="11">
        <v>0</v>
      </c>
      <c r="J37" s="793">
        <v>44946</v>
      </c>
      <c r="K37" s="793">
        <v>45275</v>
      </c>
      <c r="L37" s="767">
        <f t="shared" ref="L37:M37" si="22">D38/D37</f>
        <v>0</v>
      </c>
      <c r="M37" s="767">
        <f t="shared" si="22"/>
        <v>0</v>
      </c>
      <c r="N37" s="802" t="e">
        <f t="shared" ref="N37" si="23">L37*L37/M37</f>
        <v>#DIV/0!</v>
      </c>
      <c r="R37" s="246"/>
    </row>
    <row r="38" spans="1:18" ht="38.25" customHeight="1">
      <c r="A38" s="792"/>
      <c r="B38" s="125" t="s">
        <v>0</v>
      </c>
      <c r="C38" s="398"/>
      <c r="D38" s="113">
        <v>0</v>
      </c>
      <c r="E38" s="11">
        <f t="shared" si="0"/>
        <v>0</v>
      </c>
      <c r="F38" s="123">
        <v>0</v>
      </c>
      <c r="G38" s="11">
        <v>0</v>
      </c>
      <c r="H38" s="11">
        <v>0</v>
      </c>
      <c r="I38" s="11">
        <v>0</v>
      </c>
      <c r="J38" s="793"/>
      <c r="K38" s="793"/>
      <c r="L38" s="767"/>
      <c r="M38" s="767"/>
      <c r="N38" s="803"/>
      <c r="P38" s="835"/>
      <c r="Q38" s="166"/>
      <c r="R38" s="254"/>
    </row>
    <row r="39" spans="1:18" ht="27.75" customHeight="1">
      <c r="A39" s="791" t="s">
        <v>280</v>
      </c>
      <c r="B39" s="125" t="s">
        <v>1</v>
      </c>
      <c r="C39" s="397" t="s">
        <v>534</v>
      </c>
      <c r="D39" s="113">
        <v>4</v>
      </c>
      <c r="E39" s="11">
        <f>[1]JUVENTUD!$C$13</f>
        <v>10000000</v>
      </c>
      <c r="F39" s="11">
        <v>10000000</v>
      </c>
      <c r="G39" s="11">
        <v>0</v>
      </c>
      <c r="H39" s="11">
        <v>0</v>
      </c>
      <c r="I39" s="11">
        <v>0</v>
      </c>
      <c r="J39" s="793">
        <v>44946</v>
      </c>
      <c r="K39" s="793">
        <v>45275</v>
      </c>
      <c r="L39" s="767">
        <f t="shared" ref="L39:M39" si="24">D40/D39</f>
        <v>0</v>
      </c>
      <c r="M39" s="767">
        <f t="shared" si="24"/>
        <v>0</v>
      </c>
      <c r="N39" s="802" t="e">
        <f t="shared" ref="N39" si="25">L39*L39/M39</f>
        <v>#DIV/0!</v>
      </c>
      <c r="P39" s="171"/>
      <c r="Q39" s="884"/>
      <c r="R39" s="267"/>
    </row>
    <row r="40" spans="1:18" ht="27.75" customHeight="1">
      <c r="A40" s="792"/>
      <c r="B40" s="125" t="s">
        <v>0</v>
      </c>
      <c r="C40" s="398"/>
      <c r="D40" s="113">
        <v>0</v>
      </c>
      <c r="E40" s="11">
        <f t="shared" si="0"/>
        <v>0</v>
      </c>
      <c r="F40" s="11">
        <v>0</v>
      </c>
      <c r="G40" s="11">
        <v>0</v>
      </c>
      <c r="H40" s="11">
        <v>0</v>
      </c>
      <c r="I40" s="11">
        <v>0</v>
      </c>
      <c r="J40" s="793"/>
      <c r="K40" s="793"/>
      <c r="L40" s="767"/>
      <c r="M40" s="767"/>
      <c r="N40" s="803"/>
      <c r="P40" s="171"/>
      <c r="Q40" s="158"/>
      <c r="R40" s="267"/>
    </row>
    <row r="41" spans="1:18" ht="27.75" customHeight="1">
      <c r="A41" s="395" t="s">
        <v>379</v>
      </c>
      <c r="B41" s="125" t="s">
        <v>1</v>
      </c>
      <c r="C41" s="397" t="s">
        <v>378</v>
      </c>
      <c r="D41" s="113">
        <v>1</v>
      </c>
      <c r="E41" s="11">
        <f>[1]JUVENTUD!$C$14</f>
        <v>1366284</v>
      </c>
      <c r="F41" s="11">
        <v>1366284</v>
      </c>
      <c r="G41" s="11">
        <v>0</v>
      </c>
      <c r="H41" s="11">
        <v>0</v>
      </c>
      <c r="I41" s="11">
        <v>0</v>
      </c>
      <c r="J41" s="793">
        <v>44946</v>
      </c>
      <c r="K41" s="793">
        <v>45275</v>
      </c>
      <c r="L41" s="767">
        <f t="shared" ref="L41" si="26">D42/D41</f>
        <v>0</v>
      </c>
      <c r="M41" s="767">
        <f t="shared" ref="M41" si="27">E42/E41</f>
        <v>1</v>
      </c>
      <c r="N41" s="802">
        <f t="shared" ref="N41" si="28">L41*L41/M41</f>
        <v>0</v>
      </c>
      <c r="P41" s="171"/>
      <c r="Q41" s="158"/>
      <c r="R41" s="267"/>
    </row>
    <row r="42" spans="1:18" ht="27.75" customHeight="1">
      <c r="A42" s="396"/>
      <c r="B42" s="125" t="s">
        <v>0</v>
      </c>
      <c r="C42" s="398"/>
      <c r="D42" s="113">
        <v>0</v>
      </c>
      <c r="E42" s="11">
        <f t="shared" ref="E42" si="29">SUM(F42:I42)</f>
        <v>1366284</v>
      </c>
      <c r="F42" s="11">
        <v>1366284</v>
      </c>
      <c r="G42" s="11">
        <v>0</v>
      </c>
      <c r="H42" s="11">
        <v>0</v>
      </c>
      <c r="I42" s="11">
        <v>0</v>
      </c>
      <c r="J42" s="793"/>
      <c r="K42" s="793"/>
      <c r="L42" s="767"/>
      <c r="M42" s="767"/>
      <c r="N42" s="803"/>
      <c r="P42" s="171"/>
      <c r="Q42" s="158"/>
      <c r="R42" s="267"/>
    </row>
    <row r="43" spans="1:18" ht="23.25" customHeight="1">
      <c r="A43" s="395" t="s">
        <v>281</v>
      </c>
      <c r="B43" s="125" t="s">
        <v>1</v>
      </c>
      <c r="C43" s="397" t="s">
        <v>535</v>
      </c>
      <c r="D43" s="113">
        <v>200</v>
      </c>
      <c r="E43" s="11">
        <f>[1]JUVENTUD!$C$15</f>
        <v>60000000</v>
      </c>
      <c r="F43" s="123">
        <v>60000000</v>
      </c>
      <c r="G43" s="11">
        <v>0</v>
      </c>
      <c r="H43" s="11">
        <v>0</v>
      </c>
      <c r="I43" s="11">
        <v>0</v>
      </c>
      <c r="J43" s="793">
        <v>44946</v>
      </c>
      <c r="K43" s="793">
        <v>45275</v>
      </c>
      <c r="L43" s="767">
        <f t="shared" ref="L43:M43" si="30">D44/D43</f>
        <v>0.82</v>
      </c>
      <c r="M43" s="767">
        <f t="shared" si="30"/>
        <v>0.15615833333333334</v>
      </c>
      <c r="N43" s="806">
        <f t="shared" ref="N43" si="31">L43*L43/M43</f>
        <v>4.3058861198569813</v>
      </c>
      <c r="R43" s="246"/>
    </row>
    <row r="44" spans="1:18" ht="23.25" customHeight="1">
      <c r="A44" s="396"/>
      <c r="B44" s="125" t="s">
        <v>0</v>
      </c>
      <c r="C44" s="398"/>
      <c r="D44" s="113">
        <v>164</v>
      </c>
      <c r="E44" s="11">
        <f t="shared" si="0"/>
        <v>9369500</v>
      </c>
      <c r="F44" s="123">
        <v>9369500</v>
      </c>
      <c r="G44" s="11">
        <v>0</v>
      </c>
      <c r="H44" s="11">
        <v>0</v>
      </c>
      <c r="I44" s="11">
        <v>0</v>
      </c>
      <c r="J44" s="793"/>
      <c r="K44" s="793"/>
      <c r="L44" s="767"/>
      <c r="M44" s="767"/>
      <c r="N44" s="807"/>
      <c r="P44" s="835"/>
      <c r="Q44" s="166"/>
      <c r="R44" s="254"/>
    </row>
    <row r="45" spans="1:18" ht="25.5" customHeight="1">
      <c r="A45" s="791" t="s">
        <v>282</v>
      </c>
      <c r="B45" s="125" t="s">
        <v>1</v>
      </c>
      <c r="C45" s="397" t="s">
        <v>532</v>
      </c>
      <c r="D45" s="113">
        <v>10</v>
      </c>
      <c r="E45" s="11">
        <f>[1]JUVENTUD!$C$16</f>
        <v>30000000</v>
      </c>
      <c r="F45" s="123">
        <v>30000000</v>
      </c>
      <c r="G45" s="11">
        <v>0</v>
      </c>
      <c r="H45" s="11">
        <v>0</v>
      </c>
      <c r="I45" s="11">
        <v>0</v>
      </c>
      <c r="J45" s="793">
        <v>44946</v>
      </c>
      <c r="K45" s="793">
        <v>45275</v>
      </c>
      <c r="L45" s="767">
        <f t="shared" ref="L45:M45" si="32">D46/D45</f>
        <v>0.6</v>
      </c>
      <c r="M45" s="767">
        <f t="shared" si="32"/>
        <v>0</v>
      </c>
      <c r="N45" s="802" t="e">
        <f t="shared" ref="N45" si="33">L45*L45/M45</f>
        <v>#DIV/0!</v>
      </c>
      <c r="P45" s="171"/>
      <c r="Q45" s="884"/>
      <c r="R45" s="267"/>
    </row>
    <row r="46" spans="1:18" ht="25.5" customHeight="1">
      <c r="A46" s="792"/>
      <c r="B46" s="125" t="s">
        <v>0</v>
      </c>
      <c r="C46" s="398"/>
      <c r="D46" s="113">
        <v>6</v>
      </c>
      <c r="E46" s="11">
        <f t="shared" si="0"/>
        <v>0</v>
      </c>
      <c r="F46" s="123">
        <v>0</v>
      </c>
      <c r="G46" s="11">
        <v>0</v>
      </c>
      <c r="H46" s="11">
        <v>0</v>
      </c>
      <c r="I46" s="11">
        <v>0</v>
      </c>
      <c r="J46" s="793"/>
      <c r="K46" s="793"/>
      <c r="L46" s="767"/>
      <c r="M46" s="767"/>
      <c r="N46" s="803"/>
      <c r="P46" s="171"/>
      <c r="Q46" s="158"/>
      <c r="R46" s="267"/>
    </row>
    <row r="47" spans="1:18" ht="21.75" customHeight="1">
      <c r="A47" s="791" t="s">
        <v>375</v>
      </c>
      <c r="B47" s="125" t="s">
        <v>1</v>
      </c>
      <c r="C47" s="397" t="s">
        <v>376</v>
      </c>
      <c r="D47" s="113">
        <v>1</v>
      </c>
      <c r="E47" s="265">
        <f>[1]JUVENTUD!$C$17</f>
        <v>11200000</v>
      </c>
      <c r="F47" s="265">
        <v>11200000</v>
      </c>
      <c r="G47" s="11">
        <v>0</v>
      </c>
      <c r="H47" s="11">
        <v>0</v>
      </c>
      <c r="I47" s="11">
        <v>0</v>
      </c>
      <c r="J47" s="793">
        <v>44946</v>
      </c>
      <c r="K47" s="793">
        <v>45275</v>
      </c>
      <c r="L47" s="767">
        <f t="shared" ref="L47:M47" si="34">D48/D47</f>
        <v>0</v>
      </c>
      <c r="M47" s="767">
        <f t="shared" si="34"/>
        <v>1</v>
      </c>
      <c r="N47" s="802">
        <f t="shared" ref="N47" si="35">L47*L47/M47</f>
        <v>0</v>
      </c>
      <c r="P47" s="171"/>
      <c r="Q47" s="884"/>
      <c r="R47" s="267"/>
    </row>
    <row r="48" spans="1:18" ht="21.75" customHeight="1">
      <c r="A48" s="792"/>
      <c r="B48" s="125" t="s">
        <v>0</v>
      </c>
      <c r="C48" s="398"/>
      <c r="D48" s="113">
        <v>0</v>
      </c>
      <c r="E48" s="265">
        <f t="shared" si="0"/>
        <v>11200000</v>
      </c>
      <c r="F48" s="265">
        <v>11200000</v>
      </c>
      <c r="G48" s="11">
        <v>0</v>
      </c>
      <c r="H48" s="11">
        <v>0</v>
      </c>
      <c r="I48" s="11">
        <v>0</v>
      </c>
      <c r="J48" s="793"/>
      <c r="K48" s="793"/>
      <c r="L48" s="767"/>
      <c r="M48" s="767"/>
      <c r="N48" s="803"/>
      <c r="P48" s="171"/>
      <c r="Q48" s="158"/>
      <c r="R48" s="267"/>
    </row>
    <row r="49" spans="1:49" ht="21.75" customHeight="1">
      <c r="A49" s="791" t="s">
        <v>283</v>
      </c>
      <c r="B49" s="125" t="s">
        <v>1</v>
      </c>
      <c r="C49" s="397" t="s">
        <v>536</v>
      </c>
      <c r="D49" s="113">
        <v>5</v>
      </c>
      <c r="E49" s="265">
        <f>[1]JUVENTUD!$C$18</f>
        <v>38800000</v>
      </c>
      <c r="F49" s="265">
        <v>38800000</v>
      </c>
      <c r="G49" s="11">
        <v>0</v>
      </c>
      <c r="H49" s="11">
        <v>0</v>
      </c>
      <c r="I49" s="11">
        <v>0</v>
      </c>
      <c r="J49" s="793">
        <v>44946</v>
      </c>
      <c r="K49" s="793">
        <v>45275</v>
      </c>
      <c r="L49" s="767">
        <f t="shared" ref="L49" si="36">D50/D49</f>
        <v>0</v>
      </c>
      <c r="M49" s="767">
        <f t="shared" ref="M49" si="37">E50/E49</f>
        <v>0.40850515463917525</v>
      </c>
      <c r="N49" s="802">
        <f t="shared" ref="N49" si="38">L49*L49/M49</f>
        <v>0</v>
      </c>
      <c r="P49" s="171"/>
      <c r="Q49" s="884"/>
      <c r="R49" s="267"/>
    </row>
    <row r="50" spans="1:49" ht="21.75" customHeight="1">
      <c r="A50" s="792"/>
      <c r="B50" s="125" t="s">
        <v>0</v>
      </c>
      <c r="C50" s="398"/>
      <c r="D50" s="113">
        <v>0</v>
      </c>
      <c r="E50" s="265">
        <f t="shared" ref="E50" si="39">SUM(F50:I50)</f>
        <v>15850000</v>
      </c>
      <c r="F50" s="265">
        <v>15850000</v>
      </c>
      <c r="G50" s="11">
        <v>0</v>
      </c>
      <c r="H50" s="11">
        <v>0</v>
      </c>
      <c r="I50" s="11">
        <v>0</v>
      </c>
      <c r="J50" s="793"/>
      <c r="K50" s="793"/>
      <c r="L50" s="767"/>
      <c r="M50" s="767"/>
      <c r="N50" s="803"/>
      <c r="P50" s="171"/>
      <c r="Q50" s="158"/>
      <c r="R50" s="267"/>
    </row>
    <row r="51" spans="1:49" ht="15.75">
      <c r="A51" s="791" t="s">
        <v>284</v>
      </c>
      <c r="B51" s="125" t="s">
        <v>1</v>
      </c>
      <c r="C51" s="397" t="s">
        <v>285</v>
      </c>
      <c r="D51" s="113">
        <v>100</v>
      </c>
      <c r="E51" s="11">
        <f>[1]JUVENTUD!$C$20</f>
        <v>501585716</v>
      </c>
      <c r="F51" s="123">
        <v>501585716</v>
      </c>
      <c r="G51" s="11">
        <v>0</v>
      </c>
      <c r="H51" s="11">
        <v>0</v>
      </c>
      <c r="I51" s="11">
        <v>0</v>
      </c>
      <c r="J51" s="793">
        <v>44946</v>
      </c>
      <c r="K51" s="793">
        <v>45275</v>
      </c>
      <c r="L51" s="767">
        <f t="shared" ref="L51:M51" si="40">D52/D51</f>
        <v>0.08</v>
      </c>
      <c r="M51" s="767">
        <f t="shared" si="40"/>
        <v>0.24549542794396481</v>
      </c>
      <c r="N51" s="806">
        <f t="shared" ref="N51" si="41">L51*L51/M51</f>
        <v>2.6069731944094791E-2</v>
      </c>
      <c r="P51" s="171"/>
      <c r="Q51" s="829"/>
      <c r="R51" s="889"/>
      <c r="T51" s="92"/>
      <c r="V51" s="181"/>
    </row>
    <row r="52" spans="1:49" ht="24.75" customHeight="1">
      <c r="A52" s="792"/>
      <c r="B52" s="125" t="s">
        <v>0</v>
      </c>
      <c r="C52" s="398"/>
      <c r="D52" s="113">
        <v>8</v>
      </c>
      <c r="E52" s="11">
        <f t="shared" si="0"/>
        <v>123137000</v>
      </c>
      <c r="F52" s="123">
        <f>17850000+17850000+14329000+14329000+14329000+14329000+17850000+12271000</f>
        <v>123137000</v>
      </c>
      <c r="G52" s="11">
        <v>0</v>
      </c>
      <c r="H52" s="11">
        <v>0</v>
      </c>
      <c r="I52" s="11">
        <v>0</v>
      </c>
      <c r="J52" s="793"/>
      <c r="K52" s="793"/>
      <c r="L52" s="767"/>
      <c r="M52" s="767"/>
      <c r="N52" s="807"/>
      <c r="P52" s="171"/>
      <c r="Q52" s="829"/>
      <c r="R52" s="889"/>
      <c r="T52" s="92"/>
    </row>
    <row r="53" spans="1:49" ht="15.75">
      <c r="A53" s="445" t="s">
        <v>6</v>
      </c>
      <c r="B53" s="49" t="s">
        <v>1</v>
      </c>
      <c r="C53" s="446"/>
      <c r="D53" s="108"/>
      <c r="E53" s="107">
        <f>E17+E19+E21+E23+E25+E27+E29+E31+E33+E35+E37+E39+E41+E43+E45+E47+E49+E51</f>
        <v>1416250000</v>
      </c>
      <c r="F53" s="107">
        <f>F17+F19+F21+F23+F25+F27+F29+F31+F33+F35+F37+F39+F41+F43+F45+F47+F49+F51</f>
        <v>1416250000</v>
      </c>
      <c r="G53" s="107">
        <f t="shared" ref="G53:I54" si="42">G17+G19+G21+G23+G25+G27+G29+G31+G33+G35+G37+G39+G41+G43+G45+G47+G49+G51</f>
        <v>0</v>
      </c>
      <c r="H53" s="107">
        <f t="shared" si="42"/>
        <v>0</v>
      </c>
      <c r="I53" s="107">
        <f t="shared" si="42"/>
        <v>0</v>
      </c>
      <c r="J53" s="32"/>
      <c r="K53" s="33"/>
      <c r="L53" s="33"/>
      <c r="M53" s="33"/>
      <c r="N53" s="33"/>
      <c r="P53" s="162"/>
      <c r="Q53" s="162"/>
      <c r="R53" s="162"/>
    </row>
    <row r="54" spans="1:49" ht="15.75">
      <c r="A54" s="445"/>
      <c r="B54" s="49" t="s">
        <v>0</v>
      </c>
      <c r="C54" s="447"/>
      <c r="D54" s="108"/>
      <c r="E54" s="107">
        <f>E18+E20+E22+E24+E26+E28+E30+E32+E34+E36+E38+E40+E42+E44+E46+E48+E50+E52</f>
        <v>388176284</v>
      </c>
      <c r="F54" s="107">
        <f>F18+F20+F22+F24+F26+F28+F30+F32+F34+F36+F38+F40+F42+F44+F46+F48+F50+F52</f>
        <v>388176284</v>
      </c>
      <c r="G54" s="107">
        <f t="shared" si="42"/>
        <v>0</v>
      </c>
      <c r="H54" s="107">
        <f t="shared" si="42"/>
        <v>0</v>
      </c>
      <c r="I54" s="107">
        <f t="shared" si="42"/>
        <v>0</v>
      </c>
      <c r="J54" s="35"/>
      <c r="K54" s="33"/>
      <c r="L54" s="33"/>
      <c r="M54" s="33"/>
      <c r="N54" s="33"/>
    </row>
    <row r="55" spans="1:49">
      <c r="B55" s="9"/>
      <c r="E55" s="22"/>
      <c r="F55" s="21"/>
      <c r="G55" s="16"/>
      <c r="H55" s="16"/>
      <c r="I55" s="16"/>
      <c r="J55" s="8"/>
      <c r="K55" s="8"/>
      <c r="L55" s="21"/>
      <c r="M55" s="19"/>
      <c r="N55" s="20"/>
      <c r="O55" s="19"/>
    </row>
    <row r="56" spans="1:49" ht="15.75">
      <c r="A56" s="128" t="s">
        <v>5</v>
      </c>
      <c r="B56" s="820" t="s">
        <v>4</v>
      </c>
      <c r="C56" s="821"/>
      <c r="D56" s="822"/>
      <c r="E56" s="823" t="s">
        <v>3</v>
      </c>
      <c r="F56" s="821"/>
      <c r="G56" s="821"/>
      <c r="H56" s="821"/>
      <c r="I56" s="129"/>
      <c r="J56" s="824" t="s">
        <v>2</v>
      </c>
      <c r="K56" s="821"/>
      <c r="L56" s="821"/>
      <c r="M56" s="821"/>
      <c r="N56" s="822"/>
      <c r="O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</row>
    <row r="57" spans="1:49" ht="36" customHeight="1">
      <c r="A57" s="377" t="s">
        <v>286</v>
      </c>
      <c r="B57" s="369" t="s">
        <v>287</v>
      </c>
      <c r="C57" s="370"/>
      <c r="D57" s="371"/>
      <c r="E57" s="372" t="s">
        <v>288</v>
      </c>
      <c r="F57" s="373"/>
      <c r="G57" s="373"/>
      <c r="H57" s="105" t="s">
        <v>1</v>
      </c>
      <c r="I57" s="104">
        <v>1</v>
      </c>
      <c r="J57" s="374" t="s">
        <v>380</v>
      </c>
      <c r="K57" s="375"/>
      <c r="L57" s="375"/>
      <c r="M57" s="375"/>
      <c r="N57" s="375"/>
      <c r="O57" s="67"/>
      <c r="P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</row>
    <row r="58" spans="1:49" ht="36" customHeight="1">
      <c r="A58" s="377"/>
      <c r="B58" s="371"/>
      <c r="C58" s="371"/>
      <c r="D58" s="371"/>
      <c r="E58" s="373"/>
      <c r="F58" s="373"/>
      <c r="G58" s="373"/>
      <c r="H58" s="105" t="s">
        <v>0</v>
      </c>
      <c r="I58" s="104">
        <v>0</v>
      </c>
      <c r="J58" s="375"/>
      <c r="K58" s="376"/>
      <c r="L58" s="376"/>
      <c r="M58" s="376"/>
      <c r="N58" s="375"/>
      <c r="O58" s="67"/>
      <c r="P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</row>
    <row r="59" spans="1:49" ht="57.75" customHeight="1">
      <c r="A59" s="377" t="s">
        <v>286</v>
      </c>
      <c r="B59" s="369" t="s">
        <v>289</v>
      </c>
      <c r="C59" s="371"/>
      <c r="D59" s="371"/>
      <c r="E59" s="372" t="s">
        <v>290</v>
      </c>
      <c r="F59" s="373"/>
      <c r="G59" s="373"/>
      <c r="H59" s="105" t="s">
        <v>1</v>
      </c>
      <c r="I59" s="104">
        <v>1</v>
      </c>
      <c r="J59" s="375"/>
      <c r="K59" s="376"/>
      <c r="L59" s="376"/>
      <c r="M59" s="376"/>
      <c r="N59" s="375"/>
      <c r="O59" s="67"/>
      <c r="P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</row>
    <row r="60" spans="1:49" ht="57.75" customHeight="1">
      <c r="A60" s="377"/>
      <c r="B60" s="371"/>
      <c r="C60" s="371"/>
      <c r="D60" s="371"/>
      <c r="E60" s="373"/>
      <c r="F60" s="373"/>
      <c r="G60" s="373"/>
      <c r="H60" s="105" t="s">
        <v>0</v>
      </c>
      <c r="I60" s="104">
        <v>1</v>
      </c>
      <c r="J60" s="375"/>
      <c r="K60" s="376"/>
      <c r="L60" s="376"/>
      <c r="M60" s="376"/>
      <c r="N60" s="375"/>
      <c r="O60" s="67"/>
      <c r="P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</row>
    <row r="61" spans="1:49" ht="61.5" customHeight="1">
      <c r="A61" s="377" t="s">
        <v>286</v>
      </c>
      <c r="B61" s="369" t="s">
        <v>291</v>
      </c>
      <c r="C61" s="371"/>
      <c r="D61" s="371"/>
      <c r="E61" s="372" t="s">
        <v>292</v>
      </c>
      <c r="F61" s="373"/>
      <c r="G61" s="373"/>
      <c r="H61" s="105" t="s">
        <v>1</v>
      </c>
      <c r="I61" s="104">
        <v>1</v>
      </c>
      <c r="J61" s="375"/>
      <c r="K61" s="376"/>
      <c r="L61" s="376"/>
      <c r="M61" s="376"/>
      <c r="N61" s="375"/>
      <c r="O61" s="67"/>
      <c r="P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</row>
    <row r="62" spans="1:49" ht="61.5" customHeight="1">
      <c r="A62" s="377"/>
      <c r="B62" s="371"/>
      <c r="C62" s="371"/>
      <c r="D62" s="371"/>
      <c r="E62" s="373"/>
      <c r="F62" s="373"/>
      <c r="G62" s="373"/>
      <c r="H62" s="105" t="s">
        <v>0</v>
      </c>
      <c r="I62" s="104">
        <v>0</v>
      </c>
      <c r="J62" s="375"/>
      <c r="K62" s="376"/>
      <c r="L62" s="376"/>
      <c r="M62" s="376"/>
      <c r="N62" s="375"/>
      <c r="O62" s="67"/>
      <c r="P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</row>
    <row r="63" spans="1:49" ht="35.25" customHeight="1">
      <c r="A63" s="377" t="s">
        <v>286</v>
      </c>
      <c r="B63" s="369" t="s">
        <v>293</v>
      </c>
      <c r="C63" s="370"/>
      <c r="D63" s="371"/>
      <c r="E63" s="372" t="s">
        <v>294</v>
      </c>
      <c r="F63" s="373"/>
      <c r="G63" s="373"/>
      <c r="H63" s="105" t="s">
        <v>1</v>
      </c>
      <c r="I63" s="104">
        <v>100</v>
      </c>
      <c r="J63" s="375"/>
      <c r="K63" s="376"/>
      <c r="L63" s="376"/>
      <c r="M63" s="376"/>
      <c r="N63" s="375"/>
    </row>
    <row r="64" spans="1:49" ht="35.25" customHeight="1">
      <c r="A64" s="377"/>
      <c r="B64" s="371"/>
      <c r="C64" s="371"/>
      <c r="D64" s="371"/>
      <c r="E64" s="373"/>
      <c r="F64" s="373"/>
      <c r="G64" s="373"/>
      <c r="H64" s="105" t="s">
        <v>0</v>
      </c>
      <c r="I64" s="104">
        <v>8</v>
      </c>
      <c r="J64" s="375"/>
      <c r="K64" s="376"/>
      <c r="L64" s="376"/>
      <c r="M64" s="376"/>
      <c r="N64" s="375"/>
    </row>
    <row r="65" spans="1:14" ht="41.25" customHeight="1">
      <c r="A65" s="377" t="s">
        <v>286</v>
      </c>
      <c r="B65" s="369" t="s">
        <v>295</v>
      </c>
      <c r="C65" s="370"/>
      <c r="D65" s="371"/>
      <c r="E65" s="372" t="s">
        <v>296</v>
      </c>
      <c r="F65" s="373"/>
      <c r="G65" s="373"/>
      <c r="H65" s="105" t="s">
        <v>1</v>
      </c>
      <c r="I65" s="104">
        <v>1</v>
      </c>
      <c r="J65" s="375"/>
      <c r="K65" s="376"/>
      <c r="L65" s="376"/>
      <c r="M65" s="376"/>
      <c r="N65" s="375"/>
    </row>
    <row r="66" spans="1:14" ht="41.25" customHeight="1">
      <c r="A66" s="377"/>
      <c r="B66" s="371"/>
      <c r="C66" s="371"/>
      <c r="D66" s="371"/>
      <c r="E66" s="373"/>
      <c r="F66" s="373"/>
      <c r="G66" s="373"/>
      <c r="H66" s="105" t="s">
        <v>0</v>
      </c>
      <c r="I66" s="104">
        <v>0</v>
      </c>
      <c r="J66" s="375"/>
      <c r="K66" s="376"/>
      <c r="L66" s="376"/>
      <c r="M66" s="376"/>
      <c r="N66" s="375"/>
    </row>
    <row r="67" spans="1:14" ht="27.75" customHeight="1">
      <c r="A67" s="377" t="s">
        <v>286</v>
      </c>
      <c r="B67" s="369" t="s">
        <v>297</v>
      </c>
      <c r="C67" s="370"/>
      <c r="D67" s="371"/>
      <c r="E67" s="372" t="s">
        <v>298</v>
      </c>
      <c r="F67" s="373"/>
      <c r="G67" s="373"/>
      <c r="H67" s="105" t="s">
        <v>1</v>
      </c>
      <c r="I67" s="104">
        <v>1</v>
      </c>
      <c r="J67" s="375"/>
      <c r="K67" s="376"/>
      <c r="L67" s="376"/>
      <c r="M67" s="376"/>
      <c r="N67" s="375"/>
    </row>
    <row r="68" spans="1:14" ht="27.75" customHeight="1">
      <c r="A68" s="377"/>
      <c r="B68" s="371"/>
      <c r="C68" s="371"/>
      <c r="D68" s="371"/>
      <c r="E68" s="373"/>
      <c r="F68" s="373"/>
      <c r="G68" s="373"/>
      <c r="H68" s="105" t="s">
        <v>0</v>
      </c>
      <c r="I68" s="104">
        <v>0</v>
      </c>
      <c r="J68" s="375"/>
      <c r="K68" s="376"/>
      <c r="L68" s="376"/>
      <c r="M68" s="376"/>
      <c r="N68" s="375"/>
    </row>
    <row r="69" spans="1:14" ht="15.75">
      <c r="A69" s="374" t="s">
        <v>344</v>
      </c>
      <c r="B69" s="371"/>
      <c r="C69" s="371"/>
      <c r="D69" s="371"/>
      <c r="E69" s="371"/>
      <c r="F69" s="371"/>
      <c r="G69" s="371"/>
      <c r="H69" s="371"/>
      <c r="I69" s="371"/>
      <c r="J69" s="375"/>
      <c r="K69" s="376"/>
      <c r="L69" s="376"/>
      <c r="M69" s="376"/>
      <c r="N69" s="375"/>
    </row>
  </sheetData>
  <mergeCells count="186">
    <mergeCell ref="A57:A58"/>
    <mergeCell ref="B57:D58"/>
    <mergeCell ref="E57:G58"/>
    <mergeCell ref="J57:N69"/>
    <mergeCell ref="A59:A60"/>
    <mergeCell ref="B59:D60"/>
    <mergeCell ref="E59:G60"/>
    <mergeCell ref="A61:A62"/>
    <mergeCell ref="B61:D62"/>
    <mergeCell ref="E61:G62"/>
    <mergeCell ref="A67:A68"/>
    <mergeCell ref="B67:D68"/>
    <mergeCell ref="E67:G68"/>
    <mergeCell ref="A69:I69"/>
    <mergeCell ref="A63:A64"/>
    <mergeCell ref="B63:D64"/>
    <mergeCell ref="E63:G64"/>
    <mergeCell ref="A65:A66"/>
    <mergeCell ref="B65:D66"/>
    <mergeCell ref="E65:G66"/>
    <mergeCell ref="N51:N52"/>
    <mergeCell ref="A53:A54"/>
    <mergeCell ref="C53:C54"/>
    <mergeCell ref="B56:D56"/>
    <mergeCell ref="E56:H56"/>
    <mergeCell ref="J56:N56"/>
    <mergeCell ref="A51:A52"/>
    <mergeCell ref="C51:C52"/>
    <mergeCell ref="J51:J52"/>
    <mergeCell ref="K51:K52"/>
    <mergeCell ref="L51:L52"/>
    <mergeCell ref="M51:M52"/>
    <mergeCell ref="M47:M48"/>
    <mergeCell ref="N47:N48"/>
    <mergeCell ref="A45:A46"/>
    <mergeCell ref="C45:C46"/>
    <mergeCell ref="J45:J46"/>
    <mergeCell ref="K45:K46"/>
    <mergeCell ref="L45:L46"/>
    <mergeCell ref="M45:M46"/>
    <mergeCell ref="A49:A50"/>
    <mergeCell ref="C49:C50"/>
    <mergeCell ref="J49:J50"/>
    <mergeCell ref="K49:K50"/>
    <mergeCell ref="L49:L50"/>
    <mergeCell ref="M49:M50"/>
    <mergeCell ref="N49:N50"/>
    <mergeCell ref="N45:N46"/>
    <mergeCell ref="A47:A48"/>
    <mergeCell ref="C47:C48"/>
    <mergeCell ref="J47:J48"/>
    <mergeCell ref="K47:K48"/>
    <mergeCell ref="L47:L48"/>
    <mergeCell ref="N39:N40"/>
    <mergeCell ref="A43:A44"/>
    <mergeCell ref="C43:C44"/>
    <mergeCell ref="J43:J44"/>
    <mergeCell ref="K43:K44"/>
    <mergeCell ref="L43:L44"/>
    <mergeCell ref="M43:M44"/>
    <mergeCell ref="N43:N44"/>
    <mergeCell ref="A39:A40"/>
    <mergeCell ref="C39:C40"/>
    <mergeCell ref="J39:J40"/>
    <mergeCell ref="K39:K40"/>
    <mergeCell ref="L39:L40"/>
    <mergeCell ref="M39:M40"/>
    <mergeCell ref="A41:A42"/>
    <mergeCell ref="C41:C42"/>
    <mergeCell ref="J41:J42"/>
    <mergeCell ref="K41:K42"/>
    <mergeCell ref="L41:L42"/>
    <mergeCell ref="M41:M42"/>
    <mergeCell ref="N41:N42"/>
    <mergeCell ref="N35:N36"/>
    <mergeCell ref="A37:A38"/>
    <mergeCell ref="C37:C38"/>
    <mergeCell ref="J37:J38"/>
    <mergeCell ref="K37:K38"/>
    <mergeCell ref="L37:L38"/>
    <mergeCell ref="M37:M38"/>
    <mergeCell ref="N37:N38"/>
    <mergeCell ref="A35:A36"/>
    <mergeCell ref="C35:C36"/>
    <mergeCell ref="J35:J36"/>
    <mergeCell ref="K35:K36"/>
    <mergeCell ref="L35:L36"/>
    <mergeCell ref="M35:M36"/>
    <mergeCell ref="N31:N32"/>
    <mergeCell ref="A33:A34"/>
    <mergeCell ref="C33:C34"/>
    <mergeCell ref="J33:J34"/>
    <mergeCell ref="K33:K34"/>
    <mergeCell ref="L33:L34"/>
    <mergeCell ref="M33:M34"/>
    <mergeCell ref="N33:N34"/>
    <mergeCell ref="A31:A32"/>
    <mergeCell ref="C31:C32"/>
    <mergeCell ref="J31:J32"/>
    <mergeCell ref="K31:K32"/>
    <mergeCell ref="L31:L32"/>
    <mergeCell ref="M31:M32"/>
    <mergeCell ref="N27:N28"/>
    <mergeCell ref="A29:A30"/>
    <mergeCell ref="C29:C30"/>
    <mergeCell ref="J29:J30"/>
    <mergeCell ref="K29:K30"/>
    <mergeCell ref="L29:L30"/>
    <mergeCell ref="M29:M30"/>
    <mergeCell ref="N29:N30"/>
    <mergeCell ref="A27:A28"/>
    <mergeCell ref="C27:C28"/>
    <mergeCell ref="J27:J28"/>
    <mergeCell ref="K27:K28"/>
    <mergeCell ref="L27:L28"/>
    <mergeCell ref="M27:M28"/>
    <mergeCell ref="N23:N24"/>
    <mergeCell ref="A25:A26"/>
    <mergeCell ref="C25:C26"/>
    <mergeCell ref="J25:J26"/>
    <mergeCell ref="K25:K26"/>
    <mergeCell ref="L25:L26"/>
    <mergeCell ref="M25:M26"/>
    <mergeCell ref="N25:N26"/>
    <mergeCell ref="A23:A24"/>
    <mergeCell ref="C23:C24"/>
    <mergeCell ref="J23:J24"/>
    <mergeCell ref="K23:K24"/>
    <mergeCell ref="L23:L24"/>
    <mergeCell ref="M23:M24"/>
    <mergeCell ref="N21:N22"/>
    <mergeCell ref="A21:A22"/>
    <mergeCell ref="C21:C22"/>
    <mergeCell ref="J21:J22"/>
    <mergeCell ref="K21:K22"/>
    <mergeCell ref="L21:L22"/>
    <mergeCell ref="M21:M22"/>
    <mergeCell ref="N17:N18"/>
    <mergeCell ref="A17:A18"/>
    <mergeCell ref="C17:C18"/>
    <mergeCell ref="J17:J18"/>
    <mergeCell ref="K17:K18"/>
    <mergeCell ref="L17:L18"/>
    <mergeCell ref="M17:M18"/>
    <mergeCell ref="A19:A20"/>
    <mergeCell ref="C19:C20"/>
    <mergeCell ref="J19:J20"/>
    <mergeCell ref="K19:K20"/>
    <mergeCell ref="L19:L20"/>
    <mergeCell ref="M19:M20"/>
    <mergeCell ref="N19:N20"/>
    <mergeCell ref="J14:K15"/>
    <mergeCell ref="L14:N14"/>
    <mergeCell ref="L15:L16"/>
    <mergeCell ref="M15:M16"/>
    <mergeCell ref="N15:N16"/>
    <mergeCell ref="A14:A16"/>
    <mergeCell ref="B14:B16"/>
    <mergeCell ref="C14:C16"/>
    <mergeCell ref="D14:D16"/>
    <mergeCell ref="E14:E16"/>
    <mergeCell ref="F14:I15"/>
    <mergeCell ref="B13:F13"/>
    <mergeCell ref="K13:M13"/>
    <mergeCell ref="B9:F9"/>
    <mergeCell ref="K9:M9"/>
    <mergeCell ref="B10:F10"/>
    <mergeCell ref="K10:M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B12:F12"/>
    <mergeCell ref="K12:M12"/>
  </mergeCells>
  <pageMargins left="0.7" right="0.7" top="0.75" bottom="0.75" header="0.3" footer="0.3"/>
  <pageSetup paperSize="14" scale="52" orientation="landscape" verticalDpi="360" r:id="rId1"/>
  <drawing r:id="rId2"/>
  <legacyDrawing r:id="rId3"/>
  <oleObjects>
    <mc:AlternateContent xmlns:mc="http://schemas.openxmlformats.org/markup-compatibility/2006">
      <mc:Choice Requires="x14">
        <oleObject shapeId="29697" r:id="rId4">
          <objectPr defaultSize="0" autoPict="0" r:id="rId5">
            <anchor moveWithCells="1" sizeWithCells="1">
              <from>
                <xdr:col>0</xdr:col>
                <xdr:colOff>352425</xdr:colOff>
                <xdr:row>0</xdr:row>
                <xdr:rowOff>447675</xdr:rowOff>
              </from>
              <to>
                <xdr:col>0</xdr:col>
                <xdr:colOff>3933825</xdr:colOff>
                <xdr:row>3</xdr:row>
                <xdr:rowOff>238125</xdr:rowOff>
              </to>
            </anchor>
          </objectPr>
        </oleObject>
      </mc:Choice>
      <mc:Fallback>
        <oleObject shapeId="296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MUJER</vt:lpstr>
      <vt:lpstr>ETNIAS.</vt:lpstr>
      <vt:lpstr>LUCHA CONTRA LA POBREZA</vt:lpstr>
      <vt:lpstr>ADULTO MAYOR</vt:lpstr>
      <vt:lpstr>DISCAPACIDAD</vt:lpstr>
      <vt:lpstr>HABITANTE DE CALLE</vt:lpstr>
      <vt:lpstr>VÍCTIMAS</vt:lpstr>
      <vt:lpstr>NNA</vt:lpstr>
      <vt:lpstr>JUVENTUD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2023-04-19T14:22:22Z</cp:lastPrinted>
  <dcterms:created xsi:type="dcterms:W3CDTF">2017-08-24T15:03:39Z</dcterms:created>
  <dcterms:modified xsi:type="dcterms:W3CDTF">2023-06-02T15:50:30Z</dcterms:modified>
</cp:coreProperties>
</file>