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Para publicar julio\"/>
    </mc:Choice>
  </mc:AlternateContent>
  <xr:revisionPtr revIDLastSave="0" documentId="8_{A9001089-9C3D-466C-BAAC-24ABAF03BF7E}"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calcPr calcId="181029"/>
  <pivotCaches>
    <pivotCache cacheId="11" r:id="rId12"/>
  </pivotCaches>
</workbook>
</file>

<file path=xl/calcChain.xml><?xml version="1.0" encoding="utf-8"?>
<calcChain xmlns="http://schemas.openxmlformats.org/spreadsheetml/2006/main">
  <c r="V15" i="1" l="1"/>
  <c r="S15" i="1"/>
  <c r="V14" i="1"/>
  <c r="S14" i="1"/>
  <c r="J11" i="1" l="1"/>
  <c r="V13" i="1"/>
  <c r="V12" i="1"/>
  <c r="S12" i="1" l="1"/>
  <c r="F217" i="13"/>
  <c r="S13" i="1"/>
  <c r="V11" i="1" l="1"/>
  <c r="S11" i="1"/>
  <c r="K11" i="1" l="1"/>
  <c r="M15" i="1"/>
  <c r="F221" i="13" l="1"/>
  <c r="F211" i="13"/>
  <c r="F212" i="13"/>
  <c r="F213" i="13"/>
  <c r="F214" i="13"/>
  <c r="F215" i="13"/>
  <c r="F216" i="13"/>
  <c r="F218" i="13"/>
  <c r="F219" i="13"/>
  <c r="F220" i="13"/>
  <c r="F210" i="13"/>
  <c r="M13" i="1"/>
  <c r="B221" i="13" a="1"/>
  <c r="M12"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4" i="1" l="1"/>
  <c r="K14" i="1" l="1"/>
  <c r="Z15" i="1" l="1"/>
  <c r="Z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4" i="1" l="1"/>
  <c r="AB14" i="1"/>
  <c r="AB15" i="1"/>
  <c r="AA15" i="1"/>
  <c r="Z11" i="1"/>
  <c r="AA11" i="1" s="1"/>
  <c r="AB11" i="1" l="1"/>
  <c r="Z12" i="1" s="1"/>
  <c r="AB12" i="1" l="1"/>
  <c r="Z13" i="1" s="1"/>
  <c r="AA12"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3" i="1" l="1"/>
  <c r="AB13"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4" i="1" l="1"/>
  <c r="N14" i="1" s="1"/>
  <c r="M11" i="1"/>
  <c r="N11" i="1" s="1"/>
  <c r="P38" i="18" l="1"/>
  <c r="J6" i="18"/>
  <c r="V6" i="18"/>
  <c r="J22" i="18"/>
  <c r="V22" i="18"/>
  <c r="AH6" i="18"/>
  <c r="P22" i="18"/>
  <c r="AH22" i="18"/>
  <c r="P6" i="18"/>
  <c r="O11" i="1"/>
  <c r="AD11" i="1" s="1"/>
  <c r="AD12" i="1" s="1"/>
  <c r="AB38" i="18"/>
  <c r="AB30" i="18"/>
  <c r="V14" i="18"/>
  <c r="P30" i="18"/>
  <c r="V30" i="18"/>
  <c r="AH30" i="18"/>
  <c r="V38" i="18"/>
  <c r="P14" i="18"/>
  <c r="P11" i="1"/>
  <c r="AH14" i="18"/>
  <c r="J14" i="18"/>
  <c r="AB22" i="18"/>
  <c r="AB14" i="18"/>
  <c r="J30" i="18"/>
  <c r="AB6" i="18"/>
  <c r="J38" i="18"/>
  <c r="AH38" i="18"/>
  <c r="R38" i="18"/>
  <c r="R14" i="18"/>
  <c r="AD14" i="18"/>
  <c r="AJ38" i="18"/>
  <c r="X30" i="18"/>
  <c r="L38" i="18"/>
  <c r="AD6" i="18"/>
  <c r="R6" i="18"/>
  <c r="AJ6" i="18"/>
  <c r="AJ30" i="18"/>
  <c r="P14" i="1"/>
  <c r="R30" i="18"/>
  <c r="AD38" i="18"/>
  <c r="AD22" i="18"/>
  <c r="O14" i="1"/>
  <c r="AD14" i="1" s="1"/>
  <c r="L30" i="18"/>
  <c r="AJ14" i="18"/>
  <c r="L14" i="18"/>
  <c r="X38" i="18"/>
  <c r="L22" i="18"/>
  <c r="AD30" i="18"/>
  <c r="AJ22" i="18"/>
  <c r="X14" i="18"/>
  <c r="X6" i="18"/>
  <c r="R22" i="18"/>
  <c r="L6" i="18"/>
  <c r="X22" i="18"/>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4" i="1" l="1"/>
  <c r="AE14" i="1" s="1"/>
  <c r="AD15" i="1"/>
  <c r="AC15" i="1" s="1"/>
  <c r="AE15" i="1" s="1"/>
  <c r="AC11" i="1"/>
  <c r="P36" i="19" s="1"/>
  <c r="J26" i="19" l="1"/>
  <c r="V47" i="19"/>
  <c r="AB6" i="19"/>
  <c r="V46" i="19"/>
  <c r="V36" i="19"/>
  <c r="AE11" i="1"/>
  <c r="AB16" i="19"/>
  <c r="P16" i="19"/>
  <c r="AH36" i="19"/>
  <c r="J46" i="19"/>
  <c r="V16" i="19"/>
  <c r="J6" i="19"/>
  <c r="AH16" i="19"/>
  <c r="V26" i="19"/>
  <c r="AB46" i="19"/>
  <c r="AB36" i="19"/>
  <c r="AH26" i="19"/>
  <c r="J16" i="19"/>
  <c r="P46" i="19"/>
  <c r="P17" i="19"/>
  <c r="J37" i="19"/>
  <c r="AB17" i="19"/>
  <c r="AH46" i="19"/>
  <c r="J36" i="19"/>
  <c r="P26" i="19"/>
  <c r="AB26" i="19"/>
  <c r="AH6" i="19"/>
  <c r="P6" i="19"/>
  <c r="V37" i="19"/>
  <c r="AH37" i="19"/>
  <c r="J27" i="19"/>
  <c r="P7" i="19"/>
  <c r="AB27" i="19"/>
  <c r="AH7" i="19"/>
  <c r="AH47" i="19"/>
  <c r="AB47" i="19"/>
  <c r="V7" i="19"/>
  <c r="AB37" i="19"/>
  <c r="AH17" i="19"/>
  <c r="J7" i="19"/>
  <c r="P37" i="19"/>
  <c r="J47" i="19"/>
  <c r="AB7" i="19"/>
  <c r="AH27" i="19"/>
  <c r="J17" i="19"/>
  <c r="P47" i="19"/>
  <c r="V27" i="19"/>
  <c r="V17" i="19"/>
  <c r="P27" i="19"/>
  <c r="V6" i="19"/>
  <c r="AC12" i="1"/>
  <c r="AD13"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3" i="1"/>
  <c r="AE12"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E13"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EDUCACION 32</author>
  </authors>
  <commentList>
    <comment ref="AJ9" authorId="0" shapeId="0" xr:uid="{00000000-0006-0000-0100-000001000000}">
      <text>
        <r>
          <rPr>
            <b/>
            <sz val="9"/>
            <color indexed="81"/>
            <rFont val="Tahoma"/>
            <family val="2"/>
          </rPr>
          <t>EDUCACION 32:</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<sst xmlns="http://schemas.openxmlformats.org/spreadsheetml/2006/main" count="391" uniqueCount="258">
  <si>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</si>
  <si>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</si>
  <si>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</si>
  <si>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</si>
  <si>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</si>
  <si>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</si>
  <si>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</si>
  <si>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</si>
  <si>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</si>
  <si>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</si>
  <si>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</si>
  <si>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</si>
  <si>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</si>
  <si>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</si>
  <si>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</si>
  <si>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</si>
  <si>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</si>
  <si>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</si>
  <si>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</si>
  <si>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</si>
  <si>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</si>
  <si>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</si>
  <si>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</si>
  <si>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</si>
  <si>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</si>
  <si>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</si>
  <si>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</si>
  <si>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</si>
  <si>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</si>
  <si>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</si>
  <si>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</si>
  <si>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</si>
  <si>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</si>
  <si>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</si>
  <si>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</si>
  <si>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</si>
  <si>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</si>
  <si>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</si>
  <si>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</si>
  <si>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</si>
  <si>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</si>
  <si>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</si>
  <si>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</si>
  <si>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</si>
  <si>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</si>
  <si>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</si>
  <si>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</si>
  <si>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</si>
  <si>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</si>
  <si>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</si>
  <si>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</si>
  <si>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</si>
  <si>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</si>
  <si>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</si>
  <si>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</si>
  <si>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</si>
  <si>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</si>
  <si>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</si>
  <si>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</si>
  <si>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</si>
  <si>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</si>
  <si>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</si>
  <si>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</si>
  <si>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</si>
  <si>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</si>
  <si>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</si>
  <si>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</si>
  <si>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</si>
  <si>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</si>
  <si>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</si>
  <si>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</si>
  <si>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</si>
  <si>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</si>
  <si>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</si>
  <si>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</si>
  <si>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</si>
  <si>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</si>
  <si>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</si>
  <si>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</si>
  <si>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</si>
  <si>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</si>
  <si>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</si>
  <si>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</si>
  <si>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</si>
  <si>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</si>
  <si>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</si>
  <si>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</si>
  <si>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</si>
  <si>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</si>
  <si>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</si>
  <si>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</si>
  <si>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</si>
  <si>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</si>
  <si>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</si>
  <si>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</si>
  <si>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</si>
  <si>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</si>
  <si>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</si>
  <si>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</si>
  <si>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</si>
  <si>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</si>
  <si>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</si>
  <si>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</si>
  <si>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</si>
  <si>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</si>
  <si>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</si>
  <si>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</si>
  <si>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</si>
  <si>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</si>
  <si>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</si>
  <si>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</si>
  <si>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</si>
  <si>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</si>
  <si>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</si>
  <si>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</si>
  <si>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</si>
  <si>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</si>
  <si>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</si>
  <si>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</si>
  <si>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</si>
  <si>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</si>
  <si>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</si>
  <si>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</si>
  <si>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</si>
  <si>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</si>
  <si>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</si>
  <si>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</si>
  <si>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</si>
  <si>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</si>
  <si>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</si>
  <si>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</si>
  <si>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</si>
  <si>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</si>
  <si>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</si>
  <si>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</si>
  <si>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</si>
  <si>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</si>
  <si>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</si>
  <si>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</si>
  <si>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</si>
  <si>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</si>
  <si>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</si>
  <si>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</si>
  <si>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</si>
  <si>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</si>
  <si>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</si>
  <si>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</si>
  <si>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</si>
  <si>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</si>
  <si>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</si>
  <si>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</si>
  <si>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</si>
  <si>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</si>
  <si>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</si>
  <si>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</si>
  <si>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</si>
  <si>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</si>
  <si>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</si>
  <si>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</si>
  <si>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</si>
  <si>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</si>
  <si>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</si>
  <si>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</si>
  <si>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</si>
  <si>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</si>
  <si>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</si>
  <si>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</si>
  <si>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</si>
  <si>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</si>
  <si>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</si>
  <si>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</si>
  <si>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</si>
  <si>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</si>
  <si>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</si>
  <si>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</si>
  <si>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</si>
  <si>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</si>
  <si>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</si>
  <si>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</si>
  <si>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</si>
  <si>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</si>
  <si>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</si>
  <si>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</si>
  <si>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</si>
  <si>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</si>
  <si>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</si>
  <si>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</si>
  <si>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</si>
  <si>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</si>
  <si>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</si>
  <si>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</si>
  <si>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</si>
  <si>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</si>
  <si>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</si>
  <si>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</si>
  <si>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</si>
  <si>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</si>
  <si>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</si>
  <si>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</si>
  <si>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</si>
  <si>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</si>
  <si>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</si>
  <si>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</si>
  <si>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</si>
  <si>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</si>
  <si>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</si>
  <si>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</si>
  <si>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</si>
  <si>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</si>
  <si>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</si>
  <si>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</si>
  <si>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Sanciones del Ente regulador e Inconformismo de la comunidad</t>
  </si>
  <si>
    <t>Deficiente prestación de servicio educativo por Incumplimiento de condiciones basicas</t>
  </si>
  <si>
    <t>Recursos humanos, tecnicos, administrativos y financieros insuficientes para lograr satisfacer las necesidades de los NNA beneficiarios del servicio educativo oficial</t>
  </si>
  <si>
    <t>Posibilidad de afectación  reputacional por Sanciones del Ente regulador e Inconformismo de la comunidad debido a deficiente prestación de servicio educativo por Incumplimiento de condiciones basicas</t>
  </si>
  <si>
    <t>Actividades de Cobertura, calidad e inspección educativa</t>
  </si>
  <si>
    <t>El (la) Secretario (a) de educación y sus directores a principio a año revisan las necesidades de recursos humanos, tecnicos, administrativos y financieros con el fin de ser incluidos en el Plan Anual de Adquisiciones para el cumplimiento del plan de acción institucional, dejando como evidencia el PAA y Plan de Acción de la vigencia
Contratar personal a traves de ordenes de prestación de servicios (100  personas) para cumplir las metas que hacen parte del servicio educativo</t>
  </si>
  <si>
    <t>El (la) Secretario de Educación y sus directores, semestralmente o cuando se requiera, comunican a los rectores de IE oficiales los lineamientos y pautas basados en normatividad vigente , mediante reuniones y la pagina WEB, dejando como evidencia comunicados oficiales y/o planillas de asistencia</t>
  </si>
  <si>
    <t>El (la) Secretario (a) de educación y sus directores revisan las actividades y validan el cumplimiento del plan de acción de manera trimestral, con el fin de verificar posbiles desviaciones a la planeación. Dejando como evidencia el monitoreo y envío del plan de acción a planeación.</t>
  </si>
  <si>
    <t>Falta de liderazgo y compromiso por parte de las Directivas de algunas Insituciones Educativas</t>
  </si>
  <si>
    <t>Contratar personal a traves de ordenes de prestación de servicios (100 personas) para cumplir las metas que hacen parte del servicio educativo</t>
  </si>
  <si>
    <t xml:space="preserve">Secretario de Educación </t>
  </si>
  <si>
    <t>Asignación de recursos en el POAI y Plan de acción,  conforme las metas del Plan de Desarrollo Municipal.</t>
  </si>
  <si>
    <t>Dos (2) capacitaciones al personal directivo sobre la gestion educativa</t>
  </si>
  <si>
    <t>Dirección de Calidad y Dirección  Administrativa y Financiera</t>
  </si>
  <si>
    <t>Hallazgos por parte de entes de control y/o quejas de las partes interesada</t>
  </si>
  <si>
    <t>Niñas y Niños sin acceso al sistema educativo oficia</t>
  </si>
  <si>
    <t>Falta de implementación de metodologias flexibles</t>
  </si>
  <si>
    <t>Desconocimieto e infracción de normatividad relacionado con acceso al servicio educativo oficial</t>
  </si>
  <si>
    <t>Posibilidad de afectación reputacional por hallazgos por parte del ente de control y/o quejas de las partes interesadas debido a Niñas y Niños sin acceso al sistema educativo oficial</t>
  </si>
  <si>
    <t>Actividades de Cobertura ( Acceso y Permanencia)</t>
  </si>
  <si>
    <t>El (la) Secretario (a) de educación y sus directores con el soporte del equipo tecnico, tiendo como base la matricula resgistrada en el SIMAT y las metodologías flexibles registradas, realizan un proceso de auditoría de matricula dejando como evidencia el informe</t>
  </si>
  <si>
    <t>El (la) Secretario (a) de educación y sus directores, de manera trimestralmente revisan, consolidan, hacen seguimiento y reportan el normograma institucional dejando como evidencia la matriz y el correo de envío</t>
  </si>
  <si>
    <t>Adopción de una (1) estrategia de  metodología flexible para manejo de población  en condición de vulnerabilidad</t>
  </si>
  <si>
    <t>Direccion de Cobertura</t>
  </si>
  <si>
    <t>Dos (2) capacitaciones al personal directivo sobre normatividad y la gestión educativa en el ingreso de niños, niñas y adolescentes al sistema educativo</t>
  </si>
  <si>
    <t>Gestión Educativa</t>
  </si>
  <si>
    <t>EL PROCESO INICIA CON LA PLANEACIÓN DE LAS ACTIVIDADES, CONTINÚA CON LA GESTIÓN DE LA COBERTURA, LA GESTIÓN DE LA CALIDAD EDUCATIVA, LA INSPECCIÒN Y VIGILANCIA CON EL SEGUIMIENTO Y EVALUACIÓN, PARA LA OBTENCIÓN DE LOS OBJETIVOS PROPUESTOS.</t>
  </si>
  <si>
    <t>GARANTIZAR LA PRESTACIÓN INTEGRAL DEL SERVICIO EDUCATIVO A LOS NIÑOS NIÑAS Y ADOLESCENTES DEL MUNICIPIO DE IBAGUÉ, CON ALTOS ÍNDICES DE CALIDAD, COBERTURA, PERMANENCIA Y EFICIENCIA; A TRAVÉS DEL USO ADECUADO DE NUEVAS TECNOLOGÍAS, APOYADO POR PERSONAL ALTAMENTE CALIFICADO Y REGIDO POR PRINCIPIOS ÉTICOS, BASADO EN UN SISTEMA DE GESTIÓN POR PROCESOS Y MEJORAMIENTO CONTINUO.</t>
  </si>
  <si>
    <t xml:space="preserve">Se anexa listado de contratos realizados por la secretaria de Educacion  de Prestacion de Servicios </t>
  </si>
  <si>
    <t>Sin Avance a la Fecha</t>
  </si>
  <si>
    <t>Seguimiento  enero y febrero</t>
  </si>
  <si>
    <t>Fecha de seguimineto</t>
  </si>
  <si>
    <t>31/0/2023</t>
  </si>
  <si>
    <t xml:space="preserve"> </t>
  </si>
  <si>
    <t>seguimiento marzo abril</t>
  </si>
  <si>
    <t>Evidencias</t>
  </si>
  <si>
    <t>Fecha Implementacion</t>
  </si>
  <si>
    <t>Seguimiento enero y febrero</t>
  </si>
  <si>
    <t>Fecha de seguimiento</t>
  </si>
  <si>
    <t>04//05/2023</t>
  </si>
  <si>
    <t>04//07/2023</t>
  </si>
  <si>
    <t>vigencia 2023 asignados 223,441,084,241</t>
  </si>
  <si>
    <t xml:space="preserve">seguimiento MAYO .- JUNIO </t>
  </si>
  <si>
    <t>vigencia 2023 con corte a junio 231,609,421,421</t>
  </si>
  <si>
    <t>Mediantge circular 0026 se cito a rectores a capacitacion  alos rectores sobre el plan de trrabjo 2023, se anexa copia del listado registro fotografico y presentacion power point..</t>
  </si>
  <si>
    <t>Resolucion 1700-288 de n oviembre de 2022,se autoria a la Institucion Educativa San Isidro- para prestacion de servicios educativos adultos por cic los como evidencia se anexa la resolucion.</t>
  </si>
  <si>
    <t xml:space="preserve">Capapcitacion de salud menta Directivos Docentes, maestros y administrativos otra capacitacion realizada reconocimiento por la labor educativa a los maestros y administrattivos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</si>
</sst>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style="thin">
        <color indexed="64"/>
      </left>
      <right style="thin">
        <color indexed="64"/>
      </right>
      <top style="thin">
        <color indexed="64"/>
      </top>
      <bottom style="dashed">
        <color theme="9" tint="-0.24994659260841701"/>
      </bottom>
      <diagonal/>
    </border>
    <border>
      <left style="thin">
        <color indexed="64"/>
      </left>
      <right style="thin">
        <color indexed="64"/>
      </right>
      <top style="dashed">
        <color theme="9" tint="-0.2499465926084170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theme="9" tint="-0.24994659260841701"/>
      </top>
      <bottom/>
      <diagonal/>
    </border>
    <border>
      <left style="thin">
        <color indexed="64"/>
      </left>
      <right/>
      <top style="thin">
        <color indexed="64"/>
      </top>
      <bottom/>
      <diagonal/>
    </border>
    <border>
      <left style="thin">
        <color indexed="64"/>
      </left>
      <right style="dashed">
        <color theme="9" tint="-0.24994659260841701"/>
      </right>
      <top style="thin">
        <color indexed="64"/>
      </top>
      <bottom style="thin">
        <color indexed="64"/>
      </bottom>
      <diagonal/>
    </border>
    <border>
      <left style="dashed">
        <color theme="9" tint="-0.24994659260841701"/>
      </left>
      <right style="dashed">
        <color theme="9" tint="-0.24994659260841701"/>
      </right>
      <top style="thin">
        <color indexed="64"/>
      </top>
      <bottom style="thin">
        <color indexed="64"/>
      </bottom>
      <diagonal/>
    </border>
    <border>
      <left style="dashed">
        <color theme="9" tint="-0.24994659260841701"/>
      </left>
      <right/>
      <top style="thin">
        <color indexed="64"/>
      </top>
      <bottom style="thin">
        <color indexed="64"/>
      </bottom>
      <diagonal/>
    </border>
    <border>
      <left/>
      <right/>
      <top style="thin">
        <color indexed="64"/>
      </top>
      <bottom style="thin">
        <color indexed="64"/>
      </bottom>
      <diagonal/>
    </border>
    <border>
      <left/>
      <right style="dashed">
        <color theme="9" tint="-0.24994659260841701"/>
      </right>
      <top style="thin">
        <color indexed="64"/>
      </top>
      <bottom style="thin">
        <color indexed="64"/>
      </bottom>
      <diagonal/>
    </border>
    <border>
      <left style="dashed">
        <color theme="9" tint="-0.24994659260841701"/>
      </left>
      <right style="thin">
        <color indexed="64"/>
      </right>
      <top style="thin">
        <color indexed="64"/>
      </top>
      <bottom style="thin">
        <color indexed="64"/>
      </bottom>
      <diagonal/>
    </border>
    <border>
      <left/>
      <right/>
      <top/>
      <bottom style="dashed">
        <color theme="9" tint="-0.249977111117893"/>
      </bottom>
      <diagonal/>
    </border>
    <border>
      <left style="thin">
        <color indexed="64"/>
      </left>
      <right style="thin">
        <color indexed="64"/>
      </right>
      <top style="thin">
        <color indexed="64"/>
      </top>
      <bottom style="dashed">
        <color theme="9" tint="-0.249977111117893"/>
      </bottom>
      <diagonal/>
    </border>
    <border>
      <left style="thin">
        <color indexed="64"/>
      </left>
      <right style="thin">
        <color indexed="64"/>
      </right>
      <top style="dashed">
        <color theme="9" tint="-0.249977111117893"/>
      </top>
      <bottom style="dashed">
        <color theme="9" tint="-0.249977111117893"/>
      </bottom>
      <diagonal/>
    </border>
    <border>
      <left style="thin">
        <color indexed="64"/>
      </left>
      <right style="thin">
        <color indexed="64"/>
      </right>
      <top style="dashed">
        <color theme="9" tint="-0.249977111117893"/>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37" fillId="0" borderId="0"/>
    <xf numFmtId="0" fontId="38" fillId="0" borderId="0"/>
    <xf numFmtId="0" fontId="5" fillId="0" borderId="0"/>
  </cellStyleXfs>
  <cellXfs count="450">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8" xfId="0" applyFont="1" applyFill="1" applyBorder="1" applyAlignment="1">
      <alignment horizontal="center" vertical="center" wrapText="1" readingOrder="1"/>
    </xf>
    <xf numFmtId="0" fontId="9" fillId="0" borderId="8" xfId="0" applyFont="1" applyBorder="1" applyAlignment="1">
      <alignment horizontal="justify" vertical="center" wrapText="1" readingOrder="1"/>
    </xf>
    <xf numFmtId="9" fontId="9" fillId="0" borderId="8"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3" fillId="0" borderId="0" xfId="0" applyFont="1"/>
    <xf numFmtId="0" fontId="11"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7" fillId="11" borderId="9" xfId="0" applyFont="1" applyFill="1" applyBorder="1" applyAlignment="1" applyProtection="1">
      <alignment horizontal="center" vertical="center" wrapText="1" readingOrder="1"/>
      <protection hidden="1"/>
    </xf>
    <xf numFmtId="0" fontId="17" fillId="11" borderId="16"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6"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1" borderId="13" xfId="0" applyFont="1" applyFill="1" applyBorder="1" applyAlignment="1" applyProtection="1">
      <alignment horizontal="center" vertical="center" wrapText="1" readingOrder="1"/>
      <protection hidden="1"/>
    </xf>
    <xf numFmtId="0" fontId="17" fillId="11" borderId="15" xfId="0" applyFont="1" applyFill="1" applyBorder="1" applyAlignment="1" applyProtection="1">
      <alignment horizontal="center" vertical="center" wrapText="1" readingOrder="1"/>
      <protection hidden="1"/>
    </xf>
    <xf numFmtId="0" fontId="17" fillId="11" borderId="14" xfId="0" applyFont="1" applyFill="1" applyBorder="1" applyAlignment="1" applyProtection="1">
      <alignment horizontal="center" vertical="center" wrapText="1" readingOrder="1"/>
      <protection hidden="1"/>
    </xf>
    <xf numFmtId="0" fontId="17" fillId="12" borderId="13" xfId="0" applyFont="1" applyFill="1" applyBorder="1" applyAlignment="1" applyProtection="1">
      <alignment horizontal="center" wrapText="1" readingOrder="1"/>
      <protection hidden="1"/>
    </xf>
    <xf numFmtId="0" fontId="17" fillId="12" borderId="15" xfId="0" applyFont="1" applyFill="1" applyBorder="1" applyAlignment="1" applyProtection="1">
      <alignment horizontal="center" wrapText="1" readingOrder="1"/>
      <protection hidden="1"/>
    </xf>
    <xf numFmtId="0" fontId="17" fillId="12" borderId="14"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6"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13" xfId="0" applyFont="1" applyFill="1" applyBorder="1" applyAlignment="1" applyProtection="1">
      <alignment horizontal="center" wrapText="1" readingOrder="1"/>
      <protection hidden="1"/>
    </xf>
    <xf numFmtId="0" fontId="17" fillId="13" borderId="15" xfId="0" applyFont="1" applyFill="1" applyBorder="1" applyAlignment="1" applyProtection="1">
      <alignment horizontal="center" wrapText="1" readingOrder="1"/>
      <protection hidden="1"/>
    </xf>
    <xf numFmtId="0" fontId="17" fillId="13" borderId="14"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6"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13" xfId="0" applyFont="1" applyFill="1" applyBorder="1" applyAlignment="1" applyProtection="1">
      <alignment horizontal="center" wrapText="1" readingOrder="1"/>
      <protection hidden="1"/>
    </xf>
    <xf numFmtId="0" fontId="17" fillId="5" borderId="15" xfId="0" applyFont="1" applyFill="1" applyBorder="1" applyAlignment="1" applyProtection="1">
      <alignment horizontal="center" wrapText="1" readingOrder="1"/>
      <protection hidden="1"/>
    </xf>
    <xf numFmtId="0" fontId="17" fillId="5" borderId="14"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0" fillId="3" borderId="0" xfId="0" applyFill="1"/>
    <xf numFmtId="0" fontId="39" fillId="3" borderId="48" xfId="2" applyFont="1" applyFill="1" applyBorder="1"/>
    <xf numFmtId="0" fontId="39" fillId="3" borderId="49" xfId="2" applyFont="1" applyFill="1" applyBorder="1"/>
    <xf numFmtId="0" fontId="39" fillId="3" borderId="50" xfId="2" applyFont="1" applyFill="1" applyBorder="1"/>
    <xf numFmtId="0" fontId="14" fillId="3" borderId="0" xfId="0" applyFont="1" applyFill="1" applyAlignment="1">
      <alignment vertical="center"/>
    </xf>
    <xf numFmtId="0" fontId="5" fillId="3" borderId="0" xfId="0" applyFont="1" applyFill="1"/>
    <xf numFmtId="0" fontId="27" fillId="3" borderId="0" xfId="0" applyFont="1" applyFill="1"/>
    <xf numFmtId="0" fontId="28" fillId="3" borderId="31" xfId="0" applyFont="1" applyFill="1" applyBorder="1" applyAlignment="1">
      <alignment horizontal="center" vertical="center" wrapText="1" readingOrder="1"/>
    </xf>
    <xf numFmtId="0" fontId="29" fillId="3" borderId="31" xfId="0" applyFont="1" applyFill="1" applyBorder="1" applyAlignment="1">
      <alignment horizontal="justify" vertical="center" wrapText="1" readingOrder="1"/>
    </xf>
    <xf numFmtId="9" fontId="28" fillId="3" borderId="40" xfId="0" applyNumberFormat="1" applyFont="1" applyFill="1" applyBorder="1" applyAlignment="1">
      <alignment horizontal="center" vertical="center" wrapText="1" readingOrder="1"/>
    </xf>
    <xf numFmtId="0" fontId="28" fillId="3" borderId="30" xfId="0" applyFont="1" applyFill="1" applyBorder="1" applyAlignment="1">
      <alignment horizontal="center" vertical="center" wrapText="1" readingOrder="1"/>
    </xf>
    <xf numFmtId="0" fontId="29" fillId="3" borderId="30" xfId="0" applyFont="1" applyFill="1" applyBorder="1" applyAlignment="1">
      <alignment horizontal="justify" vertical="center" wrapText="1" readingOrder="1"/>
    </xf>
    <xf numFmtId="9" fontId="28" fillId="3" borderId="35" xfId="0" applyNumberFormat="1" applyFont="1" applyFill="1" applyBorder="1" applyAlignment="1">
      <alignment horizontal="center" vertical="center" wrapText="1" readingOrder="1"/>
    </xf>
    <xf numFmtId="0" fontId="29" fillId="3" borderId="35" xfId="0" applyFont="1" applyFill="1" applyBorder="1" applyAlignment="1">
      <alignment horizontal="center" vertical="center" wrapText="1" readingOrder="1"/>
    </xf>
    <xf numFmtId="0" fontId="28" fillId="3" borderId="37" xfId="0" applyFont="1" applyFill="1" applyBorder="1" applyAlignment="1">
      <alignment horizontal="center" vertical="center" wrapText="1" readingOrder="1"/>
    </xf>
    <xf numFmtId="0" fontId="29" fillId="3" borderId="37" xfId="0" applyFont="1" applyFill="1" applyBorder="1" applyAlignment="1">
      <alignment horizontal="justify" vertical="center" wrapText="1" readingOrder="1"/>
    </xf>
    <xf numFmtId="0" fontId="29" fillId="3" borderId="38" xfId="0" applyFont="1" applyFill="1" applyBorder="1" applyAlignment="1">
      <alignment horizontal="center" vertical="center" wrapText="1" readingOrder="1"/>
    </xf>
    <xf numFmtId="0" fontId="36" fillId="3" borderId="0" xfId="0" applyFont="1" applyFill="1"/>
    <xf numFmtId="0" fontId="28" fillId="15" borderId="42" xfId="0" applyFont="1" applyFill="1" applyBorder="1" applyAlignment="1">
      <alignment horizontal="center" vertical="center" wrapText="1" readingOrder="1"/>
    </xf>
    <xf numFmtId="0" fontId="28" fillId="15" borderId="43" xfId="0" applyFont="1" applyFill="1" applyBorder="1" applyAlignment="1">
      <alignment horizontal="center" vertical="center" wrapText="1" readingOrder="1"/>
    </xf>
    <xf numFmtId="0" fontId="11" fillId="3" borderId="0" xfId="0" applyFont="1" applyFill="1"/>
    <xf numFmtId="0" fontId="25" fillId="3" borderId="0" xfId="0" applyFont="1" applyFill="1" applyAlignment="1">
      <alignment horizontal="center" vertical="center" wrapText="1"/>
    </xf>
    <xf numFmtId="0" fontId="13" fillId="3" borderId="0" xfId="0" applyFont="1" applyFill="1"/>
    <xf numFmtId="0" fontId="4" fillId="3" borderId="0" xfId="0" applyFont="1" applyFill="1" applyAlignment="1">
      <alignment horizontal="left" vertical="center"/>
    </xf>
    <xf numFmtId="0" fontId="39" fillId="3" borderId="11" xfId="2" applyFont="1" applyFill="1" applyBorder="1"/>
    <xf numFmtId="0" fontId="44" fillId="3" borderId="0" xfId="0" applyFont="1" applyFill="1" applyAlignment="1">
      <alignment horizontal="left" vertical="center" wrapText="1"/>
    </xf>
    <xf numFmtId="0" fontId="45" fillId="3" borderId="0" xfId="0" applyFont="1" applyFill="1" applyAlignment="1">
      <alignment horizontal="left" vertical="top" wrapText="1"/>
    </xf>
    <xf numFmtId="0" fontId="39" fillId="3" borderId="0" xfId="2" applyFont="1" applyFill="1"/>
    <xf numFmtId="0" fontId="39" fillId="3" borderId="12" xfId="2" applyFont="1" applyFill="1" applyBorder="1"/>
    <xf numFmtId="0" fontId="39" fillId="3" borderId="13" xfId="2" applyFont="1" applyFill="1" applyBorder="1"/>
    <xf numFmtId="0" fontId="39" fillId="3" borderId="15" xfId="2" applyFont="1" applyFill="1" applyBorder="1"/>
    <xf numFmtId="0" fontId="39" fillId="3" borderId="14" xfId="2" applyFont="1" applyFill="1" applyBorder="1"/>
    <xf numFmtId="0" fontId="43" fillId="3" borderId="0" xfId="2" applyFont="1" applyFill="1" applyAlignment="1">
      <alignment horizontal="left" vertical="center" wrapText="1"/>
    </xf>
    <xf numFmtId="0" fontId="39" fillId="3" borderId="0" xfId="2" applyFont="1" applyFill="1" applyAlignment="1">
      <alignment horizontal="left" vertical="center" wrapText="1"/>
    </xf>
    <xf numFmtId="0" fontId="39" fillId="3" borderId="0" xfId="2" quotePrefix="1" applyFont="1" applyFill="1" applyAlignment="1">
      <alignment horizontal="left" vertical="center" wrapText="1"/>
    </xf>
    <xf numFmtId="0" fontId="41" fillId="3" borderId="11" xfId="2" quotePrefix="1" applyFont="1" applyFill="1" applyBorder="1" applyAlignment="1">
      <alignment horizontal="left" vertical="top" wrapText="1"/>
    </xf>
    <xf numFmtId="0" fontId="42" fillId="3" borderId="0" xfId="2" quotePrefix="1" applyFont="1" applyFill="1" applyAlignment="1">
      <alignment horizontal="left" vertical="top" wrapText="1"/>
    </xf>
    <xf numFmtId="0" fontId="42" fillId="3" borderId="12" xfId="2" quotePrefix="1" applyFont="1" applyFill="1" applyBorder="1" applyAlignment="1">
      <alignment horizontal="left" vertical="top" wrapText="1"/>
    </xf>
    <xf numFmtId="0" fontId="51" fillId="6" borderId="0" xfId="0" applyFont="1" applyFill="1" applyAlignment="1">
      <alignment horizontal="center" vertical="center" wrapText="1" readingOrder="1"/>
    </xf>
    <xf numFmtId="0" fontId="52" fillId="5" borderId="8" xfId="0" applyFont="1" applyFill="1" applyBorder="1" applyAlignment="1">
      <alignment horizontal="center" vertical="center" wrapText="1" readingOrder="1"/>
    </xf>
    <xf numFmtId="0" fontId="52" fillId="0" borderId="8" xfId="0" applyFont="1" applyBorder="1" applyAlignment="1">
      <alignment horizontal="center" vertical="center" wrapText="1" readingOrder="1"/>
    </xf>
    <xf numFmtId="0" fontId="52" fillId="0" borderId="8" xfId="0" applyFont="1" applyBorder="1" applyAlignment="1">
      <alignment horizontal="justify" vertical="center" wrapText="1" readingOrder="1"/>
    </xf>
    <xf numFmtId="0" fontId="52" fillId="7" borderId="1" xfId="0" applyFont="1" applyFill="1" applyBorder="1" applyAlignment="1">
      <alignment horizontal="center" vertical="center" wrapText="1" readingOrder="1"/>
    </xf>
    <xf numFmtId="0" fontId="52" fillId="0" borderId="1" xfId="0" applyFont="1" applyBorder="1" applyAlignment="1">
      <alignment horizontal="center" vertical="center" wrapText="1" readingOrder="1"/>
    </xf>
    <xf numFmtId="0" fontId="52" fillId="0" borderId="1" xfId="0" applyFont="1" applyBorder="1" applyAlignment="1">
      <alignment horizontal="justify" vertical="center" wrapText="1" readingOrder="1"/>
    </xf>
    <xf numFmtId="0" fontId="52" fillId="4" borderId="1" xfId="0" applyFont="1" applyFill="1" applyBorder="1" applyAlignment="1">
      <alignment horizontal="center" vertical="center" wrapText="1" readingOrder="1"/>
    </xf>
    <xf numFmtId="0" fontId="52" fillId="8" borderId="1" xfId="0" applyFont="1" applyFill="1" applyBorder="1" applyAlignment="1">
      <alignment horizontal="center" vertical="center" wrapText="1" readingOrder="1"/>
    </xf>
    <xf numFmtId="0" fontId="52" fillId="9" borderId="1" xfId="0" applyFont="1" applyFill="1" applyBorder="1" applyAlignment="1">
      <alignment horizontal="center" vertical="center" wrapText="1" readingOrder="1"/>
    </xf>
    <xf numFmtId="0" fontId="53" fillId="3" borderId="0" xfId="0" applyFont="1" applyFill="1" applyAlignment="1">
      <alignment horizontal="justify" vertical="center" wrapText="1" readingOrder="1"/>
    </xf>
    <xf numFmtId="0" fontId="54" fillId="3" borderId="0" xfId="0" applyFont="1" applyFill="1" applyAlignment="1">
      <alignment vertical="center"/>
    </xf>
    <xf numFmtId="0" fontId="53" fillId="0" borderId="0" xfId="0" applyFont="1" applyAlignment="1">
      <alignment horizontal="justify" vertical="center" wrapText="1" readingOrder="1"/>
    </xf>
    <xf numFmtId="0" fontId="53" fillId="0" borderId="0" xfId="0" applyFont="1" applyAlignment="1">
      <alignment vertical="center"/>
    </xf>
    <xf numFmtId="0" fontId="11" fillId="0" borderId="0" xfId="0" pivotButton="1" applyFont="1"/>
    <xf numFmtId="0" fontId="55" fillId="0" borderId="0" xfId="0" applyFont="1" applyAlignment="1">
      <alignment horizontal="center" wrapText="1"/>
    </xf>
    <xf numFmtId="0" fontId="56" fillId="0" borderId="0" xfId="0" applyFont="1"/>
    <xf numFmtId="0" fontId="1" fillId="0" borderId="30" xfId="0" applyFont="1" applyBorder="1" applyAlignment="1" applyProtection="1">
      <alignment horizontal="center" vertical="center"/>
      <protection locked="0"/>
    </xf>
    <xf numFmtId="0" fontId="4" fillId="2" borderId="4" xfId="0" applyFont="1" applyFill="1" applyBorder="1" applyAlignment="1">
      <alignment horizontal="center" vertical="center" wrapText="1"/>
    </xf>
    <xf numFmtId="0" fontId="26" fillId="0" borderId="30" xfId="0" applyFont="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0" fontId="1" fillId="0" borderId="30"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textRotation="90"/>
      <protection locked="0"/>
    </xf>
    <xf numFmtId="0" fontId="4" fillId="2" borderId="31" xfId="0" applyFont="1" applyFill="1" applyBorder="1" applyAlignment="1">
      <alignment horizontal="center" vertical="center" wrapText="1"/>
    </xf>
    <xf numFmtId="0" fontId="4" fillId="3" borderId="30" xfId="0" applyFont="1" applyFill="1" applyBorder="1" applyAlignment="1">
      <alignment vertical="center"/>
    </xf>
    <xf numFmtId="0" fontId="4" fillId="3" borderId="3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77" xfId="0" applyFont="1" applyFill="1" applyBorder="1" applyAlignment="1">
      <alignment horizontal="center" vertical="center" textRotation="90"/>
    </xf>
    <xf numFmtId="0" fontId="4" fillId="2" borderId="81" xfId="0" applyFont="1" applyFill="1" applyBorder="1" applyAlignment="1">
      <alignment horizontal="center" vertical="center" textRotation="90"/>
    </xf>
    <xf numFmtId="0" fontId="24" fillId="2" borderId="82" xfId="0" applyFont="1" applyFill="1" applyBorder="1" applyAlignment="1">
      <alignment horizontal="center" vertical="center" textRotation="90"/>
    </xf>
    <xf numFmtId="0" fontId="4" fillId="2" borderId="83" xfId="0" applyFont="1" applyFill="1" applyBorder="1" applyAlignment="1">
      <alignment horizontal="center" vertical="center"/>
    </xf>
    <xf numFmtId="0" fontId="4" fillId="2" borderId="83"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wrapText="1"/>
    </xf>
    <xf numFmtId="0" fontId="4" fillId="2" borderId="84" xfId="0" applyFont="1" applyFill="1" applyBorder="1" applyAlignment="1">
      <alignment horizontal="center" vertical="center"/>
    </xf>
    <xf numFmtId="0" fontId="4" fillId="2" borderId="83" xfId="0" applyFont="1" applyFill="1" applyBorder="1" applyAlignment="1">
      <alignment horizontal="center" vertical="center" textRotation="90" wrapText="1"/>
    </xf>
    <xf numFmtId="0" fontId="4" fillId="2" borderId="83" xfId="0" applyFont="1" applyFill="1" applyBorder="1" applyAlignment="1">
      <alignment horizontal="center" vertical="center" textRotation="90"/>
    </xf>
    <xf numFmtId="0" fontId="4" fillId="2" borderId="87" xfId="0" applyFont="1" applyFill="1" applyBorder="1" applyAlignment="1">
      <alignment horizontal="center" vertical="center" textRotation="90" wrapText="1"/>
    </xf>
    <xf numFmtId="0" fontId="26" fillId="0" borderId="0" xfId="0" applyFont="1" applyAlignment="1" applyProtection="1">
      <alignment horizontal="center" vertical="center" wrapText="1"/>
      <protection locked="0"/>
    </xf>
    <xf numFmtId="0" fontId="1" fillId="0" borderId="88" xfId="0" applyFont="1" applyBorder="1" applyAlignment="1" applyProtection="1">
      <alignment horizontal="center" vertical="center" wrapText="1"/>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pplyProtection="1">
      <alignment horizontal="justify" vertical="top" wrapText="1"/>
      <protection locked="0"/>
    </xf>
    <xf numFmtId="0" fontId="1" fillId="0" borderId="30" xfId="0" applyFont="1" applyBorder="1" applyAlignment="1" applyProtection="1">
      <alignment horizontal="justify" vertical="center" wrapText="1"/>
      <protection locked="0"/>
    </xf>
    <xf numFmtId="0" fontId="1" fillId="0" borderId="30" xfId="0" applyFont="1" applyBorder="1" applyAlignment="1" applyProtection="1">
      <alignment horizontal="center" vertical="center"/>
      <protection hidden="1"/>
    </xf>
    <xf numFmtId="164" fontId="1" fillId="0" borderId="30" xfId="1" applyNumberFormat="1" applyFont="1" applyBorder="1" applyAlignment="1">
      <alignment horizontal="center" vertical="center"/>
    </xf>
    <xf numFmtId="0" fontId="26" fillId="0" borderId="28" xfId="0" applyFont="1" applyBorder="1" applyAlignment="1" applyProtection="1">
      <alignment horizontal="center" vertical="center" textRotation="90"/>
      <protection locked="0"/>
    </xf>
    <xf numFmtId="0" fontId="26" fillId="0" borderId="7" xfId="0" applyFont="1" applyBorder="1" applyAlignment="1" applyProtection="1">
      <alignment horizontal="center" vertical="center" textRotation="90"/>
      <protection locked="0"/>
    </xf>
    <xf numFmtId="0" fontId="26" fillId="0" borderId="30" xfId="0" applyFont="1" applyBorder="1" applyAlignment="1" applyProtection="1">
      <alignment horizontal="center" vertical="center" textRotation="90"/>
      <protection locked="0"/>
    </xf>
    <xf numFmtId="9" fontId="26" fillId="0" borderId="30" xfId="0" applyNumberFormat="1" applyFont="1" applyBorder="1" applyAlignment="1" applyProtection="1">
      <alignment horizontal="center" vertical="center"/>
      <protection hidden="1"/>
    </xf>
    <xf numFmtId="0" fontId="26" fillId="0" borderId="0" xfId="0" applyFont="1" applyAlignment="1" applyProtection="1">
      <alignment horizontal="center" vertical="center" textRotation="90"/>
      <protection locked="0"/>
    </xf>
    <xf numFmtId="0" fontId="26" fillId="0" borderId="79" xfId="0" applyFont="1" applyBorder="1" applyAlignment="1" applyProtection="1">
      <alignment horizontal="center" vertical="center" textRotation="90"/>
      <protection locked="0"/>
    </xf>
    <xf numFmtId="0" fontId="26" fillId="0" borderId="31" xfId="0" applyFont="1" applyBorder="1" applyAlignment="1" applyProtection="1">
      <alignment horizontal="center" vertical="center" textRotation="90"/>
      <protection locked="0"/>
    </xf>
    <xf numFmtId="9" fontId="26" fillId="0" borderId="0" xfId="0" applyNumberFormat="1" applyFont="1" applyAlignment="1" applyProtection="1">
      <alignment horizontal="center" vertical="center"/>
      <protection hidden="1"/>
    </xf>
    <xf numFmtId="0" fontId="26" fillId="0" borderId="26" xfId="0" applyFont="1" applyBorder="1" applyAlignment="1" applyProtection="1">
      <alignment horizontal="center" vertical="center" textRotation="90"/>
      <protection locked="0"/>
    </xf>
    <xf numFmtId="164" fontId="1" fillId="0" borderId="77" xfId="1" applyNumberFormat="1" applyFont="1" applyBorder="1" applyAlignment="1">
      <alignment horizontal="center" vertical="center"/>
    </xf>
    <xf numFmtId="164" fontId="1" fillId="0" borderId="31" xfId="1" applyNumberFormat="1" applyFont="1" applyBorder="1" applyAlignment="1">
      <alignment horizontal="center" vertical="center"/>
    </xf>
    <xf numFmtId="0" fontId="48" fillId="0" borderId="28" xfId="0" applyFont="1" applyBorder="1" applyAlignment="1" applyProtection="1">
      <alignment horizontal="center" vertical="center" textRotation="90" wrapText="1"/>
      <protection hidden="1"/>
    </xf>
    <xf numFmtId="0" fontId="48" fillId="0" borderId="29" xfId="0" applyFont="1" applyBorder="1" applyAlignment="1" applyProtection="1">
      <alignment horizontal="center" vertical="center" textRotation="90"/>
      <protection hidden="1"/>
    </xf>
    <xf numFmtId="0" fontId="48" fillId="0" borderId="92" xfId="0" applyFont="1" applyBorder="1" applyAlignment="1" applyProtection="1">
      <alignment horizontal="center" vertical="center" textRotation="90"/>
      <protection hidden="1"/>
    </xf>
    <xf numFmtId="0" fontId="48" fillId="0" borderId="85" xfId="0" applyFont="1" applyBorder="1" applyAlignment="1" applyProtection="1">
      <alignment horizontal="center" vertical="center" textRotation="90" wrapText="1"/>
      <protection hidden="1"/>
    </xf>
    <xf numFmtId="0" fontId="48" fillId="0" borderId="0" xfId="0" applyFont="1" applyAlignment="1" applyProtection="1">
      <alignment horizontal="center" vertical="center" textRotation="90" wrapText="1"/>
      <protection hidden="1"/>
    </xf>
    <xf numFmtId="0" fontId="48" fillId="0" borderId="72" xfId="0" applyFont="1" applyBorder="1" applyAlignment="1" applyProtection="1">
      <alignment horizontal="center" vertical="center" textRotation="90"/>
      <protection hidden="1"/>
    </xf>
    <xf numFmtId="0" fontId="48" fillId="0" borderId="78" xfId="0" applyFont="1" applyBorder="1" applyAlignment="1" applyProtection="1">
      <alignment horizontal="center" vertical="center" textRotation="90" wrapText="1"/>
      <protection hidden="1"/>
    </xf>
    <xf numFmtId="0" fontId="1" fillId="3" borderId="77" xfId="0" applyFont="1" applyFill="1" applyBorder="1" applyAlignment="1">
      <alignment vertical="center"/>
    </xf>
    <xf numFmtId="0" fontId="1" fillId="3" borderId="79" xfId="0" applyFont="1" applyFill="1" applyBorder="1" applyAlignment="1">
      <alignment vertical="center"/>
    </xf>
    <xf numFmtId="0" fontId="4" fillId="3" borderId="31" xfId="0" applyFont="1" applyFill="1" applyBorder="1" applyAlignment="1">
      <alignment horizontal="center" vertical="center"/>
    </xf>
    <xf numFmtId="0" fontId="4" fillId="3" borderId="31" xfId="0" applyFont="1" applyFill="1" applyBorder="1" applyAlignment="1">
      <alignment horizontal="center" vertical="center" wrapText="1"/>
    </xf>
    <xf numFmtId="0" fontId="1" fillId="0" borderId="79" xfId="0" applyFont="1" applyBorder="1" applyAlignment="1">
      <alignment vertical="center"/>
    </xf>
    <xf numFmtId="14" fontId="1" fillId="3" borderId="30" xfId="0" applyNumberFormat="1" applyFont="1" applyFill="1" applyBorder="1" applyAlignment="1">
      <alignment horizontal="center" vertical="center"/>
    </xf>
    <xf numFmtId="0" fontId="1" fillId="3" borderId="30" xfId="0" applyFont="1" applyFill="1" applyBorder="1" applyAlignment="1">
      <alignment horizontal="center" vertical="center"/>
    </xf>
    <xf numFmtId="16" fontId="1" fillId="3" borderId="30" xfId="0" applyNumberFormat="1" applyFont="1" applyFill="1" applyBorder="1" applyAlignment="1">
      <alignment horizontal="center" vertical="center"/>
    </xf>
    <xf numFmtId="0" fontId="4" fillId="3" borderId="30" xfId="0" applyFont="1" applyFill="1" applyBorder="1" applyAlignment="1">
      <alignment horizontal="center" vertical="center"/>
    </xf>
    <xf numFmtId="0" fontId="4" fillId="3" borderId="30" xfId="0" applyFont="1" applyFill="1" applyBorder="1" applyAlignment="1">
      <alignment vertical="center" wrapText="1"/>
    </xf>
    <xf numFmtId="0" fontId="1" fillId="3" borderId="30" xfId="0" applyFont="1" applyFill="1" applyBorder="1" applyAlignment="1">
      <alignment horizontal="center" vertical="center" wrapText="1"/>
    </xf>
    <xf numFmtId="0" fontId="40" fillId="14" borderId="45" xfId="2" applyFont="1" applyFill="1" applyBorder="1" applyAlignment="1">
      <alignment horizontal="center" vertical="center" wrapText="1"/>
    </xf>
    <xf numFmtId="0" fontId="40" fillId="14" borderId="46" xfId="2" applyFont="1" applyFill="1" applyBorder="1" applyAlignment="1">
      <alignment horizontal="center" vertical="center" wrapText="1"/>
    </xf>
    <xf numFmtId="0" fontId="40" fillId="14" borderId="47" xfId="2" applyFont="1" applyFill="1" applyBorder="1" applyAlignment="1">
      <alignment horizontal="center" vertical="center" wrapText="1"/>
    </xf>
    <xf numFmtId="0" fontId="39" fillId="0" borderId="11" xfId="2" quotePrefix="1" applyFont="1" applyBorder="1" applyAlignment="1">
      <alignment horizontal="left" vertical="center" wrapText="1"/>
    </xf>
    <xf numFmtId="0" fontId="39" fillId="0" borderId="0" xfId="2" quotePrefix="1" applyFont="1" applyAlignment="1">
      <alignment horizontal="left" vertical="center" wrapText="1"/>
    </xf>
    <xf numFmtId="0" fontId="39" fillId="0" borderId="12" xfId="2" quotePrefix="1" applyFont="1" applyBorder="1" applyAlignment="1">
      <alignment horizontal="left" vertical="center" wrapText="1"/>
    </xf>
    <xf numFmtId="0" fontId="39" fillId="0" borderId="65" xfId="2" quotePrefix="1" applyFont="1" applyBorder="1" applyAlignment="1">
      <alignment horizontal="left" vertical="center" wrapText="1"/>
    </xf>
    <xf numFmtId="0" fontId="39" fillId="0" borderId="66" xfId="2" quotePrefix="1" applyFont="1" applyBorder="1" applyAlignment="1">
      <alignment horizontal="left" vertical="center" wrapText="1"/>
    </xf>
    <xf numFmtId="0" fontId="39" fillId="0" borderId="67" xfId="2" quotePrefix="1" applyFont="1" applyBorder="1" applyAlignment="1">
      <alignment horizontal="left" vertical="center" wrapText="1"/>
    </xf>
    <xf numFmtId="0" fontId="41" fillId="3" borderId="48" xfId="2" quotePrefix="1" applyFont="1" applyFill="1" applyBorder="1" applyAlignment="1">
      <alignment horizontal="left" vertical="top" wrapText="1"/>
    </xf>
    <xf numFmtId="0" fontId="42" fillId="3" borderId="49" xfId="2" quotePrefix="1" applyFont="1" applyFill="1" applyBorder="1" applyAlignment="1">
      <alignment horizontal="left" vertical="top" wrapText="1"/>
    </xf>
    <xf numFmtId="0" fontId="42" fillId="3" borderId="50" xfId="2" quotePrefix="1" applyFont="1" applyFill="1" applyBorder="1" applyAlignment="1">
      <alignment horizontal="left" vertical="top" wrapText="1"/>
    </xf>
    <xf numFmtId="0" fontId="39" fillId="0" borderId="11" xfId="2" quotePrefix="1" applyFont="1" applyBorder="1" applyAlignment="1">
      <alignment horizontal="left" vertical="top" wrapText="1"/>
    </xf>
    <xf numFmtId="0" fontId="39" fillId="0" borderId="0" xfId="2" quotePrefix="1" applyFont="1" applyAlignment="1">
      <alignment horizontal="left" vertical="top" wrapText="1"/>
    </xf>
    <xf numFmtId="0" fontId="39" fillId="0" borderId="12" xfId="2" quotePrefix="1" applyFont="1" applyBorder="1" applyAlignment="1">
      <alignment horizontal="left" vertical="top" wrapText="1"/>
    </xf>
    <xf numFmtId="0" fontId="44" fillId="14" borderId="51" xfId="3" applyFont="1" applyFill="1" applyBorder="1" applyAlignment="1">
      <alignment horizontal="center" vertical="center" wrapText="1"/>
    </xf>
    <xf numFmtId="0" fontId="44" fillId="14" borderId="52" xfId="3" applyFont="1" applyFill="1" applyBorder="1" applyAlignment="1">
      <alignment horizontal="center" vertical="center" wrapText="1"/>
    </xf>
    <xf numFmtId="0" fontId="44" fillId="14" borderId="53" xfId="2" applyFont="1" applyFill="1" applyBorder="1" applyAlignment="1">
      <alignment horizontal="center" vertical="center"/>
    </xf>
    <xf numFmtId="0" fontId="4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44" fillId="3" borderId="55" xfId="3" applyFont="1" applyFill="1" applyBorder="1" applyAlignment="1">
      <alignment horizontal="left" vertical="top" wrapText="1" readingOrder="1"/>
    </xf>
    <xf numFmtId="0" fontId="44" fillId="3" borderId="56" xfId="3" applyFont="1" applyFill="1" applyBorder="1" applyAlignment="1">
      <alignment horizontal="left" vertical="top" wrapText="1" readingOrder="1"/>
    </xf>
    <xf numFmtId="0" fontId="45" fillId="3" borderId="57" xfId="2" applyFont="1" applyFill="1" applyBorder="1" applyAlignment="1">
      <alignment horizontal="justify" vertical="center" wrapText="1"/>
    </xf>
    <xf numFmtId="0" fontId="45" fillId="3" borderId="58" xfId="2" applyFont="1" applyFill="1" applyBorder="1" applyAlignment="1">
      <alignment horizontal="justify" vertical="center" wrapText="1"/>
    </xf>
    <xf numFmtId="0" fontId="44" fillId="3" borderId="59" xfId="0" applyFont="1" applyFill="1" applyBorder="1" applyAlignment="1">
      <alignment horizontal="left" vertical="center" wrapText="1"/>
    </xf>
    <xf numFmtId="0" fontId="44" fillId="3" borderId="60" xfId="0" applyFont="1" applyFill="1" applyBorder="1" applyAlignment="1">
      <alignment horizontal="left" vertical="center" wrapText="1"/>
    </xf>
    <xf numFmtId="0" fontId="45" fillId="3" borderId="61" xfId="2" applyFont="1" applyFill="1" applyBorder="1" applyAlignment="1">
      <alignment horizontal="justify" vertical="center" wrapText="1"/>
    </xf>
    <xf numFmtId="0" fontId="45" fillId="3" borderId="62" xfId="2" applyFont="1" applyFill="1" applyBorder="1" applyAlignment="1">
      <alignment horizontal="justify" vertical="center" wrapText="1"/>
    </xf>
    <xf numFmtId="0" fontId="39" fillId="3" borderId="11" xfId="2" applyFont="1" applyFill="1" applyBorder="1" applyAlignment="1">
      <alignment horizontal="left" vertical="top" wrapText="1"/>
    </xf>
    <xf numFmtId="0" fontId="39" fillId="3" borderId="0" xfId="2" applyFont="1" applyFill="1" applyAlignment="1">
      <alignment horizontal="left" vertical="top" wrapText="1"/>
    </xf>
    <xf numFmtId="0" fontId="39" fillId="3" borderId="12" xfId="2" applyFont="1" applyFill="1" applyBorder="1" applyAlignment="1">
      <alignment horizontal="left" vertical="top" wrapText="1"/>
    </xf>
    <xf numFmtId="0" fontId="44" fillId="3" borderId="68" xfId="0" applyFont="1" applyFill="1" applyBorder="1" applyAlignment="1">
      <alignment horizontal="left" vertical="center" wrapText="1"/>
    </xf>
    <xf numFmtId="0" fontId="44" fillId="3" borderId="69" xfId="0" applyFont="1" applyFill="1" applyBorder="1" applyAlignment="1">
      <alignment horizontal="left" vertical="center" wrapText="1"/>
    </xf>
    <xf numFmtId="0" fontId="44" fillId="3" borderId="70" xfId="0" applyFont="1" applyFill="1" applyBorder="1" applyAlignment="1">
      <alignment horizontal="left" vertical="center" wrapText="1"/>
    </xf>
    <xf numFmtId="0" fontId="44" fillId="3" borderId="71" xfId="0" applyFont="1" applyFill="1" applyBorder="1" applyAlignment="1">
      <alignment horizontal="left" vertical="center" wrapText="1"/>
    </xf>
    <xf numFmtId="0" fontId="45" fillId="3" borderId="63" xfId="0" applyFont="1" applyFill="1" applyBorder="1" applyAlignment="1">
      <alignment horizontal="justify" vertical="center" wrapText="1"/>
    </xf>
    <xf numFmtId="0" fontId="45" fillId="3" borderId="64" xfId="0" applyFont="1" applyFill="1" applyBorder="1" applyAlignment="1">
      <alignment horizontal="justify" vertical="center" wrapText="1"/>
    </xf>
    <xf numFmtId="0" fontId="48" fillId="0" borderId="77" xfId="0" applyFont="1" applyBorder="1" applyAlignment="1" applyProtection="1">
      <alignment horizontal="center" vertical="center"/>
      <protection hidden="1"/>
    </xf>
    <xf numFmtId="0" fontId="48" fillId="0" borderId="79" xfId="0" applyFont="1" applyBorder="1" applyAlignment="1" applyProtection="1">
      <alignment horizontal="center" vertical="center"/>
      <protection hidden="1"/>
    </xf>
    <xf numFmtId="0" fontId="48" fillId="0" borderId="31" xfId="0" applyFont="1" applyBorder="1" applyAlignment="1" applyProtection="1">
      <alignment horizontal="center" vertical="center"/>
      <protection hidden="1"/>
    </xf>
    <xf numFmtId="9" fontId="26" fillId="0" borderId="77" xfId="0" applyNumberFormat="1" applyFont="1" applyBorder="1" applyAlignment="1" applyProtection="1">
      <alignment horizontal="center" vertical="center" wrapText="1"/>
      <protection hidden="1"/>
    </xf>
    <xf numFmtId="9" fontId="26" fillId="0" borderId="79" xfId="0" applyNumberFormat="1" applyFont="1" applyBorder="1" applyAlignment="1" applyProtection="1">
      <alignment horizontal="center" vertical="center" wrapText="1"/>
      <protection hidden="1"/>
    </xf>
    <xf numFmtId="9" fontId="26" fillId="0" borderId="31" xfId="0" applyNumberFormat="1" applyFont="1" applyBorder="1" applyAlignment="1" applyProtection="1">
      <alignment horizontal="center" vertical="center" wrapText="1"/>
      <protection hidden="1"/>
    </xf>
    <xf numFmtId="9" fontId="26" fillId="0" borderId="77" xfId="0" applyNumberFormat="1" applyFont="1" applyBorder="1" applyAlignment="1" applyProtection="1">
      <alignment horizontal="center" vertical="center" wrapText="1"/>
      <protection locked="0"/>
    </xf>
    <xf numFmtId="9" fontId="26" fillId="0" borderId="79" xfId="0" applyNumberFormat="1" applyFont="1" applyBorder="1" applyAlignment="1" applyProtection="1">
      <alignment horizontal="center" vertical="center" wrapText="1"/>
      <protection locked="0"/>
    </xf>
    <xf numFmtId="9" fontId="26" fillId="0" borderId="31" xfId="0" applyNumberFormat="1" applyFont="1" applyBorder="1" applyAlignment="1" applyProtection="1">
      <alignment horizontal="center" vertical="center" wrapText="1"/>
      <protection locked="0"/>
    </xf>
    <xf numFmtId="9" fontId="26" fillId="0" borderId="0" xfId="0" applyNumberFormat="1" applyFont="1" applyAlignment="1" applyProtection="1">
      <alignment horizontal="center" vertical="center" wrapText="1"/>
      <protection hidden="1"/>
    </xf>
    <xf numFmtId="0" fontId="48" fillId="0" borderId="77" xfId="0" applyFont="1" applyBorder="1" applyAlignment="1" applyProtection="1">
      <alignment horizontal="center" vertical="center" wrapText="1"/>
      <protection hidden="1"/>
    </xf>
    <xf numFmtId="0" fontId="48" fillId="0" borderId="79" xfId="0" applyFont="1" applyBorder="1" applyAlignment="1" applyProtection="1">
      <alignment horizontal="center" vertical="center" wrapText="1"/>
      <protection hidden="1"/>
    </xf>
    <xf numFmtId="0" fontId="48" fillId="0" borderId="31" xfId="0" applyFont="1" applyBorder="1" applyAlignment="1" applyProtection="1">
      <alignment horizontal="center" vertical="center" wrapText="1"/>
      <protection hidden="1"/>
    </xf>
    <xf numFmtId="0" fontId="26" fillId="0" borderId="77"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1" fillId="3" borderId="7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0" borderId="77" xfId="0" applyFont="1" applyBorder="1" applyAlignment="1">
      <alignment horizontal="center" vertical="center"/>
    </xf>
    <xf numFmtId="0" fontId="1" fillId="0" borderId="79" xfId="0" applyFont="1" applyBorder="1" applyAlignment="1">
      <alignment horizontal="center" vertical="center"/>
    </xf>
    <xf numFmtId="0" fontId="26" fillId="0" borderId="0" xfId="0" applyFont="1" applyAlignment="1" applyProtection="1">
      <alignment horizontal="center" vertical="center" wrapText="1"/>
      <protection locked="0"/>
    </xf>
    <xf numFmtId="0" fontId="49" fillId="0" borderId="89" xfId="0" applyFont="1" applyBorder="1" applyAlignment="1" applyProtection="1">
      <alignment horizontal="center" vertical="center" wrapText="1"/>
      <protection locked="0"/>
    </xf>
    <xf numFmtId="0" fontId="49" fillId="0" borderId="90" xfId="0" applyFont="1" applyBorder="1" applyAlignment="1" applyProtection="1">
      <alignment horizontal="center" vertical="center" wrapText="1"/>
      <protection locked="0"/>
    </xf>
    <xf numFmtId="0" fontId="49" fillId="0" borderId="91" xfId="0" applyFont="1" applyBorder="1" applyAlignment="1" applyProtection="1">
      <alignment horizontal="center" vertical="center" wrapText="1"/>
      <protection locked="0"/>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7"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7" xfId="0" applyFont="1" applyFill="1" applyBorder="1" applyAlignment="1">
      <alignment horizontal="center" vertical="center" textRotation="90" wrapText="1"/>
    </xf>
    <xf numFmtId="0" fontId="4" fillId="2" borderId="79" xfId="0" applyFont="1" applyFill="1" applyBorder="1" applyAlignment="1">
      <alignment horizontal="center" vertical="center" textRotation="90" wrapText="1"/>
    </xf>
    <xf numFmtId="0" fontId="4" fillId="2" borderId="75" xfId="0" applyFont="1" applyFill="1" applyBorder="1" applyAlignment="1">
      <alignment horizontal="center" vertical="center" textRotation="90" wrapText="1"/>
    </xf>
    <xf numFmtId="0" fontId="4" fillId="2" borderId="80" xfId="0" applyFont="1" applyFill="1" applyBorder="1" applyAlignment="1">
      <alignment horizontal="center" vertical="center" textRotation="90" wrapText="1"/>
    </xf>
    <xf numFmtId="0" fontId="4" fillId="2"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0" borderId="80" xfId="0" applyFont="1" applyBorder="1" applyAlignment="1">
      <alignment horizontal="center" vertical="center"/>
    </xf>
    <xf numFmtId="0" fontId="1" fillId="0" borderId="31" xfId="0" applyFont="1" applyBorder="1" applyAlignment="1">
      <alignment horizontal="center" vertical="center"/>
    </xf>
    <xf numFmtId="0" fontId="1" fillId="0" borderId="77"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4" fillId="2" borderId="76" xfId="0" applyFont="1" applyFill="1" applyBorder="1" applyAlignment="1">
      <alignment horizontal="center" vertical="center" wrapText="1"/>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2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9" xfId="0" applyFont="1" applyFill="1" applyBorder="1" applyAlignment="1">
      <alignment horizontal="center" vertical="center"/>
    </xf>
    <xf numFmtId="0" fontId="22" fillId="2" borderId="4" xfId="0" applyFont="1" applyFill="1" applyBorder="1" applyAlignment="1">
      <alignment horizontal="left" vertical="center"/>
    </xf>
    <xf numFmtId="0" fontId="22" fillId="2" borderId="7" xfId="0" applyFont="1" applyFill="1" applyBorder="1" applyAlignment="1">
      <alignment horizontal="left" vertical="center"/>
    </xf>
    <xf numFmtId="0" fontId="24" fillId="2" borderId="77" xfId="0" applyFont="1" applyFill="1" applyBorder="1" applyAlignment="1">
      <alignment horizontal="center" vertical="center" textRotation="90"/>
    </xf>
    <xf numFmtId="0" fontId="24" fillId="2" borderId="79" xfId="0" applyFont="1" applyFill="1" applyBorder="1" applyAlignment="1">
      <alignment horizontal="center" vertical="center" textRotation="90"/>
    </xf>
    <xf numFmtId="0" fontId="4" fillId="2" borderId="75" xfId="0" applyFont="1" applyFill="1" applyBorder="1" applyAlignment="1">
      <alignment horizontal="center" vertical="center"/>
    </xf>
    <xf numFmtId="0" fontId="4" fillId="2" borderId="80" xfId="0" applyFont="1" applyFill="1" applyBorder="1" applyAlignment="1">
      <alignment horizontal="center" vertical="center"/>
    </xf>
    <xf numFmtId="0" fontId="1" fillId="3" borderId="30" xfId="0" applyFont="1" applyFill="1" applyBorder="1" applyAlignment="1">
      <alignment horizontal="center" vertical="center" wrapText="1"/>
    </xf>
    <xf numFmtId="0" fontId="26" fillId="0" borderId="0" xfId="0" applyFont="1" applyAlignment="1" applyProtection="1">
      <alignment horizontal="center" vertical="center" textRotation="90"/>
      <protection locked="0"/>
    </xf>
    <xf numFmtId="0" fontId="26" fillId="0" borderId="6" xfId="0" applyFont="1" applyBorder="1" applyAlignment="1" applyProtection="1">
      <alignment horizontal="center" vertical="center" textRotation="90"/>
      <protection locked="0"/>
    </xf>
    <xf numFmtId="0" fontId="26" fillId="0" borderId="28" xfId="0" applyFont="1" applyBorder="1" applyAlignment="1" applyProtection="1">
      <alignment horizontal="center" vertical="center" textRotation="90"/>
      <protection locked="0"/>
    </xf>
    <xf numFmtId="0" fontId="2" fillId="0" borderId="7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6" fillId="3" borderId="73" xfId="0" applyFont="1" applyFill="1" applyBorder="1" applyAlignment="1" applyProtection="1">
      <alignment horizontal="left" vertical="center"/>
      <protection locked="0"/>
    </xf>
    <xf numFmtId="0" fontId="26" fillId="3" borderId="74" xfId="0" applyFont="1" applyFill="1" applyBorder="1" applyAlignment="1" applyProtection="1">
      <alignment horizontal="left" vertical="center"/>
      <protection locked="0"/>
    </xf>
    <xf numFmtId="0" fontId="26" fillId="3" borderId="73" xfId="0" applyFont="1" applyFill="1" applyBorder="1" applyAlignment="1" applyProtection="1">
      <alignment horizontal="left" vertical="center" wrapText="1"/>
      <protection locked="0"/>
    </xf>
    <xf numFmtId="0" fontId="26" fillId="3" borderId="74" xfId="0" applyFont="1" applyFill="1" applyBorder="1" applyAlignment="1" applyProtection="1">
      <alignment horizontal="left" vertical="center" wrapText="1"/>
      <protection locked="0"/>
    </xf>
    <xf numFmtId="9" fontId="1" fillId="0" borderId="27" xfId="0" applyNumberFormat="1" applyFont="1" applyBorder="1" applyAlignment="1" applyProtection="1">
      <alignment horizontal="center" vertical="center" wrapText="1"/>
      <protection hidden="1"/>
    </xf>
    <xf numFmtId="9" fontId="1" fillId="0" borderId="72" xfId="0" applyNumberFormat="1"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6" xfId="0" applyFont="1" applyBorder="1" applyAlignment="1" applyProtection="1">
      <alignment horizontal="center" vertical="center"/>
      <protection hidden="1"/>
    </xf>
    <xf numFmtId="0" fontId="1" fillId="0" borderId="77"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hidden="1"/>
    </xf>
    <xf numFmtId="9" fontId="1" fillId="0" borderId="77" xfId="0" applyNumberFormat="1" applyFont="1" applyBorder="1" applyAlignment="1" applyProtection="1">
      <alignment horizontal="center" vertical="center" wrapText="1"/>
      <protection hidden="1"/>
    </xf>
    <xf numFmtId="9" fontId="1" fillId="0" borderId="31" xfId="0" applyNumberFormat="1" applyFont="1" applyBorder="1" applyAlignment="1" applyProtection="1">
      <alignment horizontal="center" vertical="center" wrapText="1"/>
      <protection hidden="1"/>
    </xf>
    <xf numFmtId="9" fontId="1" fillId="0" borderId="77" xfId="0" applyNumberFormat="1" applyFont="1" applyBorder="1" applyAlignment="1" applyProtection="1">
      <alignment horizontal="center" vertical="center" wrapText="1"/>
      <protection locked="0"/>
    </xf>
    <xf numFmtId="9" fontId="1" fillId="0" borderId="31" xfId="0" applyNumberFormat="1" applyFont="1" applyBorder="1" applyAlignment="1" applyProtection="1">
      <alignment horizontal="center" vertical="center" wrapText="1"/>
      <protection locked="0"/>
    </xf>
    <xf numFmtId="0" fontId="23" fillId="0" borderId="0" xfId="0" applyFont="1" applyAlignment="1">
      <alignment horizontal="center" vertical="center" wrapText="1"/>
    </xf>
    <xf numFmtId="0" fontId="18" fillId="5" borderId="11"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9" xfId="0" applyFont="1" applyBorder="1" applyAlignment="1">
      <alignment horizontal="center" vertical="center" wrapText="1"/>
    </xf>
    <xf numFmtId="0" fontId="15" fillId="0" borderId="16"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wrapText="1"/>
    </xf>
    <xf numFmtId="0" fontId="16" fillId="10" borderId="0" xfId="0" applyFont="1" applyFill="1" applyAlignment="1">
      <alignment horizontal="center" vertical="center" textRotation="90" wrapText="1" readingOrder="1"/>
    </xf>
    <xf numFmtId="0" fontId="16" fillId="10" borderId="12" xfId="0" applyFont="1" applyFill="1" applyBorder="1" applyAlignment="1">
      <alignment horizontal="center" vertical="center" textRotation="90"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21" xfId="0" applyFont="1" applyFill="1" applyBorder="1" applyAlignment="1">
      <alignment horizontal="center" vertical="center" wrapText="1" readingOrder="1"/>
    </xf>
    <xf numFmtId="0" fontId="19" fillId="12" borderId="22" xfId="0" applyFont="1" applyFill="1" applyBorder="1" applyAlignment="1">
      <alignment horizontal="center" vertical="center" wrapText="1" readingOrder="1"/>
    </xf>
    <xf numFmtId="0" fontId="19" fillId="12" borderId="23" xfId="0" applyFont="1" applyFill="1" applyBorder="1" applyAlignment="1">
      <alignment horizontal="center" vertical="center" wrapText="1" readingOrder="1"/>
    </xf>
    <xf numFmtId="0" fontId="19" fillId="12" borderId="24" xfId="0" applyFont="1" applyFill="1" applyBorder="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21" xfId="0" applyFont="1" applyFill="1" applyBorder="1" applyAlignment="1">
      <alignment horizontal="center" vertical="center" wrapText="1" readingOrder="1"/>
    </xf>
    <xf numFmtId="0" fontId="19" fillId="11" borderId="22" xfId="0" applyFont="1" applyFill="1" applyBorder="1" applyAlignment="1">
      <alignment horizontal="center" vertical="center" wrapText="1" readingOrder="1"/>
    </xf>
    <xf numFmtId="0" fontId="19" fillId="11" borderId="23" xfId="0" applyFont="1" applyFill="1" applyBorder="1" applyAlignment="1">
      <alignment horizontal="center" vertical="center" wrapText="1" readingOrder="1"/>
    </xf>
    <xf numFmtId="0" fontId="19" fillId="11" borderId="24" xfId="0" applyFont="1" applyFill="1" applyBorder="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21" xfId="0" applyFont="1" applyFill="1" applyBorder="1" applyAlignment="1">
      <alignment horizontal="center" vertical="center" wrapText="1" readingOrder="1"/>
    </xf>
    <xf numFmtId="0" fontId="19" fillId="13" borderId="22" xfId="0" applyFont="1" applyFill="1" applyBorder="1" applyAlignment="1">
      <alignment horizontal="center" vertical="center" wrapText="1" readingOrder="1"/>
    </xf>
    <xf numFmtId="0" fontId="19" fillId="13" borderId="23" xfId="0" applyFont="1" applyFill="1" applyBorder="1" applyAlignment="1">
      <alignment horizontal="center" vertical="center" wrapText="1" readingOrder="1"/>
    </xf>
    <xf numFmtId="0" fontId="19" fillId="13" borderId="24" xfId="0" applyFont="1" applyFill="1" applyBorder="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21" xfId="0" applyFont="1" applyFill="1" applyBorder="1" applyAlignment="1">
      <alignment horizontal="center" vertical="center" wrapText="1" readingOrder="1"/>
    </xf>
    <xf numFmtId="0" fontId="19" fillId="5" borderId="22" xfId="0" applyFont="1" applyFill="1" applyBorder="1" applyAlignment="1">
      <alignment horizontal="center" vertical="center" wrapText="1" readingOrder="1"/>
    </xf>
    <xf numFmtId="0" fontId="19" fillId="5" borderId="23" xfId="0" applyFont="1" applyFill="1" applyBorder="1" applyAlignment="1">
      <alignment horizontal="center" vertical="center" wrapText="1" readingOrder="1"/>
    </xf>
    <xf numFmtId="0" fontId="19" fillId="5" borderId="24" xfId="0" applyFont="1" applyFill="1" applyBorder="1" applyAlignment="1">
      <alignment horizontal="center" vertical="center" wrapText="1" readingOrder="1"/>
    </xf>
    <xf numFmtId="0" fontId="34" fillId="0" borderId="9" xfId="0" applyFont="1" applyBorder="1" applyAlignment="1">
      <alignment horizontal="center" vertical="center" wrapText="1"/>
    </xf>
    <xf numFmtId="0" fontId="34" fillId="0" borderId="16"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34" fillId="0" borderId="14" xfId="0" applyFont="1" applyBorder="1" applyAlignment="1">
      <alignment horizontal="center" vertical="center"/>
    </xf>
    <xf numFmtId="0" fontId="34" fillId="0" borderId="16" xfId="0" applyFont="1" applyBorder="1" applyAlignment="1">
      <alignment horizontal="center" vertical="center" wrapText="1"/>
    </xf>
    <xf numFmtId="0" fontId="33" fillId="11" borderId="17" xfId="0" applyFont="1" applyFill="1" applyBorder="1" applyAlignment="1">
      <alignment horizontal="center" vertical="center" wrapText="1" readingOrder="1"/>
    </xf>
    <xf numFmtId="0" fontId="33" fillId="11" borderId="18" xfId="0" applyFont="1" applyFill="1" applyBorder="1" applyAlignment="1">
      <alignment horizontal="center" vertical="center" wrapText="1" readingOrder="1"/>
    </xf>
    <xf numFmtId="0" fontId="33" fillId="11" borderId="19" xfId="0" applyFont="1" applyFill="1" applyBorder="1" applyAlignment="1">
      <alignment horizontal="center" vertical="center" wrapText="1" readingOrder="1"/>
    </xf>
    <xf numFmtId="0" fontId="33" fillId="11" borderId="20" xfId="0" applyFont="1" applyFill="1" applyBorder="1" applyAlignment="1">
      <alignment horizontal="center" vertical="center" wrapText="1" readingOrder="1"/>
    </xf>
    <xf numFmtId="0" fontId="33" fillId="11" borderId="0" xfId="0" applyFont="1" applyFill="1" applyAlignment="1">
      <alignment horizontal="center" vertical="center" wrapText="1" readingOrder="1"/>
    </xf>
    <xf numFmtId="0" fontId="33" fillId="11" borderId="21" xfId="0" applyFont="1" applyFill="1" applyBorder="1" applyAlignment="1">
      <alignment horizontal="center" vertical="center" wrapText="1" readingOrder="1"/>
    </xf>
    <xf numFmtId="0" fontId="33" fillId="11" borderId="22"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33" fillId="11" borderId="24" xfId="0" applyFont="1" applyFill="1" applyBorder="1" applyAlignment="1">
      <alignment horizontal="center" vertical="center" wrapText="1" readingOrder="1"/>
    </xf>
    <xf numFmtId="0" fontId="34" fillId="0" borderId="11" xfId="0" applyFont="1" applyBorder="1" applyAlignment="1">
      <alignment horizontal="center" vertical="center" wrapText="1"/>
    </xf>
    <xf numFmtId="0" fontId="33" fillId="12" borderId="17" xfId="0" applyFont="1" applyFill="1" applyBorder="1" applyAlignment="1">
      <alignment horizontal="center" vertical="center" wrapText="1" readingOrder="1"/>
    </xf>
    <xf numFmtId="0" fontId="33" fillId="12" borderId="18" xfId="0" applyFont="1" applyFill="1" applyBorder="1" applyAlignment="1">
      <alignment horizontal="center" vertical="center" wrapText="1" readingOrder="1"/>
    </xf>
    <xf numFmtId="0" fontId="33" fillId="12" borderId="19" xfId="0" applyFont="1" applyFill="1" applyBorder="1" applyAlignment="1">
      <alignment horizontal="center" vertical="center" wrapText="1" readingOrder="1"/>
    </xf>
    <xf numFmtId="0" fontId="33" fillId="12" borderId="20" xfId="0" applyFont="1" applyFill="1" applyBorder="1" applyAlignment="1">
      <alignment horizontal="center" vertical="center" wrapText="1" readingOrder="1"/>
    </xf>
    <xf numFmtId="0" fontId="33" fillId="12" borderId="0" xfId="0" applyFont="1" applyFill="1" applyAlignment="1">
      <alignment horizontal="center" vertical="center" wrapText="1" readingOrder="1"/>
    </xf>
    <xf numFmtId="0" fontId="33" fillId="12" borderId="21" xfId="0" applyFont="1" applyFill="1" applyBorder="1" applyAlignment="1">
      <alignment horizontal="center" vertical="center" wrapText="1" readingOrder="1"/>
    </xf>
    <xf numFmtId="0" fontId="33" fillId="12" borderId="22" xfId="0" applyFont="1" applyFill="1" applyBorder="1" applyAlignment="1">
      <alignment horizontal="center" vertical="center" wrapText="1" readingOrder="1"/>
    </xf>
    <xf numFmtId="0" fontId="33" fillId="12" borderId="23" xfId="0" applyFont="1" applyFill="1" applyBorder="1" applyAlignment="1">
      <alignment horizontal="center" vertical="center" wrapText="1" readingOrder="1"/>
    </xf>
    <xf numFmtId="0" fontId="33" fillId="12" borderId="24" xfId="0" applyFont="1" applyFill="1" applyBorder="1" applyAlignment="1">
      <alignment horizontal="center" vertical="center" wrapText="1" readingOrder="1"/>
    </xf>
    <xf numFmtId="0" fontId="32" fillId="0" borderId="0" xfId="0" applyFont="1" applyAlignment="1">
      <alignment horizontal="center" vertical="center" wrapText="1"/>
    </xf>
    <xf numFmtId="0" fontId="20" fillId="0" borderId="0" xfId="0" applyFont="1" applyAlignment="1">
      <alignment horizontal="center" vertical="center" wrapText="1"/>
    </xf>
    <xf numFmtId="0" fontId="33" fillId="5" borderId="17" xfId="0" applyFont="1" applyFill="1" applyBorder="1" applyAlignment="1">
      <alignment horizontal="center" vertical="center" wrapText="1" readingOrder="1"/>
    </xf>
    <xf numFmtId="0" fontId="33" fillId="5" borderId="18" xfId="0" applyFont="1" applyFill="1" applyBorder="1" applyAlignment="1">
      <alignment horizontal="center" vertical="center" wrapText="1" readingOrder="1"/>
    </xf>
    <xf numFmtId="0" fontId="33" fillId="5" borderId="19" xfId="0" applyFont="1" applyFill="1" applyBorder="1" applyAlignment="1">
      <alignment horizontal="center" vertical="center" wrapText="1" readingOrder="1"/>
    </xf>
    <xf numFmtId="0" fontId="33" fillId="5" borderId="20" xfId="0" applyFont="1" applyFill="1" applyBorder="1" applyAlignment="1">
      <alignment horizontal="center" vertical="center" wrapText="1" readingOrder="1"/>
    </xf>
    <xf numFmtId="0" fontId="33" fillId="5" borderId="0" xfId="0" applyFont="1" applyFill="1" applyAlignment="1">
      <alignment horizontal="center" vertical="center" wrapText="1" readingOrder="1"/>
    </xf>
    <xf numFmtId="0" fontId="33" fillId="5" borderId="21" xfId="0" applyFont="1" applyFill="1" applyBorder="1" applyAlignment="1">
      <alignment horizontal="center" vertical="center" wrapText="1" readingOrder="1"/>
    </xf>
    <xf numFmtId="0" fontId="33" fillId="5" borderId="22"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33" fillId="5" borderId="24" xfId="0" applyFont="1" applyFill="1" applyBorder="1" applyAlignment="1">
      <alignment horizontal="center" vertical="center" wrapText="1" readingOrder="1"/>
    </xf>
    <xf numFmtId="0" fontId="33" fillId="13" borderId="17" xfId="0" applyFont="1" applyFill="1" applyBorder="1" applyAlignment="1">
      <alignment horizontal="center" vertical="center" wrapText="1" readingOrder="1"/>
    </xf>
    <xf numFmtId="0" fontId="33" fillId="13" borderId="18" xfId="0" applyFont="1" applyFill="1" applyBorder="1" applyAlignment="1">
      <alignment horizontal="center" vertical="center" wrapText="1" readingOrder="1"/>
    </xf>
    <xf numFmtId="0" fontId="33" fillId="13" borderId="19" xfId="0" applyFont="1" applyFill="1" applyBorder="1" applyAlignment="1">
      <alignment horizontal="center" vertical="center" wrapText="1" readingOrder="1"/>
    </xf>
    <xf numFmtId="0" fontId="33" fillId="13" borderId="20" xfId="0" applyFont="1" applyFill="1" applyBorder="1" applyAlignment="1">
      <alignment horizontal="center" vertical="center" wrapText="1" readingOrder="1"/>
    </xf>
    <xf numFmtId="0" fontId="33" fillId="13" borderId="0" xfId="0" applyFont="1" applyFill="1" applyAlignment="1">
      <alignment horizontal="center" vertical="center" wrapText="1" readingOrder="1"/>
    </xf>
    <xf numFmtId="0" fontId="33" fillId="13" borderId="21" xfId="0" applyFont="1" applyFill="1" applyBorder="1" applyAlignment="1">
      <alignment horizontal="center" vertical="center" wrapText="1" readingOrder="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33" fillId="13" borderId="24" xfId="0" applyFont="1" applyFill="1" applyBorder="1" applyAlignment="1">
      <alignment horizontal="center" vertical="center" wrapText="1" readingOrder="1"/>
    </xf>
    <xf numFmtId="0" fontId="22" fillId="0" borderId="0" xfId="0" applyFont="1" applyAlignment="1">
      <alignment horizontal="center" vertical="center"/>
    </xf>
    <xf numFmtId="0" fontId="50" fillId="0" borderId="0" xfId="0" applyFont="1" applyAlignment="1">
      <alignment horizontal="center" vertical="center"/>
    </xf>
    <xf numFmtId="0" fontId="31" fillId="15" borderId="32" xfId="0" applyFont="1" applyFill="1" applyBorder="1" applyAlignment="1">
      <alignment horizontal="center" vertical="center" wrapText="1" readingOrder="1"/>
    </xf>
    <xf numFmtId="0" fontId="31" fillId="15" borderId="33" xfId="0" applyFont="1" applyFill="1" applyBorder="1" applyAlignment="1">
      <alignment horizontal="center" vertical="center" wrapText="1" readingOrder="1"/>
    </xf>
    <xf numFmtId="0" fontId="31" fillId="15" borderId="44" xfId="0" applyFont="1" applyFill="1" applyBorder="1" applyAlignment="1">
      <alignment horizontal="center" vertical="center" wrapText="1" readingOrder="1"/>
    </xf>
    <xf numFmtId="0" fontId="26" fillId="3" borderId="0" xfId="0" applyFont="1" applyFill="1" applyAlignment="1">
      <alignment horizontal="justify" vertical="center" wrapText="1"/>
    </xf>
    <xf numFmtId="0" fontId="28" fillId="15" borderId="41" xfId="0" applyFont="1" applyFill="1" applyBorder="1" applyAlignment="1">
      <alignment horizontal="center" vertical="center" wrapText="1" readingOrder="1"/>
    </xf>
    <xf numFmtId="0" fontId="28" fillId="15" borderId="42" xfId="0" applyFont="1" applyFill="1" applyBorder="1" applyAlignment="1">
      <alignment horizontal="center" vertical="center" wrapText="1" readingOrder="1"/>
    </xf>
    <xf numFmtId="0" fontId="28" fillId="3" borderId="39" xfId="0" applyFont="1" applyFill="1" applyBorder="1" applyAlignment="1">
      <alignment horizontal="center" vertical="center" wrapText="1" readingOrder="1"/>
    </xf>
    <xf numFmtId="0" fontId="28" fillId="3" borderId="34" xfId="0" applyFont="1" applyFill="1" applyBorder="1" applyAlignment="1">
      <alignment horizontal="center" vertical="center" wrapText="1" readingOrder="1"/>
    </xf>
    <xf numFmtId="0" fontId="28" fillId="3" borderId="31" xfId="0" applyFont="1" applyFill="1" applyBorder="1" applyAlignment="1">
      <alignment horizontal="center" vertical="center" wrapText="1" readingOrder="1"/>
    </xf>
    <xf numFmtId="0" fontId="28" fillId="3" borderId="30" xfId="0" applyFont="1" applyFill="1" applyBorder="1" applyAlignment="1">
      <alignment horizontal="center" vertical="center" wrapText="1" readingOrder="1"/>
    </xf>
    <xf numFmtId="0" fontId="28" fillId="3" borderId="36" xfId="0" applyFont="1" applyFill="1" applyBorder="1" applyAlignment="1">
      <alignment horizontal="center" vertical="center" wrapText="1" readingOrder="1"/>
    </xf>
    <xf numFmtId="0" fontId="28" fillId="3" borderId="37"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91">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CACION%2032/Desktop/Mapa%20de%20Riesgos%20de%20Gesti&#243;n%202022%20%20Gesti&#243;n%20Educ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election activeCell="J9" sqref="J9"/>
    </sheetView>
  </sheetViews>
  <sheetFormatPr baseColWidth="10" defaultColWidth="11.44140625" defaultRowHeight="14.4" x14ac:dyDescent="0.3"/>
  <cols>
    <col min="1" max="1" width="2.88671875" style="61" customWidth="1"/>
    <col min="2" max="3" width="24.6640625" style="61" customWidth="1"/>
    <col min="4" max="4" width="16" style="61" customWidth="1"/>
    <col min="5" max="5" width="24.6640625" style="61" customWidth="1"/>
    <col min="6" max="6" width="27.6640625" style="61" customWidth="1"/>
    <col min="7" max="8" width="24.6640625" style="61" customWidth="1"/>
    <col min="9" max="16384" width="11.44140625" style="61"/>
  </cols>
  <sheetData>
    <row r="1" spans="2:8" ht="15" thickBot="1" x14ac:dyDescent="0.35"/>
    <row r="2" spans="2:8" ht="18" x14ac:dyDescent="0.3">
      <c r="B2" s="176" t="s">
        <v>151</v>
      </c>
      <c r="C2" s="177"/>
      <c r="D2" s="177"/>
      <c r="E2" s="177"/>
      <c r="F2" s="177"/>
      <c r="G2" s="177"/>
      <c r="H2" s="178"/>
    </row>
    <row r="3" spans="2:8" x14ac:dyDescent="0.3">
      <c r="B3" s="62"/>
      <c r="C3" s="63"/>
      <c r="D3" s="63"/>
      <c r="E3" s="63"/>
      <c r="F3" s="63"/>
      <c r="G3" s="63"/>
      <c r="H3" s="64"/>
    </row>
    <row r="4" spans="2:8" ht="63" customHeight="1" x14ac:dyDescent="0.3">
      <c r="B4" s="179" t="s">
        <v>194</v>
      </c>
      <c r="C4" s="180"/>
      <c r="D4" s="180"/>
      <c r="E4" s="180"/>
      <c r="F4" s="180"/>
      <c r="G4" s="180"/>
      <c r="H4" s="181"/>
    </row>
    <row r="5" spans="2:8" ht="63" customHeight="1" x14ac:dyDescent="0.3">
      <c r="B5" s="182"/>
      <c r="C5" s="183"/>
      <c r="D5" s="183"/>
      <c r="E5" s="183"/>
      <c r="F5" s="183"/>
      <c r="G5" s="183"/>
      <c r="H5" s="184"/>
    </row>
    <row r="6" spans="2:8" x14ac:dyDescent="0.3">
      <c r="B6" s="185" t="s">
        <v>149</v>
      </c>
      <c r="C6" s="186"/>
      <c r="D6" s="186"/>
      <c r="E6" s="186"/>
      <c r="F6" s="186"/>
      <c r="G6" s="186"/>
      <c r="H6" s="187"/>
    </row>
    <row r="7" spans="2:8" ht="95.25" customHeight="1" x14ac:dyDescent="0.3">
      <c r="B7" s="195" t="s">
        <v>154</v>
      </c>
      <c r="C7" s="196"/>
      <c r="D7" s="196"/>
      <c r="E7" s="196"/>
      <c r="F7" s="196"/>
      <c r="G7" s="196"/>
      <c r="H7" s="197"/>
    </row>
    <row r="8" spans="2:8" x14ac:dyDescent="0.3">
      <c r="B8" s="96"/>
      <c r="C8" s="97"/>
      <c r="D8" s="97"/>
      <c r="E8" s="97"/>
      <c r="F8" s="97"/>
      <c r="G8" s="97"/>
      <c r="H8" s="98"/>
    </row>
    <row r="9" spans="2:8" ht="16.5" customHeight="1" x14ac:dyDescent="0.3">
      <c r="B9" s="188" t="s">
        <v>187</v>
      </c>
      <c r="C9" s="189"/>
      <c r="D9" s="189"/>
      <c r="E9" s="189"/>
      <c r="F9" s="189"/>
      <c r="G9" s="189"/>
      <c r="H9" s="190"/>
    </row>
    <row r="10" spans="2:8" ht="44.25" customHeight="1" x14ac:dyDescent="0.3">
      <c r="B10" s="188"/>
      <c r="C10" s="189"/>
      <c r="D10" s="189"/>
      <c r="E10" s="189"/>
      <c r="F10" s="189"/>
      <c r="G10" s="189"/>
      <c r="H10" s="190"/>
    </row>
    <row r="11" spans="2:8" ht="15" thickBot="1" x14ac:dyDescent="0.35">
      <c r="B11" s="85"/>
      <c r="C11" s="88"/>
      <c r="D11" s="93"/>
      <c r="E11" s="94"/>
      <c r="F11" s="94"/>
      <c r="G11" s="95"/>
      <c r="H11" s="89"/>
    </row>
    <row r="12" spans="2:8" ht="15" thickTop="1" x14ac:dyDescent="0.3">
      <c r="B12" s="85"/>
      <c r="C12" s="191" t="s">
        <v>150</v>
      </c>
      <c r="D12" s="192"/>
      <c r="E12" s="193" t="s">
        <v>188</v>
      </c>
      <c r="F12" s="194"/>
      <c r="G12" s="88"/>
      <c r="H12" s="89"/>
    </row>
    <row r="13" spans="2:8" ht="35.25" customHeight="1" x14ac:dyDescent="0.3">
      <c r="B13" s="85"/>
      <c r="C13" s="198" t="s">
        <v>181</v>
      </c>
      <c r="D13" s="199"/>
      <c r="E13" s="200" t="s">
        <v>186</v>
      </c>
      <c r="F13" s="201"/>
      <c r="G13" s="88"/>
      <c r="H13" s="89"/>
    </row>
    <row r="14" spans="2:8" ht="17.25" customHeight="1" x14ac:dyDescent="0.3">
      <c r="B14" s="85"/>
      <c r="C14" s="198" t="s">
        <v>182</v>
      </c>
      <c r="D14" s="199"/>
      <c r="E14" s="200" t="s">
        <v>184</v>
      </c>
      <c r="F14" s="201"/>
      <c r="G14" s="88"/>
      <c r="H14" s="89"/>
    </row>
    <row r="15" spans="2:8" ht="19.5" customHeight="1" x14ac:dyDescent="0.3">
      <c r="B15" s="85"/>
      <c r="C15" s="198" t="s">
        <v>183</v>
      </c>
      <c r="D15" s="199"/>
      <c r="E15" s="200" t="s">
        <v>185</v>
      </c>
      <c r="F15" s="201"/>
      <c r="G15" s="88"/>
      <c r="H15" s="89"/>
    </row>
    <row r="16" spans="2:8" ht="69.75" customHeight="1" x14ac:dyDescent="0.3">
      <c r="B16" s="85"/>
      <c r="C16" s="198" t="s">
        <v>152</v>
      </c>
      <c r="D16" s="199"/>
      <c r="E16" s="200" t="s">
        <v>153</v>
      </c>
      <c r="F16" s="201"/>
      <c r="G16" s="88"/>
      <c r="H16" s="89"/>
    </row>
    <row r="17" spans="2:8" ht="34.5" customHeight="1" x14ac:dyDescent="0.3">
      <c r="B17" s="85"/>
      <c r="C17" s="202" t="s">
        <v>2</v>
      </c>
      <c r="D17" s="203"/>
      <c r="E17" s="204" t="s">
        <v>195</v>
      </c>
      <c r="F17" s="205"/>
      <c r="G17" s="88"/>
      <c r="H17" s="89"/>
    </row>
    <row r="18" spans="2:8" ht="27.75" customHeight="1" x14ac:dyDescent="0.3">
      <c r="B18" s="85"/>
      <c r="C18" s="202" t="s">
        <v>3</v>
      </c>
      <c r="D18" s="203"/>
      <c r="E18" s="204" t="s">
        <v>196</v>
      </c>
      <c r="F18" s="205"/>
      <c r="G18" s="88"/>
      <c r="H18" s="89"/>
    </row>
    <row r="19" spans="2:8" ht="28.5" customHeight="1" x14ac:dyDescent="0.3">
      <c r="B19" s="85"/>
      <c r="C19" s="202" t="s">
        <v>39</v>
      </c>
      <c r="D19" s="203"/>
      <c r="E19" s="204" t="s">
        <v>197</v>
      </c>
      <c r="F19" s="205"/>
      <c r="G19" s="88"/>
      <c r="H19" s="89"/>
    </row>
    <row r="20" spans="2:8" ht="72.75" customHeight="1" x14ac:dyDescent="0.3">
      <c r="B20" s="85"/>
      <c r="C20" s="202" t="s">
        <v>1</v>
      </c>
      <c r="D20" s="203"/>
      <c r="E20" s="204" t="s">
        <v>198</v>
      </c>
      <c r="F20" s="205"/>
      <c r="G20" s="88"/>
      <c r="H20" s="89"/>
    </row>
    <row r="21" spans="2:8" ht="64.5" customHeight="1" x14ac:dyDescent="0.3">
      <c r="B21" s="85"/>
      <c r="C21" s="202" t="s">
        <v>47</v>
      </c>
      <c r="D21" s="203"/>
      <c r="E21" s="204" t="s">
        <v>156</v>
      </c>
      <c r="F21" s="205"/>
      <c r="G21" s="88"/>
      <c r="H21" s="89"/>
    </row>
    <row r="22" spans="2:8" ht="71.25" customHeight="1" x14ac:dyDescent="0.3">
      <c r="B22" s="85"/>
      <c r="C22" s="202" t="s">
        <v>155</v>
      </c>
      <c r="D22" s="203"/>
      <c r="E22" s="204" t="s">
        <v>157</v>
      </c>
      <c r="F22" s="205"/>
      <c r="G22" s="88"/>
      <c r="H22" s="89"/>
    </row>
    <row r="23" spans="2:8" ht="55.5" customHeight="1" x14ac:dyDescent="0.3">
      <c r="B23" s="85"/>
      <c r="C23" s="209" t="s">
        <v>158</v>
      </c>
      <c r="D23" s="210"/>
      <c r="E23" s="204" t="s">
        <v>159</v>
      </c>
      <c r="F23" s="205"/>
      <c r="G23" s="88"/>
      <c r="H23" s="89"/>
    </row>
    <row r="24" spans="2:8" ht="42" customHeight="1" x14ac:dyDescent="0.3">
      <c r="B24" s="85"/>
      <c r="C24" s="209" t="s">
        <v>45</v>
      </c>
      <c r="D24" s="210"/>
      <c r="E24" s="204" t="s">
        <v>160</v>
      </c>
      <c r="F24" s="205"/>
      <c r="G24" s="88"/>
      <c r="H24" s="89"/>
    </row>
    <row r="25" spans="2:8" ht="59.25" customHeight="1" x14ac:dyDescent="0.3">
      <c r="B25" s="85"/>
      <c r="C25" s="209" t="s">
        <v>148</v>
      </c>
      <c r="D25" s="210"/>
      <c r="E25" s="204" t="s">
        <v>161</v>
      </c>
      <c r="F25" s="205"/>
      <c r="G25" s="88"/>
      <c r="H25" s="89"/>
    </row>
    <row r="26" spans="2:8" ht="23.25" customHeight="1" x14ac:dyDescent="0.3">
      <c r="B26" s="85"/>
      <c r="C26" s="209" t="s">
        <v>12</v>
      </c>
      <c r="D26" s="210"/>
      <c r="E26" s="204" t="s">
        <v>162</v>
      </c>
      <c r="F26" s="205"/>
      <c r="G26" s="88"/>
      <c r="H26" s="89"/>
    </row>
    <row r="27" spans="2:8" ht="30.75" customHeight="1" x14ac:dyDescent="0.3">
      <c r="B27" s="85"/>
      <c r="C27" s="209" t="s">
        <v>166</v>
      </c>
      <c r="D27" s="210"/>
      <c r="E27" s="204" t="s">
        <v>163</v>
      </c>
      <c r="F27" s="205"/>
      <c r="G27" s="88"/>
      <c r="H27" s="89"/>
    </row>
    <row r="28" spans="2:8" ht="35.25" customHeight="1" x14ac:dyDescent="0.3">
      <c r="B28" s="85"/>
      <c r="C28" s="209" t="s">
        <v>167</v>
      </c>
      <c r="D28" s="210"/>
      <c r="E28" s="204" t="s">
        <v>164</v>
      </c>
      <c r="F28" s="205"/>
      <c r="G28" s="88"/>
      <c r="H28" s="89"/>
    </row>
    <row r="29" spans="2:8" ht="33" customHeight="1" x14ac:dyDescent="0.3">
      <c r="B29" s="85"/>
      <c r="C29" s="209" t="s">
        <v>167</v>
      </c>
      <c r="D29" s="210"/>
      <c r="E29" s="204" t="s">
        <v>164</v>
      </c>
      <c r="F29" s="205"/>
      <c r="G29" s="88"/>
      <c r="H29" s="89"/>
    </row>
    <row r="30" spans="2:8" ht="30" customHeight="1" x14ac:dyDescent="0.3">
      <c r="B30" s="85"/>
      <c r="C30" s="209" t="s">
        <v>168</v>
      </c>
      <c r="D30" s="210"/>
      <c r="E30" s="204" t="s">
        <v>165</v>
      </c>
      <c r="F30" s="205"/>
      <c r="G30" s="88"/>
      <c r="H30" s="89"/>
    </row>
    <row r="31" spans="2:8" ht="35.25" customHeight="1" x14ac:dyDescent="0.3">
      <c r="B31" s="85"/>
      <c r="C31" s="209" t="s">
        <v>169</v>
      </c>
      <c r="D31" s="210"/>
      <c r="E31" s="204" t="s">
        <v>170</v>
      </c>
      <c r="F31" s="205"/>
      <c r="G31" s="88"/>
      <c r="H31" s="89"/>
    </row>
    <row r="32" spans="2:8" ht="31.5" customHeight="1" x14ac:dyDescent="0.3">
      <c r="B32" s="85"/>
      <c r="C32" s="209" t="s">
        <v>171</v>
      </c>
      <c r="D32" s="210"/>
      <c r="E32" s="204" t="s">
        <v>172</v>
      </c>
      <c r="F32" s="205"/>
      <c r="G32" s="88"/>
      <c r="H32" s="89"/>
    </row>
    <row r="33" spans="2:8" ht="35.25" customHeight="1" x14ac:dyDescent="0.3">
      <c r="B33" s="85"/>
      <c r="C33" s="209" t="s">
        <v>173</v>
      </c>
      <c r="D33" s="210"/>
      <c r="E33" s="204" t="s">
        <v>174</v>
      </c>
      <c r="F33" s="205"/>
      <c r="G33" s="88"/>
      <c r="H33" s="89"/>
    </row>
    <row r="34" spans="2:8" ht="59.25" customHeight="1" x14ac:dyDescent="0.3">
      <c r="B34" s="85"/>
      <c r="C34" s="209" t="s">
        <v>175</v>
      </c>
      <c r="D34" s="210"/>
      <c r="E34" s="204" t="s">
        <v>176</v>
      </c>
      <c r="F34" s="205"/>
      <c r="G34" s="88"/>
      <c r="H34" s="89"/>
    </row>
    <row r="35" spans="2:8" ht="29.25" customHeight="1" x14ac:dyDescent="0.3">
      <c r="B35" s="85"/>
      <c r="C35" s="209" t="s">
        <v>29</v>
      </c>
      <c r="D35" s="210"/>
      <c r="E35" s="204" t="s">
        <v>177</v>
      </c>
      <c r="F35" s="205"/>
      <c r="G35" s="88"/>
      <c r="H35" s="89"/>
    </row>
    <row r="36" spans="2:8" ht="82.5" customHeight="1" x14ac:dyDescent="0.3">
      <c r="B36" s="85"/>
      <c r="C36" s="209" t="s">
        <v>179</v>
      </c>
      <c r="D36" s="210"/>
      <c r="E36" s="204" t="s">
        <v>178</v>
      </c>
      <c r="F36" s="205"/>
      <c r="G36" s="88"/>
      <c r="H36" s="89"/>
    </row>
    <row r="37" spans="2:8" ht="46.5" customHeight="1" x14ac:dyDescent="0.3">
      <c r="B37" s="85"/>
      <c r="C37" s="209" t="s">
        <v>36</v>
      </c>
      <c r="D37" s="210"/>
      <c r="E37" s="204" t="s">
        <v>180</v>
      </c>
      <c r="F37" s="205"/>
      <c r="G37" s="88"/>
      <c r="H37" s="89"/>
    </row>
    <row r="38" spans="2:8" ht="6.75" customHeight="1" thickBot="1" x14ac:dyDescent="0.35">
      <c r="B38" s="85"/>
      <c r="C38" s="211"/>
      <c r="D38" s="212"/>
      <c r="E38" s="213"/>
      <c r="F38" s="214"/>
      <c r="G38" s="88"/>
      <c r="H38" s="89"/>
    </row>
    <row r="39" spans="2:8" ht="15" thickTop="1" x14ac:dyDescent="0.3">
      <c r="B39" s="85"/>
      <c r="C39" s="86"/>
      <c r="D39" s="86"/>
      <c r="E39" s="87"/>
      <c r="F39" s="87"/>
      <c r="G39" s="88"/>
      <c r="H39" s="89"/>
    </row>
    <row r="40" spans="2:8" ht="21" customHeight="1" x14ac:dyDescent="0.3">
      <c r="B40" s="206" t="s">
        <v>189</v>
      </c>
      <c r="C40" s="207"/>
      <c r="D40" s="207"/>
      <c r="E40" s="207"/>
      <c r="F40" s="207"/>
      <c r="G40" s="207"/>
      <c r="H40" s="208"/>
    </row>
    <row r="41" spans="2:8" ht="20.25" customHeight="1" x14ac:dyDescent="0.3">
      <c r="B41" s="206" t="s">
        <v>190</v>
      </c>
      <c r="C41" s="207"/>
      <c r="D41" s="207"/>
      <c r="E41" s="207"/>
      <c r="F41" s="207"/>
      <c r="G41" s="207"/>
      <c r="H41" s="208"/>
    </row>
    <row r="42" spans="2:8" ht="20.25" customHeight="1" x14ac:dyDescent="0.3">
      <c r="B42" s="206" t="s">
        <v>191</v>
      </c>
      <c r="C42" s="207"/>
      <c r="D42" s="207"/>
      <c r="E42" s="207"/>
      <c r="F42" s="207"/>
      <c r="G42" s="207"/>
      <c r="H42" s="208"/>
    </row>
    <row r="43" spans="2:8" ht="20.25" customHeight="1" x14ac:dyDescent="0.3">
      <c r="B43" s="206" t="s">
        <v>192</v>
      </c>
      <c r="C43" s="207"/>
      <c r="D43" s="207"/>
      <c r="E43" s="207"/>
      <c r="F43" s="207"/>
      <c r="G43" s="207"/>
      <c r="H43" s="208"/>
    </row>
    <row r="44" spans="2:8" x14ac:dyDescent="0.3">
      <c r="B44" s="206" t="s">
        <v>193</v>
      </c>
      <c r="C44" s="207"/>
      <c r="D44" s="207"/>
      <c r="E44" s="207"/>
      <c r="F44" s="207"/>
      <c r="G44" s="207"/>
      <c r="H44" s="208"/>
    </row>
    <row r="45" spans="2:8" ht="15" thickBot="1" x14ac:dyDescent="0.35">
      <c r="B45" s="90"/>
      <c r="C45" s="91"/>
      <c r="D45" s="91"/>
      <c r="E45" s="91"/>
      <c r="F45" s="91"/>
      <c r="G45" s="91"/>
      <c r="H45" s="92"/>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O17"/>
  <sheetViews>
    <sheetView tabSelected="1" topLeftCell="Z6" zoomScale="70" zoomScaleNormal="70" workbookViewId="0">
      <selection activeCell="AM6" sqref="AM6"/>
    </sheetView>
  </sheetViews>
  <sheetFormatPr baseColWidth="10" defaultColWidth="11.44140625" defaultRowHeight="13.8" x14ac:dyDescent="0.3"/>
  <cols>
    <col min="1" max="1" width="4" style="1" bestFit="1" customWidth="1"/>
    <col min="2" max="2" width="14.109375" style="1" customWidth="1"/>
    <col min="3" max="3" width="13.109375" style="1" customWidth="1"/>
    <col min="4" max="4" width="16.109375" style="1" customWidth="1"/>
    <col min="5" max="5" width="30.33203125" style="1" customWidth="1"/>
    <col min="6" max="7" width="35" style="2" customWidth="1"/>
    <col min="8" max="8" width="18.109375" style="1" customWidth="1"/>
    <col min="9" max="9" width="14.33203125" style="2" customWidth="1"/>
    <col min="10" max="10" width="12" style="2" customWidth="1"/>
    <col min="11" max="11" width="6.33203125" style="2" bestFit="1" customWidth="1"/>
    <col min="12" max="12" width="24.44140625" style="2" bestFit="1" customWidth="1"/>
    <col min="13" max="13" width="28.33203125" style="2" hidden="1" customWidth="1"/>
    <col min="14" max="14" width="17.5546875" style="2" customWidth="1"/>
    <col min="15" max="15" width="6.33203125" style="2" bestFit="1" customWidth="1"/>
    <col min="16" max="16" width="16" style="2" customWidth="1"/>
    <col min="17" max="17" width="5.88671875" style="2" customWidth="1"/>
    <col min="18" max="18" width="55" style="2" customWidth="1"/>
    <col min="19" max="19" width="15.109375" style="2" bestFit="1" customWidth="1"/>
    <col min="20" max="20" width="6.88671875" style="2" customWidth="1"/>
    <col min="21" max="21" width="5" style="2" customWidth="1"/>
    <col min="22" max="22" width="5.5546875" style="2" customWidth="1"/>
    <col min="23" max="23" width="7.109375" style="2" customWidth="1"/>
    <col min="24" max="24" width="6.6640625" style="2" customWidth="1"/>
    <col min="25" max="25" width="4.6640625" style="2" bestFit="1" customWidth="1"/>
    <col min="26" max="26" width="38.5546875" style="2" bestFit="1" customWidth="1"/>
    <col min="27" max="27" width="8.6640625" style="2" customWidth="1"/>
    <col min="28" max="28" width="10.44140625" style="2" customWidth="1"/>
    <col min="29" max="29" width="9.33203125" style="2" customWidth="1"/>
    <col min="30" max="30" width="9.109375" style="2" customWidth="1"/>
    <col min="31" max="31" width="8.44140625" style="2" customWidth="1"/>
    <col min="32" max="32" width="7.33203125" style="2" customWidth="1"/>
    <col min="33" max="33" width="23" style="2" customWidth="1"/>
    <col min="34" max="35" width="20.77734375" style="2" customWidth="1"/>
    <col min="36" max="36" width="16.33203125" style="2" customWidth="1"/>
    <col min="37" max="37" width="16.21875" style="2" customWidth="1"/>
    <col min="38" max="38" width="19" style="2" customWidth="1"/>
    <col min="39" max="39" width="18.6640625" style="2" customWidth="1"/>
    <col min="40" max="40" width="15.5546875" style="2" customWidth="1"/>
    <col min="41" max="41" width="15.77734375" style="2" customWidth="1"/>
    <col min="42" max="16384" width="11.44140625" style="2"/>
  </cols>
  <sheetData>
    <row r="1" spans="1:67" ht="16.5" customHeight="1" x14ac:dyDescent="0.3">
      <c r="A1" s="262" t="s">
        <v>135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row>
    <row r="2" spans="1:67" ht="24" customHeight="1" x14ac:dyDescent="0.3">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row>
    <row r="3" spans="1:67" x14ac:dyDescent="0.3">
      <c r="A3" s="22"/>
      <c r="B3" s="23"/>
      <c r="C3" s="22"/>
      <c r="D3" s="22"/>
      <c r="E3" s="22"/>
      <c r="F3" s="21"/>
      <c r="G3" s="21"/>
      <c r="H3" s="22"/>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row>
    <row r="4" spans="1:67" ht="26.25" customHeight="1" x14ac:dyDescent="0.3">
      <c r="A4" s="273" t="s">
        <v>40</v>
      </c>
      <c r="B4" s="274"/>
      <c r="C4" s="285" t="s">
        <v>236</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row>
    <row r="5" spans="1:67" ht="30" customHeight="1" x14ac:dyDescent="0.3">
      <c r="A5" s="273" t="s">
        <v>122</v>
      </c>
      <c r="B5" s="274"/>
      <c r="C5" s="287" t="s">
        <v>238</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row>
    <row r="6" spans="1:67" ht="49.5" customHeight="1" x14ac:dyDescent="0.3">
      <c r="A6" s="273" t="s">
        <v>41</v>
      </c>
      <c r="B6" s="274"/>
      <c r="C6" s="287" t="s">
        <v>237</v>
      </c>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7" spans="1:67" x14ac:dyDescent="0.3">
      <c r="A7" s="266" t="s">
        <v>130</v>
      </c>
      <c r="B7" s="267"/>
      <c r="C7" s="268"/>
      <c r="D7" s="268"/>
      <c r="E7" s="268"/>
      <c r="F7" s="268"/>
      <c r="G7" s="269"/>
      <c r="H7" s="268"/>
      <c r="I7" s="270"/>
      <c r="J7" s="271" t="s">
        <v>131</v>
      </c>
      <c r="K7" s="268"/>
      <c r="L7" s="268"/>
      <c r="M7" s="269"/>
      <c r="N7" s="268"/>
      <c r="O7" s="268"/>
      <c r="P7" s="270"/>
      <c r="Q7" s="271" t="s">
        <v>132</v>
      </c>
      <c r="R7" s="268"/>
      <c r="S7" s="268"/>
      <c r="T7" s="269"/>
      <c r="U7" s="269"/>
      <c r="V7" s="269"/>
      <c r="W7" s="269"/>
      <c r="X7" s="269"/>
      <c r="Y7" s="272"/>
      <c r="Z7" s="271" t="s">
        <v>133</v>
      </c>
      <c r="AA7" s="268"/>
      <c r="AB7" s="268"/>
      <c r="AC7" s="268"/>
      <c r="AD7" s="268"/>
      <c r="AE7" s="268"/>
      <c r="AF7" s="270"/>
      <c r="AG7" s="271" t="s">
        <v>34</v>
      </c>
      <c r="AH7" s="268"/>
      <c r="AI7" s="269"/>
      <c r="AJ7" s="165"/>
      <c r="AK7" s="165"/>
      <c r="AL7" s="165"/>
      <c r="AM7" s="165"/>
      <c r="AN7" s="165"/>
      <c r="AO7" s="279" t="s">
        <v>253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row>
    <row r="8" spans="1:67" ht="16.5" customHeight="1" x14ac:dyDescent="0.3">
      <c r="A8" s="275" t="s">
        <v>0</v>
      </c>
      <c r="B8" s="277" t="s">
        <v>2</v>
      </c>
      <c r="C8" s="240" t="s">
        <v>3</v>
      </c>
      <c r="D8" s="240" t="s">
        <v>39</v>
      </c>
      <c r="E8" s="242" t="s">
        <v>199</v>
      </c>
      <c r="F8" s="277" t="s">
        <v>1</v>
      </c>
      <c r="G8" s="3"/>
      <c r="H8" s="242" t="s">
        <v>47</v>
      </c>
      <c r="I8" s="240" t="s">
        <v>126</v>
      </c>
      <c r="J8" s="242" t="s">
        <v>33</v>
      </c>
      <c r="K8" s="246" t="s">
        <v>5</v>
      </c>
      <c r="L8" s="242" t="s">
        <v>83</v>
      </c>
      <c r="M8" s="244" t="s">
        <v>88</v>
      </c>
      <c r="N8" s="242" t="s">
        <v>42</v>
      </c>
      <c r="O8" s="246" t="s">
        <v>5</v>
      </c>
      <c r="P8" s="240" t="s">
        <v>45</v>
      </c>
      <c r="Q8" s="248" t="s">
        <v>11</v>
      </c>
      <c r="R8" s="240" t="s">
        <v>148</v>
      </c>
      <c r="S8" s="242" t="s">
        <v>12</v>
      </c>
      <c r="T8" s="252" t="s">
        <v>8</v>
      </c>
      <c r="U8" s="253"/>
      <c r="V8" s="253"/>
      <c r="W8" s="253"/>
      <c r="X8" s="253"/>
      <c r="Y8" s="254"/>
      <c r="Z8" s="250" t="s">
        <v>129</v>
      </c>
      <c r="AA8" s="250" t="s">
        <v>43</v>
      </c>
      <c r="AB8" s="250" t="s">
        <v>5</v>
      </c>
      <c r="AC8" s="250" t="s">
        <v>44</v>
      </c>
      <c r="AD8" s="250" t="s">
        <v>5</v>
      </c>
      <c r="AE8" s="250" t="s">
        <v>46</v>
      </c>
      <c r="AF8" s="248" t="s">
        <v>29</v>
      </c>
      <c r="AG8" s="240" t="s">
        <v>34</v>
      </c>
      <c r="AH8" s="240" t="s">
        <v>35</v>
      </c>
      <c r="AI8" s="117"/>
      <c r="AJ8" s="166"/>
      <c r="AK8" s="166"/>
      <c r="AL8" s="169"/>
      <c r="AM8" s="166"/>
      <c r="AN8" s="166"/>
      <c r="AO8" s="279"/>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row>
    <row r="9" spans="1:67" s="3" customFormat="1" ht="94.2" customHeight="1" x14ac:dyDescent="0.3">
      <c r="A9" s="276"/>
      <c r="B9" s="278"/>
      <c r="C9" s="241"/>
      <c r="D9" s="241"/>
      <c r="E9" s="243"/>
      <c r="F9" s="278"/>
      <c r="G9" s="125" t="s">
        <v>200</v>
      </c>
      <c r="H9" s="243"/>
      <c r="I9" s="241"/>
      <c r="J9" s="243"/>
      <c r="K9" s="247"/>
      <c r="L9" s="243"/>
      <c r="M9" s="245"/>
      <c r="N9" s="247"/>
      <c r="O9" s="247"/>
      <c r="P9" s="241"/>
      <c r="Q9" s="249"/>
      <c r="R9" s="241"/>
      <c r="S9" s="243"/>
      <c r="T9" s="126" t="s">
        <v>13</v>
      </c>
      <c r="U9" s="126" t="s">
        <v>17</v>
      </c>
      <c r="V9" s="126" t="s">
        <v>28</v>
      </c>
      <c r="W9" s="126" t="s">
        <v>18</v>
      </c>
      <c r="X9" s="126" t="s">
        <v>21</v>
      </c>
      <c r="Y9" s="127" t="s">
        <v>24</v>
      </c>
      <c r="Z9" s="251"/>
      <c r="AA9" s="251"/>
      <c r="AB9" s="251"/>
      <c r="AC9" s="251"/>
      <c r="AD9" s="251"/>
      <c r="AE9" s="251"/>
      <c r="AF9" s="249"/>
      <c r="AG9" s="261"/>
      <c r="AH9" s="261"/>
      <c r="AI9" s="119" t="s">
        <v>241</v>
      </c>
      <c r="AJ9" s="167"/>
      <c r="AK9" s="168" t="s">
        <v>248</v>
      </c>
      <c r="AL9" s="168" t="s">
        <v>245</v>
      </c>
      <c r="AM9" s="167"/>
      <c r="AN9" s="168"/>
      <c r="AO9" s="279"/>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row>
    <row r="10" spans="1:67" s="3" customFormat="1" ht="94.2" customHeight="1" x14ac:dyDescent="0.3">
      <c r="A10" s="128"/>
      <c r="B10" s="129"/>
      <c r="C10" s="130"/>
      <c r="D10" s="131"/>
      <c r="E10" s="132"/>
      <c r="F10" s="133"/>
      <c r="G10" s="133"/>
      <c r="H10" s="134"/>
      <c r="I10" s="130"/>
      <c r="J10" s="130"/>
      <c r="K10" s="135"/>
      <c r="L10" s="130"/>
      <c r="M10" s="130"/>
      <c r="N10" s="135"/>
      <c r="O10" s="135"/>
      <c r="P10" s="130"/>
      <c r="Q10" s="136"/>
      <c r="R10" s="130"/>
      <c r="S10" s="130"/>
      <c r="T10" s="137"/>
      <c r="U10" s="137"/>
      <c r="V10" s="137"/>
      <c r="W10" s="137"/>
      <c r="X10" s="137"/>
      <c r="Y10" s="137"/>
      <c r="Z10" s="136"/>
      <c r="AA10" s="136"/>
      <c r="AB10" s="136"/>
      <c r="AC10" s="136"/>
      <c r="AD10" s="136"/>
      <c r="AE10" s="136"/>
      <c r="AF10" s="138"/>
      <c r="AG10" s="122"/>
      <c r="AH10" s="122"/>
      <c r="AI10" s="123" t="s">
        <v>246</v>
      </c>
      <c r="AJ10" s="124" t="s">
        <v>247</v>
      </c>
      <c r="AK10" s="174" t="s">
        <v>249</v>
      </c>
      <c r="AL10" s="174" t="s">
        <v>242</v>
      </c>
      <c r="AM10" s="123" t="s">
        <v>246</v>
      </c>
      <c r="AN10" s="174" t="s">
        <v>242</v>
      </c>
      <c r="AO10" s="173" t="s">
        <v>246</v>
      </c>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row>
    <row r="11" spans="1:67" ht="126.6" customHeight="1" x14ac:dyDescent="0.3">
      <c r="A11" s="234">
        <v>1</v>
      </c>
      <c r="B11" s="228" t="s">
        <v>123</v>
      </c>
      <c r="C11" s="236" t="s">
        <v>211</v>
      </c>
      <c r="D11" s="228" t="s">
        <v>212</v>
      </c>
      <c r="E11" s="232" t="s">
        <v>213</v>
      </c>
      <c r="F11" s="237" t="s">
        <v>214</v>
      </c>
      <c r="G11" s="237" t="s">
        <v>215</v>
      </c>
      <c r="H11" s="228" t="s">
        <v>115</v>
      </c>
      <c r="I11" s="231">
        <v>360</v>
      </c>
      <c r="J11" s="225" t="str">
        <f>IF(I11&lt;=0,"",IF(I11&lt;=2,"Muy Baja",IF(I11&lt;=24,"Baja",IF(I11&lt;=500,"Media",IF(I11&lt;=5000,"Alta","Muy Alta")))))</f>
        <v>Media</v>
      </c>
      <c r="K11" s="218">
        <f>IF(J11="","",IF(J11="Muy Baja",0.2,IF(J11="Baja",0.4,IF(J11="Media",0.6,IF(J11="Alta",0.8,IF(J11="Muy Alta",1,))))))</f>
        <v>0.6</v>
      </c>
      <c r="L11" s="221" t="s">
        <v>142</v>
      </c>
      <c r="M11" s="224" t="str">
        <f ca="1">IF(NOT(ISERROR(MATCH(L11,'Tabla Impacto'!$B$221:$B$223,0))),'Tabla Impacto'!$F$223&amp;"Por favor no seleccionar los criterios de impacto(Afectación Económica o presupuestal y Pérdida Reputacional)",L11)</f>
        <v xml:space="preserve">     El riesgo afecta la imagen de de la entidad con efecto publicitario sostenido a nivel de sector administrativo, nivel departamental o municipal</v>
      </c>
      <c r="N11" s="225" t="str">
        <f ca="1">IF(OR(M11='Tabla Impacto'!$C$11,M11='Tabla Impacto'!$D$11),"Leve",IF(OR(M11='Tabla Impacto'!$C$12,M11='Tabla Impacto'!$D$12),"Menor",IF(OR(M11='Tabla Impacto'!$C$13,M11='Tabla Impacto'!$D$13),"Moderado",IF(OR(M11='Tabla Impacto'!$C$14,M11='Tabla Impacto'!$D$14),"Mayor",IF(OR(M11='Tabla Impacto'!$C$15,M11='Tabla Impacto'!$D$15),"Catastrófico","")))))</f>
        <v>Mayor</v>
      </c>
      <c r="O11" s="218">
        <f ca="1">IF(N11="","",IF(N11="Leve",0.2,IF(N11="Menor",0.4,IF(N11="Moderado",0.6,IF(N11="Mayor",0.8,IF(N11="Catastrófico",1,))))))</f>
        <v>0.8</v>
      </c>
      <c r="P11" s="215"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141" t="s">
        <v>244</v>
      </c>
      <c r="R11" s="144" t="s">
        <v>216</v>
      </c>
      <c r="S11" s="145" t="str">
        <f>IF(OR(T11="Preventivo",T11="Detectivo"),"Probabilidad",IF(T11="Correctivo","Impacto",""))</f>
        <v>Probabilidad</v>
      </c>
      <c r="T11" s="149" t="s">
        <v>14</v>
      </c>
      <c r="U11" s="149" t="s">
        <v>9</v>
      </c>
      <c r="V11" s="150" t="str">
        <f>IF(AND(T11="Preventivo",U11="Automático"),"50%",IF(AND(T11="Preventivo",U11="Manual"),"40%",IF(AND(T11="Detectivo",U11="Automático"),"40%",IF(AND(T11="Detectivo",U11="Manual"),"30%",IF(AND(T11="Correctivo",U11="Automático"),"35%",IF(AND(T11="Correctivo",U11="Manual"),"25%",""))))))</f>
        <v>40%</v>
      </c>
      <c r="W11" s="149" t="s">
        <v>19</v>
      </c>
      <c r="X11" s="149" t="s">
        <v>22</v>
      </c>
      <c r="Y11" s="147" t="s">
        <v>111</v>
      </c>
      <c r="Z11" s="146">
        <f>IFERROR(IF(S11="Probabilidad",(K11-(+K11*V11)),IF(S11="Impacto",K11,"")),"")</f>
        <v>0.36</v>
      </c>
      <c r="AA11" s="164" t="str">
        <f>IFERROR(IF(Z11="","",IF(Z11&lt;=0.2,"Muy Baja",IF(Z11&lt;=0.4,"Baja",IF(Z11&lt;=0.6,"Media",IF(Z11&lt;=0.8,"Alta","Muy Alta"))))),"")</f>
        <v>Baja</v>
      </c>
      <c r="AB11" s="150">
        <f>+Z11</f>
        <v>0.36</v>
      </c>
      <c r="AC11" s="161" t="str">
        <f ca="1">IFERROR(IF(AD11="","",IF(AD11&lt;=0.2,"Leve",IF(AD11&lt;=0.4,"Menor",IF(AD11&lt;=0.6,"Moderado",IF(AD11&lt;=0.8,"Mayor","Catastrófico"))))),"")</f>
        <v>Mayor</v>
      </c>
      <c r="AD11" s="150">
        <f ca="1">IFERROR(IF(S11="Impacto",(O11-(+O11*V11)),IF(S11="Probabilidad",O11,"")),"")</f>
        <v>0.8</v>
      </c>
      <c r="AE11" s="160" t="str">
        <f ca="1">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80" t="s">
        <v>127</v>
      </c>
      <c r="AG11" s="118" t="s">
        <v>220</v>
      </c>
      <c r="AH11" s="118" t="s">
        <v>221</v>
      </c>
      <c r="AI11" s="118" t="s">
        <v>239</v>
      </c>
      <c r="AJ11" s="170">
        <v>44957</v>
      </c>
      <c r="AK11" s="170">
        <v>45007</v>
      </c>
      <c r="AL11" s="170">
        <v>45050</v>
      </c>
      <c r="AM11" s="118" t="s">
        <v>239</v>
      </c>
      <c r="AN11" s="170">
        <v>45111</v>
      </c>
      <c r="AO11" s="118" t="s">
        <v>239</v>
      </c>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row>
    <row r="12" spans="1:67" ht="81.599999999999994" customHeight="1" x14ac:dyDescent="0.3">
      <c r="A12" s="235"/>
      <c r="B12" s="229"/>
      <c r="C12" s="236"/>
      <c r="D12" s="229"/>
      <c r="E12" s="233"/>
      <c r="F12" s="238"/>
      <c r="G12" s="238"/>
      <c r="H12" s="229"/>
      <c r="I12" s="231"/>
      <c r="J12" s="226"/>
      <c r="K12" s="219"/>
      <c r="L12" s="222"/>
      <c r="M12" s="224">
        <f ca="1">IF(NOT(ISERROR(MATCH(L12,_xlfn.ANCHORARRAY(#REF!),0))),#REF!&amp;"Por favor no seleccionar los criterios de impacto",L12)</f>
        <v>0</v>
      </c>
      <c r="N12" s="226"/>
      <c r="O12" s="219"/>
      <c r="P12" s="216"/>
      <c r="Q12" s="141">
        <v>2</v>
      </c>
      <c r="R12" s="144" t="s">
        <v>218</v>
      </c>
      <c r="S12" s="145" t="str">
        <f>IF(OR(T12="Preventivo",T12="Detectivo"),"Probabilidad",IF(T12="Correctivo","Impacto",""))</f>
        <v>Probabilidad</v>
      </c>
      <c r="T12" s="151" t="s">
        <v>15</v>
      </c>
      <c r="U12" s="149" t="s">
        <v>9</v>
      </c>
      <c r="V12" s="150" t="str">
        <f t="shared" ref="V12" si="0">IF(AND(T12="Preventivo",U12="Automático"),"50%",IF(AND(T12="Preventivo",U12="Manual"),"40%",IF(AND(T12="Detectivo",U12="Automático"),"40%",IF(AND(T12="Detectivo",U12="Manual"),"30%",IF(AND(T12="Correctivo",U12="Automático"),"35%",IF(AND(T12="Correctivo",U12="Manual"),"25%",""))))))</f>
        <v>30%</v>
      </c>
      <c r="W12" s="149" t="s">
        <v>19</v>
      </c>
      <c r="X12" s="149" t="s">
        <v>22</v>
      </c>
      <c r="Y12" s="148" t="s">
        <v>111</v>
      </c>
      <c r="Z12" s="156">
        <f>IFERROR(IF(AND(S11="Probabilidad",S12="Probabilidad"),(AB11-(+AB11*V12)),IF(AND(S11="Impacto",S12="Probabilidad"),(K11-(+K11*V12)),IF(S12="Impacto",AB11,""))),"")</f>
        <v>0.252</v>
      </c>
      <c r="AA12" s="162" t="str">
        <f t="shared" ref="AA12" si="1">IFERROR(IF(Z12="","",IF(Z12&lt;=0.2,"Muy Baja",IF(Z12&lt;=0.4,"Baja",IF(Z12&lt;=0.6,"Media",IF(Z12&lt;=0.8,"Alta","Muy Alta"))))),"")</f>
        <v>Baja</v>
      </c>
      <c r="AB12" s="150">
        <f>+Z12</f>
        <v>0.252</v>
      </c>
      <c r="AC12" s="162" t="str">
        <f t="shared" ref="AC12" ca="1" si="2">IFERROR(IF(AD12="","",IF(AD12&lt;=0.2,"Leve",IF(AD12&lt;=0.4,"Menor",IF(AD12&lt;=0.6,"Moderado",IF(AD12&lt;=0.8,"Mayor","Catastrófico"))))),"")</f>
        <v>Mayor</v>
      </c>
      <c r="AD12" s="150">
        <f ca="1">IFERROR(IF(AND(S11="Impacto",S12="Impacto"),(AD11-(+AD11*V12)),IF(AND(S11="Probabilidad",S12="Impacto"),(O11-(+O11*V12)),IF(S12="Probabilidad",AD11,""))),"")</f>
        <v>0.8</v>
      </c>
      <c r="AE12" s="163" t="str">
        <f t="shared" ref="AE12" ca="1" si="3">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281"/>
      <c r="AG12" s="120" t="s">
        <v>222</v>
      </c>
      <c r="AH12" s="120" t="s">
        <v>221</v>
      </c>
      <c r="AI12" s="120" t="s">
        <v>252</v>
      </c>
      <c r="AJ12" s="170">
        <v>44957</v>
      </c>
      <c r="AK12" s="170">
        <v>45007</v>
      </c>
      <c r="AL12" s="170" t="s">
        <v>250</v>
      </c>
      <c r="AM12" s="120"/>
      <c r="AN12" s="170" t="s">
        <v>251</v>
      </c>
      <c r="AO12" s="175" t="s">
        <v>254</v>
      </c>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row>
    <row r="13" spans="1:67" ht="186" customHeight="1" x14ac:dyDescent="0.3">
      <c r="A13" s="235"/>
      <c r="B13" s="230"/>
      <c r="C13" s="236"/>
      <c r="D13" s="230"/>
      <c r="E13" s="139" t="s">
        <v>219</v>
      </c>
      <c r="F13" s="239"/>
      <c r="G13" s="239"/>
      <c r="H13" s="230"/>
      <c r="I13" s="231"/>
      <c r="J13" s="227"/>
      <c r="K13" s="220"/>
      <c r="L13" s="223"/>
      <c r="M13" s="224">
        <f ca="1">IF(NOT(ISERROR(MATCH(L13,_xlfn.ANCHORARRAY(#REF!),0))),#REF!&amp;"Por favor no seleccionar los criterios de impacto",L13)</f>
        <v>0</v>
      </c>
      <c r="N13" s="227"/>
      <c r="O13" s="220"/>
      <c r="P13" s="217"/>
      <c r="Q13" s="142">
        <v>3</v>
      </c>
      <c r="R13" s="144" t="s">
        <v>217</v>
      </c>
      <c r="S13" s="145" t="str">
        <f t="shared" ref="S13" si="4">IF(OR(T13="Preventivo",T13="Detectivo"),"Probabilidad",IF(T13="Correctivo","Impacto",""))</f>
        <v>Probabilidad</v>
      </c>
      <c r="T13" s="149" t="s">
        <v>15</v>
      </c>
      <c r="U13" s="152" t="s">
        <v>9</v>
      </c>
      <c r="V13" s="154" t="str">
        <f t="shared" ref="V13" si="5">IF(AND(T13="Preventivo",U13="Automático"),"50%",IF(AND(T13="Preventivo",U13="Manual"),"40%",IF(AND(T13="Detectivo",U13="Automático"),"40%",IF(AND(T13="Detectivo",U13="Manual"),"30%",IF(AND(T13="Correctivo",U13="Automático"),"35%",IF(AND(T13="Correctivo",U13="Manual"),"25%",""))))))</f>
        <v>30%</v>
      </c>
      <c r="W13" s="152" t="s">
        <v>20</v>
      </c>
      <c r="X13" s="152" t="s">
        <v>22</v>
      </c>
      <c r="Y13" s="155" t="s">
        <v>111</v>
      </c>
      <c r="Z13" s="146">
        <f>IFERROR(IF(AND(S12="Probabilidad",S13="Probabilidad"),(AB12-(+AB12*V13)),IF(AND(S12="Impacto",S13="Probabilidad"),(AB11-(+AB11*V13)),IF(S13="Impacto",AB12,""))),"")</f>
        <v>0.1764</v>
      </c>
      <c r="AA13" s="161" t="str">
        <f t="shared" ref="AA13" si="6">IFERROR(IF(Z13="","",IF(Z13&lt;=0.2,"Muy Baja",IF(Z13&lt;=0.4,"Baja",IF(Z13&lt;=0.6,"Media",IF(Z13&lt;=0.8,"Alta","Muy Alta"))))),"")</f>
        <v>Muy Baja</v>
      </c>
      <c r="AB13" s="150">
        <f t="shared" ref="AB13" si="7">+Z13</f>
        <v>0.1764</v>
      </c>
      <c r="AC13" s="161" t="str">
        <f t="shared" ref="AC13" ca="1" si="8">IFERROR(IF(AD13="","",IF(AD13&lt;=0.2,"Leve",IF(AD13&lt;=0.4,"Menor",IF(AD13&lt;=0.6,"Moderado",IF(AD13&lt;=0.8,"Mayor","Catastrófico"))))),"")</f>
        <v>Mayor</v>
      </c>
      <c r="AD13" s="150">
        <f t="shared" ref="AD13" ca="1" si="9">IFERROR(IF(AND(S12="Impacto",S13="Impacto"),(AD12-(+AD12*V13)),IF(AND(S12="Probabilidad",S13="Impacto"),(AD11-(+AD11*V13)),IF(S13="Probabilidad",AD12,""))),"")</f>
        <v>0.8</v>
      </c>
      <c r="AE13" s="160" t="str">
        <f t="shared" ref="AE13" ca="1" si="10">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Alto</v>
      </c>
      <c r="AF13" s="282"/>
      <c r="AG13" s="120" t="s">
        <v>223</v>
      </c>
      <c r="AH13" s="120" t="s">
        <v>224</v>
      </c>
      <c r="AI13" s="120" t="s">
        <v>240</v>
      </c>
      <c r="AJ13" s="170">
        <v>44957</v>
      </c>
      <c r="AK13" s="170">
        <v>45007</v>
      </c>
      <c r="AL13" s="172">
        <v>45050</v>
      </c>
      <c r="AM13" s="120" t="s">
        <v>240</v>
      </c>
      <c r="AN13" s="172">
        <v>45111</v>
      </c>
      <c r="AO13" s="175" t="s">
        <v>255</v>
      </c>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row>
    <row r="14" spans="1:67" ht="231" customHeight="1" x14ac:dyDescent="0.3">
      <c r="A14" s="255">
        <v>2</v>
      </c>
      <c r="B14" s="257" t="s">
        <v>123</v>
      </c>
      <c r="C14" s="257" t="s">
        <v>225</v>
      </c>
      <c r="D14" s="257" t="s">
        <v>226</v>
      </c>
      <c r="E14" s="120" t="s">
        <v>227</v>
      </c>
      <c r="F14" s="259" t="s">
        <v>229</v>
      </c>
      <c r="G14" s="283" t="s">
        <v>230</v>
      </c>
      <c r="H14" s="257" t="s">
        <v>115</v>
      </c>
      <c r="I14" s="294">
        <v>180</v>
      </c>
      <c r="J14" s="296" t="str">
        <f>IF(I14&lt;=0,"",IF(I14&lt;=2,"Muy Baja",IF(I14&lt;=24,"Baja",IF(I14&lt;=500,"Media",IF(I14&lt;=5000,"Alta","Muy Alta")))))</f>
        <v>Media</v>
      </c>
      <c r="K14" s="297">
        <f>IF(J14="","",IF(J14="Muy Baja",0.2,IF(J14="Baja",0.4,IF(J14="Media",0.6,IF(J14="Alta",0.8,IF(J14="Muy Alta",1,))))))</f>
        <v>0.6</v>
      </c>
      <c r="L14" s="299" t="s">
        <v>142</v>
      </c>
      <c r="M14" s="289" t="str">
        <f ca="1">IF(NOT(ISERROR(MATCH(L14,'Tabla Impacto'!$B$221:$B$223,0))),'Tabla Impacto'!$F$223&amp;"Por favor no seleccionar los criterios de impacto(Afectación Económica o presupuestal y Pérdida Reputacional)",L14)</f>
        <v xml:space="preserve">     El riesgo afecta la imagen de de la entidad con efecto publicitario sostenido a nivel de sector administrativo, nivel departamental o municipal</v>
      </c>
      <c r="N14" s="291" t="str">
        <f ca="1">IF(OR(M14='Tabla Impacto'!$C$11,M14='Tabla Impacto'!$D$11),"Leve",IF(OR(M14='Tabla Impacto'!$C$12,M14='Tabla Impacto'!$D$12),"Menor",IF(OR(M14='Tabla Impacto'!$C$13,M14='Tabla Impacto'!$D$13),"Moderado",IF(OR(M14='Tabla Impacto'!$C$14,M14='Tabla Impacto'!$D$14),"Mayor",IF(OR(M14='Tabla Impacto'!$C$15,M14='Tabla Impacto'!$D$15),"Catastrófico","")))))</f>
        <v>Mayor</v>
      </c>
      <c r="O14" s="292">
        <f ca="1">IF(N14="","",IF(N14="Leve",0.2,IF(N14="Menor",0.4,IF(N14="Moderado",0.6,IF(N14="Mayor",0.8,IF(N14="Catastrófico",1,))))))</f>
        <v>0.8</v>
      </c>
      <c r="P14" s="293"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Alto</v>
      </c>
      <c r="Q14" s="141">
        <v>1</v>
      </c>
      <c r="R14" s="143" t="s">
        <v>231</v>
      </c>
      <c r="S14" s="145" t="str">
        <f>IF(OR(T14="Preventivo",T14="Detectivo"),"Probabilidad",IF(T14="Correctivo","Impacto",""))</f>
        <v>Impacto</v>
      </c>
      <c r="T14" s="151" t="s">
        <v>16</v>
      </c>
      <c r="U14" s="149" t="s">
        <v>9</v>
      </c>
      <c r="V14" s="150" t="str">
        <f>IF(AND(T14="Preventivo",U14="Automático"),"50%",IF(AND(T14="Preventivo",U14="Manual"),"40%",IF(AND(T14="Detectivo",U14="Automático"),"40%",IF(AND(T14="Detectivo",U14="Manual"),"30%",IF(AND(T14="Correctivo",U14="Automático"),"35%",IF(AND(T14="Correctivo",U14="Manual"),"25%",""))))))</f>
        <v>25%</v>
      </c>
      <c r="W14" s="149" t="s">
        <v>19</v>
      </c>
      <c r="X14" s="149" t="s">
        <v>23</v>
      </c>
      <c r="Y14" s="149" t="s">
        <v>111</v>
      </c>
      <c r="Z14" s="146">
        <f>IFERROR(IF(S14="Probabilidad",(K14-(+K14*V14)),IF(S14="Impacto",K14,"")),"")</f>
        <v>0.6</v>
      </c>
      <c r="AA14" s="161" t="str">
        <f>IFERROR(IF(Z14="","",IF(Z14&lt;=0.2,"Muy Baja",IF(Z14&lt;=0.4,"Baja",IF(Z14&lt;=0.6,"Media",IF(Z14&lt;=0.8,"Alta","Muy Alta"))))),"")</f>
        <v>Media</v>
      </c>
      <c r="AB14" s="150">
        <f>+Z14</f>
        <v>0.6</v>
      </c>
      <c r="AC14" s="161" t="str">
        <f ca="1">IFERROR(IF(AD14="","",IF(AD14&lt;=0.2,"Leve",IF(AD14&lt;=0.4,"Menor",IF(AD14&lt;=0.6,"Moderado",IF(AD14&lt;=0.8,"Mayor","Catastrófico"))))),"")</f>
        <v>Moderado</v>
      </c>
      <c r="AD14" s="150">
        <f ca="1">IFERROR(IF(S14="Impacto",(O14-(+O14*V14)),IF(S14="Probabilidad",O14,"")),"")</f>
        <v>0.60000000000000009</v>
      </c>
      <c r="AE14" s="160" t="str">
        <f ca="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Moderado</v>
      </c>
      <c r="AF14" s="155"/>
      <c r="AG14" s="120" t="s">
        <v>233</v>
      </c>
      <c r="AH14" s="116" t="s">
        <v>234</v>
      </c>
      <c r="AI14" s="120" t="s">
        <v>240</v>
      </c>
      <c r="AJ14" s="171" t="s">
        <v>243</v>
      </c>
      <c r="AK14" s="170">
        <v>45007</v>
      </c>
      <c r="AL14" s="170">
        <v>45050</v>
      </c>
      <c r="AM14" s="175" t="s">
        <v>256</v>
      </c>
      <c r="AN14" s="170">
        <v>45111</v>
      </c>
      <c r="AO14" s="175" t="s">
        <v>256</v>
      </c>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row>
    <row r="15" spans="1:67" ht="210" customHeight="1" x14ac:dyDescent="0.3">
      <c r="A15" s="256"/>
      <c r="B15" s="258"/>
      <c r="C15" s="258"/>
      <c r="D15" s="258"/>
      <c r="E15" s="140" t="s">
        <v>228</v>
      </c>
      <c r="F15" s="260"/>
      <c r="G15" s="284"/>
      <c r="H15" s="258"/>
      <c r="I15" s="295"/>
      <c r="J15" s="296"/>
      <c r="K15" s="298"/>
      <c r="L15" s="300"/>
      <c r="M15" s="290">
        <f ca="1">IF(NOT(ISERROR(MATCH(L15,_xlfn.ANCHORARRAY(#REF!),0))),#REF!&amp;"Por favor no seleccionar los criterios de impacto",L15)</f>
        <v>0</v>
      </c>
      <c r="N15" s="291"/>
      <c r="O15" s="292"/>
      <c r="P15" s="293"/>
      <c r="Q15" s="141">
        <v>2</v>
      </c>
      <c r="R15" s="143" t="s">
        <v>232</v>
      </c>
      <c r="S15" s="145" t="str">
        <f>IF(OR(T15="Preventivo",T15="Detectivo"),"Probabilidad",IF(T15="Correctivo","Impacto",""))</f>
        <v>Probabilidad</v>
      </c>
      <c r="T15" s="149" t="s">
        <v>15</v>
      </c>
      <c r="U15" s="153" t="s">
        <v>9</v>
      </c>
      <c r="V15" s="150" t="str">
        <f t="shared" ref="V15" si="11">IF(AND(T15="Preventivo",U15="Automático"),"50%",IF(AND(T15="Preventivo",U15="Manual"),"40%",IF(AND(T15="Detectivo",U15="Automático"),"40%",IF(AND(T15="Detectivo",U15="Manual"),"30%",IF(AND(T15="Correctivo",U15="Automático"),"35%",IF(AND(T15="Correctivo",U15="Manual"),"25%",""))))))</f>
        <v>30%</v>
      </c>
      <c r="W15" s="153" t="s">
        <v>19</v>
      </c>
      <c r="X15" s="153" t="s">
        <v>22</v>
      </c>
      <c r="Y15" s="149" t="s">
        <v>111</v>
      </c>
      <c r="Z15" s="157">
        <f>IFERROR(IF(AND(S14="Probabilidad",S15="Probabilidad"),(AB14-(+AB14*V15)),IF(AND(S14="Impacto",S15="Probabilidad"),(K14-(+K14*V15)),IF(S15="Impacto",AB14,""))),"")</f>
        <v>0.42</v>
      </c>
      <c r="AA15" s="158" t="str">
        <f t="shared" ref="AA15" si="12">IFERROR(IF(Z15="","",IF(Z15&lt;=0.2,"Muy Baja",IF(Z15&lt;=0.4,"Baja",IF(Z15&lt;=0.6,"Media",IF(Z15&lt;=0.8,"Alta","Muy Alta"))))),"")</f>
        <v>Media</v>
      </c>
      <c r="AB15" s="150">
        <f>+Z15</f>
        <v>0.42</v>
      </c>
      <c r="AC15" s="158" t="str">
        <f t="shared" ref="AC15" ca="1" si="13">IFERROR(IF(AD15="","",IF(AD15&lt;=0.2,"Leve",IF(AD15&lt;=0.4,"Menor",IF(AD15&lt;=0.6,"Moderado",IF(AD15&lt;=0.8,"Mayor","Catastrófico"))))),"")</f>
        <v>Moderado</v>
      </c>
      <c r="AD15" s="150">
        <f ca="1">IFERROR(IF(AND(S14="Impacto",S15="Impacto"),(AD14-(+AD14*V15)),IF(AND(S14="Probabilidad",S15="Impacto"),(O14-(+O14*V15)),IF(S15="Probabilidad",AD14,""))),"")</f>
        <v>0.60000000000000009</v>
      </c>
      <c r="AE15" s="159" t="str">
        <f t="shared" ref="AE15" ca="1" si="14">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Moderado</v>
      </c>
      <c r="AF15" s="121"/>
      <c r="AG15" s="120" t="s">
        <v>235</v>
      </c>
      <c r="AH15" s="116" t="s">
        <v>234</v>
      </c>
      <c r="AI15" s="116"/>
      <c r="AJ15" s="170">
        <v>44957</v>
      </c>
      <c r="AK15" s="170">
        <v>45007</v>
      </c>
      <c r="AL15" s="170">
        <v>45050</v>
      </c>
      <c r="AM15" s="116"/>
      <c r="AN15" s="170">
        <v>45111</v>
      </c>
      <c r="AO15" s="175" t="s">
        <v>257</v>
      </c>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row>
    <row r="17" spans="2:2" s="2" customFormat="1" x14ac:dyDescent="0.3">
      <c r="B17" s="19" t="s">
        <v>134</v>
      </c>
    </row>
  </sheetData>
  <dataConsolidate/>
  <mergeCells count="73">
    <mergeCell ref="AO7:AO9"/>
    <mergeCell ref="AF11:AF13"/>
    <mergeCell ref="G14:G15"/>
    <mergeCell ref="C4:AI4"/>
    <mergeCell ref="C5:AI5"/>
    <mergeCell ref="C6:AI6"/>
    <mergeCell ref="M14:M15"/>
    <mergeCell ref="N14:N15"/>
    <mergeCell ref="O14:O15"/>
    <mergeCell ref="P14:P15"/>
    <mergeCell ref="AG8:AG9"/>
    <mergeCell ref="H14:H15"/>
    <mergeCell ref="I14:I15"/>
    <mergeCell ref="J14:J15"/>
    <mergeCell ref="K14:K15"/>
    <mergeCell ref="L14:L15"/>
    <mergeCell ref="AH8:AH9"/>
    <mergeCell ref="A1:AI2"/>
    <mergeCell ref="A7:I7"/>
    <mergeCell ref="J7:P7"/>
    <mergeCell ref="Q7:Y7"/>
    <mergeCell ref="Z7:AF7"/>
    <mergeCell ref="AG7:AI7"/>
    <mergeCell ref="A4:B4"/>
    <mergeCell ref="A5:B5"/>
    <mergeCell ref="A6:B6"/>
    <mergeCell ref="A8:A9"/>
    <mergeCell ref="H8:H9"/>
    <mergeCell ref="F8:F9"/>
    <mergeCell ref="D8:D9"/>
    <mergeCell ref="C8:C9"/>
    <mergeCell ref="B8:B9"/>
    <mergeCell ref="A14:A15"/>
    <mergeCell ref="B14:B15"/>
    <mergeCell ref="C14:C15"/>
    <mergeCell ref="D14:D15"/>
    <mergeCell ref="F14:F15"/>
    <mergeCell ref="AF8:AF9"/>
    <mergeCell ref="Q8:Q9"/>
    <mergeCell ref="AE8:AE9"/>
    <mergeCell ref="AD8:AD9"/>
    <mergeCell ref="Z8:Z9"/>
    <mergeCell ref="R8:R9"/>
    <mergeCell ref="AC8:AC9"/>
    <mergeCell ref="AA8:AA9"/>
    <mergeCell ref="AB8:AB9"/>
    <mergeCell ref="T8:Y8"/>
    <mergeCell ref="P8:P9"/>
    <mergeCell ref="L8:L9"/>
    <mergeCell ref="M8:M9"/>
    <mergeCell ref="S8:S9"/>
    <mergeCell ref="E8:E9"/>
    <mergeCell ref="I8:I9"/>
    <mergeCell ref="J8:J9"/>
    <mergeCell ref="K8:K9"/>
    <mergeCell ref="N8:N9"/>
    <mergeCell ref="O8:O9"/>
    <mergeCell ref="H11:H13"/>
    <mergeCell ref="I11:I13"/>
    <mergeCell ref="J11:J13"/>
    <mergeCell ref="E11:E12"/>
    <mergeCell ref="A11:A13"/>
    <mergeCell ref="B11:B13"/>
    <mergeCell ref="C11:C13"/>
    <mergeCell ref="D11:D13"/>
    <mergeCell ref="F11:F13"/>
    <mergeCell ref="G11:G13"/>
    <mergeCell ref="P11:P13"/>
    <mergeCell ref="K11:K13"/>
    <mergeCell ref="L11:L13"/>
    <mergeCell ref="M11:M13"/>
    <mergeCell ref="N11:N13"/>
    <mergeCell ref="O11:O13"/>
  </mergeCells>
  <conditionalFormatting sqref="J11 J14">
    <cfRule type="cellIs" dxfId="90" priority="641" operator="equal">
      <formula>"Muy Alta"</formula>
    </cfRule>
    <cfRule type="cellIs" dxfId="89" priority="642" operator="equal">
      <formula>"Alta"</formula>
    </cfRule>
    <cfRule type="cellIs" dxfId="88" priority="643" operator="equal">
      <formula>"Media"</formula>
    </cfRule>
    <cfRule type="cellIs" dxfId="87" priority="644" operator="equal">
      <formula>"Baja"</formula>
    </cfRule>
    <cfRule type="cellIs" dxfId="86" priority="645" operator="equal">
      <formula>"Muy Baja"</formula>
    </cfRule>
  </conditionalFormatting>
  <conditionalFormatting sqref="N11 N14">
    <cfRule type="cellIs" dxfId="85" priority="636" operator="equal">
      <formula>"Catastrófico"</formula>
    </cfRule>
    <cfRule type="cellIs" dxfId="84" priority="637" operator="equal">
      <formula>"Mayor"</formula>
    </cfRule>
    <cfRule type="cellIs" dxfId="83" priority="638" operator="equal">
      <formula>"Moderado"</formula>
    </cfRule>
    <cfRule type="cellIs" dxfId="82" priority="639" operator="equal">
      <formula>"Menor"</formula>
    </cfRule>
    <cfRule type="cellIs" dxfId="81" priority="640" operator="equal">
      <formula>"Leve"</formula>
    </cfRule>
  </conditionalFormatting>
  <conditionalFormatting sqref="P11">
    <cfRule type="cellIs" dxfId="80" priority="632" operator="equal">
      <formula>"Extremo"</formula>
    </cfRule>
    <cfRule type="cellIs" dxfId="79" priority="633" operator="equal">
      <formula>"Alto"</formula>
    </cfRule>
    <cfRule type="cellIs" dxfId="78" priority="634" operator="equal">
      <formula>"Moderado"</formula>
    </cfRule>
    <cfRule type="cellIs" dxfId="77" priority="635" operator="equal">
      <formula>"Bajo"</formula>
    </cfRule>
  </conditionalFormatting>
  <conditionalFormatting sqref="AA11">
    <cfRule type="cellIs" dxfId="76" priority="627" operator="equal">
      <formula>"Muy Alta"</formula>
    </cfRule>
    <cfRule type="cellIs" dxfId="75" priority="628" operator="equal">
      <formula>"Alta"</formula>
    </cfRule>
    <cfRule type="cellIs" dxfId="74" priority="629" operator="equal">
      <formula>"Media"</formula>
    </cfRule>
    <cfRule type="cellIs" dxfId="73" priority="630" operator="equal">
      <formula>"Baja"</formula>
    </cfRule>
    <cfRule type="cellIs" dxfId="72" priority="631" operator="equal">
      <formula>"Muy Baja"</formula>
    </cfRule>
  </conditionalFormatting>
  <conditionalFormatting sqref="AC11">
    <cfRule type="cellIs" dxfId="71" priority="622" operator="equal">
      <formula>"Catastrófico"</formula>
    </cfRule>
    <cfRule type="cellIs" dxfId="70" priority="623" operator="equal">
      <formula>"Mayor"</formula>
    </cfRule>
    <cfRule type="cellIs" dxfId="69" priority="624" operator="equal">
      <formula>"Moderado"</formula>
    </cfRule>
    <cfRule type="cellIs" dxfId="68" priority="625" operator="equal">
      <formula>"Menor"</formula>
    </cfRule>
    <cfRule type="cellIs" dxfId="67" priority="626" operator="equal">
      <formula>"Leve"</formula>
    </cfRule>
  </conditionalFormatting>
  <conditionalFormatting sqref="AE11">
    <cfRule type="cellIs" dxfId="66" priority="618" operator="equal">
      <formula>"Extremo"</formula>
    </cfRule>
    <cfRule type="cellIs" dxfId="65" priority="619" operator="equal">
      <formula>"Alto"</formula>
    </cfRule>
    <cfRule type="cellIs" dxfId="64" priority="620" operator="equal">
      <formula>"Moderado"</formula>
    </cfRule>
    <cfRule type="cellIs" dxfId="63" priority="621" operator="equal">
      <formula>"Bajo"</formula>
    </cfRule>
  </conditionalFormatting>
  <conditionalFormatting sqref="P14">
    <cfRule type="cellIs" dxfId="62" priority="562" operator="equal">
      <formula>"Extremo"</formula>
    </cfRule>
    <cfRule type="cellIs" dxfId="61" priority="563" operator="equal">
      <formula>"Alto"</formula>
    </cfRule>
    <cfRule type="cellIs" dxfId="60" priority="564" operator="equal">
      <formula>"Moderado"</formula>
    </cfRule>
    <cfRule type="cellIs" dxfId="59" priority="565" operator="equal">
      <formula>"Bajo"</formula>
    </cfRule>
  </conditionalFormatting>
  <conditionalFormatting sqref="M11:M15">
    <cfRule type="containsText" dxfId="58" priority="323" operator="containsText" text="❌">
      <formula>NOT(ISERROR(SEARCH("❌",M11)))</formula>
    </cfRule>
  </conditionalFormatting>
  <conditionalFormatting sqref="AA12:AA13">
    <cfRule type="cellIs" dxfId="57" priority="318" operator="equal">
      <formula>"Muy Alta"</formula>
    </cfRule>
    <cfRule type="cellIs" dxfId="56" priority="319" operator="equal">
      <formula>"Alta"</formula>
    </cfRule>
    <cfRule type="cellIs" dxfId="55" priority="320" operator="equal">
      <formula>"Media"</formula>
    </cfRule>
    <cfRule type="cellIs" dxfId="54" priority="321" operator="equal">
      <formula>"Baja"</formula>
    </cfRule>
    <cfRule type="cellIs" dxfId="53" priority="322" operator="equal">
      <formula>"Muy Baja"</formula>
    </cfRule>
  </conditionalFormatting>
  <conditionalFormatting sqref="AC12:AC13">
    <cfRule type="cellIs" dxfId="52" priority="313" operator="equal">
      <formula>"Catastrófico"</formula>
    </cfRule>
    <cfRule type="cellIs" dxfId="51" priority="314" operator="equal">
      <formula>"Mayor"</formula>
    </cfRule>
    <cfRule type="cellIs" dxfId="50" priority="315" operator="equal">
      <formula>"Moderado"</formula>
    </cfRule>
    <cfRule type="cellIs" dxfId="49" priority="316" operator="equal">
      <formula>"Menor"</formula>
    </cfRule>
    <cfRule type="cellIs" dxfId="48" priority="317" operator="equal">
      <formula>"Leve"</formula>
    </cfRule>
  </conditionalFormatting>
  <conditionalFormatting sqref="AE12:AE13">
    <cfRule type="cellIs" dxfId="47" priority="309" operator="equal">
      <formula>"Extremo"</formula>
    </cfRule>
    <cfRule type="cellIs" dxfId="46" priority="310" operator="equal">
      <formula>"Alto"</formula>
    </cfRule>
    <cfRule type="cellIs" dxfId="45" priority="311" operator="equal">
      <formula>"Moderado"</formula>
    </cfRule>
    <cfRule type="cellIs" dxfId="44" priority="312" operator="equal">
      <formula>"Bajo"</formula>
    </cfRule>
  </conditionalFormatting>
  <conditionalFormatting sqref="AA14">
    <cfRule type="cellIs" dxfId="43" priority="276" operator="equal">
      <formula>"Muy Alta"</formula>
    </cfRule>
    <cfRule type="cellIs" dxfId="42" priority="277" operator="equal">
      <formula>"Alta"</formula>
    </cfRule>
    <cfRule type="cellIs" dxfId="41" priority="278" operator="equal">
      <formula>"Media"</formula>
    </cfRule>
    <cfRule type="cellIs" dxfId="40" priority="279" operator="equal">
      <formula>"Baja"</formula>
    </cfRule>
    <cfRule type="cellIs" dxfId="39" priority="280" operator="equal">
      <formula>"Muy Baja"</formula>
    </cfRule>
  </conditionalFormatting>
  <conditionalFormatting sqref="AC14">
    <cfRule type="cellIs" dxfId="38" priority="271" operator="equal">
      <formula>"Catastrófico"</formula>
    </cfRule>
    <cfRule type="cellIs" dxfId="37" priority="272" operator="equal">
      <formula>"Mayor"</formula>
    </cfRule>
    <cfRule type="cellIs" dxfId="36" priority="273" operator="equal">
      <formula>"Moderado"</formula>
    </cfRule>
    <cfRule type="cellIs" dxfId="35" priority="274" operator="equal">
      <formula>"Menor"</formula>
    </cfRule>
    <cfRule type="cellIs" dxfId="34" priority="275" operator="equal">
      <formula>"Leve"</formula>
    </cfRule>
  </conditionalFormatting>
  <conditionalFormatting sqref="AE14">
    <cfRule type="cellIs" dxfId="33" priority="267" operator="equal">
      <formula>"Extremo"</formula>
    </cfRule>
    <cfRule type="cellIs" dxfId="32" priority="268" operator="equal">
      <formula>"Alto"</formula>
    </cfRule>
    <cfRule type="cellIs" dxfId="31" priority="269" operator="equal">
      <formula>"Moderado"</formula>
    </cfRule>
    <cfRule type="cellIs" dxfId="30" priority="270" operator="equal">
      <formula>"Bajo"</formula>
    </cfRule>
  </conditionalFormatting>
  <conditionalFormatting sqref="AA15">
    <cfRule type="cellIs" dxfId="29" priority="262" operator="equal">
      <formula>"Muy Alta"</formula>
    </cfRule>
    <cfRule type="cellIs" dxfId="28" priority="263" operator="equal">
      <formula>"Alta"</formula>
    </cfRule>
    <cfRule type="cellIs" dxfId="27" priority="264" operator="equal">
      <formula>"Media"</formula>
    </cfRule>
    <cfRule type="cellIs" dxfId="26" priority="265" operator="equal">
      <formula>"Baja"</formula>
    </cfRule>
    <cfRule type="cellIs" dxfId="25" priority="266" operator="equal">
      <formula>"Muy Baja"</formula>
    </cfRule>
  </conditionalFormatting>
  <conditionalFormatting sqref="AC15">
    <cfRule type="cellIs" dxfId="24" priority="257" operator="equal">
      <formula>"Catastrófico"</formula>
    </cfRule>
    <cfRule type="cellIs" dxfId="23" priority="258" operator="equal">
      <formula>"Mayor"</formula>
    </cfRule>
    <cfRule type="cellIs" dxfId="22" priority="259" operator="equal">
      <formula>"Moderado"</formula>
    </cfRule>
    <cfRule type="cellIs" dxfId="21" priority="260" operator="equal">
      <formula>"Menor"</formula>
    </cfRule>
    <cfRule type="cellIs" dxfId="20" priority="261" operator="equal">
      <formula>"Leve"</formula>
    </cfRule>
  </conditionalFormatting>
  <conditionalFormatting sqref="AE15">
    <cfRule type="cellIs" dxfId="19" priority="253" operator="equal">
      <formula>"Extremo"</formula>
    </cfRule>
    <cfRule type="cellIs" dxfId="18" priority="254" operator="equal">
      <formula>"Alto"</formula>
    </cfRule>
    <cfRule type="cellIs" dxfId="17" priority="255" operator="equal">
      <formula>"Moderado"</formula>
    </cfRule>
    <cfRule type="cellIs" dxfId="16" priority="256"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'Opciones Tratamiento'!$B$2:$B$5</xm:f>
          </x14:formula1>
          <xm:sqref>AF11 AF14</xm:sqref>
        </x14:dataValidation>
        <x14:dataValidation type="list" allowBlank="1" showInputMessage="1" showErrorMessage="1" xr:uid="{00000000-0002-0000-0100-000001000000}">
          <x14:formula1>
            <xm:f>'C:\Users\HOME\Downloads\[Formato Matriz de Riesgos 2021 (1).xlsx]Opciones Tratamiento'!#REF!</xm:f>
          </x14:formula1>
          <xm:sqref>AF15</xm:sqref>
        </x14:dataValidation>
        <x14:dataValidation type="list" allowBlank="1" showInputMessage="1" showErrorMessage="1" xr:uid="{00000000-0002-0000-0100-000002000000}">
          <x14:formula1>
            <xm:f>'Tabla Valoración controles'!$D$4:$D$6</xm:f>
          </x14:formula1>
          <xm:sqref>T11:T15</xm:sqref>
        </x14:dataValidation>
        <x14:dataValidation type="list" allowBlank="1" showInputMessage="1" showErrorMessage="1" xr:uid="{00000000-0002-0000-0100-000003000000}">
          <x14:formula1>
            <xm:f>'Tabla Valoración controles'!$D$7:$D$8</xm:f>
          </x14:formula1>
          <xm:sqref>U11:U15</xm:sqref>
        </x14:dataValidation>
        <x14:dataValidation type="list" allowBlank="1" showInputMessage="1" showErrorMessage="1" xr:uid="{00000000-0002-0000-0100-000004000000}">
          <x14:formula1>
            <xm:f>'Tabla Valoración controles'!$D$9:$D$10</xm:f>
          </x14:formula1>
          <xm:sqref>W11:W15</xm:sqref>
        </x14:dataValidation>
        <x14:dataValidation type="list" allowBlank="1" showInputMessage="1" showErrorMessage="1" xr:uid="{00000000-0002-0000-0100-000005000000}">
          <x14:formula1>
            <xm:f>'Tabla Valoración controles'!$D$11:$D$12</xm:f>
          </x14:formula1>
          <xm:sqref>X11:X15</xm:sqref>
        </x14:dataValidation>
        <x14:dataValidation type="list" allowBlank="1" showInputMessage="1" showErrorMessage="1" xr:uid="{00000000-0002-0000-0100-000006000000}">
          <x14:formula1>
            <xm:f>'Tabla Valoración controles'!$D$13:$D$14</xm:f>
          </x14:formula1>
          <xm:sqref>Y11:Y15</xm:sqref>
        </x14:dataValidation>
        <x14:dataValidation type="list" allowBlank="1" showInputMessage="1" showErrorMessage="1" xr:uid="{00000000-0002-0000-0100-000007000000}">
          <x14:formula1>
            <xm:f>'Opciones Tratamiento'!$B$13:$B$19</xm:f>
          </x14:formula1>
          <xm:sqref>H11:H15</xm:sqref>
        </x14:dataValidation>
        <x14:dataValidation type="list" allowBlank="1" showInputMessage="1" showErrorMessage="1" xr:uid="{00000000-0002-0000-0100-000008000000}">
          <x14:formula1>
            <xm:f>'Opciones Tratamiento'!$E$2:$E$4</xm:f>
          </x14:formula1>
          <xm:sqref>B11:B15</xm:sqref>
        </x14:dataValidation>
        <x14:dataValidation type="list" allowBlank="1" showInputMessage="1" showErrorMessage="1" xr:uid="{00000000-0002-0000-0100-000009000000}">
          <x14:formula1>
            <xm:f>'Tabla Impacto'!$F$210:$F$221</xm:f>
          </x14:formula1>
          <xm:sqref>L11:L15</xm:sqref>
        </x14:dataValidation>
        <x14:dataValidation type="custom" allowBlank="1" showInputMessage="1" showErrorMessage="1" error="Recuerde que las acciones se generan bajo la medida de mitigar el riesgo" xr:uid="{00000000-0002-0000-0100-00000A000000}">
          <x14:formula1>
            <xm:f>IF(OR(AF11='C:\Users\EDUCACION 32\Desktop\[Mapa de Riesgos de Gestión 2022  Gestión Educativa.xlsx]Opciones Tratamiento'!#REF!,AF11='C:\Users\EDUCACION 32\Desktop\[Mapa de Riesgos de Gestión 2022  Gestión Educativa.xlsx]Opciones Tratamiento'!#REF!,AF11='C:\Users\EDUCACION 32\Desktop\[Mapa de Riesgos de Gestión 2022  Gestión Educativa.xlsx]Opciones Tratamiento'!#REF!),ISBLANK(AF11),ISTEXT(AF11))</xm:f>
          </x14:formula1>
          <xm:sqref>AI11:AI14 AO11 AM11:AM13</xm:sqref>
        </x14:dataValidation>
        <x14:dataValidation type="custom" allowBlank="1" showInputMessage="1" showErrorMessage="1" error="Recuerde que las acciones se generan bajo la medida de mitigar el riesgo" xr:uid="{00000000-0002-0000-0100-00000B000000}">
          <x14:formula1>
            <xm:f>IF(OR(AF11='Opciones Tratamiento'!$B$2,AF11='Opciones Tratamiento'!$B$3,AF11='Opciones Tratamiento'!$B$4),ISBLANK(AF11),ISTEXT(AF11))</xm:f>
          </x14:formula1>
          <xm:sqref>AG11:AG15 AI15 AM15</xm:sqref>
        </x14:dataValidation>
        <x14:dataValidation type="custom" allowBlank="1" showInputMessage="1" showErrorMessage="1" error="Recuerde que las acciones se generan bajo la medida de mitigar el riesgo" xr:uid="{00000000-0002-0000-0100-00000C000000}">
          <x14:formula1>
            <xm:f>IF(OR(AF11='Opciones Tratamiento'!$B$2,AF11='Opciones Tratamiento'!$B$3,AF11='Opciones Tratamiento'!$B$4),ISBLANK(AF11),ISTEXT(AF11))</xm:f>
          </x14:formula1>
          <xm:sqref>AH11:AH15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row>
    <row r="2" spans="1:99" ht="18" customHeight="1" x14ac:dyDescent="0.3">
      <c r="A2" s="61"/>
      <c r="B2" s="301" t="s">
        <v>146</v>
      </c>
      <c r="C2" s="301"/>
      <c r="D2" s="301"/>
      <c r="E2" s="301"/>
      <c r="F2" s="301"/>
      <c r="G2" s="301"/>
      <c r="H2" s="301"/>
      <c r="I2" s="301"/>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row>
    <row r="3" spans="1:99" ht="18.75" customHeight="1" x14ac:dyDescent="0.3">
      <c r="A3" s="61"/>
      <c r="B3" s="301"/>
      <c r="C3" s="301"/>
      <c r="D3" s="301"/>
      <c r="E3" s="301"/>
      <c r="F3" s="301"/>
      <c r="G3" s="301"/>
      <c r="H3" s="301"/>
      <c r="I3" s="30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row>
    <row r="4" spans="1:99" ht="15" customHeight="1" x14ac:dyDescent="0.3">
      <c r="A4" s="61"/>
      <c r="B4" s="301"/>
      <c r="C4" s="301"/>
      <c r="D4" s="301"/>
      <c r="E4" s="301"/>
      <c r="F4" s="301"/>
      <c r="G4" s="301"/>
      <c r="H4" s="301"/>
      <c r="I4" s="30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row>
    <row r="5" spans="1:99" ht="15" thickBot="1" x14ac:dyDescent="0.3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row>
    <row r="6" spans="1:99" ht="15" customHeight="1" x14ac:dyDescent="0.3">
      <c r="A6" s="61"/>
      <c r="B6" s="349" t="s">
        <v>4</v>
      </c>
      <c r="C6" s="349"/>
      <c r="D6" s="350"/>
      <c r="E6" s="339" t="s">
        <v>108</v>
      </c>
      <c r="F6" s="340"/>
      <c r="G6" s="340"/>
      <c r="H6" s="340"/>
      <c r="I6" s="341"/>
      <c r="J6" s="335" t="str">
        <f ca="1">IF(AND('Mapa final'!$J$11="Muy Alta",'Mapa final'!$N$11="Leve"),CONCATENATE("R",'Mapa final'!$A$11),"")</f>
        <v/>
      </c>
      <c r="K6" s="336"/>
      <c r="L6" s="336" t="str">
        <f ca="1">IF(AND('Mapa final'!$J$14="Muy Alta",'Mapa final'!$N$14="Leve"),CONCATENATE("R",'Mapa final'!$A$14),"")</f>
        <v/>
      </c>
      <c r="M6" s="336"/>
      <c r="N6" s="336" t="e">
        <f>IF(AND('Mapa final'!#REF!="Muy Alta",'Mapa final'!#REF!="Leve"),CONCATENATE("R",'Mapa final'!#REF!),"")</f>
        <v>#REF!</v>
      </c>
      <c r="O6" s="337"/>
      <c r="P6" s="335" t="str">
        <f ca="1">IF(AND('Mapa final'!$J$11="Muy Alta",'Mapa final'!$N$11="Menor"),CONCATENATE("R",'Mapa final'!$A$11),"")</f>
        <v/>
      </c>
      <c r="Q6" s="336"/>
      <c r="R6" s="336" t="str">
        <f ca="1">IF(AND('Mapa final'!$J$14="Muy Alta",'Mapa final'!$N$14="Menor"),CONCATENATE("R",'Mapa final'!$A$14),"")</f>
        <v/>
      </c>
      <c r="S6" s="336"/>
      <c r="T6" s="336" t="e">
        <f>IF(AND('Mapa final'!#REF!="Muy Alta",'Mapa final'!#REF!="Menor"),CONCATENATE("R",'Mapa final'!#REF!),"")</f>
        <v>#REF!</v>
      </c>
      <c r="U6" s="337"/>
      <c r="V6" s="335" t="str">
        <f ca="1">IF(AND('Mapa final'!$J$11="Muy Alta",'Mapa final'!$N$11="Moderado"),CONCATENATE("R",'Mapa final'!$A$11),"")</f>
        <v/>
      </c>
      <c r="W6" s="336"/>
      <c r="X6" s="336" t="str">
        <f ca="1">IF(AND('Mapa final'!$J$14="Muy Alta",'Mapa final'!$N$14="Moderado"),CONCATENATE("R",'Mapa final'!$A$14),"")</f>
        <v/>
      </c>
      <c r="Y6" s="336"/>
      <c r="Z6" s="336" t="e">
        <f>IF(AND('Mapa final'!#REF!="Muy Alta",'Mapa final'!#REF!="Moderado"),CONCATENATE("R",'Mapa final'!#REF!),"")</f>
        <v>#REF!</v>
      </c>
      <c r="AA6" s="337"/>
      <c r="AB6" s="335" t="str">
        <f ca="1">IF(AND('Mapa final'!$J$11="Muy Alta",'Mapa final'!$N$11="Mayor"),CONCATENATE("R",'Mapa final'!$A$11),"")</f>
        <v/>
      </c>
      <c r="AC6" s="336"/>
      <c r="AD6" s="336" t="str">
        <f ca="1">IF(AND('Mapa final'!$J$14="Muy Alta",'Mapa final'!$N$14="Mayor"),CONCATENATE("R",'Mapa final'!$A$14),"")</f>
        <v/>
      </c>
      <c r="AE6" s="336"/>
      <c r="AF6" s="336" t="e">
        <f>IF(AND('Mapa final'!#REF!="Muy Alta",'Mapa final'!#REF!="Mayor"),CONCATENATE("R",'Mapa final'!#REF!),"")</f>
        <v>#REF!</v>
      </c>
      <c r="AG6" s="337"/>
      <c r="AH6" s="326" t="str">
        <f ca="1">IF(AND('Mapa final'!$J$11="Muy Alta",'Mapa final'!$N$11="Catastrófico"),CONCATENATE("R",'Mapa final'!$A$11),"")</f>
        <v/>
      </c>
      <c r="AI6" s="327"/>
      <c r="AJ6" s="327" t="str">
        <f ca="1">IF(AND('Mapa final'!$J$14="Muy Alta",'Mapa final'!$N$14="Catastrófico"),CONCATENATE("R",'Mapa final'!$A$14),"")</f>
        <v/>
      </c>
      <c r="AK6" s="327"/>
      <c r="AL6" s="327" t="e">
        <f>IF(AND('Mapa final'!#REF!="Muy Alta",'Mapa final'!#REF!="Catastrófico"),CONCATENATE("R",'Mapa final'!#REF!),"")</f>
        <v>#REF!</v>
      </c>
      <c r="AM6" s="328"/>
      <c r="AO6" s="351" t="s">
        <v>75</v>
      </c>
      <c r="AP6" s="352"/>
      <c r="AQ6" s="352"/>
      <c r="AR6" s="352"/>
      <c r="AS6" s="352"/>
      <c r="AT6" s="353"/>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row>
    <row r="7" spans="1:99" ht="15" customHeight="1" x14ac:dyDescent="0.3">
      <c r="A7" s="61"/>
      <c r="B7" s="349"/>
      <c r="C7" s="349"/>
      <c r="D7" s="350"/>
      <c r="E7" s="342"/>
      <c r="F7" s="343"/>
      <c r="G7" s="343"/>
      <c r="H7" s="343"/>
      <c r="I7" s="344"/>
      <c r="J7" s="329"/>
      <c r="K7" s="330"/>
      <c r="L7" s="330"/>
      <c r="M7" s="330"/>
      <c r="N7" s="330"/>
      <c r="O7" s="331"/>
      <c r="P7" s="329"/>
      <c r="Q7" s="330"/>
      <c r="R7" s="330"/>
      <c r="S7" s="330"/>
      <c r="T7" s="330"/>
      <c r="U7" s="331"/>
      <c r="V7" s="329"/>
      <c r="W7" s="330"/>
      <c r="X7" s="330"/>
      <c r="Y7" s="330"/>
      <c r="Z7" s="330"/>
      <c r="AA7" s="331"/>
      <c r="AB7" s="329"/>
      <c r="AC7" s="330"/>
      <c r="AD7" s="330"/>
      <c r="AE7" s="330"/>
      <c r="AF7" s="330"/>
      <c r="AG7" s="331"/>
      <c r="AH7" s="320"/>
      <c r="AI7" s="321"/>
      <c r="AJ7" s="321"/>
      <c r="AK7" s="321"/>
      <c r="AL7" s="321"/>
      <c r="AM7" s="322"/>
      <c r="AN7" s="61"/>
      <c r="AO7" s="354"/>
      <c r="AP7" s="355"/>
      <c r="AQ7" s="355"/>
      <c r="AR7" s="355"/>
      <c r="AS7" s="355"/>
      <c r="AT7" s="356"/>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row>
    <row r="8" spans="1:99" ht="15" customHeight="1" x14ac:dyDescent="0.3">
      <c r="A8" s="61"/>
      <c r="B8" s="349"/>
      <c r="C8" s="349"/>
      <c r="D8" s="350"/>
      <c r="E8" s="342"/>
      <c r="F8" s="343"/>
      <c r="G8" s="343"/>
      <c r="H8" s="343"/>
      <c r="I8" s="344"/>
      <c r="J8" s="329" t="e">
        <f>IF(AND('Mapa final'!#REF!="Muy Alta",'Mapa final'!#REF!="Leve"),CONCATENATE("R",'Mapa final'!#REF!),"")</f>
        <v>#REF!</v>
      </c>
      <c r="K8" s="330"/>
      <c r="L8" s="330" t="e">
        <f>IF(AND('Mapa final'!#REF!="Muy Alta",'Mapa final'!#REF!="Leve"),CONCATENATE("R",'Mapa final'!#REF!),"")</f>
        <v>#REF!</v>
      </c>
      <c r="M8" s="330"/>
      <c r="N8" s="330" t="e">
        <f>IF(AND('Mapa final'!#REF!="Muy Alta",'Mapa final'!#REF!="Leve"),CONCATENATE("R",'Mapa final'!#REF!),"")</f>
        <v>#REF!</v>
      </c>
      <c r="O8" s="331"/>
      <c r="P8" s="329" t="e">
        <f>IF(AND('Mapa final'!#REF!="Muy Alta",'Mapa final'!#REF!="Menor"),CONCATENATE("R",'Mapa final'!#REF!),"")</f>
        <v>#REF!</v>
      </c>
      <c r="Q8" s="330"/>
      <c r="R8" s="330" t="e">
        <f>IF(AND('Mapa final'!#REF!="Muy Alta",'Mapa final'!#REF!="Menor"),CONCATENATE("R",'Mapa final'!#REF!),"")</f>
        <v>#REF!</v>
      </c>
      <c r="S8" s="330"/>
      <c r="T8" s="330" t="e">
        <f>IF(AND('Mapa final'!#REF!="Muy Alta",'Mapa final'!#REF!="Menor"),CONCATENATE("R",'Mapa final'!#REF!),"")</f>
        <v>#REF!</v>
      </c>
      <c r="U8" s="331"/>
      <c r="V8" s="329" t="e">
        <f>IF(AND('Mapa final'!#REF!="Muy Alta",'Mapa final'!#REF!="Moderado"),CONCATENATE("R",'Mapa final'!#REF!),"")</f>
        <v>#REF!</v>
      </c>
      <c r="W8" s="330"/>
      <c r="X8" s="330" t="e">
        <f>IF(AND('Mapa final'!#REF!="Muy Alta",'Mapa final'!#REF!="Moderado"),CONCATENATE("R",'Mapa final'!#REF!),"")</f>
        <v>#REF!</v>
      </c>
      <c r="Y8" s="330"/>
      <c r="Z8" s="330" t="e">
        <f>IF(AND('Mapa final'!#REF!="Muy Alta",'Mapa final'!#REF!="Moderado"),CONCATENATE("R",'Mapa final'!#REF!),"")</f>
        <v>#REF!</v>
      </c>
      <c r="AA8" s="331"/>
      <c r="AB8" s="329" t="e">
        <f>IF(AND('Mapa final'!#REF!="Muy Alta",'Mapa final'!#REF!="Mayor"),CONCATENATE("R",'Mapa final'!#REF!),"")</f>
        <v>#REF!</v>
      </c>
      <c r="AC8" s="330"/>
      <c r="AD8" s="330" t="e">
        <f>IF(AND('Mapa final'!#REF!="Muy Alta",'Mapa final'!#REF!="Mayor"),CONCATENATE("R",'Mapa final'!#REF!),"")</f>
        <v>#REF!</v>
      </c>
      <c r="AE8" s="330"/>
      <c r="AF8" s="330" t="e">
        <f>IF(AND('Mapa final'!#REF!="Muy Alta",'Mapa final'!#REF!="Mayor"),CONCATENATE("R",'Mapa final'!#REF!),"")</f>
        <v>#REF!</v>
      </c>
      <c r="AG8" s="331"/>
      <c r="AH8" s="320" t="e">
        <f>IF(AND('Mapa final'!#REF!="Muy Alta",'Mapa final'!#REF!="Catastrófico"),CONCATENATE("R",'Mapa final'!#REF!),"")</f>
        <v>#REF!</v>
      </c>
      <c r="AI8" s="321"/>
      <c r="AJ8" s="321" t="e">
        <f>IF(AND('Mapa final'!#REF!="Muy Alta",'Mapa final'!#REF!="Catastrófico"),CONCATENATE("R",'Mapa final'!#REF!),"")</f>
        <v>#REF!</v>
      </c>
      <c r="AK8" s="321"/>
      <c r="AL8" s="321" t="e">
        <f>IF(AND('Mapa final'!#REF!="Muy Alta",'Mapa final'!#REF!="Catastrófico"),CONCATENATE("R",'Mapa final'!#REF!),"")</f>
        <v>#REF!</v>
      </c>
      <c r="AM8" s="322"/>
      <c r="AN8" s="61"/>
      <c r="AO8" s="354"/>
      <c r="AP8" s="355"/>
      <c r="AQ8" s="355"/>
      <c r="AR8" s="355"/>
      <c r="AS8" s="355"/>
      <c r="AT8" s="356"/>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row>
    <row r="9" spans="1:99" ht="15" customHeight="1" x14ac:dyDescent="0.3">
      <c r="A9" s="61"/>
      <c r="B9" s="349"/>
      <c r="C9" s="349"/>
      <c r="D9" s="350"/>
      <c r="E9" s="342"/>
      <c r="F9" s="343"/>
      <c r="G9" s="343"/>
      <c r="H9" s="343"/>
      <c r="I9" s="344"/>
      <c r="J9" s="329"/>
      <c r="K9" s="330"/>
      <c r="L9" s="330"/>
      <c r="M9" s="330"/>
      <c r="N9" s="330"/>
      <c r="O9" s="331"/>
      <c r="P9" s="329"/>
      <c r="Q9" s="330"/>
      <c r="R9" s="330"/>
      <c r="S9" s="330"/>
      <c r="T9" s="330"/>
      <c r="U9" s="331"/>
      <c r="V9" s="329"/>
      <c r="W9" s="330"/>
      <c r="X9" s="330"/>
      <c r="Y9" s="330"/>
      <c r="Z9" s="330"/>
      <c r="AA9" s="331"/>
      <c r="AB9" s="329"/>
      <c r="AC9" s="330"/>
      <c r="AD9" s="330"/>
      <c r="AE9" s="330"/>
      <c r="AF9" s="330"/>
      <c r="AG9" s="331"/>
      <c r="AH9" s="320"/>
      <c r="AI9" s="321"/>
      <c r="AJ9" s="321"/>
      <c r="AK9" s="321"/>
      <c r="AL9" s="321"/>
      <c r="AM9" s="322"/>
      <c r="AN9" s="61"/>
      <c r="AO9" s="354"/>
      <c r="AP9" s="355"/>
      <c r="AQ9" s="355"/>
      <c r="AR9" s="355"/>
      <c r="AS9" s="355"/>
      <c r="AT9" s="356"/>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row>
    <row r="10" spans="1:99" ht="15" customHeight="1" x14ac:dyDescent="0.3">
      <c r="A10" s="61"/>
      <c r="B10" s="349"/>
      <c r="C10" s="349"/>
      <c r="D10" s="350"/>
      <c r="E10" s="342"/>
      <c r="F10" s="343"/>
      <c r="G10" s="343"/>
      <c r="H10" s="343"/>
      <c r="I10" s="344"/>
      <c r="J10" s="329" t="e">
        <f>IF(AND('Mapa final'!#REF!="Muy Alta",'Mapa final'!#REF!="Leve"),CONCATENATE("R",'Mapa final'!#REF!),"")</f>
        <v>#REF!</v>
      </c>
      <c r="K10" s="330"/>
      <c r="L10" s="330" t="e">
        <f>IF(AND('Mapa final'!#REF!="Muy Alta",'Mapa final'!#REF!="Leve"),CONCATENATE("R",'Mapa final'!#REF!),"")</f>
        <v>#REF!</v>
      </c>
      <c r="M10" s="330"/>
      <c r="N10" s="330" t="e">
        <f>IF(AND('Mapa final'!#REF!="Muy Alta",'Mapa final'!#REF!="Leve"),CONCATENATE("R",'Mapa final'!#REF!),"")</f>
        <v>#REF!</v>
      </c>
      <c r="O10" s="331"/>
      <c r="P10" s="329" t="e">
        <f>IF(AND('Mapa final'!#REF!="Muy Alta",'Mapa final'!#REF!="Menor"),CONCATENATE("R",'Mapa final'!#REF!),"")</f>
        <v>#REF!</v>
      </c>
      <c r="Q10" s="330"/>
      <c r="R10" s="330" t="e">
        <f>IF(AND('Mapa final'!#REF!="Muy Alta",'Mapa final'!#REF!="Menor"),CONCATENATE("R",'Mapa final'!#REF!),"")</f>
        <v>#REF!</v>
      </c>
      <c r="S10" s="330"/>
      <c r="T10" s="330" t="e">
        <f>IF(AND('Mapa final'!#REF!="Muy Alta",'Mapa final'!#REF!="Menor"),CONCATENATE("R",'Mapa final'!#REF!),"")</f>
        <v>#REF!</v>
      </c>
      <c r="U10" s="331"/>
      <c r="V10" s="329" t="e">
        <f>IF(AND('Mapa final'!#REF!="Muy Alta",'Mapa final'!#REF!="Moderado"),CONCATENATE("R",'Mapa final'!#REF!),"")</f>
        <v>#REF!</v>
      </c>
      <c r="W10" s="330"/>
      <c r="X10" s="330" t="e">
        <f>IF(AND('Mapa final'!#REF!="Muy Alta",'Mapa final'!#REF!="Moderado"),CONCATENATE("R",'Mapa final'!#REF!),"")</f>
        <v>#REF!</v>
      </c>
      <c r="Y10" s="330"/>
      <c r="Z10" s="330" t="e">
        <f>IF(AND('Mapa final'!#REF!="Muy Alta",'Mapa final'!#REF!="Moderado"),CONCATENATE("R",'Mapa final'!#REF!),"")</f>
        <v>#REF!</v>
      </c>
      <c r="AA10" s="331"/>
      <c r="AB10" s="329" t="e">
        <f>IF(AND('Mapa final'!#REF!="Muy Alta",'Mapa final'!#REF!="Mayor"),CONCATENATE("R",'Mapa final'!#REF!),"")</f>
        <v>#REF!</v>
      </c>
      <c r="AC10" s="330"/>
      <c r="AD10" s="330" t="e">
        <f>IF(AND('Mapa final'!#REF!="Muy Alta",'Mapa final'!#REF!="Mayor"),CONCATENATE("R",'Mapa final'!#REF!),"")</f>
        <v>#REF!</v>
      </c>
      <c r="AE10" s="330"/>
      <c r="AF10" s="330" t="e">
        <f>IF(AND('Mapa final'!#REF!="Muy Alta",'Mapa final'!#REF!="Mayor"),CONCATENATE("R",'Mapa final'!#REF!),"")</f>
        <v>#REF!</v>
      </c>
      <c r="AG10" s="331"/>
      <c r="AH10" s="320" t="e">
        <f>IF(AND('Mapa final'!#REF!="Muy Alta",'Mapa final'!#REF!="Catastrófico"),CONCATENATE("R",'Mapa final'!#REF!),"")</f>
        <v>#REF!</v>
      </c>
      <c r="AI10" s="321"/>
      <c r="AJ10" s="321" t="e">
        <f>IF(AND('Mapa final'!#REF!="Muy Alta",'Mapa final'!#REF!="Catastrófico"),CONCATENATE("R",'Mapa final'!#REF!),"")</f>
        <v>#REF!</v>
      </c>
      <c r="AK10" s="321"/>
      <c r="AL10" s="321" t="e">
        <f>IF(AND('Mapa final'!#REF!="Muy Alta",'Mapa final'!#REF!="Catastrófico"),CONCATENATE("R",'Mapa final'!#REF!),"")</f>
        <v>#REF!</v>
      </c>
      <c r="AM10" s="322"/>
      <c r="AN10" s="61"/>
      <c r="AO10" s="354"/>
      <c r="AP10" s="355"/>
      <c r="AQ10" s="355"/>
      <c r="AR10" s="355"/>
      <c r="AS10" s="355"/>
      <c r="AT10" s="356"/>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row>
    <row r="11" spans="1:99" ht="15" customHeight="1" x14ac:dyDescent="0.3">
      <c r="A11" s="61"/>
      <c r="B11" s="349"/>
      <c r="C11" s="349"/>
      <c r="D11" s="350"/>
      <c r="E11" s="342"/>
      <c r="F11" s="343"/>
      <c r="G11" s="343"/>
      <c r="H11" s="343"/>
      <c r="I11" s="344"/>
      <c r="J11" s="329"/>
      <c r="K11" s="330"/>
      <c r="L11" s="330"/>
      <c r="M11" s="330"/>
      <c r="N11" s="330"/>
      <c r="O11" s="331"/>
      <c r="P11" s="329"/>
      <c r="Q11" s="330"/>
      <c r="R11" s="330"/>
      <c r="S11" s="330"/>
      <c r="T11" s="330"/>
      <c r="U11" s="331"/>
      <c r="V11" s="329"/>
      <c r="W11" s="330"/>
      <c r="X11" s="330"/>
      <c r="Y11" s="330"/>
      <c r="Z11" s="330"/>
      <c r="AA11" s="331"/>
      <c r="AB11" s="329"/>
      <c r="AC11" s="330"/>
      <c r="AD11" s="330"/>
      <c r="AE11" s="330"/>
      <c r="AF11" s="330"/>
      <c r="AG11" s="331"/>
      <c r="AH11" s="320"/>
      <c r="AI11" s="321"/>
      <c r="AJ11" s="321"/>
      <c r="AK11" s="321"/>
      <c r="AL11" s="321"/>
      <c r="AM11" s="322"/>
      <c r="AN11" s="61"/>
      <c r="AO11" s="354"/>
      <c r="AP11" s="355"/>
      <c r="AQ11" s="355"/>
      <c r="AR11" s="355"/>
      <c r="AS11" s="355"/>
      <c r="AT11" s="356"/>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row>
    <row r="12" spans="1:99" ht="15" customHeight="1" x14ac:dyDescent="0.3">
      <c r="A12" s="61"/>
      <c r="B12" s="349"/>
      <c r="C12" s="349"/>
      <c r="D12" s="350"/>
      <c r="E12" s="342"/>
      <c r="F12" s="343"/>
      <c r="G12" s="343"/>
      <c r="H12" s="343"/>
      <c r="I12" s="344"/>
      <c r="J12" s="329" t="e">
        <f>IF(AND('Mapa final'!#REF!="Muy Alta",'Mapa final'!#REF!="Leve"),CONCATENATE("R",'Mapa final'!#REF!),"")</f>
        <v>#REF!</v>
      </c>
      <c r="K12" s="330"/>
      <c r="L12" s="330" t="e">
        <f>IF(AND('Mapa final'!#REF!="Muy Alta",'Mapa final'!#REF!="Leve"),CONCATENATE("R",'Mapa final'!#REF!),"")</f>
        <v>#REF!</v>
      </c>
      <c r="M12" s="330"/>
      <c r="N12" s="330" t="str">
        <f>IF(AND('Mapa final'!$J$21="Muy Alta",'Mapa final'!$N$21="Leve"),CONCATENATE("R",'Mapa final'!$A$21),"")</f>
        <v/>
      </c>
      <c r="O12" s="331"/>
      <c r="P12" s="329" t="e">
        <f>IF(AND('Mapa final'!#REF!="Muy Alta",'Mapa final'!#REF!="Menor"),CONCATENATE("R",'Mapa final'!#REF!),"")</f>
        <v>#REF!</v>
      </c>
      <c r="Q12" s="330"/>
      <c r="R12" s="330" t="e">
        <f>IF(AND('Mapa final'!#REF!="Muy Alta",'Mapa final'!#REF!="Menor"),CONCATENATE("R",'Mapa final'!#REF!),"")</f>
        <v>#REF!</v>
      </c>
      <c r="S12" s="330"/>
      <c r="T12" s="330" t="str">
        <f>IF(AND('Mapa final'!$J$21="Muy Alta",'Mapa final'!$N$21="Menor"),CONCATENATE("R",'Mapa final'!$A$21),"")</f>
        <v/>
      </c>
      <c r="U12" s="331"/>
      <c r="V12" s="329" t="e">
        <f>IF(AND('Mapa final'!#REF!="Muy Alta",'Mapa final'!#REF!="Moderado"),CONCATENATE("R",'Mapa final'!#REF!),"")</f>
        <v>#REF!</v>
      </c>
      <c r="W12" s="330"/>
      <c r="X12" s="330" t="e">
        <f>IF(AND('Mapa final'!#REF!="Muy Alta",'Mapa final'!#REF!="Moderado"),CONCATENATE("R",'Mapa final'!#REF!),"")</f>
        <v>#REF!</v>
      </c>
      <c r="Y12" s="330"/>
      <c r="Z12" s="330" t="str">
        <f>IF(AND('Mapa final'!$J$21="Muy Alta",'Mapa final'!$N$21="Moderado"),CONCATENATE("R",'Mapa final'!$A$21),"")</f>
        <v/>
      </c>
      <c r="AA12" s="331"/>
      <c r="AB12" s="329" t="e">
        <f>IF(AND('Mapa final'!#REF!="Muy Alta",'Mapa final'!#REF!="Mayor"),CONCATENATE("R",'Mapa final'!#REF!),"")</f>
        <v>#REF!</v>
      </c>
      <c r="AC12" s="330"/>
      <c r="AD12" s="330" t="e">
        <f>IF(AND('Mapa final'!#REF!="Muy Alta",'Mapa final'!#REF!="Mayor"),CONCATENATE("R",'Mapa final'!#REF!),"")</f>
        <v>#REF!</v>
      </c>
      <c r="AE12" s="330"/>
      <c r="AF12" s="330" t="str">
        <f>IF(AND('Mapa final'!$J$21="Muy Alta",'Mapa final'!$N$21="Mayor"),CONCATENATE("R",'Mapa final'!$A$21),"")</f>
        <v/>
      </c>
      <c r="AG12" s="331"/>
      <c r="AH12" s="320" t="e">
        <f>IF(AND('Mapa final'!#REF!="Muy Alta",'Mapa final'!#REF!="Catastrófico"),CONCATENATE("R",'Mapa final'!#REF!),"")</f>
        <v>#REF!</v>
      </c>
      <c r="AI12" s="321"/>
      <c r="AJ12" s="321" t="e">
        <f>IF(AND('Mapa final'!#REF!="Muy Alta",'Mapa final'!#REF!="Catastrófico"),CONCATENATE("R",'Mapa final'!#REF!),"")</f>
        <v>#REF!</v>
      </c>
      <c r="AK12" s="321"/>
      <c r="AL12" s="321" t="str">
        <f>IF(AND('Mapa final'!$J$21="Muy Alta",'Mapa final'!$N$21="Catastrófico"),CONCATENATE("R",'Mapa final'!$A$21),"")</f>
        <v/>
      </c>
      <c r="AM12" s="322"/>
      <c r="AN12" s="61"/>
      <c r="AO12" s="354"/>
      <c r="AP12" s="355"/>
      <c r="AQ12" s="355"/>
      <c r="AR12" s="355"/>
      <c r="AS12" s="355"/>
      <c r="AT12" s="356"/>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row>
    <row r="13" spans="1:99" ht="15.75" customHeight="1" thickBot="1" x14ac:dyDescent="0.35">
      <c r="A13" s="61"/>
      <c r="B13" s="349"/>
      <c r="C13" s="349"/>
      <c r="D13" s="350"/>
      <c r="E13" s="345"/>
      <c r="F13" s="346"/>
      <c r="G13" s="346"/>
      <c r="H13" s="346"/>
      <c r="I13" s="347"/>
      <c r="J13" s="329"/>
      <c r="K13" s="330"/>
      <c r="L13" s="330"/>
      <c r="M13" s="330"/>
      <c r="N13" s="330"/>
      <c r="O13" s="331"/>
      <c r="P13" s="329"/>
      <c r="Q13" s="330"/>
      <c r="R13" s="330"/>
      <c r="S13" s="330"/>
      <c r="T13" s="330"/>
      <c r="U13" s="331"/>
      <c r="V13" s="329"/>
      <c r="W13" s="330"/>
      <c r="X13" s="330"/>
      <c r="Y13" s="330"/>
      <c r="Z13" s="330"/>
      <c r="AA13" s="331"/>
      <c r="AB13" s="329"/>
      <c r="AC13" s="330"/>
      <c r="AD13" s="330"/>
      <c r="AE13" s="330"/>
      <c r="AF13" s="330"/>
      <c r="AG13" s="331"/>
      <c r="AH13" s="323"/>
      <c r="AI13" s="324"/>
      <c r="AJ13" s="324"/>
      <c r="AK13" s="324"/>
      <c r="AL13" s="324"/>
      <c r="AM13" s="325"/>
      <c r="AN13" s="61"/>
      <c r="AO13" s="357"/>
      <c r="AP13" s="358"/>
      <c r="AQ13" s="358"/>
      <c r="AR13" s="358"/>
      <c r="AS13" s="358"/>
      <c r="AT13" s="359"/>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row>
    <row r="14" spans="1:99" ht="15" customHeight="1" x14ac:dyDescent="0.3">
      <c r="A14" s="61"/>
      <c r="B14" s="349"/>
      <c r="C14" s="349"/>
      <c r="D14" s="350"/>
      <c r="E14" s="339" t="s">
        <v>107</v>
      </c>
      <c r="F14" s="340"/>
      <c r="G14" s="340"/>
      <c r="H14" s="340"/>
      <c r="I14" s="340"/>
      <c r="J14" s="317" t="str">
        <f ca="1">IF(AND('Mapa final'!$J$11="Alta",'Mapa final'!$N$11="Leve"),CONCATENATE("R",'Mapa final'!$A$11),"")</f>
        <v/>
      </c>
      <c r="K14" s="318"/>
      <c r="L14" s="318" t="str">
        <f ca="1">IF(AND('Mapa final'!$J$14="Alta",'Mapa final'!$N$14="Leve"),CONCATENATE("R",'Mapa final'!$A$14),"")</f>
        <v/>
      </c>
      <c r="M14" s="318"/>
      <c r="N14" s="318" t="e">
        <f>IF(AND('Mapa final'!#REF!="Alta",'Mapa final'!#REF!="Leve"),CONCATENATE("R",'Mapa final'!#REF!),"")</f>
        <v>#REF!</v>
      </c>
      <c r="O14" s="319"/>
      <c r="P14" s="317" t="str">
        <f ca="1">IF(AND('Mapa final'!$J$11="Alta",'Mapa final'!$N$11="Menor"),CONCATENATE("R",'Mapa final'!$A$11),"")</f>
        <v/>
      </c>
      <c r="Q14" s="318"/>
      <c r="R14" s="318" t="str">
        <f ca="1">IF(AND('Mapa final'!$J$14="Alta",'Mapa final'!$N$14="Menor"),CONCATENATE("R",'Mapa final'!$A$14),"")</f>
        <v/>
      </c>
      <c r="S14" s="318"/>
      <c r="T14" s="318" t="e">
        <f>IF(AND('Mapa final'!#REF!="Alta",'Mapa final'!#REF!="Menor"),CONCATENATE("R",'Mapa final'!#REF!),"")</f>
        <v>#REF!</v>
      </c>
      <c r="U14" s="319"/>
      <c r="V14" s="335" t="str">
        <f ca="1">IF(AND('Mapa final'!$J$11="Alta",'Mapa final'!$N$11="Moderado"),CONCATENATE("R",'Mapa final'!$A$11),"")</f>
        <v/>
      </c>
      <c r="W14" s="336"/>
      <c r="X14" s="336" t="str">
        <f ca="1">IF(AND('Mapa final'!$J$14="Alta",'Mapa final'!$N$14="Moderado"),CONCATENATE("R",'Mapa final'!$A$14),"")</f>
        <v/>
      </c>
      <c r="Y14" s="336"/>
      <c r="Z14" s="336" t="e">
        <f>IF(AND('Mapa final'!#REF!="Alta",'Mapa final'!#REF!="Moderado"),CONCATENATE("R",'Mapa final'!#REF!),"")</f>
        <v>#REF!</v>
      </c>
      <c r="AA14" s="337"/>
      <c r="AB14" s="335" t="str">
        <f ca="1">IF(AND('Mapa final'!$J$11="Alta",'Mapa final'!$N$11="Mayor"),CONCATENATE("R",'Mapa final'!$A$11),"")</f>
        <v/>
      </c>
      <c r="AC14" s="336"/>
      <c r="AD14" s="336" t="str">
        <f ca="1">IF(AND('Mapa final'!$J$14="Alta",'Mapa final'!$N$14="Mayor"),CONCATENATE("R",'Mapa final'!$A$14),"")</f>
        <v/>
      </c>
      <c r="AE14" s="336"/>
      <c r="AF14" s="336" t="e">
        <f>IF(AND('Mapa final'!#REF!="Alta",'Mapa final'!#REF!="Mayor"),CONCATENATE("R",'Mapa final'!#REF!),"")</f>
        <v>#REF!</v>
      </c>
      <c r="AG14" s="337"/>
      <c r="AH14" s="326" t="str">
        <f ca="1">IF(AND('Mapa final'!$J$11="Alta",'Mapa final'!$N$11="Catastrófico"),CONCATENATE("R",'Mapa final'!$A$11),"")</f>
        <v/>
      </c>
      <c r="AI14" s="327"/>
      <c r="AJ14" s="327" t="str">
        <f ca="1">IF(AND('Mapa final'!$J$14="Alta",'Mapa final'!$N$14="Catastrófico"),CONCATENATE("R",'Mapa final'!$A$14),"")</f>
        <v/>
      </c>
      <c r="AK14" s="327"/>
      <c r="AL14" s="327" t="e">
        <f>IF(AND('Mapa final'!#REF!="Alta",'Mapa final'!#REF!="Catastrófico"),CONCATENATE("R",'Mapa final'!#REF!),"")</f>
        <v>#REF!</v>
      </c>
      <c r="AM14" s="328"/>
      <c r="AN14" s="61"/>
      <c r="AO14" s="360" t="s">
        <v>76</v>
      </c>
      <c r="AP14" s="361"/>
      <c r="AQ14" s="361"/>
      <c r="AR14" s="361"/>
      <c r="AS14" s="361"/>
      <c r="AT14" s="362"/>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row>
    <row r="15" spans="1:99" ht="15" customHeight="1" x14ac:dyDescent="0.3">
      <c r="A15" s="61"/>
      <c r="B15" s="349"/>
      <c r="C15" s="349"/>
      <c r="D15" s="350"/>
      <c r="E15" s="342"/>
      <c r="F15" s="343"/>
      <c r="G15" s="343"/>
      <c r="H15" s="343"/>
      <c r="I15" s="343"/>
      <c r="J15" s="311"/>
      <c r="K15" s="312"/>
      <c r="L15" s="312"/>
      <c r="M15" s="312"/>
      <c r="N15" s="312"/>
      <c r="O15" s="313"/>
      <c r="P15" s="311"/>
      <c r="Q15" s="312"/>
      <c r="R15" s="312"/>
      <c r="S15" s="312"/>
      <c r="T15" s="312"/>
      <c r="U15" s="313"/>
      <c r="V15" s="329"/>
      <c r="W15" s="330"/>
      <c r="X15" s="330"/>
      <c r="Y15" s="330"/>
      <c r="Z15" s="330"/>
      <c r="AA15" s="331"/>
      <c r="AB15" s="329"/>
      <c r="AC15" s="330"/>
      <c r="AD15" s="330"/>
      <c r="AE15" s="330"/>
      <c r="AF15" s="330"/>
      <c r="AG15" s="331"/>
      <c r="AH15" s="320"/>
      <c r="AI15" s="321"/>
      <c r="AJ15" s="321"/>
      <c r="AK15" s="321"/>
      <c r="AL15" s="321"/>
      <c r="AM15" s="322"/>
      <c r="AN15" s="61"/>
      <c r="AO15" s="363"/>
      <c r="AP15" s="364"/>
      <c r="AQ15" s="364"/>
      <c r="AR15" s="364"/>
      <c r="AS15" s="364"/>
      <c r="AT15" s="365"/>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row>
    <row r="16" spans="1:99" ht="15" customHeight="1" x14ac:dyDescent="0.3">
      <c r="A16" s="61"/>
      <c r="B16" s="349"/>
      <c r="C16" s="349"/>
      <c r="D16" s="350"/>
      <c r="E16" s="342"/>
      <c r="F16" s="343"/>
      <c r="G16" s="343"/>
      <c r="H16" s="343"/>
      <c r="I16" s="343"/>
      <c r="J16" s="311" t="e">
        <f>IF(AND('Mapa final'!#REF!="Alta",'Mapa final'!#REF!="Leve"),CONCATENATE("R",'Mapa final'!#REF!),"")</f>
        <v>#REF!</v>
      </c>
      <c r="K16" s="312"/>
      <c r="L16" s="312" t="e">
        <f>IF(AND('Mapa final'!#REF!="Alta",'Mapa final'!#REF!="Leve"),CONCATENATE("R",'Mapa final'!#REF!),"")</f>
        <v>#REF!</v>
      </c>
      <c r="M16" s="312"/>
      <c r="N16" s="312" t="e">
        <f>IF(AND('Mapa final'!#REF!="Alta",'Mapa final'!#REF!="Leve"),CONCATENATE("R",'Mapa final'!#REF!),"")</f>
        <v>#REF!</v>
      </c>
      <c r="O16" s="313"/>
      <c r="P16" s="311" t="e">
        <f>IF(AND('Mapa final'!#REF!="Alta",'Mapa final'!#REF!="Menor"),CONCATENATE("R",'Mapa final'!#REF!),"")</f>
        <v>#REF!</v>
      </c>
      <c r="Q16" s="312"/>
      <c r="R16" s="312" t="e">
        <f>IF(AND('Mapa final'!#REF!="Alta",'Mapa final'!#REF!="Menor"),CONCATENATE("R",'Mapa final'!#REF!),"")</f>
        <v>#REF!</v>
      </c>
      <c r="S16" s="312"/>
      <c r="T16" s="312" t="e">
        <f>IF(AND('Mapa final'!#REF!="Alta",'Mapa final'!#REF!="Menor"),CONCATENATE("R",'Mapa final'!#REF!),"")</f>
        <v>#REF!</v>
      </c>
      <c r="U16" s="313"/>
      <c r="V16" s="329" t="e">
        <f>IF(AND('Mapa final'!#REF!="Alta",'Mapa final'!#REF!="Moderado"),CONCATENATE("R",'Mapa final'!#REF!),"")</f>
        <v>#REF!</v>
      </c>
      <c r="W16" s="330"/>
      <c r="X16" s="330" t="e">
        <f>IF(AND('Mapa final'!#REF!="Alta",'Mapa final'!#REF!="Moderado"),CONCATENATE("R",'Mapa final'!#REF!),"")</f>
        <v>#REF!</v>
      </c>
      <c r="Y16" s="330"/>
      <c r="Z16" s="330" t="e">
        <f>IF(AND('Mapa final'!#REF!="Alta",'Mapa final'!#REF!="Moderado"),CONCATENATE("R",'Mapa final'!#REF!),"")</f>
        <v>#REF!</v>
      </c>
      <c r="AA16" s="331"/>
      <c r="AB16" s="329" t="e">
        <f>IF(AND('Mapa final'!#REF!="Alta",'Mapa final'!#REF!="Mayor"),CONCATENATE("R",'Mapa final'!#REF!),"")</f>
        <v>#REF!</v>
      </c>
      <c r="AC16" s="330"/>
      <c r="AD16" s="330" t="e">
        <f>IF(AND('Mapa final'!#REF!="Alta",'Mapa final'!#REF!="Mayor"),CONCATENATE("R",'Mapa final'!#REF!),"")</f>
        <v>#REF!</v>
      </c>
      <c r="AE16" s="330"/>
      <c r="AF16" s="330" t="e">
        <f>IF(AND('Mapa final'!#REF!="Alta",'Mapa final'!#REF!="Mayor"),CONCATENATE("R",'Mapa final'!#REF!),"")</f>
        <v>#REF!</v>
      </c>
      <c r="AG16" s="331"/>
      <c r="AH16" s="320" t="e">
        <f>IF(AND('Mapa final'!#REF!="Alta",'Mapa final'!#REF!="Catastrófico"),CONCATENATE("R",'Mapa final'!#REF!),"")</f>
        <v>#REF!</v>
      </c>
      <c r="AI16" s="321"/>
      <c r="AJ16" s="321" t="e">
        <f>IF(AND('Mapa final'!#REF!="Alta",'Mapa final'!#REF!="Catastrófico"),CONCATENATE("R",'Mapa final'!#REF!),"")</f>
        <v>#REF!</v>
      </c>
      <c r="AK16" s="321"/>
      <c r="AL16" s="321" t="e">
        <f>IF(AND('Mapa final'!#REF!="Alta",'Mapa final'!#REF!="Catastrófico"),CONCATENATE("R",'Mapa final'!#REF!),"")</f>
        <v>#REF!</v>
      </c>
      <c r="AM16" s="322"/>
      <c r="AN16" s="61"/>
      <c r="AO16" s="363"/>
      <c r="AP16" s="364"/>
      <c r="AQ16" s="364"/>
      <c r="AR16" s="364"/>
      <c r="AS16" s="364"/>
      <c r="AT16" s="365"/>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row>
    <row r="17" spans="1:80" ht="15" customHeight="1" x14ac:dyDescent="0.3">
      <c r="A17" s="61"/>
      <c r="B17" s="349"/>
      <c r="C17" s="349"/>
      <c r="D17" s="350"/>
      <c r="E17" s="342"/>
      <c r="F17" s="343"/>
      <c r="G17" s="343"/>
      <c r="H17" s="343"/>
      <c r="I17" s="343"/>
      <c r="J17" s="311"/>
      <c r="K17" s="312"/>
      <c r="L17" s="312"/>
      <c r="M17" s="312"/>
      <c r="N17" s="312"/>
      <c r="O17" s="313"/>
      <c r="P17" s="311"/>
      <c r="Q17" s="312"/>
      <c r="R17" s="312"/>
      <c r="S17" s="312"/>
      <c r="T17" s="312"/>
      <c r="U17" s="313"/>
      <c r="V17" s="329"/>
      <c r="W17" s="330"/>
      <c r="X17" s="330"/>
      <c r="Y17" s="330"/>
      <c r="Z17" s="330"/>
      <c r="AA17" s="331"/>
      <c r="AB17" s="329"/>
      <c r="AC17" s="330"/>
      <c r="AD17" s="330"/>
      <c r="AE17" s="330"/>
      <c r="AF17" s="330"/>
      <c r="AG17" s="331"/>
      <c r="AH17" s="320"/>
      <c r="AI17" s="321"/>
      <c r="AJ17" s="321"/>
      <c r="AK17" s="321"/>
      <c r="AL17" s="321"/>
      <c r="AM17" s="322"/>
      <c r="AN17" s="61"/>
      <c r="AO17" s="363"/>
      <c r="AP17" s="364"/>
      <c r="AQ17" s="364"/>
      <c r="AR17" s="364"/>
      <c r="AS17" s="364"/>
      <c r="AT17" s="365"/>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row>
    <row r="18" spans="1:80" ht="15" customHeight="1" x14ac:dyDescent="0.3">
      <c r="A18" s="61"/>
      <c r="B18" s="349"/>
      <c r="C18" s="349"/>
      <c r="D18" s="350"/>
      <c r="E18" s="342"/>
      <c r="F18" s="343"/>
      <c r="G18" s="343"/>
      <c r="H18" s="343"/>
      <c r="I18" s="343"/>
      <c r="J18" s="311" t="e">
        <f>IF(AND('Mapa final'!#REF!="Alta",'Mapa final'!#REF!="Leve"),CONCATENATE("R",'Mapa final'!#REF!),"")</f>
        <v>#REF!</v>
      </c>
      <c r="K18" s="312"/>
      <c r="L18" s="312" t="e">
        <f>IF(AND('Mapa final'!#REF!="Alta",'Mapa final'!#REF!="Leve"),CONCATENATE("R",'Mapa final'!#REF!),"")</f>
        <v>#REF!</v>
      </c>
      <c r="M18" s="312"/>
      <c r="N18" s="312" t="e">
        <f>IF(AND('Mapa final'!#REF!="Alta",'Mapa final'!#REF!="Leve"),CONCATENATE("R",'Mapa final'!#REF!),"")</f>
        <v>#REF!</v>
      </c>
      <c r="O18" s="313"/>
      <c r="P18" s="311" t="e">
        <f>IF(AND('Mapa final'!#REF!="Alta",'Mapa final'!#REF!="Menor"),CONCATENATE("R",'Mapa final'!#REF!),"")</f>
        <v>#REF!</v>
      </c>
      <c r="Q18" s="312"/>
      <c r="R18" s="312" t="e">
        <f>IF(AND('Mapa final'!#REF!="Alta",'Mapa final'!#REF!="Menor"),CONCATENATE("R",'Mapa final'!#REF!),"")</f>
        <v>#REF!</v>
      </c>
      <c r="S18" s="312"/>
      <c r="T18" s="312" t="e">
        <f>IF(AND('Mapa final'!#REF!="Alta",'Mapa final'!#REF!="Menor"),CONCATENATE("R",'Mapa final'!#REF!),"")</f>
        <v>#REF!</v>
      </c>
      <c r="U18" s="313"/>
      <c r="V18" s="329" t="e">
        <f>IF(AND('Mapa final'!#REF!="Alta",'Mapa final'!#REF!="Moderado"),CONCATENATE("R",'Mapa final'!#REF!),"")</f>
        <v>#REF!</v>
      </c>
      <c r="W18" s="330"/>
      <c r="X18" s="330" t="e">
        <f>IF(AND('Mapa final'!#REF!="Alta",'Mapa final'!#REF!="Moderado"),CONCATENATE("R",'Mapa final'!#REF!),"")</f>
        <v>#REF!</v>
      </c>
      <c r="Y18" s="330"/>
      <c r="Z18" s="330" t="e">
        <f>IF(AND('Mapa final'!#REF!="Alta",'Mapa final'!#REF!="Moderado"),CONCATENATE("R",'Mapa final'!#REF!),"")</f>
        <v>#REF!</v>
      </c>
      <c r="AA18" s="331"/>
      <c r="AB18" s="329" t="e">
        <f>IF(AND('Mapa final'!#REF!="Alta",'Mapa final'!#REF!="Mayor"),CONCATENATE("R",'Mapa final'!#REF!),"")</f>
        <v>#REF!</v>
      </c>
      <c r="AC18" s="330"/>
      <c r="AD18" s="330" t="e">
        <f>IF(AND('Mapa final'!#REF!="Alta",'Mapa final'!#REF!="Mayor"),CONCATENATE("R",'Mapa final'!#REF!),"")</f>
        <v>#REF!</v>
      </c>
      <c r="AE18" s="330"/>
      <c r="AF18" s="330" t="e">
        <f>IF(AND('Mapa final'!#REF!="Alta",'Mapa final'!#REF!="Mayor"),CONCATENATE("R",'Mapa final'!#REF!),"")</f>
        <v>#REF!</v>
      </c>
      <c r="AG18" s="331"/>
      <c r="AH18" s="320" t="e">
        <f>IF(AND('Mapa final'!#REF!="Alta",'Mapa final'!#REF!="Catastrófico"),CONCATENATE("R",'Mapa final'!#REF!),"")</f>
        <v>#REF!</v>
      </c>
      <c r="AI18" s="321"/>
      <c r="AJ18" s="321" t="e">
        <f>IF(AND('Mapa final'!#REF!="Alta",'Mapa final'!#REF!="Catastrófico"),CONCATENATE("R",'Mapa final'!#REF!),"")</f>
        <v>#REF!</v>
      </c>
      <c r="AK18" s="321"/>
      <c r="AL18" s="321" t="e">
        <f>IF(AND('Mapa final'!#REF!="Alta",'Mapa final'!#REF!="Catastrófico"),CONCATENATE("R",'Mapa final'!#REF!),"")</f>
        <v>#REF!</v>
      </c>
      <c r="AM18" s="322"/>
      <c r="AN18" s="61"/>
      <c r="AO18" s="363"/>
      <c r="AP18" s="364"/>
      <c r="AQ18" s="364"/>
      <c r="AR18" s="364"/>
      <c r="AS18" s="364"/>
      <c r="AT18" s="365"/>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row>
    <row r="19" spans="1:80" ht="15" customHeight="1" x14ac:dyDescent="0.3">
      <c r="A19" s="61"/>
      <c r="B19" s="349"/>
      <c r="C19" s="349"/>
      <c r="D19" s="350"/>
      <c r="E19" s="342"/>
      <c r="F19" s="343"/>
      <c r="G19" s="343"/>
      <c r="H19" s="343"/>
      <c r="I19" s="343"/>
      <c r="J19" s="311"/>
      <c r="K19" s="312"/>
      <c r="L19" s="312"/>
      <c r="M19" s="312"/>
      <c r="N19" s="312"/>
      <c r="O19" s="313"/>
      <c r="P19" s="311"/>
      <c r="Q19" s="312"/>
      <c r="R19" s="312"/>
      <c r="S19" s="312"/>
      <c r="T19" s="312"/>
      <c r="U19" s="313"/>
      <c r="V19" s="329"/>
      <c r="W19" s="330"/>
      <c r="X19" s="330"/>
      <c r="Y19" s="330"/>
      <c r="Z19" s="330"/>
      <c r="AA19" s="331"/>
      <c r="AB19" s="329"/>
      <c r="AC19" s="330"/>
      <c r="AD19" s="330"/>
      <c r="AE19" s="330"/>
      <c r="AF19" s="330"/>
      <c r="AG19" s="331"/>
      <c r="AH19" s="320"/>
      <c r="AI19" s="321"/>
      <c r="AJ19" s="321"/>
      <c r="AK19" s="321"/>
      <c r="AL19" s="321"/>
      <c r="AM19" s="322"/>
      <c r="AN19" s="61"/>
      <c r="AO19" s="363"/>
      <c r="AP19" s="364"/>
      <c r="AQ19" s="364"/>
      <c r="AR19" s="364"/>
      <c r="AS19" s="364"/>
      <c r="AT19" s="365"/>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row>
    <row r="20" spans="1:80" ht="15" customHeight="1" x14ac:dyDescent="0.3">
      <c r="A20" s="61"/>
      <c r="B20" s="349"/>
      <c r="C20" s="349"/>
      <c r="D20" s="350"/>
      <c r="E20" s="342"/>
      <c r="F20" s="343"/>
      <c r="G20" s="343"/>
      <c r="H20" s="343"/>
      <c r="I20" s="343"/>
      <c r="J20" s="311" t="e">
        <f>IF(AND('Mapa final'!#REF!="Alta",'Mapa final'!#REF!="Leve"),CONCATENATE("R",'Mapa final'!#REF!),"")</f>
        <v>#REF!</v>
      </c>
      <c r="K20" s="312"/>
      <c r="L20" s="312" t="e">
        <f>IF(AND('Mapa final'!#REF!="Alta",'Mapa final'!#REF!="Leve"),CONCATENATE("R",'Mapa final'!#REF!),"")</f>
        <v>#REF!</v>
      </c>
      <c r="M20" s="312"/>
      <c r="N20" s="312" t="str">
        <f>IF(AND('Mapa final'!$J$21="Alta",'Mapa final'!$N$21="Leve"),CONCATENATE("R",'Mapa final'!$A$21),"")</f>
        <v/>
      </c>
      <c r="O20" s="313"/>
      <c r="P20" s="311" t="e">
        <f>IF(AND('Mapa final'!#REF!="Alta",'Mapa final'!#REF!="Menor"),CONCATENATE("R",'Mapa final'!#REF!),"")</f>
        <v>#REF!</v>
      </c>
      <c r="Q20" s="312"/>
      <c r="R20" s="312" t="e">
        <f>IF(AND('Mapa final'!#REF!="Alta",'Mapa final'!#REF!="Menor"),CONCATENATE("R",'Mapa final'!#REF!),"")</f>
        <v>#REF!</v>
      </c>
      <c r="S20" s="312"/>
      <c r="T20" s="312" t="str">
        <f>IF(AND('Mapa final'!$J$21="Alta",'Mapa final'!$N$21="Menor"),CONCATENATE("R",'Mapa final'!$A$21),"")</f>
        <v/>
      </c>
      <c r="U20" s="313"/>
      <c r="V20" s="329" t="e">
        <f>IF(AND('Mapa final'!#REF!="Alta",'Mapa final'!#REF!="Moderado"),CONCATENATE("R",'Mapa final'!#REF!),"")</f>
        <v>#REF!</v>
      </c>
      <c r="W20" s="330"/>
      <c r="X20" s="330" t="e">
        <f>IF(AND('Mapa final'!#REF!="Alta",'Mapa final'!#REF!="Moderado"),CONCATENATE("R",'Mapa final'!#REF!),"")</f>
        <v>#REF!</v>
      </c>
      <c r="Y20" s="330"/>
      <c r="Z20" s="330" t="str">
        <f>IF(AND('Mapa final'!$J$21="Alta",'Mapa final'!$N$21="Moderado"),CONCATENATE("R",'Mapa final'!$A$21),"")</f>
        <v/>
      </c>
      <c r="AA20" s="331"/>
      <c r="AB20" s="329" t="e">
        <f>IF(AND('Mapa final'!#REF!="Alta",'Mapa final'!#REF!="Mayor"),CONCATENATE("R",'Mapa final'!#REF!),"")</f>
        <v>#REF!</v>
      </c>
      <c r="AC20" s="330"/>
      <c r="AD20" s="330" t="e">
        <f>IF(AND('Mapa final'!#REF!="Alta",'Mapa final'!#REF!="Mayor"),CONCATENATE("R",'Mapa final'!#REF!),"")</f>
        <v>#REF!</v>
      </c>
      <c r="AE20" s="330"/>
      <c r="AF20" s="330" t="str">
        <f>IF(AND('Mapa final'!$J$21="Alta",'Mapa final'!$N$21="Mayor"),CONCATENATE("R",'Mapa final'!$A$21),"")</f>
        <v/>
      </c>
      <c r="AG20" s="331"/>
      <c r="AH20" s="320" t="e">
        <f>IF(AND('Mapa final'!#REF!="Alta",'Mapa final'!#REF!="Catastrófico"),CONCATENATE("R",'Mapa final'!#REF!),"")</f>
        <v>#REF!</v>
      </c>
      <c r="AI20" s="321"/>
      <c r="AJ20" s="321" t="e">
        <f>IF(AND('Mapa final'!#REF!="Alta",'Mapa final'!#REF!="Catastrófico"),CONCATENATE("R",'Mapa final'!#REF!),"")</f>
        <v>#REF!</v>
      </c>
      <c r="AK20" s="321"/>
      <c r="AL20" s="321" t="str">
        <f>IF(AND('Mapa final'!$J$21="Alta",'Mapa final'!$N$21="Catastrófico"),CONCATENATE("R",'Mapa final'!$A$21),"")</f>
        <v/>
      </c>
      <c r="AM20" s="322"/>
      <c r="AN20" s="61"/>
      <c r="AO20" s="363"/>
      <c r="AP20" s="364"/>
      <c r="AQ20" s="364"/>
      <c r="AR20" s="364"/>
      <c r="AS20" s="364"/>
      <c r="AT20" s="365"/>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row>
    <row r="21" spans="1:80" ht="15.75" customHeight="1" thickBot="1" x14ac:dyDescent="0.35">
      <c r="A21" s="61"/>
      <c r="B21" s="349"/>
      <c r="C21" s="349"/>
      <c r="D21" s="350"/>
      <c r="E21" s="345"/>
      <c r="F21" s="346"/>
      <c r="G21" s="346"/>
      <c r="H21" s="346"/>
      <c r="I21" s="346"/>
      <c r="J21" s="314"/>
      <c r="K21" s="315"/>
      <c r="L21" s="315"/>
      <c r="M21" s="315"/>
      <c r="N21" s="315"/>
      <c r="O21" s="316"/>
      <c r="P21" s="314"/>
      <c r="Q21" s="315"/>
      <c r="R21" s="315"/>
      <c r="S21" s="315"/>
      <c r="T21" s="315"/>
      <c r="U21" s="316"/>
      <c r="V21" s="332"/>
      <c r="W21" s="333"/>
      <c r="X21" s="333"/>
      <c r="Y21" s="333"/>
      <c r="Z21" s="333"/>
      <c r="AA21" s="334"/>
      <c r="AB21" s="332"/>
      <c r="AC21" s="333"/>
      <c r="AD21" s="333"/>
      <c r="AE21" s="333"/>
      <c r="AF21" s="333"/>
      <c r="AG21" s="334"/>
      <c r="AH21" s="323"/>
      <c r="AI21" s="324"/>
      <c r="AJ21" s="324"/>
      <c r="AK21" s="324"/>
      <c r="AL21" s="324"/>
      <c r="AM21" s="325"/>
      <c r="AN21" s="61"/>
      <c r="AO21" s="366"/>
      <c r="AP21" s="367"/>
      <c r="AQ21" s="367"/>
      <c r="AR21" s="367"/>
      <c r="AS21" s="367"/>
      <c r="AT21" s="368"/>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row>
    <row r="22" spans="1:80" x14ac:dyDescent="0.3">
      <c r="A22" s="61"/>
      <c r="B22" s="349"/>
      <c r="C22" s="349"/>
      <c r="D22" s="350"/>
      <c r="E22" s="339" t="s">
        <v>109</v>
      </c>
      <c r="F22" s="340"/>
      <c r="G22" s="340"/>
      <c r="H22" s="340"/>
      <c r="I22" s="341"/>
      <c r="J22" s="317" t="str">
        <f ca="1">IF(AND('Mapa final'!$J$11="Media",'Mapa final'!$N$11="Leve"),CONCATENATE("R",'Mapa final'!$A$11),"")</f>
        <v/>
      </c>
      <c r="K22" s="318"/>
      <c r="L22" s="318" t="str">
        <f ca="1">IF(AND('Mapa final'!$J$14="Media",'Mapa final'!$N$14="Leve"),CONCATENATE("R",'Mapa final'!$A$14),"")</f>
        <v/>
      </c>
      <c r="M22" s="318"/>
      <c r="N22" s="318" t="e">
        <f>IF(AND('Mapa final'!#REF!="Media",'Mapa final'!#REF!="Leve"),CONCATENATE("R",'Mapa final'!#REF!),"")</f>
        <v>#REF!</v>
      </c>
      <c r="O22" s="319"/>
      <c r="P22" s="317" t="str">
        <f ca="1">IF(AND('Mapa final'!$J$11="Media",'Mapa final'!$N$11="Menor"),CONCATENATE("R",'Mapa final'!$A$11),"")</f>
        <v/>
      </c>
      <c r="Q22" s="318"/>
      <c r="R22" s="318" t="str">
        <f ca="1">IF(AND('Mapa final'!$J$14="Media",'Mapa final'!$N$14="Menor"),CONCATENATE("R",'Mapa final'!$A$14),"")</f>
        <v/>
      </c>
      <c r="S22" s="318"/>
      <c r="T22" s="318" t="e">
        <f>IF(AND('Mapa final'!#REF!="Media",'Mapa final'!#REF!="Menor"),CONCATENATE("R",'Mapa final'!#REF!),"")</f>
        <v>#REF!</v>
      </c>
      <c r="U22" s="319"/>
      <c r="V22" s="317" t="str">
        <f ca="1">IF(AND('Mapa final'!$J$11="Media",'Mapa final'!$N$11="Moderado"),CONCATENATE("R",'Mapa final'!$A$11),"")</f>
        <v/>
      </c>
      <c r="W22" s="318"/>
      <c r="X22" s="318" t="str">
        <f ca="1">IF(AND('Mapa final'!$J$14="Media",'Mapa final'!$N$14="Moderado"),CONCATENATE("R",'Mapa final'!$A$14),"")</f>
        <v/>
      </c>
      <c r="Y22" s="318"/>
      <c r="Z22" s="318" t="e">
        <f>IF(AND('Mapa final'!#REF!="Media",'Mapa final'!#REF!="Moderado"),CONCATENATE("R",'Mapa final'!#REF!),"")</f>
        <v>#REF!</v>
      </c>
      <c r="AA22" s="319"/>
      <c r="AB22" s="335" t="str">
        <f ca="1">IF(AND('Mapa final'!$J$11="Media",'Mapa final'!$N$11="Mayor"),CONCATENATE("R",'Mapa final'!$A$11),"")</f>
        <v>R1</v>
      </c>
      <c r="AC22" s="336"/>
      <c r="AD22" s="336" t="str">
        <f ca="1">IF(AND('Mapa final'!$J$14="Media",'Mapa final'!$N$14="Mayor"),CONCATENATE("R",'Mapa final'!$A$14),"")</f>
        <v>R2</v>
      </c>
      <c r="AE22" s="336"/>
      <c r="AF22" s="336" t="e">
        <f>IF(AND('Mapa final'!#REF!="Media",'Mapa final'!#REF!="Mayor"),CONCATENATE("R",'Mapa final'!#REF!),"")</f>
        <v>#REF!</v>
      </c>
      <c r="AG22" s="337"/>
      <c r="AH22" s="326" t="str">
        <f ca="1">IF(AND('Mapa final'!$J$11="Media",'Mapa final'!$N$11="Catastrófico"),CONCATENATE("R",'Mapa final'!$A$11),"")</f>
        <v/>
      </c>
      <c r="AI22" s="327"/>
      <c r="AJ22" s="327" t="str">
        <f ca="1">IF(AND('Mapa final'!$J$14="Media",'Mapa final'!$N$14="Catastrófico"),CONCATENATE("R",'Mapa final'!$A$14),"")</f>
        <v/>
      </c>
      <c r="AK22" s="327"/>
      <c r="AL22" s="327" t="e">
        <f>IF(AND('Mapa final'!#REF!="Media",'Mapa final'!#REF!="Catastrófico"),CONCATENATE("R",'Mapa final'!#REF!),"")</f>
        <v>#REF!</v>
      </c>
      <c r="AM22" s="328"/>
      <c r="AN22" s="61"/>
      <c r="AO22" s="369" t="s">
        <v>77</v>
      </c>
      <c r="AP22" s="370"/>
      <c r="AQ22" s="370"/>
      <c r="AR22" s="370"/>
      <c r="AS22" s="370"/>
      <c r="AT22" s="37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row>
    <row r="23" spans="1:80" x14ac:dyDescent="0.3">
      <c r="A23" s="61"/>
      <c r="B23" s="349"/>
      <c r="C23" s="349"/>
      <c r="D23" s="350"/>
      <c r="E23" s="342"/>
      <c r="F23" s="343"/>
      <c r="G23" s="343"/>
      <c r="H23" s="343"/>
      <c r="I23" s="344"/>
      <c r="J23" s="311"/>
      <c r="K23" s="312"/>
      <c r="L23" s="312"/>
      <c r="M23" s="312"/>
      <c r="N23" s="312"/>
      <c r="O23" s="313"/>
      <c r="P23" s="311"/>
      <c r="Q23" s="312"/>
      <c r="R23" s="312"/>
      <c r="S23" s="312"/>
      <c r="T23" s="312"/>
      <c r="U23" s="313"/>
      <c r="V23" s="311"/>
      <c r="W23" s="312"/>
      <c r="X23" s="312"/>
      <c r="Y23" s="312"/>
      <c r="Z23" s="312"/>
      <c r="AA23" s="313"/>
      <c r="AB23" s="329"/>
      <c r="AC23" s="330"/>
      <c r="AD23" s="330"/>
      <c r="AE23" s="330"/>
      <c r="AF23" s="330"/>
      <c r="AG23" s="331"/>
      <c r="AH23" s="320"/>
      <c r="AI23" s="321"/>
      <c r="AJ23" s="321"/>
      <c r="AK23" s="321"/>
      <c r="AL23" s="321"/>
      <c r="AM23" s="322"/>
      <c r="AN23" s="61"/>
      <c r="AO23" s="372"/>
      <c r="AP23" s="373"/>
      <c r="AQ23" s="373"/>
      <c r="AR23" s="373"/>
      <c r="AS23" s="373"/>
      <c r="AT23" s="374"/>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row>
    <row r="24" spans="1:80" x14ac:dyDescent="0.3">
      <c r="A24" s="61"/>
      <c r="B24" s="349"/>
      <c r="C24" s="349"/>
      <c r="D24" s="350"/>
      <c r="E24" s="342"/>
      <c r="F24" s="343"/>
      <c r="G24" s="343"/>
      <c r="H24" s="343"/>
      <c r="I24" s="344"/>
      <c r="J24" s="311" t="e">
        <f>IF(AND('Mapa final'!#REF!="Media",'Mapa final'!#REF!="Leve"),CONCATENATE("R",'Mapa final'!#REF!),"")</f>
        <v>#REF!</v>
      </c>
      <c r="K24" s="312"/>
      <c r="L24" s="312" t="e">
        <f>IF(AND('Mapa final'!#REF!="Media",'Mapa final'!#REF!="Leve"),CONCATENATE("R",'Mapa final'!#REF!),"")</f>
        <v>#REF!</v>
      </c>
      <c r="M24" s="312"/>
      <c r="N24" s="312" t="e">
        <f>IF(AND('Mapa final'!#REF!="Media",'Mapa final'!#REF!="Leve"),CONCATENATE("R",'Mapa final'!#REF!),"")</f>
        <v>#REF!</v>
      </c>
      <c r="O24" s="313"/>
      <c r="P24" s="311" t="e">
        <f>IF(AND('Mapa final'!#REF!="Media",'Mapa final'!#REF!="Menor"),CONCATENATE("R",'Mapa final'!#REF!),"")</f>
        <v>#REF!</v>
      </c>
      <c r="Q24" s="312"/>
      <c r="R24" s="312" t="e">
        <f>IF(AND('Mapa final'!#REF!="Media",'Mapa final'!#REF!="Menor"),CONCATENATE("R",'Mapa final'!#REF!),"")</f>
        <v>#REF!</v>
      </c>
      <c r="S24" s="312"/>
      <c r="T24" s="312" t="e">
        <f>IF(AND('Mapa final'!#REF!="Media",'Mapa final'!#REF!="Menor"),CONCATENATE("R",'Mapa final'!#REF!),"")</f>
        <v>#REF!</v>
      </c>
      <c r="U24" s="313"/>
      <c r="V24" s="311" t="e">
        <f>IF(AND('Mapa final'!#REF!="Media",'Mapa final'!#REF!="Moderado"),CONCATENATE("R",'Mapa final'!#REF!),"")</f>
        <v>#REF!</v>
      </c>
      <c r="W24" s="312"/>
      <c r="X24" s="312" t="e">
        <f>IF(AND('Mapa final'!#REF!="Media",'Mapa final'!#REF!="Moderado"),CONCATENATE("R",'Mapa final'!#REF!),"")</f>
        <v>#REF!</v>
      </c>
      <c r="Y24" s="312"/>
      <c r="Z24" s="312" t="e">
        <f>IF(AND('Mapa final'!#REF!="Media",'Mapa final'!#REF!="Moderado"),CONCATENATE("R",'Mapa final'!#REF!),"")</f>
        <v>#REF!</v>
      </c>
      <c r="AA24" s="313"/>
      <c r="AB24" s="329" t="e">
        <f>IF(AND('Mapa final'!#REF!="Media",'Mapa final'!#REF!="Mayor"),CONCATENATE("R",'Mapa final'!#REF!),"")</f>
        <v>#REF!</v>
      </c>
      <c r="AC24" s="330"/>
      <c r="AD24" s="330" t="e">
        <f>IF(AND('Mapa final'!#REF!="Media",'Mapa final'!#REF!="Mayor"),CONCATENATE("R",'Mapa final'!#REF!),"")</f>
        <v>#REF!</v>
      </c>
      <c r="AE24" s="330"/>
      <c r="AF24" s="330" t="e">
        <f>IF(AND('Mapa final'!#REF!="Media",'Mapa final'!#REF!="Mayor"),CONCATENATE("R",'Mapa final'!#REF!),"")</f>
        <v>#REF!</v>
      </c>
      <c r="AG24" s="331"/>
      <c r="AH24" s="320" t="e">
        <f>IF(AND('Mapa final'!#REF!="Media",'Mapa final'!#REF!="Catastrófico"),CONCATENATE("R",'Mapa final'!#REF!),"")</f>
        <v>#REF!</v>
      </c>
      <c r="AI24" s="321"/>
      <c r="AJ24" s="321" t="e">
        <f>IF(AND('Mapa final'!#REF!="Media",'Mapa final'!#REF!="Catastrófico"),CONCATENATE("R",'Mapa final'!#REF!),"")</f>
        <v>#REF!</v>
      </c>
      <c r="AK24" s="321"/>
      <c r="AL24" s="321" t="e">
        <f>IF(AND('Mapa final'!#REF!="Media",'Mapa final'!#REF!="Catastrófico"),CONCATENATE("R",'Mapa final'!#REF!),"")</f>
        <v>#REF!</v>
      </c>
      <c r="AM24" s="322"/>
      <c r="AN24" s="61"/>
      <c r="AO24" s="372"/>
      <c r="AP24" s="373"/>
      <c r="AQ24" s="373"/>
      <c r="AR24" s="373"/>
      <c r="AS24" s="373"/>
      <c r="AT24" s="374"/>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row>
    <row r="25" spans="1:80" x14ac:dyDescent="0.3">
      <c r="A25" s="61"/>
      <c r="B25" s="349"/>
      <c r="C25" s="349"/>
      <c r="D25" s="350"/>
      <c r="E25" s="342"/>
      <c r="F25" s="343"/>
      <c r="G25" s="343"/>
      <c r="H25" s="343"/>
      <c r="I25" s="344"/>
      <c r="J25" s="311"/>
      <c r="K25" s="312"/>
      <c r="L25" s="312"/>
      <c r="M25" s="312"/>
      <c r="N25" s="312"/>
      <c r="O25" s="313"/>
      <c r="P25" s="311"/>
      <c r="Q25" s="312"/>
      <c r="R25" s="312"/>
      <c r="S25" s="312"/>
      <c r="T25" s="312"/>
      <c r="U25" s="313"/>
      <c r="V25" s="311"/>
      <c r="W25" s="312"/>
      <c r="X25" s="312"/>
      <c r="Y25" s="312"/>
      <c r="Z25" s="312"/>
      <c r="AA25" s="313"/>
      <c r="AB25" s="329"/>
      <c r="AC25" s="330"/>
      <c r="AD25" s="330"/>
      <c r="AE25" s="330"/>
      <c r="AF25" s="330"/>
      <c r="AG25" s="331"/>
      <c r="AH25" s="320"/>
      <c r="AI25" s="321"/>
      <c r="AJ25" s="321"/>
      <c r="AK25" s="321"/>
      <c r="AL25" s="321"/>
      <c r="AM25" s="322"/>
      <c r="AN25" s="61"/>
      <c r="AO25" s="372"/>
      <c r="AP25" s="373"/>
      <c r="AQ25" s="373"/>
      <c r="AR25" s="373"/>
      <c r="AS25" s="373"/>
      <c r="AT25" s="374"/>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row>
    <row r="26" spans="1:80" x14ac:dyDescent="0.3">
      <c r="A26" s="61"/>
      <c r="B26" s="349"/>
      <c r="C26" s="349"/>
      <c r="D26" s="350"/>
      <c r="E26" s="342"/>
      <c r="F26" s="343"/>
      <c r="G26" s="343"/>
      <c r="H26" s="343"/>
      <c r="I26" s="344"/>
      <c r="J26" s="311" t="e">
        <f>IF(AND('Mapa final'!#REF!="Media",'Mapa final'!#REF!="Leve"),CONCATENATE("R",'Mapa final'!#REF!),"")</f>
        <v>#REF!</v>
      </c>
      <c r="K26" s="312"/>
      <c r="L26" s="312" t="e">
        <f>IF(AND('Mapa final'!#REF!="Media",'Mapa final'!#REF!="Leve"),CONCATENATE("R",'Mapa final'!#REF!),"")</f>
        <v>#REF!</v>
      </c>
      <c r="M26" s="312"/>
      <c r="N26" s="312" t="e">
        <f>IF(AND('Mapa final'!#REF!="Media",'Mapa final'!#REF!="Leve"),CONCATENATE("R",'Mapa final'!#REF!),"")</f>
        <v>#REF!</v>
      </c>
      <c r="O26" s="313"/>
      <c r="P26" s="311" t="e">
        <f>IF(AND('Mapa final'!#REF!="Media",'Mapa final'!#REF!="Menor"),CONCATENATE("R",'Mapa final'!#REF!),"")</f>
        <v>#REF!</v>
      </c>
      <c r="Q26" s="312"/>
      <c r="R26" s="312" t="e">
        <f>IF(AND('Mapa final'!#REF!="Media",'Mapa final'!#REF!="Menor"),CONCATENATE("R",'Mapa final'!#REF!),"")</f>
        <v>#REF!</v>
      </c>
      <c r="S26" s="312"/>
      <c r="T26" s="312" t="e">
        <f>IF(AND('Mapa final'!#REF!="Media",'Mapa final'!#REF!="Menor"),CONCATENATE("R",'Mapa final'!#REF!),"")</f>
        <v>#REF!</v>
      </c>
      <c r="U26" s="313"/>
      <c r="V26" s="311" t="e">
        <f>IF(AND('Mapa final'!#REF!="Media",'Mapa final'!#REF!="Moderado"),CONCATENATE("R",'Mapa final'!#REF!),"")</f>
        <v>#REF!</v>
      </c>
      <c r="W26" s="312"/>
      <c r="X26" s="312" t="e">
        <f>IF(AND('Mapa final'!#REF!="Media",'Mapa final'!#REF!="Moderado"),CONCATENATE("R",'Mapa final'!#REF!),"")</f>
        <v>#REF!</v>
      </c>
      <c r="Y26" s="312"/>
      <c r="Z26" s="312" t="e">
        <f>IF(AND('Mapa final'!#REF!="Media",'Mapa final'!#REF!="Moderado"),CONCATENATE("R",'Mapa final'!#REF!),"")</f>
        <v>#REF!</v>
      </c>
      <c r="AA26" s="313"/>
      <c r="AB26" s="329" t="e">
        <f>IF(AND('Mapa final'!#REF!="Media",'Mapa final'!#REF!="Mayor"),CONCATENATE("R",'Mapa final'!#REF!),"")</f>
        <v>#REF!</v>
      </c>
      <c r="AC26" s="330"/>
      <c r="AD26" s="330" t="e">
        <f>IF(AND('Mapa final'!#REF!="Media",'Mapa final'!#REF!="Mayor"),CONCATENATE("R",'Mapa final'!#REF!),"")</f>
        <v>#REF!</v>
      </c>
      <c r="AE26" s="330"/>
      <c r="AF26" s="330" t="e">
        <f>IF(AND('Mapa final'!#REF!="Media",'Mapa final'!#REF!="Mayor"),CONCATENATE("R",'Mapa final'!#REF!),"")</f>
        <v>#REF!</v>
      </c>
      <c r="AG26" s="331"/>
      <c r="AH26" s="320" t="e">
        <f>IF(AND('Mapa final'!#REF!="Media",'Mapa final'!#REF!="Catastrófico"),CONCATENATE("R",'Mapa final'!#REF!),"")</f>
        <v>#REF!</v>
      </c>
      <c r="AI26" s="321"/>
      <c r="AJ26" s="321" t="e">
        <f>IF(AND('Mapa final'!#REF!="Media",'Mapa final'!#REF!="Catastrófico"),CONCATENATE("R",'Mapa final'!#REF!),"")</f>
        <v>#REF!</v>
      </c>
      <c r="AK26" s="321"/>
      <c r="AL26" s="321" t="e">
        <f>IF(AND('Mapa final'!#REF!="Media",'Mapa final'!#REF!="Catastrófico"),CONCATENATE("R",'Mapa final'!#REF!),"")</f>
        <v>#REF!</v>
      </c>
      <c r="AM26" s="322"/>
      <c r="AN26" s="61"/>
      <c r="AO26" s="372"/>
      <c r="AP26" s="373"/>
      <c r="AQ26" s="373"/>
      <c r="AR26" s="373"/>
      <c r="AS26" s="373"/>
      <c r="AT26" s="374"/>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row>
    <row r="27" spans="1:80" x14ac:dyDescent="0.3">
      <c r="A27" s="61"/>
      <c r="B27" s="349"/>
      <c r="C27" s="349"/>
      <c r="D27" s="350"/>
      <c r="E27" s="342"/>
      <c r="F27" s="343"/>
      <c r="G27" s="343"/>
      <c r="H27" s="343"/>
      <c r="I27" s="344"/>
      <c r="J27" s="311"/>
      <c r="K27" s="312"/>
      <c r="L27" s="312"/>
      <c r="M27" s="312"/>
      <c r="N27" s="312"/>
      <c r="O27" s="313"/>
      <c r="P27" s="311"/>
      <c r="Q27" s="312"/>
      <c r="R27" s="312"/>
      <c r="S27" s="312"/>
      <c r="T27" s="312"/>
      <c r="U27" s="313"/>
      <c r="V27" s="311"/>
      <c r="W27" s="312"/>
      <c r="X27" s="312"/>
      <c r="Y27" s="312"/>
      <c r="Z27" s="312"/>
      <c r="AA27" s="313"/>
      <c r="AB27" s="329"/>
      <c r="AC27" s="330"/>
      <c r="AD27" s="330"/>
      <c r="AE27" s="330"/>
      <c r="AF27" s="330"/>
      <c r="AG27" s="331"/>
      <c r="AH27" s="320"/>
      <c r="AI27" s="321"/>
      <c r="AJ27" s="321"/>
      <c r="AK27" s="321"/>
      <c r="AL27" s="321"/>
      <c r="AM27" s="322"/>
      <c r="AN27" s="61"/>
      <c r="AO27" s="372"/>
      <c r="AP27" s="373"/>
      <c r="AQ27" s="373"/>
      <c r="AR27" s="373"/>
      <c r="AS27" s="373"/>
      <c r="AT27" s="374"/>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row>
    <row r="28" spans="1:80" x14ac:dyDescent="0.3">
      <c r="A28" s="61"/>
      <c r="B28" s="349"/>
      <c r="C28" s="349"/>
      <c r="D28" s="350"/>
      <c r="E28" s="342"/>
      <c r="F28" s="343"/>
      <c r="G28" s="343"/>
      <c r="H28" s="343"/>
      <c r="I28" s="344"/>
      <c r="J28" s="311" t="e">
        <f>IF(AND('Mapa final'!#REF!="Media",'Mapa final'!#REF!="Leve"),CONCATENATE("R",'Mapa final'!#REF!),"")</f>
        <v>#REF!</v>
      </c>
      <c r="K28" s="312"/>
      <c r="L28" s="312" t="e">
        <f>IF(AND('Mapa final'!#REF!="Media",'Mapa final'!#REF!="Leve"),CONCATENATE("R",'Mapa final'!#REF!),"")</f>
        <v>#REF!</v>
      </c>
      <c r="M28" s="312"/>
      <c r="N28" s="312" t="str">
        <f>IF(AND('Mapa final'!$J$21="Media",'Mapa final'!$N$21="Leve"),CONCATENATE("R",'Mapa final'!$A$21),"")</f>
        <v/>
      </c>
      <c r="O28" s="313"/>
      <c r="P28" s="311" t="e">
        <f>IF(AND('Mapa final'!#REF!="Media",'Mapa final'!#REF!="Menor"),CONCATENATE("R",'Mapa final'!#REF!),"")</f>
        <v>#REF!</v>
      </c>
      <c r="Q28" s="312"/>
      <c r="R28" s="312" t="e">
        <f>IF(AND('Mapa final'!#REF!="Media",'Mapa final'!#REF!="Menor"),CONCATENATE("R",'Mapa final'!#REF!),"")</f>
        <v>#REF!</v>
      </c>
      <c r="S28" s="312"/>
      <c r="T28" s="312" t="str">
        <f>IF(AND('Mapa final'!$J$21="Media",'Mapa final'!$N$21="Menor"),CONCATENATE("R",'Mapa final'!$A$21),"")</f>
        <v/>
      </c>
      <c r="U28" s="313"/>
      <c r="V28" s="311" t="e">
        <f>IF(AND('Mapa final'!#REF!="Media",'Mapa final'!#REF!="Moderado"),CONCATENATE("R",'Mapa final'!#REF!),"")</f>
        <v>#REF!</v>
      </c>
      <c r="W28" s="312"/>
      <c r="X28" s="312" t="e">
        <f>IF(AND('Mapa final'!#REF!="Media",'Mapa final'!#REF!="Moderado"),CONCATENATE("R",'Mapa final'!#REF!),"")</f>
        <v>#REF!</v>
      </c>
      <c r="Y28" s="312"/>
      <c r="Z28" s="312" t="str">
        <f>IF(AND('Mapa final'!$J$21="Media",'Mapa final'!$N$21="Moderado"),CONCATENATE("R",'Mapa final'!$A$21),"")</f>
        <v/>
      </c>
      <c r="AA28" s="313"/>
      <c r="AB28" s="329" t="e">
        <f>IF(AND('Mapa final'!#REF!="Media",'Mapa final'!#REF!="Mayor"),CONCATENATE("R",'Mapa final'!#REF!),"")</f>
        <v>#REF!</v>
      </c>
      <c r="AC28" s="330"/>
      <c r="AD28" s="330" t="e">
        <f>IF(AND('Mapa final'!#REF!="Media",'Mapa final'!#REF!="Mayor"),CONCATENATE("R",'Mapa final'!#REF!),"")</f>
        <v>#REF!</v>
      </c>
      <c r="AE28" s="330"/>
      <c r="AF28" s="330" t="str">
        <f>IF(AND('Mapa final'!$J$21="Media",'Mapa final'!$N$21="Mayor"),CONCATENATE("R",'Mapa final'!$A$21),"")</f>
        <v/>
      </c>
      <c r="AG28" s="331"/>
      <c r="AH28" s="320" t="e">
        <f>IF(AND('Mapa final'!#REF!="Media",'Mapa final'!#REF!="Catastrófico"),CONCATENATE("R",'Mapa final'!#REF!),"")</f>
        <v>#REF!</v>
      </c>
      <c r="AI28" s="321"/>
      <c r="AJ28" s="321" t="e">
        <f>IF(AND('Mapa final'!#REF!="Media",'Mapa final'!#REF!="Catastrófico"),CONCATENATE("R",'Mapa final'!#REF!),"")</f>
        <v>#REF!</v>
      </c>
      <c r="AK28" s="321"/>
      <c r="AL28" s="321" t="str">
        <f>IF(AND('Mapa final'!$J$21="Media",'Mapa final'!$N$21="Catastrófico"),CONCATENATE("R",'Mapa final'!$A$21),"")</f>
        <v/>
      </c>
      <c r="AM28" s="322"/>
      <c r="AN28" s="61"/>
      <c r="AO28" s="372"/>
      <c r="AP28" s="373"/>
      <c r="AQ28" s="373"/>
      <c r="AR28" s="373"/>
      <c r="AS28" s="373"/>
      <c r="AT28" s="374"/>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row>
    <row r="29" spans="1:80" ht="15" thickBot="1" x14ac:dyDescent="0.35">
      <c r="A29" s="61"/>
      <c r="B29" s="349"/>
      <c r="C29" s="349"/>
      <c r="D29" s="350"/>
      <c r="E29" s="345"/>
      <c r="F29" s="346"/>
      <c r="G29" s="346"/>
      <c r="H29" s="346"/>
      <c r="I29" s="347"/>
      <c r="J29" s="311"/>
      <c r="K29" s="312"/>
      <c r="L29" s="312"/>
      <c r="M29" s="312"/>
      <c r="N29" s="312"/>
      <c r="O29" s="313"/>
      <c r="P29" s="314"/>
      <c r="Q29" s="315"/>
      <c r="R29" s="315"/>
      <c r="S29" s="315"/>
      <c r="T29" s="315"/>
      <c r="U29" s="316"/>
      <c r="V29" s="314"/>
      <c r="W29" s="315"/>
      <c r="X29" s="315"/>
      <c r="Y29" s="315"/>
      <c r="Z29" s="315"/>
      <c r="AA29" s="316"/>
      <c r="AB29" s="332"/>
      <c r="AC29" s="333"/>
      <c r="AD29" s="333"/>
      <c r="AE29" s="333"/>
      <c r="AF29" s="333"/>
      <c r="AG29" s="334"/>
      <c r="AH29" s="323"/>
      <c r="AI29" s="324"/>
      <c r="AJ29" s="324"/>
      <c r="AK29" s="324"/>
      <c r="AL29" s="324"/>
      <c r="AM29" s="325"/>
      <c r="AN29" s="61"/>
      <c r="AO29" s="375"/>
      <c r="AP29" s="376"/>
      <c r="AQ29" s="376"/>
      <c r="AR29" s="376"/>
      <c r="AS29" s="376"/>
      <c r="AT29" s="377"/>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row>
    <row r="30" spans="1:80" x14ac:dyDescent="0.3">
      <c r="A30" s="61"/>
      <c r="B30" s="349"/>
      <c r="C30" s="349"/>
      <c r="D30" s="350"/>
      <c r="E30" s="339" t="s">
        <v>106</v>
      </c>
      <c r="F30" s="340"/>
      <c r="G30" s="340"/>
      <c r="H30" s="340"/>
      <c r="I30" s="340"/>
      <c r="J30" s="308" t="str">
        <f ca="1">IF(AND('Mapa final'!$J$11="Baja",'Mapa final'!$N$11="Leve"),CONCATENATE("R",'Mapa final'!$A$11),"")</f>
        <v/>
      </c>
      <c r="K30" s="309"/>
      <c r="L30" s="309" t="str">
        <f ca="1">IF(AND('Mapa final'!$J$14="Baja",'Mapa final'!$N$14="Leve"),CONCATENATE("R",'Mapa final'!$A$14),"")</f>
        <v/>
      </c>
      <c r="M30" s="309"/>
      <c r="N30" s="309" t="e">
        <f>IF(AND('Mapa final'!#REF!="Baja",'Mapa final'!#REF!="Leve"),CONCATENATE("R",'Mapa final'!#REF!),"")</f>
        <v>#REF!</v>
      </c>
      <c r="O30" s="310"/>
      <c r="P30" s="318" t="str">
        <f ca="1">IF(AND('Mapa final'!$J$11="Baja",'Mapa final'!$N$11="Menor"),CONCATENATE("R",'Mapa final'!$A$11),"")</f>
        <v/>
      </c>
      <c r="Q30" s="318"/>
      <c r="R30" s="318" t="str">
        <f ca="1">IF(AND('Mapa final'!$J$14="Baja",'Mapa final'!$N$14="Menor"),CONCATENATE("R",'Mapa final'!$A$14),"")</f>
        <v/>
      </c>
      <c r="S30" s="318"/>
      <c r="T30" s="318" t="e">
        <f>IF(AND('Mapa final'!#REF!="Baja",'Mapa final'!#REF!="Menor"),CONCATENATE("R",'Mapa final'!#REF!),"")</f>
        <v>#REF!</v>
      </c>
      <c r="U30" s="319"/>
      <c r="V30" s="317" t="str">
        <f ca="1">IF(AND('Mapa final'!$J$11="Baja",'Mapa final'!$N$11="Moderado"),CONCATENATE("R",'Mapa final'!$A$11),"")</f>
        <v/>
      </c>
      <c r="W30" s="318"/>
      <c r="X30" s="318" t="str">
        <f ca="1">IF(AND('Mapa final'!$J$14="Baja",'Mapa final'!$N$14="Moderado"),CONCATENATE("R",'Mapa final'!$A$14),"")</f>
        <v/>
      </c>
      <c r="Y30" s="318"/>
      <c r="Z30" s="318" t="e">
        <f>IF(AND('Mapa final'!#REF!="Baja",'Mapa final'!#REF!="Moderado"),CONCATENATE("R",'Mapa final'!#REF!),"")</f>
        <v>#REF!</v>
      </c>
      <c r="AA30" s="319"/>
      <c r="AB30" s="335" t="str">
        <f ca="1">IF(AND('Mapa final'!$J$11="Baja",'Mapa final'!$N$11="Mayor"),CONCATENATE("R",'Mapa final'!$A$11),"")</f>
        <v/>
      </c>
      <c r="AC30" s="336"/>
      <c r="AD30" s="336" t="str">
        <f ca="1">IF(AND('Mapa final'!$J$14="Baja",'Mapa final'!$N$14="Mayor"),CONCATENATE("R",'Mapa final'!$A$14),"")</f>
        <v/>
      </c>
      <c r="AE30" s="336"/>
      <c r="AF30" s="336" t="e">
        <f>IF(AND('Mapa final'!#REF!="Baja",'Mapa final'!#REF!="Mayor"),CONCATENATE("R",'Mapa final'!#REF!),"")</f>
        <v>#REF!</v>
      </c>
      <c r="AG30" s="337"/>
      <c r="AH30" s="326" t="str">
        <f ca="1">IF(AND('Mapa final'!$J$11="Baja",'Mapa final'!$N$11="Catastrófico"),CONCATENATE("R",'Mapa final'!$A$11),"")</f>
        <v/>
      </c>
      <c r="AI30" s="327"/>
      <c r="AJ30" s="327" t="str">
        <f ca="1">IF(AND('Mapa final'!$J$14="Baja",'Mapa final'!$N$14="Catastrófico"),CONCATENATE("R",'Mapa final'!$A$14),"")</f>
        <v/>
      </c>
      <c r="AK30" s="327"/>
      <c r="AL30" s="327" t="e">
        <f>IF(AND('Mapa final'!#REF!="Baja",'Mapa final'!#REF!="Catastrófico"),CONCATENATE("R",'Mapa final'!#REF!),"")</f>
        <v>#REF!</v>
      </c>
      <c r="AM30" s="328"/>
      <c r="AN30" s="61"/>
      <c r="AO30" s="378" t="s">
        <v>78</v>
      </c>
      <c r="AP30" s="379"/>
      <c r="AQ30" s="379"/>
      <c r="AR30" s="379"/>
      <c r="AS30" s="379"/>
      <c r="AT30" s="380"/>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row>
    <row r="31" spans="1:80" x14ac:dyDescent="0.3">
      <c r="A31" s="61"/>
      <c r="B31" s="349"/>
      <c r="C31" s="349"/>
      <c r="D31" s="350"/>
      <c r="E31" s="342"/>
      <c r="F31" s="343"/>
      <c r="G31" s="343"/>
      <c r="H31" s="343"/>
      <c r="I31" s="343"/>
      <c r="J31" s="302"/>
      <c r="K31" s="303"/>
      <c r="L31" s="303"/>
      <c r="M31" s="303"/>
      <c r="N31" s="303"/>
      <c r="O31" s="304"/>
      <c r="P31" s="312"/>
      <c r="Q31" s="312"/>
      <c r="R31" s="312"/>
      <c r="S31" s="312"/>
      <c r="T31" s="312"/>
      <c r="U31" s="313"/>
      <c r="V31" s="311"/>
      <c r="W31" s="312"/>
      <c r="X31" s="312"/>
      <c r="Y31" s="312"/>
      <c r="Z31" s="312"/>
      <c r="AA31" s="313"/>
      <c r="AB31" s="329"/>
      <c r="AC31" s="330"/>
      <c r="AD31" s="330"/>
      <c r="AE31" s="330"/>
      <c r="AF31" s="330"/>
      <c r="AG31" s="331"/>
      <c r="AH31" s="320"/>
      <c r="AI31" s="321"/>
      <c r="AJ31" s="321"/>
      <c r="AK31" s="321"/>
      <c r="AL31" s="321"/>
      <c r="AM31" s="322"/>
      <c r="AN31" s="61"/>
      <c r="AO31" s="381"/>
      <c r="AP31" s="382"/>
      <c r="AQ31" s="382"/>
      <c r="AR31" s="382"/>
      <c r="AS31" s="382"/>
      <c r="AT31" s="383"/>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row>
    <row r="32" spans="1:80" x14ac:dyDescent="0.3">
      <c r="A32" s="61"/>
      <c r="B32" s="349"/>
      <c r="C32" s="349"/>
      <c r="D32" s="350"/>
      <c r="E32" s="342"/>
      <c r="F32" s="343"/>
      <c r="G32" s="343"/>
      <c r="H32" s="343"/>
      <c r="I32" s="343"/>
      <c r="J32" s="302" t="e">
        <f>IF(AND('Mapa final'!#REF!="Baja",'Mapa final'!#REF!="Leve"),CONCATENATE("R",'Mapa final'!#REF!),"")</f>
        <v>#REF!</v>
      </c>
      <c r="K32" s="303"/>
      <c r="L32" s="303" t="e">
        <f>IF(AND('Mapa final'!#REF!="Baja",'Mapa final'!#REF!="Leve"),CONCATENATE("R",'Mapa final'!#REF!),"")</f>
        <v>#REF!</v>
      </c>
      <c r="M32" s="303"/>
      <c r="N32" s="303" t="e">
        <f>IF(AND('Mapa final'!#REF!="Baja",'Mapa final'!#REF!="Leve"),CONCATENATE("R",'Mapa final'!#REF!),"")</f>
        <v>#REF!</v>
      </c>
      <c r="O32" s="304"/>
      <c r="P32" s="312" t="e">
        <f>IF(AND('Mapa final'!#REF!="Baja",'Mapa final'!#REF!="Menor"),CONCATENATE("R",'Mapa final'!#REF!),"")</f>
        <v>#REF!</v>
      </c>
      <c r="Q32" s="312"/>
      <c r="R32" s="312" t="e">
        <f>IF(AND('Mapa final'!#REF!="Baja",'Mapa final'!#REF!="Menor"),CONCATENATE("R",'Mapa final'!#REF!),"")</f>
        <v>#REF!</v>
      </c>
      <c r="S32" s="312"/>
      <c r="T32" s="312" t="e">
        <f>IF(AND('Mapa final'!#REF!="Baja",'Mapa final'!#REF!="Menor"),CONCATENATE("R",'Mapa final'!#REF!),"")</f>
        <v>#REF!</v>
      </c>
      <c r="U32" s="313"/>
      <c r="V32" s="311" t="e">
        <f>IF(AND('Mapa final'!#REF!="Baja",'Mapa final'!#REF!="Moderado"),CONCATENATE("R",'Mapa final'!#REF!),"")</f>
        <v>#REF!</v>
      </c>
      <c r="W32" s="312"/>
      <c r="X32" s="312" t="e">
        <f>IF(AND('Mapa final'!#REF!="Baja",'Mapa final'!#REF!="Moderado"),CONCATENATE("R",'Mapa final'!#REF!),"")</f>
        <v>#REF!</v>
      </c>
      <c r="Y32" s="312"/>
      <c r="Z32" s="312" t="e">
        <f>IF(AND('Mapa final'!#REF!="Baja",'Mapa final'!#REF!="Moderado"),CONCATENATE("R",'Mapa final'!#REF!),"")</f>
        <v>#REF!</v>
      </c>
      <c r="AA32" s="313"/>
      <c r="AB32" s="329" t="e">
        <f>IF(AND('Mapa final'!#REF!="Baja",'Mapa final'!#REF!="Mayor"),CONCATENATE("R",'Mapa final'!#REF!),"")</f>
        <v>#REF!</v>
      </c>
      <c r="AC32" s="330"/>
      <c r="AD32" s="330" t="e">
        <f>IF(AND('Mapa final'!#REF!="Baja",'Mapa final'!#REF!="Mayor"),CONCATENATE("R",'Mapa final'!#REF!),"")</f>
        <v>#REF!</v>
      </c>
      <c r="AE32" s="330"/>
      <c r="AF32" s="330" t="e">
        <f>IF(AND('Mapa final'!#REF!="Baja",'Mapa final'!#REF!="Mayor"),CONCATENATE("R",'Mapa final'!#REF!),"")</f>
        <v>#REF!</v>
      </c>
      <c r="AG32" s="331"/>
      <c r="AH32" s="320" t="e">
        <f>IF(AND('Mapa final'!#REF!="Baja",'Mapa final'!#REF!="Catastrófico"),CONCATENATE("R",'Mapa final'!#REF!),"")</f>
        <v>#REF!</v>
      </c>
      <c r="AI32" s="321"/>
      <c r="AJ32" s="321" t="e">
        <f>IF(AND('Mapa final'!#REF!="Baja",'Mapa final'!#REF!="Catastrófico"),CONCATENATE("R",'Mapa final'!#REF!),"")</f>
        <v>#REF!</v>
      </c>
      <c r="AK32" s="321"/>
      <c r="AL32" s="321" t="e">
        <f>IF(AND('Mapa final'!#REF!="Baja",'Mapa final'!#REF!="Catastrófico"),CONCATENATE("R",'Mapa final'!#REF!),"")</f>
        <v>#REF!</v>
      </c>
      <c r="AM32" s="322"/>
      <c r="AN32" s="61"/>
      <c r="AO32" s="381"/>
      <c r="AP32" s="382"/>
      <c r="AQ32" s="382"/>
      <c r="AR32" s="382"/>
      <c r="AS32" s="382"/>
      <c r="AT32" s="383"/>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row>
    <row r="33" spans="1:80" x14ac:dyDescent="0.3">
      <c r="A33" s="61"/>
      <c r="B33" s="349"/>
      <c r="C33" s="349"/>
      <c r="D33" s="350"/>
      <c r="E33" s="342"/>
      <c r="F33" s="343"/>
      <c r="G33" s="343"/>
      <c r="H33" s="343"/>
      <c r="I33" s="343"/>
      <c r="J33" s="302"/>
      <c r="K33" s="303"/>
      <c r="L33" s="303"/>
      <c r="M33" s="303"/>
      <c r="N33" s="303"/>
      <c r="O33" s="304"/>
      <c r="P33" s="312"/>
      <c r="Q33" s="312"/>
      <c r="R33" s="312"/>
      <c r="S33" s="312"/>
      <c r="T33" s="312"/>
      <c r="U33" s="313"/>
      <c r="V33" s="311"/>
      <c r="W33" s="312"/>
      <c r="X33" s="312"/>
      <c r="Y33" s="312"/>
      <c r="Z33" s="312"/>
      <c r="AA33" s="313"/>
      <c r="AB33" s="329"/>
      <c r="AC33" s="330"/>
      <c r="AD33" s="330"/>
      <c r="AE33" s="330"/>
      <c r="AF33" s="330"/>
      <c r="AG33" s="331"/>
      <c r="AH33" s="320"/>
      <c r="AI33" s="321"/>
      <c r="AJ33" s="321"/>
      <c r="AK33" s="321"/>
      <c r="AL33" s="321"/>
      <c r="AM33" s="322"/>
      <c r="AN33" s="61"/>
      <c r="AO33" s="381"/>
      <c r="AP33" s="382"/>
      <c r="AQ33" s="382"/>
      <c r="AR33" s="382"/>
      <c r="AS33" s="382"/>
      <c r="AT33" s="383"/>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row>
    <row r="34" spans="1:80" x14ac:dyDescent="0.3">
      <c r="A34" s="61"/>
      <c r="B34" s="349"/>
      <c r="C34" s="349"/>
      <c r="D34" s="350"/>
      <c r="E34" s="342"/>
      <c r="F34" s="343"/>
      <c r="G34" s="343"/>
      <c r="H34" s="343"/>
      <c r="I34" s="343"/>
      <c r="J34" s="302" t="e">
        <f>IF(AND('Mapa final'!#REF!="Baja",'Mapa final'!#REF!="Leve"),CONCATENATE("R",'Mapa final'!#REF!),"")</f>
        <v>#REF!</v>
      </c>
      <c r="K34" s="303"/>
      <c r="L34" s="303" t="e">
        <f>IF(AND('Mapa final'!#REF!="Baja",'Mapa final'!#REF!="Leve"),CONCATENATE("R",'Mapa final'!#REF!),"")</f>
        <v>#REF!</v>
      </c>
      <c r="M34" s="303"/>
      <c r="N34" s="303" t="e">
        <f>IF(AND('Mapa final'!#REF!="Baja",'Mapa final'!#REF!="Leve"),CONCATENATE("R",'Mapa final'!#REF!),"")</f>
        <v>#REF!</v>
      </c>
      <c r="O34" s="304"/>
      <c r="P34" s="312" t="e">
        <f>IF(AND('Mapa final'!#REF!="Baja",'Mapa final'!#REF!="Menor"),CONCATENATE("R",'Mapa final'!#REF!),"")</f>
        <v>#REF!</v>
      </c>
      <c r="Q34" s="312"/>
      <c r="R34" s="312" t="e">
        <f>IF(AND('Mapa final'!#REF!="Baja",'Mapa final'!#REF!="Menor"),CONCATENATE("R",'Mapa final'!#REF!),"")</f>
        <v>#REF!</v>
      </c>
      <c r="S34" s="312"/>
      <c r="T34" s="312" t="e">
        <f>IF(AND('Mapa final'!#REF!="Baja",'Mapa final'!#REF!="Menor"),CONCATENATE("R",'Mapa final'!#REF!),"")</f>
        <v>#REF!</v>
      </c>
      <c r="U34" s="313"/>
      <c r="V34" s="311" t="e">
        <f>IF(AND('Mapa final'!#REF!="Baja",'Mapa final'!#REF!="Moderado"),CONCATENATE("R",'Mapa final'!#REF!),"")</f>
        <v>#REF!</v>
      </c>
      <c r="W34" s="312"/>
      <c r="X34" s="312" t="e">
        <f>IF(AND('Mapa final'!#REF!="Baja",'Mapa final'!#REF!="Moderado"),CONCATENATE("R",'Mapa final'!#REF!),"")</f>
        <v>#REF!</v>
      </c>
      <c r="Y34" s="312"/>
      <c r="Z34" s="312" t="e">
        <f>IF(AND('Mapa final'!#REF!="Baja",'Mapa final'!#REF!="Moderado"),CONCATENATE("R",'Mapa final'!#REF!),"")</f>
        <v>#REF!</v>
      </c>
      <c r="AA34" s="313"/>
      <c r="AB34" s="329" t="e">
        <f>IF(AND('Mapa final'!#REF!="Baja",'Mapa final'!#REF!="Mayor"),CONCATENATE("R",'Mapa final'!#REF!),"")</f>
        <v>#REF!</v>
      </c>
      <c r="AC34" s="330"/>
      <c r="AD34" s="330" t="e">
        <f>IF(AND('Mapa final'!#REF!="Baja",'Mapa final'!#REF!="Mayor"),CONCATENATE("R",'Mapa final'!#REF!),"")</f>
        <v>#REF!</v>
      </c>
      <c r="AE34" s="330"/>
      <c r="AF34" s="330" t="e">
        <f>IF(AND('Mapa final'!#REF!="Baja",'Mapa final'!#REF!="Mayor"),CONCATENATE("R",'Mapa final'!#REF!),"")</f>
        <v>#REF!</v>
      </c>
      <c r="AG34" s="331"/>
      <c r="AH34" s="320" t="e">
        <f>IF(AND('Mapa final'!#REF!="Baja",'Mapa final'!#REF!="Catastrófico"),CONCATENATE("R",'Mapa final'!#REF!),"")</f>
        <v>#REF!</v>
      </c>
      <c r="AI34" s="321"/>
      <c r="AJ34" s="321" t="e">
        <f>IF(AND('Mapa final'!#REF!="Baja",'Mapa final'!#REF!="Catastrófico"),CONCATENATE("R",'Mapa final'!#REF!),"")</f>
        <v>#REF!</v>
      </c>
      <c r="AK34" s="321"/>
      <c r="AL34" s="321" t="e">
        <f>IF(AND('Mapa final'!#REF!="Baja",'Mapa final'!#REF!="Catastrófico"),CONCATENATE("R",'Mapa final'!#REF!),"")</f>
        <v>#REF!</v>
      </c>
      <c r="AM34" s="322"/>
      <c r="AN34" s="61"/>
      <c r="AO34" s="381"/>
      <c r="AP34" s="382"/>
      <c r="AQ34" s="382"/>
      <c r="AR34" s="382"/>
      <c r="AS34" s="382"/>
      <c r="AT34" s="383"/>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row>
    <row r="35" spans="1:80" x14ac:dyDescent="0.3">
      <c r="A35" s="61"/>
      <c r="B35" s="349"/>
      <c r="C35" s="349"/>
      <c r="D35" s="350"/>
      <c r="E35" s="342"/>
      <c r="F35" s="343"/>
      <c r="G35" s="343"/>
      <c r="H35" s="343"/>
      <c r="I35" s="343"/>
      <c r="J35" s="302"/>
      <c r="K35" s="303"/>
      <c r="L35" s="303"/>
      <c r="M35" s="303"/>
      <c r="N35" s="303"/>
      <c r="O35" s="304"/>
      <c r="P35" s="312"/>
      <c r="Q35" s="312"/>
      <c r="R35" s="312"/>
      <c r="S35" s="312"/>
      <c r="T35" s="312"/>
      <c r="U35" s="313"/>
      <c r="V35" s="311"/>
      <c r="W35" s="312"/>
      <c r="X35" s="312"/>
      <c r="Y35" s="312"/>
      <c r="Z35" s="312"/>
      <c r="AA35" s="313"/>
      <c r="AB35" s="329"/>
      <c r="AC35" s="330"/>
      <c r="AD35" s="330"/>
      <c r="AE35" s="330"/>
      <c r="AF35" s="330"/>
      <c r="AG35" s="331"/>
      <c r="AH35" s="320"/>
      <c r="AI35" s="321"/>
      <c r="AJ35" s="321"/>
      <c r="AK35" s="321"/>
      <c r="AL35" s="321"/>
      <c r="AM35" s="322"/>
      <c r="AN35" s="61"/>
      <c r="AO35" s="381"/>
      <c r="AP35" s="382"/>
      <c r="AQ35" s="382"/>
      <c r="AR35" s="382"/>
      <c r="AS35" s="382"/>
      <c r="AT35" s="383"/>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row>
    <row r="36" spans="1:80" x14ac:dyDescent="0.3">
      <c r="A36" s="61"/>
      <c r="B36" s="349"/>
      <c r="C36" s="349"/>
      <c r="D36" s="350"/>
      <c r="E36" s="342"/>
      <c r="F36" s="343"/>
      <c r="G36" s="343"/>
      <c r="H36" s="343"/>
      <c r="I36" s="343"/>
      <c r="J36" s="302" t="e">
        <f>IF(AND('Mapa final'!#REF!="Baja",'Mapa final'!#REF!="Leve"),CONCATENATE("R",'Mapa final'!#REF!),"")</f>
        <v>#REF!</v>
      </c>
      <c r="K36" s="303"/>
      <c r="L36" s="303" t="e">
        <f>IF(AND('Mapa final'!#REF!="Baja",'Mapa final'!#REF!="Leve"),CONCATENATE("R",'Mapa final'!#REF!),"")</f>
        <v>#REF!</v>
      </c>
      <c r="M36" s="303"/>
      <c r="N36" s="303" t="str">
        <f>IF(AND('Mapa final'!$J$21="Baja",'Mapa final'!$N$21="Leve"),CONCATENATE("R",'Mapa final'!$A$21),"")</f>
        <v/>
      </c>
      <c r="O36" s="304"/>
      <c r="P36" s="312" t="e">
        <f>IF(AND('Mapa final'!#REF!="Baja",'Mapa final'!#REF!="Menor"),CONCATENATE("R",'Mapa final'!#REF!),"")</f>
        <v>#REF!</v>
      </c>
      <c r="Q36" s="312"/>
      <c r="R36" s="312" t="e">
        <f>IF(AND('Mapa final'!#REF!="Baja",'Mapa final'!#REF!="Menor"),CONCATENATE("R",'Mapa final'!#REF!),"")</f>
        <v>#REF!</v>
      </c>
      <c r="S36" s="312"/>
      <c r="T36" s="312" t="str">
        <f>IF(AND('Mapa final'!$J$21="Baja",'Mapa final'!$N$21="Menor"),CONCATENATE("R",'Mapa final'!$A$21),"")</f>
        <v/>
      </c>
      <c r="U36" s="313"/>
      <c r="V36" s="311" t="e">
        <f>IF(AND('Mapa final'!#REF!="Baja",'Mapa final'!#REF!="Moderado"),CONCATENATE("R",'Mapa final'!#REF!),"")</f>
        <v>#REF!</v>
      </c>
      <c r="W36" s="312"/>
      <c r="X36" s="312" t="e">
        <f>IF(AND('Mapa final'!#REF!="Baja",'Mapa final'!#REF!="Moderado"),CONCATENATE("R",'Mapa final'!#REF!),"")</f>
        <v>#REF!</v>
      </c>
      <c r="Y36" s="312"/>
      <c r="Z36" s="312" t="str">
        <f>IF(AND('Mapa final'!$J$21="Baja",'Mapa final'!$N$21="Moderado"),CONCATENATE("R",'Mapa final'!$A$21),"")</f>
        <v/>
      </c>
      <c r="AA36" s="313"/>
      <c r="AB36" s="329" t="e">
        <f>IF(AND('Mapa final'!#REF!="Baja",'Mapa final'!#REF!="Mayor"),CONCATENATE("R",'Mapa final'!#REF!),"")</f>
        <v>#REF!</v>
      </c>
      <c r="AC36" s="330"/>
      <c r="AD36" s="330" t="e">
        <f>IF(AND('Mapa final'!#REF!="Baja",'Mapa final'!#REF!="Mayor"),CONCATENATE("R",'Mapa final'!#REF!),"")</f>
        <v>#REF!</v>
      </c>
      <c r="AE36" s="330"/>
      <c r="AF36" s="330" t="str">
        <f>IF(AND('Mapa final'!$J$21="Baja",'Mapa final'!$N$21="Mayor"),CONCATENATE("R",'Mapa final'!$A$21),"")</f>
        <v/>
      </c>
      <c r="AG36" s="331"/>
      <c r="AH36" s="320" t="e">
        <f>IF(AND('Mapa final'!#REF!="Baja",'Mapa final'!#REF!="Catastrófico"),CONCATENATE("R",'Mapa final'!#REF!),"")</f>
        <v>#REF!</v>
      </c>
      <c r="AI36" s="321"/>
      <c r="AJ36" s="321" t="e">
        <f>IF(AND('Mapa final'!#REF!="Baja",'Mapa final'!#REF!="Catastrófico"),CONCATENATE("R",'Mapa final'!#REF!),"")</f>
        <v>#REF!</v>
      </c>
      <c r="AK36" s="321"/>
      <c r="AL36" s="321" t="str">
        <f>IF(AND('Mapa final'!$J$21="Baja",'Mapa final'!$N$21="Catastrófico"),CONCATENATE("R",'Mapa final'!$A$21),"")</f>
        <v/>
      </c>
      <c r="AM36" s="322"/>
      <c r="AN36" s="61"/>
      <c r="AO36" s="381"/>
      <c r="AP36" s="382"/>
      <c r="AQ36" s="382"/>
      <c r="AR36" s="382"/>
      <c r="AS36" s="382"/>
      <c r="AT36" s="383"/>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row>
    <row r="37" spans="1:80" ht="15" thickBot="1" x14ac:dyDescent="0.35">
      <c r="A37" s="61"/>
      <c r="B37" s="349"/>
      <c r="C37" s="349"/>
      <c r="D37" s="350"/>
      <c r="E37" s="345"/>
      <c r="F37" s="346"/>
      <c r="G37" s="346"/>
      <c r="H37" s="346"/>
      <c r="I37" s="346"/>
      <c r="J37" s="305"/>
      <c r="K37" s="306"/>
      <c r="L37" s="306"/>
      <c r="M37" s="306"/>
      <c r="N37" s="306"/>
      <c r="O37" s="307"/>
      <c r="P37" s="315"/>
      <c r="Q37" s="315"/>
      <c r="R37" s="315"/>
      <c r="S37" s="315"/>
      <c r="T37" s="315"/>
      <c r="U37" s="316"/>
      <c r="V37" s="314"/>
      <c r="W37" s="315"/>
      <c r="X37" s="315"/>
      <c r="Y37" s="315"/>
      <c r="Z37" s="315"/>
      <c r="AA37" s="316"/>
      <c r="AB37" s="332"/>
      <c r="AC37" s="333"/>
      <c r="AD37" s="333"/>
      <c r="AE37" s="333"/>
      <c r="AF37" s="333"/>
      <c r="AG37" s="334"/>
      <c r="AH37" s="323"/>
      <c r="AI37" s="324"/>
      <c r="AJ37" s="324"/>
      <c r="AK37" s="324"/>
      <c r="AL37" s="324"/>
      <c r="AM37" s="325"/>
      <c r="AN37" s="61"/>
      <c r="AO37" s="384"/>
      <c r="AP37" s="385"/>
      <c r="AQ37" s="385"/>
      <c r="AR37" s="385"/>
      <c r="AS37" s="385"/>
      <c r="AT37" s="386"/>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row>
    <row r="38" spans="1:80" x14ac:dyDescent="0.3">
      <c r="A38" s="61"/>
      <c r="B38" s="349"/>
      <c r="C38" s="349"/>
      <c r="D38" s="350"/>
      <c r="E38" s="339" t="s">
        <v>105</v>
      </c>
      <c r="F38" s="340"/>
      <c r="G38" s="340"/>
      <c r="H38" s="340"/>
      <c r="I38" s="341"/>
      <c r="J38" s="308" t="str">
        <f ca="1">IF(AND('Mapa final'!$J$11="Muy Baja",'Mapa final'!$N$11="Leve"),CONCATENATE("R",'Mapa final'!$A$11),"")</f>
        <v/>
      </c>
      <c r="K38" s="309"/>
      <c r="L38" s="309" t="str">
        <f ca="1">IF(AND('Mapa final'!$J$14="Muy Baja",'Mapa final'!$N$14="Leve"),CONCATENATE("R",'Mapa final'!$A$14),"")</f>
        <v/>
      </c>
      <c r="M38" s="309"/>
      <c r="N38" s="309" t="e">
        <f>IF(AND('Mapa final'!#REF!="Muy Baja",'Mapa final'!#REF!="Leve"),CONCATENATE("R",'Mapa final'!#REF!),"")</f>
        <v>#REF!</v>
      </c>
      <c r="O38" s="310"/>
      <c r="P38" s="308" t="str">
        <f ca="1">IF(AND('Mapa final'!$J$11="Muy Baja",'Mapa final'!$N$11="Menor"),CONCATENATE("R",'Mapa final'!$A$11),"")</f>
        <v/>
      </c>
      <c r="Q38" s="309"/>
      <c r="R38" s="309" t="str">
        <f ca="1">IF(AND('Mapa final'!$J$14="Muy Baja",'Mapa final'!$N$14="Menor"),CONCATENATE("R",'Mapa final'!$A$14),"")</f>
        <v/>
      </c>
      <c r="S38" s="309"/>
      <c r="T38" s="309" t="e">
        <f>IF(AND('Mapa final'!#REF!="Muy Baja",'Mapa final'!#REF!="Menor"),CONCATENATE("R",'Mapa final'!#REF!),"")</f>
        <v>#REF!</v>
      </c>
      <c r="U38" s="310"/>
      <c r="V38" s="317" t="str">
        <f ca="1">IF(AND('Mapa final'!$J$11="Muy Baja",'Mapa final'!$N$11="Moderado"),CONCATENATE("R",'Mapa final'!$A$11),"")</f>
        <v/>
      </c>
      <c r="W38" s="318"/>
      <c r="X38" s="318" t="str">
        <f ca="1">IF(AND('Mapa final'!$J$14="Muy Baja",'Mapa final'!$N$14="Moderado"),CONCATENATE("R",'Mapa final'!$A$14),"")</f>
        <v/>
      </c>
      <c r="Y38" s="318"/>
      <c r="Z38" s="318" t="e">
        <f>IF(AND('Mapa final'!#REF!="Muy Baja",'Mapa final'!#REF!="Moderado"),CONCATENATE("R",'Mapa final'!#REF!),"")</f>
        <v>#REF!</v>
      </c>
      <c r="AA38" s="319"/>
      <c r="AB38" s="335" t="str">
        <f ca="1">IF(AND('Mapa final'!$J$11="Muy Baja",'Mapa final'!$N$11="Mayor"),CONCATENATE("R",'Mapa final'!$A$11),"")</f>
        <v/>
      </c>
      <c r="AC38" s="336"/>
      <c r="AD38" s="336" t="str">
        <f ca="1">IF(AND('Mapa final'!$J$14="Muy Baja",'Mapa final'!$N$14="Mayor"),CONCATENATE("R",'Mapa final'!$A$14),"")</f>
        <v/>
      </c>
      <c r="AE38" s="336"/>
      <c r="AF38" s="336" t="e">
        <f>IF(AND('Mapa final'!#REF!="Muy Baja",'Mapa final'!#REF!="Mayor"),CONCATENATE("R",'Mapa final'!#REF!),"")</f>
        <v>#REF!</v>
      </c>
      <c r="AG38" s="337"/>
      <c r="AH38" s="326" t="str">
        <f ca="1">IF(AND('Mapa final'!$J$11="Muy Baja",'Mapa final'!$N$11="Catastrófico"),CONCATENATE("R",'Mapa final'!$A$11),"")</f>
        <v/>
      </c>
      <c r="AI38" s="327"/>
      <c r="AJ38" s="327" t="str">
        <f ca="1">IF(AND('Mapa final'!$J$14="Muy Baja",'Mapa final'!$N$14="Catastrófico"),CONCATENATE("R",'Mapa final'!$A$14),"")</f>
        <v/>
      </c>
      <c r="AK38" s="327"/>
      <c r="AL38" s="327" t="e">
        <f>IF(AND('Mapa final'!#REF!="Muy Baja",'Mapa final'!#REF!="Catastrófico"),CONCATENATE("R",'Mapa final'!#REF!),"")</f>
        <v>#REF!</v>
      </c>
      <c r="AM38" s="328"/>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row>
    <row r="39" spans="1:80" x14ac:dyDescent="0.3">
      <c r="A39" s="61"/>
      <c r="B39" s="349"/>
      <c r="C39" s="349"/>
      <c r="D39" s="350"/>
      <c r="E39" s="342"/>
      <c r="F39" s="343"/>
      <c r="G39" s="343"/>
      <c r="H39" s="343"/>
      <c r="I39" s="344"/>
      <c r="J39" s="302"/>
      <c r="K39" s="303"/>
      <c r="L39" s="303"/>
      <c r="M39" s="303"/>
      <c r="N39" s="303"/>
      <c r="O39" s="304"/>
      <c r="P39" s="302"/>
      <c r="Q39" s="303"/>
      <c r="R39" s="303"/>
      <c r="S39" s="303"/>
      <c r="T39" s="303"/>
      <c r="U39" s="304"/>
      <c r="V39" s="311"/>
      <c r="W39" s="312"/>
      <c r="X39" s="312"/>
      <c r="Y39" s="312"/>
      <c r="Z39" s="312"/>
      <c r="AA39" s="313"/>
      <c r="AB39" s="329"/>
      <c r="AC39" s="330"/>
      <c r="AD39" s="330"/>
      <c r="AE39" s="330"/>
      <c r="AF39" s="330"/>
      <c r="AG39" s="331"/>
      <c r="AH39" s="320"/>
      <c r="AI39" s="321"/>
      <c r="AJ39" s="321"/>
      <c r="AK39" s="321"/>
      <c r="AL39" s="321"/>
      <c r="AM39" s="322"/>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row>
    <row r="40" spans="1:80" x14ac:dyDescent="0.3">
      <c r="A40" s="61"/>
      <c r="B40" s="349"/>
      <c r="C40" s="349"/>
      <c r="D40" s="350"/>
      <c r="E40" s="342"/>
      <c r="F40" s="343"/>
      <c r="G40" s="343"/>
      <c r="H40" s="343"/>
      <c r="I40" s="344"/>
      <c r="J40" s="302" t="e">
        <f>IF(AND('Mapa final'!#REF!="Muy Baja",'Mapa final'!#REF!="Leve"),CONCATENATE("R",'Mapa final'!#REF!),"")</f>
        <v>#REF!</v>
      </c>
      <c r="K40" s="303"/>
      <c r="L40" s="303" t="e">
        <f>IF(AND('Mapa final'!#REF!="Muy Baja",'Mapa final'!#REF!="Leve"),CONCATENATE("R",'Mapa final'!#REF!),"")</f>
        <v>#REF!</v>
      </c>
      <c r="M40" s="303"/>
      <c r="N40" s="303" t="e">
        <f>IF(AND('Mapa final'!#REF!="Muy Baja",'Mapa final'!#REF!="Leve"),CONCATENATE("R",'Mapa final'!#REF!),"")</f>
        <v>#REF!</v>
      </c>
      <c r="O40" s="304"/>
      <c r="P40" s="302" t="e">
        <f>IF(AND('Mapa final'!#REF!="Muy Baja",'Mapa final'!#REF!="Menor"),CONCATENATE("R",'Mapa final'!#REF!),"")</f>
        <v>#REF!</v>
      </c>
      <c r="Q40" s="303"/>
      <c r="R40" s="303" t="e">
        <f>IF(AND('Mapa final'!#REF!="Muy Baja",'Mapa final'!#REF!="Menor"),CONCATENATE("R",'Mapa final'!#REF!),"")</f>
        <v>#REF!</v>
      </c>
      <c r="S40" s="303"/>
      <c r="T40" s="303" t="e">
        <f>IF(AND('Mapa final'!#REF!="Muy Baja",'Mapa final'!#REF!="Menor"),CONCATENATE("R",'Mapa final'!#REF!),"")</f>
        <v>#REF!</v>
      </c>
      <c r="U40" s="304"/>
      <c r="V40" s="311" t="e">
        <f>IF(AND('Mapa final'!#REF!="Muy Baja",'Mapa final'!#REF!="Moderado"),CONCATENATE("R",'Mapa final'!#REF!),"")</f>
        <v>#REF!</v>
      </c>
      <c r="W40" s="312"/>
      <c r="X40" s="312" t="e">
        <f>IF(AND('Mapa final'!#REF!="Muy Baja",'Mapa final'!#REF!="Moderado"),CONCATENATE("R",'Mapa final'!#REF!),"")</f>
        <v>#REF!</v>
      </c>
      <c r="Y40" s="312"/>
      <c r="Z40" s="312" t="e">
        <f>IF(AND('Mapa final'!#REF!="Muy Baja",'Mapa final'!#REF!="Moderado"),CONCATENATE("R",'Mapa final'!#REF!),"")</f>
        <v>#REF!</v>
      </c>
      <c r="AA40" s="313"/>
      <c r="AB40" s="329" t="e">
        <f>IF(AND('Mapa final'!#REF!="Muy Baja",'Mapa final'!#REF!="Mayor"),CONCATENATE("R",'Mapa final'!#REF!),"")</f>
        <v>#REF!</v>
      </c>
      <c r="AC40" s="330"/>
      <c r="AD40" s="330" t="e">
        <f>IF(AND('Mapa final'!#REF!="Muy Baja",'Mapa final'!#REF!="Mayor"),CONCATENATE("R",'Mapa final'!#REF!),"")</f>
        <v>#REF!</v>
      </c>
      <c r="AE40" s="330"/>
      <c r="AF40" s="330" t="e">
        <f>IF(AND('Mapa final'!#REF!="Muy Baja",'Mapa final'!#REF!="Mayor"),CONCATENATE("R",'Mapa final'!#REF!),"")</f>
        <v>#REF!</v>
      </c>
      <c r="AG40" s="331"/>
      <c r="AH40" s="320" t="e">
        <f>IF(AND('Mapa final'!#REF!="Muy Baja",'Mapa final'!#REF!="Catastrófico"),CONCATENATE("R",'Mapa final'!#REF!),"")</f>
        <v>#REF!</v>
      </c>
      <c r="AI40" s="321"/>
      <c r="AJ40" s="321" t="e">
        <f>IF(AND('Mapa final'!#REF!="Muy Baja",'Mapa final'!#REF!="Catastrófico"),CONCATENATE("R",'Mapa final'!#REF!),"")</f>
        <v>#REF!</v>
      </c>
      <c r="AK40" s="321"/>
      <c r="AL40" s="321" t="e">
        <f>IF(AND('Mapa final'!#REF!="Muy Baja",'Mapa final'!#REF!="Catastrófico"),CONCATENATE("R",'Mapa final'!#REF!),"")</f>
        <v>#REF!</v>
      </c>
      <c r="AM40" s="322"/>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row>
    <row r="41" spans="1:80" x14ac:dyDescent="0.3">
      <c r="A41" s="61"/>
      <c r="B41" s="349"/>
      <c r="C41" s="349"/>
      <c r="D41" s="350"/>
      <c r="E41" s="342"/>
      <c r="F41" s="343"/>
      <c r="G41" s="343"/>
      <c r="H41" s="343"/>
      <c r="I41" s="344"/>
      <c r="J41" s="302"/>
      <c r="K41" s="303"/>
      <c r="L41" s="303"/>
      <c r="M41" s="303"/>
      <c r="N41" s="303"/>
      <c r="O41" s="304"/>
      <c r="P41" s="302"/>
      <c r="Q41" s="303"/>
      <c r="R41" s="303"/>
      <c r="S41" s="303"/>
      <c r="T41" s="303"/>
      <c r="U41" s="304"/>
      <c r="V41" s="311"/>
      <c r="W41" s="312"/>
      <c r="X41" s="312"/>
      <c r="Y41" s="312"/>
      <c r="Z41" s="312"/>
      <c r="AA41" s="313"/>
      <c r="AB41" s="329"/>
      <c r="AC41" s="330"/>
      <c r="AD41" s="330"/>
      <c r="AE41" s="330"/>
      <c r="AF41" s="330"/>
      <c r="AG41" s="331"/>
      <c r="AH41" s="320"/>
      <c r="AI41" s="321"/>
      <c r="AJ41" s="321"/>
      <c r="AK41" s="321"/>
      <c r="AL41" s="321"/>
      <c r="AM41" s="322"/>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row>
    <row r="42" spans="1:80" x14ac:dyDescent="0.3">
      <c r="A42" s="61"/>
      <c r="B42" s="349"/>
      <c r="C42" s="349"/>
      <c r="D42" s="350"/>
      <c r="E42" s="342"/>
      <c r="F42" s="343"/>
      <c r="G42" s="343"/>
      <c r="H42" s="343"/>
      <c r="I42" s="344"/>
      <c r="J42" s="302" t="e">
        <f>IF(AND('Mapa final'!#REF!="Muy Baja",'Mapa final'!#REF!="Leve"),CONCATENATE("R",'Mapa final'!#REF!),"")</f>
        <v>#REF!</v>
      </c>
      <c r="K42" s="303"/>
      <c r="L42" s="303" t="e">
        <f>IF(AND('Mapa final'!#REF!="Muy Baja",'Mapa final'!#REF!="Leve"),CONCATENATE("R",'Mapa final'!#REF!),"")</f>
        <v>#REF!</v>
      </c>
      <c r="M42" s="303"/>
      <c r="N42" s="303" t="e">
        <f>IF(AND('Mapa final'!#REF!="Muy Baja",'Mapa final'!#REF!="Leve"),CONCATENATE("R",'Mapa final'!#REF!),"")</f>
        <v>#REF!</v>
      </c>
      <c r="O42" s="304"/>
      <c r="P42" s="302" t="e">
        <f>IF(AND('Mapa final'!#REF!="Muy Baja",'Mapa final'!#REF!="Menor"),CONCATENATE("R",'Mapa final'!#REF!),"")</f>
        <v>#REF!</v>
      </c>
      <c r="Q42" s="303"/>
      <c r="R42" s="303" t="e">
        <f>IF(AND('Mapa final'!#REF!="Muy Baja",'Mapa final'!#REF!="Menor"),CONCATENATE("R",'Mapa final'!#REF!),"")</f>
        <v>#REF!</v>
      </c>
      <c r="S42" s="303"/>
      <c r="T42" s="303" t="e">
        <f>IF(AND('Mapa final'!#REF!="Muy Baja",'Mapa final'!#REF!="Menor"),CONCATENATE("R",'Mapa final'!#REF!),"")</f>
        <v>#REF!</v>
      </c>
      <c r="U42" s="304"/>
      <c r="V42" s="311" t="e">
        <f>IF(AND('Mapa final'!#REF!="Muy Baja",'Mapa final'!#REF!="Moderado"),CONCATENATE("R",'Mapa final'!#REF!),"")</f>
        <v>#REF!</v>
      </c>
      <c r="W42" s="312"/>
      <c r="X42" s="312" t="e">
        <f>IF(AND('Mapa final'!#REF!="Muy Baja",'Mapa final'!#REF!="Moderado"),CONCATENATE("R",'Mapa final'!#REF!),"")</f>
        <v>#REF!</v>
      </c>
      <c r="Y42" s="312"/>
      <c r="Z42" s="312" t="e">
        <f>IF(AND('Mapa final'!#REF!="Muy Baja",'Mapa final'!#REF!="Moderado"),CONCATENATE("R",'Mapa final'!#REF!),"")</f>
        <v>#REF!</v>
      </c>
      <c r="AA42" s="313"/>
      <c r="AB42" s="329" t="e">
        <f>IF(AND('Mapa final'!#REF!="Muy Baja",'Mapa final'!#REF!="Mayor"),CONCATENATE("R",'Mapa final'!#REF!),"")</f>
        <v>#REF!</v>
      </c>
      <c r="AC42" s="330"/>
      <c r="AD42" s="330" t="e">
        <f>IF(AND('Mapa final'!#REF!="Muy Baja",'Mapa final'!#REF!="Mayor"),CONCATENATE("R",'Mapa final'!#REF!),"")</f>
        <v>#REF!</v>
      </c>
      <c r="AE42" s="330"/>
      <c r="AF42" s="330" t="e">
        <f>IF(AND('Mapa final'!#REF!="Muy Baja",'Mapa final'!#REF!="Mayor"),CONCATENATE("R",'Mapa final'!#REF!),"")</f>
        <v>#REF!</v>
      </c>
      <c r="AG42" s="331"/>
      <c r="AH42" s="320" t="e">
        <f>IF(AND('Mapa final'!#REF!="Muy Baja",'Mapa final'!#REF!="Catastrófico"),CONCATENATE("R",'Mapa final'!#REF!),"")</f>
        <v>#REF!</v>
      </c>
      <c r="AI42" s="321"/>
      <c r="AJ42" s="321" t="e">
        <f>IF(AND('Mapa final'!#REF!="Muy Baja",'Mapa final'!#REF!="Catastrófico"),CONCATENATE("R",'Mapa final'!#REF!),"")</f>
        <v>#REF!</v>
      </c>
      <c r="AK42" s="321"/>
      <c r="AL42" s="321" t="e">
        <f>IF(AND('Mapa final'!#REF!="Muy Baja",'Mapa final'!#REF!="Catastrófico"),CONCATENATE("R",'Mapa final'!#REF!),"")</f>
        <v>#REF!</v>
      </c>
      <c r="AM42" s="322"/>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row>
    <row r="43" spans="1:80" x14ac:dyDescent="0.3">
      <c r="A43" s="61"/>
      <c r="B43" s="349"/>
      <c r="C43" s="349"/>
      <c r="D43" s="350"/>
      <c r="E43" s="342"/>
      <c r="F43" s="343"/>
      <c r="G43" s="343"/>
      <c r="H43" s="343"/>
      <c r="I43" s="344"/>
      <c r="J43" s="302"/>
      <c r="K43" s="303"/>
      <c r="L43" s="303"/>
      <c r="M43" s="303"/>
      <c r="N43" s="303"/>
      <c r="O43" s="304"/>
      <c r="P43" s="302"/>
      <c r="Q43" s="303"/>
      <c r="R43" s="303"/>
      <c r="S43" s="303"/>
      <c r="T43" s="303"/>
      <c r="U43" s="304"/>
      <c r="V43" s="311"/>
      <c r="W43" s="312"/>
      <c r="X43" s="312"/>
      <c r="Y43" s="312"/>
      <c r="Z43" s="312"/>
      <c r="AA43" s="313"/>
      <c r="AB43" s="329"/>
      <c r="AC43" s="330"/>
      <c r="AD43" s="330"/>
      <c r="AE43" s="330"/>
      <c r="AF43" s="330"/>
      <c r="AG43" s="331"/>
      <c r="AH43" s="320"/>
      <c r="AI43" s="321"/>
      <c r="AJ43" s="321"/>
      <c r="AK43" s="321"/>
      <c r="AL43" s="321"/>
      <c r="AM43" s="322"/>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row>
    <row r="44" spans="1:80" x14ac:dyDescent="0.3">
      <c r="A44" s="61"/>
      <c r="B44" s="349"/>
      <c r="C44" s="349"/>
      <c r="D44" s="350"/>
      <c r="E44" s="342"/>
      <c r="F44" s="343"/>
      <c r="G44" s="343"/>
      <c r="H44" s="343"/>
      <c r="I44" s="344"/>
      <c r="J44" s="302" t="e">
        <f>IF(AND('Mapa final'!#REF!="Muy Baja",'Mapa final'!#REF!="Leve"),CONCATENATE("R",'Mapa final'!#REF!),"")</f>
        <v>#REF!</v>
      </c>
      <c r="K44" s="303"/>
      <c r="L44" s="303" t="e">
        <f>IF(AND('Mapa final'!#REF!="Muy Baja",'Mapa final'!#REF!="Leve"),CONCATENATE("R",'Mapa final'!#REF!),"")</f>
        <v>#REF!</v>
      </c>
      <c r="M44" s="303"/>
      <c r="N44" s="303" t="str">
        <f>IF(AND('Mapa final'!$J$21="Muy Baja",'Mapa final'!$N$21="Leve"),CONCATENATE("R",'Mapa final'!$A$21),"")</f>
        <v/>
      </c>
      <c r="O44" s="304"/>
      <c r="P44" s="302" t="e">
        <f>IF(AND('Mapa final'!#REF!="Muy Baja",'Mapa final'!#REF!="Menor"),CONCATENATE("R",'Mapa final'!#REF!),"")</f>
        <v>#REF!</v>
      </c>
      <c r="Q44" s="303"/>
      <c r="R44" s="303" t="e">
        <f>IF(AND('Mapa final'!#REF!="Muy Baja",'Mapa final'!#REF!="Menor"),CONCATENATE("R",'Mapa final'!#REF!),"")</f>
        <v>#REF!</v>
      </c>
      <c r="S44" s="303"/>
      <c r="T44" s="303" t="str">
        <f>IF(AND('Mapa final'!$J$21="Muy Baja",'Mapa final'!$N$21="Menor"),CONCATENATE("R",'Mapa final'!$A$21),"")</f>
        <v/>
      </c>
      <c r="U44" s="304"/>
      <c r="V44" s="311" t="e">
        <f>IF(AND('Mapa final'!#REF!="Muy Baja",'Mapa final'!#REF!="Moderado"),CONCATENATE("R",'Mapa final'!#REF!),"")</f>
        <v>#REF!</v>
      </c>
      <c r="W44" s="312"/>
      <c r="X44" s="312" t="e">
        <f>IF(AND('Mapa final'!#REF!="Muy Baja",'Mapa final'!#REF!="Moderado"),CONCATENATE("R",'Mapa final'!#REF!),"")</f>
        <v>#REF!</v>
      </c>
      <c r="Y44" s="312"/>
      <c r="Z44" s="312" t="str">
        <f>IF(AND('Mapa final'!$J$21="Muy Baja",'Mapa final'!$N$21="Moderado"),CONCATENATE("R",'Mapa final'!$A$21),"")</f>
        <v/>
      </c>
      <c r="AA44" s="313"/>
      <c r="AB44" s="329" t="e">
        <f>IF(AND('Mapa final'!#REF!="Muy Baja",'Mapa final'!#REF!="Mayor"),CONCATENATE("R",'Mapa final'!#REF!),"")</f>
        <v>#REF!</v>
      </c>
      <c r="AC44" s="330"/>
      <c r="AD44" s="330" t="e">
        <f>IF(AND('Mapa final'!#REF!="Muy Baja",'Mapa final'!#REF!="Mayor"),CONCATENATE("R",'Mapa final'!#REF!),"")</f>
        <v>#REF!</v>
      </c>
      <c r="AE44" s="330"/>
      <c r="AF44" s="330" t="str">
        <f>IF(AND('Mapa final'!$J$21="Muy Baja",'Mapa final'!$N$21="Mayor"),CONCATENATE("R",'Mapa final'!$A$21),"")</f>
        <v/>
      </c>
      <c r="AG44" s="331"/>
      <c r="AH44" s="320" t="e">
        <f>IF(AND('Mapa final'!#REF!="Muy Baja",'Mapa final'!#REF!="Catastrófico"),CONCATENATE("R",'Mapa final'!#REF!),"")</f>
        <v>#REF!</v>
      </c>
      <c r="AI44" s="321"/>
      <c r="AJ44" s="321" t="e">
        <f>IF(AND('Mapa final'!#REF!="Muy Baja",'Mapa final'!#REF!="Catastrófico"),CONCATENATE("R",'Mapa final'!#REF!),"")</f>
        <v>#REF!</v>
      </c>
      <c r="AK44" s="321"/>
      <c r="AL44" s="321" t="str">
        <f>IF(AND('Mapa final'!$J$21="Muy Baja",'Mapa final'!$N$21="Catastrófico"),CONCATENATE("R",'Mapa final'!$A$21),"")</f>
        <v/>
      </c>
      <c r="AM44" s="322"/>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row>
    <row r="45" spans="1:80" ht="15" thickBot="1" x14ac:dyDescent="0.35">
      <c r="A45" s="61"/>
      <c r="B45" s="349"/>
      <c r="C45" s="349"/>
      <c r="D45" s="350"/>
      <c r="E45" s="345"/>
      <c r="F45" s="346"/>
      <c r="G45" s="346"/>
      <c r="H45" s="346"/>
      <c r="I45" s="347"/>
      <c r="J45" s="305"/>
      <c r="K45" s="306"/>
      <c r="L45" s="306"/>
      <c r="M45" s="306"/>
      <c r="N45" s="306"/>
      <c r="O45" s="307"/>
      <c r="P45" s="305"/>
      <c r="Q45" s="306"/>
      <c r="R45" s="306"/>
      <c r="S45" s="306"/>
      <c r="T45" s="306"/>
      <c r="U45" s="307"/>
      <c r="V45" s="314"/>
      <c r="W45" s="315"/>
      <c r="X45" s="315"/>
      <c r="Y45" s="315"/>
      <c r="Z45" s="315"/>
      <c r="AA45" s="316"/>
      <c r="AB45" s="332"/>
      <c r="AC45" s="333"/>
      <c r="AD45" s="333"/>
      <c r="AE45" s="333"/>
      <c r="AF45" s="333"/>
      <c r="AG45" s="334"/>
      <c r="AH45" s="323"/>
      <c r="AI45" s="324"/>
      <c r="AJ45" s="324"/>
      <c r="AK45" s="324"/>
      <c r="AL45" s="324"/>
      <c r="AM45" s="325"/>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row>
    <row r="46" spans="1:80" x14ac:dyDescent="0.3">
      <c r="A46" s="61"/>
      <c r="B46" s="61"/>
      <c r="C46" s="61"/>
      <c r="D46" s="61"/>
      <c r="E46" s="61"/>
      <c r="F46" s="61"/>
      <c r="G46" s="61"/>
      <c r="H46" s="61"/>
      <c r="I46" s="61"/>
      <c r="J46" s="339" t="s">
        <v>104</v>
      </c>
      <c r="K46" s="340"/>
      <c r="L46" s="340"/>
      <c r="M46" s="340"/>
      <c r="N46" s="340"/>
      <c r="O46" s="341"/>
      <c r="P46" s="339" t="s">
        <v>103</v>
      </c>
      <c r="Q46" s="340"/>
      <c r="R46" s="340"/>
      <c r="S46" s="340"/>
      <c r="T46" s="340"/>
      <c r="U46" s="341"/>
      <c r="V46" s="339" t="s">
        <v>102</v>
      </c>
      <c r="W46" s="340"/>
      <c r="X46" s="340"/>
      <c r="Y46" s="340"/>
      <c r="Z46" s="340"/>
      <c r="AA46" s="341"/>
      <c r="AB46" s="339" t="s">
        <v>101</v>
      </c>
      <c r="AC46" s="348"/>
      <c r="AD46" s="340"/>
      <c r="AE46" s="340"/>
      <c r="AF46" s="340"/>
      <c r="AG46" s="341"/>
      <c r="AH46" s="339" t="s">
        <v>100</v>
      </c>
      <c r="AI46" s="340"/>
      <c r="AJ46" s="340"/>
      <c r="AK46" s="340"/>
      <c r="AL46" s="340"/>
      <c r="AM46" s="34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row>
    <row r="47" spans="1:80" x14ac:dyDescent="0.3">
      <c r="A47" s="61"/>
      <c r="B47" s="61"/>
      <c r="C47" s="61"/>
      <c r="D47" s="61"/>
      <c r="E47" s="61"/>
      <c r="F47" s="61"/>
      <c r="G47" s="61"/>
      <c r="H47" s="61"/>
      <c r="I47" s="61"/>
      <c r="J47" s="342"/>
      <c r="K47" s="343"/>
      <c r="L47" s="343"/>
      <c r="M47" s="343"/>
      <c r="N47" s="343"/>
      <c r="O47" s="344"/>
      <c r="P47" s="342"/>
      <c r="Q47" s="343"/>
      <c r="R47" s="343"/>
      <c r="S47" s="343"/>
      <c r="T47" s="343"/>
      <c r="U47" s="344"/>
      <c r="V47" s="342"/>
      <c r="W47" s="343"/>
      <c r="X47" s="343"/>
      <c r="Y47" s="343"/>
      <c r="Z47" s="343"/>
      <c r="AA47" s="344"/>
      <c r="AB47" s="342"/>
      <c r="AC47" s="343"/>
      <c r="AD47" s="343"/>
      <c r="AE47" s="343"/>
      <c r="AF47" s="343"/>
      <c r="AG47" s="344"/>
      <c r="AH47" s="342"/>
      <c r="AI47" s="343"/>
      <c r="AJ47" s="343"/>
      <c r="AK47" s="343"/>
      <c r="AL47" s="343"/>
      <c r="AM47" s="344"/>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row>
    <row r="48" spans="1:80" x14ac:dyDescent="0.3">
      <c r="A48" s="61"/>
      <c r="B48" s="61"/>
      <c r="C48" s="61"/>
      <c r="D48" s="61"/>
      <c r="E48" s="61"/>
      <c r="F48" s="61"/>
      <c r="G48" s="61"/>
      <c r="H48" s="61"/>
      <c r="I48" s="61"/>
      <c r="J48" s="342"/>
      <c r="K48" s="343"/>
      <c r="L48" s="343"/>
      <c r="M48" s="343"/>
      <c r="N48" s="343"/>
      <c r="O48" s="344"/>
      <c r="P48" s="342"/>
      <c r="Q48" s="343"/>
      <c r="R48" s="343"/>
      <c r="S48" s="343"/>
      <c r="T48" s="343"/>
      <c r="U48" s="344"/>
      <c r="V48" s="342"/>
      <c r="W48" s="343"/>
      <c r="X48" s="343"/>
      <c r="Y48" s="343"/>
      <c r="Z48" s="343"/>
      <c r="AA48" s="344"/>
      <c r="AB48" s="342"/>
      <c r="AC48" s="343"/>
      <c r="AD48" s="343"/>
      <c r="AE48" s="343"/>
      <c r="AF48" s="343"/>
      <c r="AG48" s="344"/>
      <c r="AH48" s="342"/>
      <c r="AI48" s="343"/>
      <c r="AJ48" s="343"/>
      <c r="AK48" s="343"/>
      <c r="AL48" s="343"/>
      <c r="AM48" s="344"/>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row>
    <row r="49" spans="1:80" x14ac:dyDescent="0.3">
      <c r="A49" s="61"/>
      <c r="B49" s="61"/>
      <c r="C49" s="61"/>
      <c r="D49" s="61"/>
      <c r="E49" s="61"/>
      <c r="F49" s="61"/>
      <c r="G49" s="61"/>
      <c r="H49" s="61"/>
      <c r="I49" s="61"/>
      <c r="J49" s="342"/>
      <c r="K49" s="343"/>
      <c r="L49" s="343"/>
      <c r="M49" s="343"/>
      <c r="N49" s="343"/>
      <c r="O49" s="344"/>
      <c r="P49" s="342"/>
      <c r="Q49" s="343"/>
      <c r="R49" s="343"/>
      <c r="S49" s="343"/>
      <c r="T49" s="343"/>
      <c r="U49" s="344"/>
      <c r="V49" s="342"/>
      <c r="W49" s="343"/>
      <c r="X49" s="343"/>
      <c r="Y49" s="343"/>
      <c r="Z49" s="343"/>
      <c r="AA49" s="344"/>
      <c r="AB49" s="342"/>
      <c r="AC49" s="343"/>
      <c r="AD49" s="343"/>
      <c r="AE49" s="343"/>
      <c r="AF49" s="343"/>
      <c r="AG49" s="344"/>
      <c r="AH49" s="342"/>
      <c r="AI49" s="343"/>
      <c r="AJ49" s="343"/>
      <c r="AK49" s="343"/>
      <c r="AL49" s="343"/>
      <c r="AM49" s="344"/>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row>
    <row r="50" spans="1:80" x14ac:dyDescent="0.3">
      <c r="A50" s="61"/>
      <c r="B50" s="61"/>
      <c r="C50" s="61"/>
      <c r="D50" s="61"/>
      <c r="E50" s="61"/>
      <c r="F50" s="61"/>
      <c r="G50" s="61"/>
      <c r="H50" s="61"/>
      <c r="I50" s="61"/>
      <c r="J50" s="342"/>
      <c r="K50" s="343"/>
      <c r="L50" s="343"/>
      <c r="M50" s="343"/>
      <c r="N50" s="343"/>
      <c r="O50" s="344"/>
      <c r="P50" s="342"/>
      <c r="Q50" s="343"/>
      <c r="R50" s="343"/>
      <c r="S50" s="343"/>
      <c r="T50" s="343"/>
      <c r="U50" s="344"/>
      <c r="V50" s="342"/>
      <c r="W50" s="343"/>
      <c r="X50" s="343"/>
      <c r="Y50" s="343"/>
      <c r="Z50" s="343"/>
      <c r="AA50" s="344"/>
      <c r="AB50" s="342"/>
      <c r="AC50" s="343"/>
      <c r="AD50" s="343"/>
      <c r="AE50" s="343"/>
      <c r="AF50" s="343"/>
      <c r="AG50" s="344"/>
      <c r="AH50" s="342"/>
      <c r="AI50" s="343"/>
      <c r="AJ50" s="343"/>
      <c r="AK50" s="343"/>
      <c r="AL50" s="343"/>
      <c r="AM50" s="344"/>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row>
    <row r="51" spans="1:80" ht="15" thickBot="1" x14ac:dyDescent="0.35">
      <c r="A51" s="61"/>
      <c r="B51" s="61"/>
      <c r="C51" s="61"/>
      <c r="D51" s="61"/>
      <c r="E51" s="61"/>
      <c r="F51" s="61"/>
      <c r="G51" s="61"/>
      <c r="H51" s="61"/>
      <c r="I51" s="61"/>
      <c r="J51" s="345"/>
      <c r="K51" s="346"/>
      <c r="L51" s="346"/>
      <c r="M51" s="346"/>
      <c r="N51" s="346"/>
      <c r="O51" s="347"/>
      <c r="P51" s="345"/>
      <c r="Q51" s="346"/>
      <c r="R51" s="346"/>
      <c r="S51" s="346"/>
      <c r="T51" s="346"/>
      <c r="U51" s="347"/>
      <c r="V51" s="345"/>
      <c r="W51" s="346"/>
      <c r="X51" s="346"/>
      <c r="Y51" s="346"/>
      <c r="Z51" s="346"/>
      <c r="AA51" s="347"/>
      <c r="AB51" s="345"/>
      <c r="AC51" s="346"/>
      <c r="AD51" s="346"/>
      <c r="AE51" s="346"/>
      <c r="AF51" s="346"/>
      <c r="AG51" s="347"/>
      <c r="AH51" s="345"/>
      <c r="AI51" s="346"/>
      <c r="AJ51" s="346"/>
      <c r="AK51" s="346"/>
      <c r="AL51" s="346"/>
      <c r="AM51" s="347"/>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row>
    <row r="52" spans="1:80"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row>
    <row r="53" spans="1:80" ht="15" customHeight="1" x14ac:dyDescent="0.3">
      <c r="A53" s="61"/>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row>
    <row r="54" spans="1:80" ht="15" customHeight="1" x14ac:dyDescent="0.3">
      <c r="A54" s="61"/>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row>
    <row r="55" spans="1:80"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row>
    <row r="56" spans="1:80"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row>
    <row r="57" spans="1:80"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row>
    <row r="58" spans="1:80"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row>
    <row r="59" spans="1:80"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row>
    <row r="60" spans="1:80"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row>
    <row r="61" spans="1:80"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row>
    <row r="62" spans="1:80"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row>
    <row r="63" spans="1:80"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row>
    <row r="64" spans="1:80"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row>
    <row r="65" spans="1:80"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row>
    <row r="66" spans="1:80"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row>
    <row r="67" spans="1:80"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row>
    <row r="68" spans="1:80"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row>
    <row r="69" spans="1:80"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row>
    <row r="70" spans="1:80"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row>
    <row r="71" spans="1:80"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row>
    <row r="72" spans="1:80"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row>
    <row r="73" spans="1:80"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row>
    <row r="74" spans="1:80"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row>
    <row r="75" spans="1:80"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row>
    <row r="76" spans="1:80"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row>
    <row r="77" spans="1:80"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row>
    <row r="78" spans="1:80"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row>
    <row r="79" spans="1:80"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row>
    <row r="80" spans="1:80"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row>
    <row r="81" spans="1:63"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row>
    <row r="82" spans="1:63"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row>
    <row r="83" spans="1:63"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row>
    <row r="84" spans="1:63"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row>
    <row r="85" spans="1:63"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row>
    <row r="86" spans="1:63"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row>
    <row r="87" spans="1:63"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row>
    <row r="88" spans="1:63"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row>
    <row r="89" spans="1:63"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row>
    <row r="90" spans="1:63"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row>
    <row r="91" spans="1:63"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row>
    <row r="92" spans="1:63"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row>
    <row r="93" spans="1:63"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row>
    <row r="94" spans="1:63"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row>
    <row r="95" spans="1:63"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row>
    <row r="96" spans="1:63"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row>
    <row r="97" spans="1:63"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row>
    <row r="98" spans="1:63"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row>
    <row r="99" spans="1:63"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row>
    <row r="100" spans="1:63"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row>
    <row r="101" spans="1:63"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row>
    <row r="102" spans="1:63"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row>
    <row r="103" spans="1:63"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row>
    <row r="104" spans="1:63"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row>
    <row r="105" spans="1:63"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row>
    <row r="106" spans="1:63"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row>
    <row r="107" spans="1:63"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row>
    <row r="108" spans="1:63"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row>
    <row r="109" spans="1:63"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row>
    <row r="110" spans="1:63"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row>
    <row r="111" spans="1:63"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row>
    <row r="112" spans="1:63"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row>
    <row r="113" spans="1:63"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row>
    <row r="114" spans="1:63"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row>
    <row r="115" spans="1:63"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row>
    <row r="116" spans="1:63"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row>
    <row r="117" spans="1:63"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row>
    <row r="118" spans="1:63"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row>
    <row r="119" spans="1:63"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row>
    <row r="120" spans="1:63"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row>
    <row r="121" spans="1:63"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row>
    <row r="122" spans="1:63" x14ac:dyDescent="0.3">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row>
    <row r="123" spans="1:63" x14ac:dyDescent="0.3">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row>
    <row r="124" spans="1:63" x14ac:dyDescent="0.3">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row>
    <row r="125" spans="1:63" x14ac:dyDescent="0.3">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row>
    <row r="126" spans="1:63" x14ac:dyDescent="0.3">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row>
    <row r="127" spans="1:63" x14ac:dyDescent="0.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row>
    <row r="128" spans="1:63" x14ac:dyDescent="0.3">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row>
    <row r="129" spans="2:63" x14ac:dyDescent="0.3">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row>
    <row r="130" spans="2:63" x14ac:dyDescent="0.3">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row>
    <row r="131" spans="2:63" x14ac:dyDescent="0.3">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row>
    <row r="132" spans="2:63" x14ac:dyDescent="0.3">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row>
    <row r="133" spans="2:63" x14ac:dyDescent="0.3">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row>
    <row r="134" spans="2:63" x14ac:dyDescent="0.3">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row>
    <row r="135" spans="2:63" x14ac:dyDescent="0.3">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row>
    <row r="136" spans="2:63" x14ac:dyDescent="0.3">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row>
    <row r="137" spans="2:63" x14ac:dyDescent="0.3">
      <c r="B137" s="61"/>
      <c r="C137" s="61"/>
      <c r="D137" s="61"/>
      <c r="E137" s="61"/>
      <c r="F137" s="61"/>
      <c r="G137" s="61"/>
      <c r="H137" s="61"/>
      <c r="I137" s="61"/>
    </row>
    <row r="138" spans="2:63" x14ac:dyDescent="0.3">
      <c r="B138" s="61"/>
      <c r="C138" s="61"/>
      <c r="D138" s="61"/>
      <c r="E138" s="61"/>
      <c r="F138" s="61"/>
      <c r="G138" s="61"/>
      <c r="H138" s="61"/>
      <c r="I138" s="61"/>
    </row>
    <row r="139" spans="2:63" x14ac:dyDescent="0.3">
      <c r="B139" s="61"/>
      <c r="C139" s="61"/>
      <c r="D139" s="61"/>
      <c r="E139" s="61"/>
      <c r="F139" s="61"/>
      <c r="G139" s="61"/>
      <c r="H139" s="61"/>
      <c r="I139" s="61"/>
    </row>
    <row r="140" spans="2:63" x14ac:dyDescent="0.3">
      <c r="B140" s="61"/>
      <c r="C140" s="61"/>
      <c r="D140" s="61"/>
      <c r="E140" s="61"/>
      <c r="F140" s="61"/>
      <c r="G140" s="61"/>
      <c r="H140" s="61"/>
      <c r="I140" s="61"/>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row>
    <row r="2" spans="1:91" ht="18" customHeight="1" x14ac:dyDescent="0.3">
      <c r="A2" s="61"/>
      <c r="B2" s="416" t="s">
        <v>145</v>
      </c>
      <c r="C2" s="417"/>
      <c r="D2" s="417"/>
      <c r="E2" s="417"/>
      <c r="F2" s="417"/>
      <c r="G2" s="417"/>
      <c r="H2" s="417"/>
      <c r="I2" s="417"/>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row>
    <row r="3" spans="1:91" ht="18.75" customHeight="1" x14ac:dyDescent="0.3">
      <c r="A3" s="61"/>
      <c r="B3" s="417"/>
      <c r="C3" s="417"/>
      <c r="D3" s="417"/>
      <c r="E3" s="417"/>
      <c r="F3" s="417"/>
      <c r="G3" s="417"/>
      <c r="H3" s="417"/>
      <c r="I3" s="41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row>
    <row r="4" spans="1:91" ht="15" customHeight="1" x14ac:dyDescent="0.3">
      <c r="A4" s="61"/>
      <c r="B4" s="417"/>
      <c r="C4" s="417"/>
      <c r="D4" s="417"/>
      <c r="E4" s="417"/>
      <c r="F4" s="417"/>
      <c r="G4" s="417"/>
      <c r="H4" s="417"/>
      <c r="I4" s="417"/>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row>
    <row r="5" spans="1:91" ht="15" thickBot="1" x14ac:dyDescent="0.3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row>
    <row r="6" spans="1:91" ht="15" customHeight="1" x14ac:dyDescent="0.3">
      <c r="A6" s="61"/>
      <c r="B6" s="349" t="s">
        <v>4</v>
      </c>
      <c r="C6" s="349"/>
      <c r="D6" s="350"/>
      <c r="E6" s="387" t="s">
        <v>108</v>
      </c>
      <c r="F6" s="388"/>
      <c r="G6" s="388"/>
      <c r="H6" s="388"/>
      <c r="I6" s="389"/>
      <c r="J6" s="24" t="str">
        <f ca="1">IF(AND('Mapa final'!$AA$11="Muy Alta",'Mapa final'!$AC$11="Leve"),CONCATENATE("R1C",'Mapa final'!$Q$11),"")</f>
        <v/>
      </c>
      <c r="K6" s="25" t="str">
        <f ca="1">IF(AND('Mapa final'!$AA$12="Muy Alta",'Mapa final'!$AC$12="Leve"),CONCATENATE("R1C",'Mapa final'!$Q$12),"")</f>
        <v/>
      </c>
      <c r="L6" s="25" t="str">
        <f ca="1">IF(AND('Mapa final'!$AA$13="Muy Alta",'Mapa final'!$AC$13="Leve"),CONCATENATE("R1C",'Mapa final'!$Q$13),"")</f>
        <v/>
      </c>
      <c r="M6" s="25" t="e">
        <f>IF(AND('Mapa final'!#REF!="Muy Alta",'Mapa final'!#REF!="Leve"),CONCATENATE("R1C",'Mapa final'!#REF!),"")</f>
        <v>#REF!</v>
      </c>
      <c r="N6" s="25" t="e">
        <f>IF(AND('Mapa final'!#REF!="Muy Alta",'Mapa final'!#REF!="Leve"),CONCATENATE("R1C",'Mapa final'!#REF!),"")</f>
        <v>#REF!</v>
      </c>
      <c r="O6" s="26" t="e">
        <f>IF(AND('Mapa final'!#REF!="Muy Alta",'Mapa final'!#REF!="Leve"),CONCATENATE("R1C",'Mapa final'!#REF!),"")</f>
        <v>#REF!</v>
      </c>
      <c r="P6" s="24" t="str">
        <f ca="1">IF(AND('Mapa final'!$AA$11="Muy Alta",'Mapa final'!$AC$11="Menor"),CONCATENATE("R1C",'Mapa final'!$Q$11),"")</f>
        <v/>
      </c>
      <c r="Q6" s="25" t="str">
        <f ca="1">IF(AND('Mapa final'!$AA$12="Muy Alta",'Mapa final'!$AC$12="Menor"),CONCATENATE("R1C",'Mapa final'!$Q$12),"")</f>
        <v/>
      </c>
      <c r="R6" s="25" t="str">
        <f ca="1">IF(AND('Mapa final'!$AA$13="Muy Alta",'Mapa final'!$AC$13="Menor"),CONCATENATE("R1C",'Mapa final'!$Q$13),"")</f>
        <v/>
      </c>
      <c r="S6" s="25" t="e">
        <f>IF(AND('Mapa final'!#REF!="Muy Alta",'Mapa final'!#REF!="Menor"),CONCATENATE("R1C",'Mapa final'!#REF!),"")</f>
        <v>#REF!</v>
      </c>
      <c r="T6" s="25" t="e">
        <f>IF(AND('Mapa final'!#REF!="Muy Alta",'Mapa final'!#REF!="Menor"),CONCATENATE("R1C",'Mapa final'!#REF!),"")</f>
        <v>#REF!</v>
      </c>
      <c r="U6" s="26" t="e">
        <f>IF(AND('Mapa final'!#REF!="Muy Alta",'Mapa final'!#REF!="Menor"),CONCATENATE("R1C",'Mapa final'!#REF!),"")</f>
        <v>#REF!</v>
      </c>
      <c r="V6" s="24" t="str">
        <f ca="1">IF(AND('Mapa final'!$AA$11="Muy Alta",'Mapa final'!$AC$11="Moderado"),CONCATENATE("R1C",'Mapa final'!$Q$11),"")</f>
        <v/>
      </c>
      <c r="W6" s="25" t="str">
        <f ca="1">IF(AND('Mapa final'!$AA$12="Muy Alta",'Mapa final'!$AC$12="Moderado"),CONCATENATE("R1C",'Mapa final'!$Q$12),"")</f>
        <v/>
      </c>
      <c r="X6" s="25" t="str">
        <f ca="1">IF(AND('Mapa final'!$AA$13="Muy Alta",'Mapa final'!$AC$13="Moderado"),CONCATENATE("R1C",'Mapa final'!$Q$13),"")</f>
        <v/>
      </c>
      <c r="Y6" s="25" t="e">
        <f>IF(AND('Mapa final'!#REF!="Muy Alta",'Mapa final'!#REF!="Moderado"),CONCATENATE("R1C",'Mapa final'!#REF!),"")</f>
        <v>#REF!</v>
      </c>
      <c r="Z6" s="25" t="e">
        <f>IF(AND('Mapa final'!#REF!="Muy Alta",'Mapa final'!#REF!="Moderado"),CONCATENATE("R1C",'Mapa final'!#REF!),"")</f>
        <v>#REF!</v>
      </c>
      <c r="AA6" s="26" t="e">
        <f>IF(AND('Mapa final'!#REF!="Muy Alta",'Mapa final'!#REF!="Moderado"),CONCATENATE("R1C",'Mapa final'!#REF!),"")</f>
        <v>#REF!</v>
      </c>
      <c r="AB6" s="24" t="str">
        <f ca="1">IF(AND('Mapa final'!$AA$11="Muy Alta",'Mapa final'!$AC$11="Mayor"),CONCATENATE("R1C",'Mapa final'!$Q$11),"")</f>
        <v/>
      </c>
      <c r="AC6" s="25" t="str">
        <f ca="1">IF(AND('Mapa final'!$AA$12="Muy Alta",'Mapa final'!$AC$12="Mayor"),CONCATENATE("R1C",'Mapa final'!$Q$12),"")</f>
        <v/>
      </c>
      <c r="AD6" s="25" t="str">
        <f ca="1">IF(AND('Mapa final'!$AA$13="Muy Alta",'Mapa final'!$AC$13="Mayor"),CONCATENATE("R1C",'Mapa final'!$Q$13),"")</f>
        <v/>
      </c>
      <c r="AE6" s="25" t="e">
        <f>IF(AND('Mapa final'!#REF!="Muy Alta",'Mapa final'!#REF!="Mayor"),CONCATENATE("R1C",'Mapa final'!#REF!),"")</f>
        <v>#REF!</v>
      </c>
      <c r="AF6" s="25" t="e">
        <f>IF(AND('Mapa final'!#REF!="Muy Alta",'Mapa final'!#REF!="Mayor"),CONCATENATE("R1C",'Mapa final'!#REF!),"")</f>
        <v>#REF!</v>
      </c>
      <c r="AG6" s="26" t="e">
        <f>IF(AND('Mapa final'!#REF!="Muy Alta",'Mapa final'!#REF!="Mayor"),CONCATENATE("R1C",'Mapa final'!#REF!),"")</f>
        <v>#REF!</v>
      </c>
      <c r="AH6" s="27" t="str">
        <f ca="1">IF(AND('Mapa final'!$AA$11="Muy Alta",'Mapa final'!$AC$11="Catastrófico"),CONCATENATE("R1C",'Mapa final'!$Q$11),"")</f>
        <v/>
      </c>
      <c r="AI6" s="28" t="str">
        <f ca="1">IF(AND('Mapa final'!$AA$12="Muy Alta",'Mapa final'!$AC$12="Catastrófico"),CONCATENATE("R1C",'Mapa final'!$Q$12),"")</f>
        <v/>
      </c>
      <c r="AJ6" s="28" t="str">
        <f ca="1">IF(AND('Mapa final'!$AA$13="Muy Alta",'Mapa final'!$AC$13="Catastrófico"),CONCATENATE("R1C",'Mapa final'!$Q$13),"")</f>
        <v/>
      </c>
      <c r="AK6" s="28" t="e">
        <f>IF(AND('Mapa final'!#REF!="Muy Alta",'Mapa final'!#REF!="Catastrófico"),CONCATENATE("R1C",'Mapa final'!#REF!),"")</f>
        <v>#REF!</v>
      </c>
      <c r="AL6" s="28" t="e">
        <f>IF(AND('Mapa final'!#REF!="Muy Alta",'Mapa final'!#REF!="Catastrófico"),CONCATENATE("R1C",'Mapa final'!#REF!),"")</f>
        <v>#REF!</v>
      </c>
      <c r="AM6" s="29" t="e">
        <f>IF(AND('Mapa final'!#REF!="Muy Alta",'Mapa final'!#REF!="Catastrófico"),CONCATENATE("R1C",'Mapa final'!#REF!),"")</f>
        <v>#REF!</v>
      </c>
      <c r="AN6" s="61"/>
      <c r="AO6" s="407" t="s">
        <v>75</v>
      </c>
      <c r="AP6" s="408"/>
      <c r="AQ6" s="408"/>
      <c r="AR6" s="408"/>
      <c r="AS6" s="408"/>
      <c r="AT6" s="409"/>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row>
    <row r="7" spans="1:91" ht="15" customHeight="1" x14ac:dyDescent="0.3">
      <c r="A7" s="61"/>
      <c r="B7" s="349"/>
      <c r="C7" s="349"/>
      <c r="D7" s="350"/>
      <c r="E7" s="390"/>
      <c r="F7" s="391"/>
      <c r="G7" s="391"/>
      <c r="H7" s="391"/>
      <c r="I7" s="392"/>
      <c r="J7" s="30" t="str">
        <f ca="1">IF(AND('Mapa final'!$AA$14="Muy Alta",'Mapa final'!$AC$14="Leve"),CONCATENATE("R2C",'Mapa final'!$Q$14),"")</f>
        <v/>
      </c>
      <c r="K7" s="31" t="str">
        <f ca="1">IF(AND('Mapa final'!$AA$15="Muy Alta",'Mapa final'!$AC$15="Leve"),CONCATENATE("R2C",'Mapa final'!$Q$15),"")</f>
        <v/>
      </c>
      <c r="L7" s="31" t="e">
        <f>IF(AND('Mapa final'!#REF!="Muy Alta",'Mapa final'!#REF!="Leve"),CONCATENATE("R2C",'Mapa final'!#REF!),"")</f>
        <v>#REF!</v>
      </c>
      <c r="M7" s="31" t="e">
        <f>IF(AND('Mapa final'!#REF!="Muy Alta",'Mapa final'!#REF!="Leve"),CONCATENATE("R2C",'Mapa final'!#REF!),"")</f>
        <v>#REF!</v>
      </c>
      <c r="N7" s="31" t="e">
        <f>IF(AND('Mapa final'!#REF!="Muy Alta",'Mapa final'!#REF!="Leve"),CONCATENATE("R2C",'Mapa final'!#REF!),"")</f>
        <v>#REF!</v>
      </c>
      <c r="O7" s="32" t="e">
        <f>IF(AND('Mapa final'!#REF!="Muy Alta",'Mapa final'!#REF!="Leve"),CONCATENATE("R2C",'Mapa final'!#REF!),"")</f>
        <v>#REF!</v>
      </c>
      <c r="P7" s="30" t="str">
        <f ca="1">IF(AND('Mapa final'!$AA$14="Muy Alta",'Mapa final'!$AC$14="Menor"),CONCATENATE("R2C",'Mapa final'!$Q$14),"")</f>
        <v/>
      </c>
      <c r="Q7" s="31" t="str">
        <f ca="1">IF(AND('Mapa final'!$AA$15="Muy Alta",'Mapa final'!$AC$15="Menor"),CONCATENATE("R2C",'Mapa final'!$Q$15),"")</f>
        <v/>
      </c>
      <c r="R7" s="31" t="e">
        <f>IF(AND('Mapa final'!#REF!="Muy Alta",'Mapa final'!#REF!="Menor"),CONCATENATE("R2C",'Mapa final'!#REF!),"")</f>
        <v>#REF!</v>
      </c>
      <c r="S7" s="31" t="e">
        <f>IF(AND('Mapa final'!#REF!="Muy Alta",'Mapa final'!#REF!="Menor"),CONCATENATE("R2C",'Mapa final'!#REF!),"")</f>
        <v>#REF!</v>
      </c>
      <c r="T7" s="31" t="e">
        <f>IF(AND('Mapa final'!#REF!="Muy Alta",'Mapa final'!#REF!="Menor"),CONCATENATE("R2C",'Mapa final'!#REF!),"")</f>
        <v>#REF!</v>
      </c>
      <c r="U7" s="32" t="e">
        <f>IF(AND('Mapa final'!#REF!="Muy Alta",'Mapa final'!#REF!="Menor"),CONCATENATE("R2C",'Mapa final'!#REF!),"")</f>
        <v>#REF!</v>
      </c>
      <c r="V7" s="30" t="str">
        <f ca="1">IF(AND('Mapa final'!$AA$14="Muy Alta",'Mapa final'!$AC$14="Moderado"),CONCATENATE("R2C",'Mapa final'!$Q$14),"")</f>
        <v/>
      </c>
      <c r="W7" s="31" t="str">
        <f ca="1">IF(AND('Mapa final'!$AA$15="Muy Alta",'Mapa final'!$AC$15="Moderado"),CONCATENATE("R2C",'Mapa final'!$Q$15),"")</f>
        <v/>
      </c>
      <c r="X7" s="31" t="e">
        <f>IF(AND('Mapa final'!#REF!="Muy Alta",'Mapa final'!#REF!="Moderado"),CONCATENATE("R2C",'Mapa final'!#REF!),"")</f>
        <v>#REF!</v>
      </c>
      <c r="Y7" s="31" t="e">
        <f>IF(AND('Mapa final'!#REF!="Muy Alta",'Mapa final'!#REF!="Moderado"),CONCATENATE("R2C",'Mapa final'!#REF!),"")</f>
        <v>#REF!</v>
      </c>
      <c r="Z7" s="31" t="e">
        <f>IF(AND('Mapa final'!#REF!="Muy Alta",'Mapa final'!#REF!="Moderado"),CONCATENATE("R2C",'Mapa final'!#REF!),"")</f>
        <v>#REF!</v>
      </c>
      <c r="AA7" s="32" t="e">
        <f>IF(AND('Mapa final'!#REF!="Muy Alta",'Mapa final'!#REF!="Moderado"),CONCATENATE("R2C",'Mapa final'!#REF!),"")</f>
        <v>#REF!</v>
      </c>
      <c r="AB7" s="30" t="str">
        <f ca="1">IF(AND('Mapa final'!$AA$14="Muy Alta",'Mapa final'!$AC$14="Mayor"),CONCATENATE("R2C",'Mapa final'!$Q$14),"")</f>
        <v/>
      </c>
      <c r="AC7" s="31" t="str">
        <f ca="1">IF(AND('Mapa final'!$AA$15="Muy Alta",'Mapa final'!$AC$15="Mayor"),CONCATENATE("R2C",'Mapa final'!$Q$15),"")</f>
        <v/>
      </c>
      <c r="AD7" s="31" t="e">
        <f>IF(AND('Mapa final'!#REF!="Muy Alta",'Mapa final'!#REF!="Mayor"),CONCATENATE("R2C",'Mapa final'!#REF!),"")</f>
        <v>#REF!</v>
      </c>
      <c r="AE7" s="31" t="e">
        <f>IF(AND('Mapa final'!#REF!="Muy Alta",'Mapa final'!#REF!="Mayor"),CONCATENATE("R2C",'Mapa final'!#REF!),"")</f>
        <v>#REF!</v>
      </c>
      <c r="AF7" s="31" t="e">
        <f>IF(AND('Mapa final'!#REF!="Muy Alta",'Mapa final'!#REF!="Mayor"),CONCATENATE("R2C",'Mapa final'!#REF!),"")</f>
        <v>#REF!</v>
      </c>
      <c r="AG7" s="32" t="e">
        <f>IF(AND('Mapa final'!#REF!="Muy Alta",'Mapa final'!#REF!="Mayor"),CONCATENATE("R2C",'Mapa final'!#REF!),"")</f>
        <v>#REF!</v>
      </c>
      <c r="AH7" s="33" t="str">
        <f ca="1">IF(AND('Mapa final'!$AA$14="Muy Alta",'Mapa final'!$AC$14="Catastrófico"),CONCATENATE("R2C",'Mapa final'!$Q$14),"")</f>
        <v/>
      </c>
      <c r="AI7" s="34" t="str">
        <f ca="1">IF(AND('Mapa final'!$AA$15="Muy Alta",'Mapa final'!$AC$15="Catastrófico"),CONCATENATE("R2C",'Mapa final'!$Q$15),"")</f>
        <v/>
      </c>
      <c r="AJ7" s="34" t="e">
        <f>IF(AND('Mapa final'!#REF!="Muy Alta",'Mapa final'!#REF!="Catastrófico"),CONCATENATE("R2C",'Mapa final'!#REF!),"")</f>
        <v>#REF!</v>
      </c>
      <c r="AK7" s="34" t="e">
        <f>IF(AND('Mapa final'!#REF!="Muy Alta",'Mapa final'!#REF!="Catastrófico"),CONCATENATE("R2C",'Mapa final'!#REF!),"")</f>
        <v>#REF!</v>
      </c>
      <c r="AL7" s="34" t="e">
        <f>IF(AND('Mapa final'!#REF!="Muy Alta",'Mapa final'!#REF!="Catastrófico"),CONCATENATE("R2C",'Mapa final'!#REF!),"")</f>
        <v>#REF!</v>
      </c>
      <c r="AM7" s="35" t="e">
        <f>IF(AND('Mapa final'!#REF!="Muy Alta",'Mapa final'!#REF!="Catastrófico"),CONCATENATE("R2C",'Mapa final'!#REF!),"")</f>
        <v>#REF!</v>
      </c>
      <c r="AN7" s="61"/>
      <c r="AO7" s="410"/>
      <c r="AP7" s="411"/>
      <c r="AQ7" s="411"/>
      <c r="AR7" s="411"/>
      <c r="AS7" s="411"/>
      <c r="AT7" s="412"/>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row>
    <row r="8" spans="1:91" ht="15" customHeight="1" x14ac:dyDescent="0.3">
      <c r="A8" s="61"/>
      <c r="B8" s="349"/>
      <c r="C8" s="349"/>
      <c r="D8" s="350"/>
      <c r="E8" s="390"/>
      <c r="F8" s="391"/>
      <c r="G8" s="391"/>
      <c r="H8" s="391"/>
      <c r="I8" s="392"/>
      <c r="J8" s="30" t="e">
        <f>IF(AND('Mapa final'!#REF!="Muy Alta",'Mapa final'!#REF!="Leve"),CONCATENATE("R3C",'Mapa final'!#REF!),"")</f>
        <v>#REF!</v>
      </c>
      <c r="K8" s="31" t="e">
        <f>IF(AND('Mapa final'!#REF!="Muy Alta",'Mapa final'!#REF!="Leve"),CONCATENATE("R3C",'Mapa final'!#REF!),"")</f>
        <v>#REF!</v>
      </c>
      <c r="L8" s="31" t="e">
        <f>IF(AND('Mapa final'!#REF!="Muy Alta",'Mapa final'!#REF!="Leve"),CONCATENATE("R3C",'Mapa final'!#REF!),"")</f>
        <v>#REF!</v>
      </c>
      <c r="M8" s="31" t="e">
        <f>IF(AND('Mapa final'!#REF!="Muy Alta",'Mapa final'!#REF!="Leve"),CONCATENATE("R3C",'Mapa final'!#REF!),"")</f>
        <v>#REF!</v>
      </c>
      <c r="N8" s="31" t="e">
        <f>IF(AND('Mapa final'!#REF!="Muy Alta",'Mapa final'!#REF!="Leve"),CONCATENATE("R3C",'Mapa final'!#REF!),"")</f>
        <v>#REF!</v>
      </c>
      <c r="O8" s="32" t="e">
        <f>IF(AND('Mapa final'!#REF!="Muy Alta",'Mapa final'!#REF!="Leve"),CONCATENATE("R3C",'Mapa final'!#REF!),"")</f>
        <v>#REF!</v>
      </c>
      <c r="P8" s="30" t="e">
        <f>IF(AND('Mapa final'!#REF!="Muy Alta",'Mapa final'!#REF!="Menor"),CONCATENATE("R3C",'Mapa final'!#REF!),"")</f>
        <v>#REF!</v>
      </c>
      <c r="Q8" s="31" t="e">
        <f>IF(AND('Mapa final'!#REF!="Muy Alta",'Mapa final'!#REF!="Menor"),CONCATENATE("R3C",'Mapa final'!#REF!),"")</f>
        <v>#REF!</v>
      </c>
      <c r="R8" s="31" t="e">
        <f>IF(AND('Mapa final'!#REF!="Muy Alta",'Mapa final'!#REF!="Menor"),CONCATENATE("R3C",'Mapa final'!#REF!),"")</f>
        <v>#REF!</v>
      </c>
      <c r="S8" s="31" t="e">
        <f>IF(AND('Mapa final'!#REF!="Muy Alta",'Mapa final'!#REF!="Menor"),CONCATENATE("R3C",'Mapa final'!#REF!),"")</f>
        <v>#REF!</v>
      </c>
      <c r="T8" s="31" t="e">
        <f>IF(AND('Mapa final'!#REF!="Muy Alta",'Mapa final'!#REF!="Menor"),CONCATENATE("R3C",'Mapa final'!#REF!),"")</f>
        <v>#REF!</v>
      </c>
      <c r="U8" s="32" t="e">
        <f>IF(AND('Mapa final'!#REF!="Muy Alta",'Mapa final'!#REF!="Menor"),CONCATENATE("R3C",'Mapa final'!#REF!),"")</f>
        <v>#REF!</v>
      </c>
      <c r="V8" s="30" t="e">
        <f>IF(AND('Mapa final'!#REF!="Muy Alta",'Mapa final'!#REF!="Moderado"),CONCATENATE("R3C",'Mapa final'!#REF!),"")</f>
        <v>#REF!</v>
      </c>
      <c r="W8" s="31" t="e">
        <f>IF(AND('Mapa final'!#REF!="Muy Alta",'Mapa final'!#REF!="Moderado"),CONCATENATE("R3C",'Mapa final'!#REF!),"")</f>
        <v>#REF!</v>
      </c>
      <c r="X8" s="31" t="e">
        <f>IF(AND('Mapa final'!#REF!="Muy Alta",'Mapa final'!#REF!="Moderado"),CONCATENATE("R3C",'Mapa final'!#REF!),"")</f>
        <v>#REF!</v>
      </c>
      <c r="Y8" s="31" t="e">
        <f>IF(AND('Mapa final'!#REF!="Muy Alta",'Mapa final'!#REF!="Moderado"),CONCATENATE("R3C",'Mapa final'!#REF!),"")</f>
        <v>#REF!</v>
      </c>
      <c r="Z8" s="31" t="e">
        <f>IF(AND('Mapa final'!#REF!="Muy Alta",'Mapa final'!#REF!="Moderado"),CONCATENATE("R3C",'Mapa final'!#REF!),"")</f>
        <v>#REF!</v>
      </c>
      <c r="AA8" s="32" t="e">
        <f>IF(AND('Mapa final'!#REF!="Muy Alta",'Mapa final'!#REF!="Moderado"),CONCATENATE("R3C",'Mapa final'!#REF!),"")</f>
        <v>#REF!</v>
      </c>
      <c r="AB8" s="30" t="e">
        <f>IF(AND('Mapa final'!#REF!="Muy Alta",'Mapa final'!#REF!="Mayor"),CONCATENATE("R3C",'Mapa final'!#REF!),"")</f>
        <v>#REF!</v>
      </c>
      <c r="AC8" s="31" t="e">
        <f>IF(AND('Mapa final'!#REF!="Muy Alta",'Mapa final'!#REF!="Mayor"),CONCATENATE("R3C",'Mapa final'!#REF!),"")</f>
        <v>#REF!</v>
      </c>
      <c r="AD8" s="31" t="e">
        <f>IF(AND('Mapa final'!#REF!="Muy Alta",'Mapa final'!#REF!="Mayor"),CONCATENATE("R3C",'Mapa final'!#REF!),"")</f>
        <v>#REF!</v>
      </c>
      <c r="AE8" s="31" t="e">
        <f>IF(AND('Mapa final'!#REF!="Muy Alta",'Mapa final'!#REF!="Mayor"),CONCATENATE("R3C",'Mapa final'!#REF!),"")</f>
        <v>#REF!</v>
      </c>
      <c r="AF8" s="31" t="e">
        <f>IF(AND('Mapa final'!#REF!="Muy Alta",'Mapa final'!#REF!="Mayor"),CONCATENATE("R3C",'Mapa final'!#REF!),"")</f>
        <v>#REF!</v>
      </c>
      <c r="AG8" s="32" t="e">
        <f>IF(AND('Mapa final'!#REF!="Muy Alta",'Mapa final'!#REF!="Mayor"),CONCATENATE("R3C",'Mapa final'!#REF!),"")</f>
        <v>#REF!</v>
      </c>
      <c r="AH8" s="33" t="e">
        <f>IF(AND('Mapa final'!#REF!="Muy Alta",'Mapa final'!#REF!="Catastrófico"),CONCATENATE("R3C",'Mapa final'!#REF!),"")</f>
        <v>#REF!</v>
      </c>
      <c r="AI8" s="34" t="e">
        <f>IF(AND('Mapa final'!#REF!="Muy Alta",'Mapa final'!#REF!="Catastrófico"),CONCATENATE("R3C",'Mapa final'!#REF!),"")</f>
        <v>#REF!</v>
      </c>
      <c r="AJ8" s="34" t="e">
        <f>IF(AND('Mapa final'!#REF!="Muy Alta",'Mapa final'!#REF!="Catastrófico"),CONCATENATE("R3C",'Mapa final'!#REF!),"")</f>
        <v>#REF!</v>
      </c>
      <c r="AK8" s="34" t="e">
        <f>IF(AND('Mapa final'!#REF!="Muy Alta",'Mapa final'!#REF!="Catastrófico"),CONCATENATE("R3C",'Mapa final'!#REF!),"")</f>
        <v>#REF!</v>
      </c>
      <c r="AL8" s="34" t="e">
        <f>IF(AND('Mapa final'!#REF!="Muy Alta",'Mapa final'!#REF!="Catastrófico"),CONCATENATE("R3C",'Mapa final'!#REF!),"")</f>
        <v>#REF!</v>
      </c>
      <c r="AM8" s="35" t="e">
        <f>IF(AND('Mapa final'!#REF!="Muy Alta",'Mapa final'!#REF!="Catastrófico"),CONCATENATE("R3C",'Mapa final'!#REF!),"")</f>
        <v>#REF!</v>
      </c>
      <c r="AN8" s="61"/>
      <c r="AO8" s="410"/>
      <c r="AP8" s="411"/>
      <c r="AQ8" s="411"/>
      <c r="AR8" s="411"/>
      <c r="AS8" s="411"/>
      <c r="AT8" s="412"/>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row>
    <row r="9" spans="1:91" ht="15" customHeight="1" x14ac:dyDescent="0.3">
      <c r="A9" s="61"/>
      <c r="B9" s="349"/>
      <c r="C9" s="349"/>
      <c r="D9" s="350"/>
      <c r="E9" s="390"/>
      <c r="F9" s="391"/>
      <c r="G9" s="391"/>
      <c r="H9" s="391"/>
      <c r="I9" s="392"/>
      <c r="J9" s="30" t="e">
        <f>IF(AND('Mapa final'!#REF!="Muy Alta",'Mapa final'!#REF!="Leve"),CONCATENATE("R4C",'Mapa final'!#REF!),"")</f>
        <v>#REF!</v>
      </c>
      <c r="K9" s="31" t="e">
        <f>IF(AND('Mapa final'!#REF!="Muy Alta",'Mapa final'!#REF!="Leve"),CONCATENATE("R4C",'Mapa final'!#REF!),"")</f>
        <v>#REF!</v>
      </c>
      <c r="L9" s="31" t="e">
        <f>IF(AND('Mapa final'!#REF!="Muy Alta",'Mapa final'!#REF!="Leve"),CONCATENATE("R4C",'Mapa final'!#REF!),"")</f>
        <v>#REF!</v>
      </c>
      <c r="M9" s="31" t="e">
        <f>IF(AND('Mapa final'!#REF!="Muy Alta",'Mapa final'!#REF!="Leve"),CONCATENATE("R4C",'Mapa final'!#REF!),"")</f>
        <v>#REF!</v>
      </c>
      <c r="N9" s="31" t="e">
        <f>IF(AND('Mapa final'!#REF!="Muy Alta",'Mapa final'!#REF!="Leve"),CONCATENATE("R4C",'Mapa final'!#REF!),"")</f>
        <v>#REF!</v>
      </c>
      <c r="O9" s="32" t="e">
        <f>IF(AND('Mapa final'!#REF!="Muy Alta",'Mapa final'!#REF!="Leve"),CONCATENATE("R4C",'Mapa final'!#REF!),"")</f>
        <v>#REF!</v>
      </c>
      <c r="P9" s="30" t="e">
        <f>IF(AND('Mapa final'!#REF!="Muy Alta",'Mapa final'!#REF!="Menor"),CONCATENATE("R4C",'Mapa final'!#REF!),"")</f>
        <v>#REF!</v>
      </c>
      <c r="Q9" s="31" t="e">
        <f>IF(AND('Mapa final'!#REF!="Muy Alta",'Mapa final'!#REF!="Menor"),CONCATENATE("R4C",'Mapa final'!#REF!),"")</f>
        <v>#REF!</v>
      </c>
      <c r="R9" s="31" t="e">
        <f>IF(AND('Mapa final'!#REF!="Muy Alta",'Mapa final'!#REF!="Menor"),CONCATENATE("R4C",'Mapa final'!#REF!),"")</f>
        <v>#REF!</v>
      </c>
      <c r="S9" s="31" t="e">
        <f>IF(AND('Mapa final'!#REF!="Muy Alta",'Mapa final'!#REF!="Menor"),CONCATENATE("R4C",'Mapa final'!#REF!),"")</f>
        <v>#REF!</v>
      </c>
      <c r="T9" s="31" t="e">
        <f>IF(AND('Mapa final'!#REF!="Muy Alta",'Mapa final'!#REF!="Menor"),CONCATENATE("R4C",'Mapa final'!#REF!),"")</f>
        <v>#REF!</v>
      </c>
      <c r="U9" s="32" t="e">
        <f>IF(AND('Mapa final'!#REF!="Muy Alta",'Mapa final'!#REF!="Menor"),CONCATENATE("R4C",'Mapa final'!#REF!),"")</f>
        <v>#REF!</v>
      </c>
      <c r="V9" s="30" t="e">
        <f>IF(AND('Mapa final'!#REF!="Muy Alta",'Mapa final'!#REF!="Moderado"),CONCATENATE("R4C",'Mapa final'!#REF!),"")</f>
        <v>#REF!</v>
      </c>
      <c r="W9" s="31" t="e">
        <f>IF(AND('Mapa final'!#REF!="Muy Alta",'Mapa final'!#REF!="Moderado"),CONCATENATE("R4C",'Mapa final'!#REF!),"")</f>
        <v>#REF!</v>
      </c>
      <c r="X9" s="31" t="e">
        <f>IF(AND('Mapa final'!#REF!="Muy Alta",'Mapa final'!#REF!="Moderado"),CONCATENATE("R4C",'Mapa final'!#REF!),"")</f>
        <v>#REF!</v>
      </c>
      <c r="Y9" s="31" t="e">
        <f>IF(AND('Mapa final'!#REF!="Muy Alta",'Mapa final'!#REF!="Moderado"),CONCATENATE("R4C",'Mapa final'!#REF!),"")</f>
        <v>#REF!</v>
      </c>
      <c r="Z9" s="31" t="e">
        <f>IF(AND('Mapa final'!#REF!="Muy Alta",'Mapa final'!#REF!="Moderado"),CONCATENATE("R4C",'Mapa final'!#REF!),"")</f>
        <v>#REF!</v>
      </c>
      <c r="AA9" s="32" t="e">
        <f>IF(AND('Mapa final'!#REF!="Muy Alta",'Mapa final'!#REF!="Moderado"),CONCATENATE("R4C",'Mapa final'!#REF!),"")</f>
        <v>#REF!</v>
      </c>
      <c r="AB9" s="30" t="e">
        <f>IF(AND('Mapa final'!#REF!="Muy Alta",'Mapa final'!#REF!="Mayor"),CONCATENATE("R4C",'Mapa final'!#REF!),"")</f>
        <v>#REF!</v>
      </c>
      <c r="AC9" s="31" t="e">
        <f>IF(AND('Mapa final'!#REF!="Muy Alta",'Mapa final'!#REF!="Mayor"),CONCATENATE("R4C",'Mapa final'!#REF!),"")</f>
        <v>#REF!</v>
      </c>
      <c r="AD9" s="31" t="e">
        <f>IF(AND('Mapa final'!#REF!="Muy Alta",'Mapa final'!#REF!="Mayor"),CONCATENATE("R4C",'Mapa final'!#REF!),"")</f>
        <v>#REF!</v>
      </c>
      <c r="AE9" s="31" t="e">
        <f>IF(AND('Mapa final'!#REF!="Muy Alta",'Mapa final'!#REF!="Mayor"),CONCATENATE("R4C",'Mapa final'!#REF!),"")</f>
        <v>#REF!</v>
      </c>
      <c r="AF9" s="31" t="e">
        <f>IF(AND('Mapa final'!#REF!="Muy Alta",'Mapa final'!#REF!="Mayor"),CONCATENATE("R4C",'Mapa final'!#REF!),"")</f>
        <v>#REF!</v>
      </c>
      <c r="AG9" s="32" t="e">
        <f>IF(AND('Mapa final'!#REF!="Muy Alta",'Mapa final'!#REF!="Mayor"),CONCATENATE("R4C",'Mapa final'!#REF!),"")</f>
        <v>#REF!</v>
      </c>
      <c r="AH9" s="33" t="e">
        <f>IF(AND('Mapa final'!#REF!="Muy Alta",'Mapa final'!#REF!="Catastrófico"),CONCATENATE("R4C",'Mapa final'!#REF!),"")</f>
        <v>#REF!</v>
      </c>
      <c r="AI9" s="34" t="e">
        <f>IF(AND('Mapa final'!#REF!="Muy Alta",'Mapa final'!#REF!="Catastrófico"),CONCATENATE("R4C",'Mapa final'!#REF!),"")</f>
        <v>#REF!</v>
      </c>
      <c r="AJ9" s="34" t="e">
        <f>IF(AND('Mapa final'!#REF!="Muy Alta",'Mapa final'!#REF!="Catastrófico"),CONCATENATE("R4C",'Mapa final'!#REF!),"")</f>
        <v>#REF!</v>
      </c>
      <c r="AK9" s="34" t="e">
        <f>IF(AND('Mapa final'!#REF!="Muy Alta",'Mapa final'!#REF!="Catastrófico"),CONCATENATE("R4C",'Mapa final'!#REF!),"")</f>
        <v>#REF!</v>
      </c>
      <c r="AL9" s="34" t="e">
        <f>IF(AND('Mapa final'!#REF!="Muy Alta",'Mapa final'!#REF!="Catastrófico"),CONCATENATE("R4C",'Mapa final'!#REF!),"")</f>
        <v>#REF!</v>
      </c>
      <c r="AM9" s="35" t="e">
        <f>IF(AND('Mapa final'!#REF!="Muy Alta",'Mapa final'!#REF!="Catastrófico"),CONCATENATE("R4C",'Mapa final'!#REF!),"")</f>
        <v>#REF!</v>
      </c>
      <c r="AN9" s="61"/>
      <c r="AO9" s="410"/>
      <c r="AP9" s="411"/>
      <c r="AQ9" s="411"/>
      <c r="AR9" s="411"/>
      <c r="AS9" s="411"/>
      <c r="AT9" s="412"/>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row>
    <row r="10" spans="1:91" ht="15" customHeight="1" x14ac:dyDescent="0.3">
      <c r="A10" s="61"/>
      <c r="B10" s="349"/>
      <c r="C10" s="349"/>
      <c r="D10" s="350"/>
      <c r="E10" s="390"/>
      <c r="F10" s="391"/>
      <c r="G10" s="391"/>
      <c r="H10" s="391"/>
      <c r="I10" s="392"/>
      <c r="J10" s="30" t="e">
        <f>IF(AND('Mapa final'!#REF!="Muy Alta",'Mapa final'!#REF!="Leve"),CONCATENATE("R5C",'Mapa final'!#REF!),"")</f>
        <v>#REF!</v>
      </c>
      <c r="K10" s="31" t="e">
        <f>IF(AND('Mapa final'!#REF!="Muy Alta",'Mapa final'!#REF!="Leve"),CONCATENATE("R5C",'Mapa final'!#REF!),"")</f>
        <v>#REF!</v>
      </c>
      <c r="L10" s="31" t="e">
        <f>IF(AND('Mapa final'!#REF!="Muy Alta",'Mapa final'!#REF!="Leve"),CONCATENATE("R5C",'Mapa final'!#REF!),"")</f>
        <v>#REF!</v>
      </c>
      <c r="M10" s="31" t="e">
        <f>IF(AND('Mapa final'!#REF!="Muy Alta",'Mapa final'!#REF!="Leve"),CONCATENATE("R5C",'Mapa final'!#REF!),"")</f>
        <v>#REF!</v>
      </c>
      <c r="N10" s="31" t="e">
        <f>IF(AND('Mapa final'!#REF!="Muy Alta",'Mapa final'!#REF!="Leve"),CONCATENATE("R5C",'Mapa final'!#REF!),"")</f>
        <v>#REF!</v>
      </c>
      <c r="O10" s="32" t="e">
        <f>IF(AND('Mapa final'!#REF!="Muy Alta",'Mapa final'!#REF!="Leve"),CONCATENATE("R5C",'Mapa final'!#REF!),"")</f>
        <v>#REF!</v>
      </c>
      <c r="P10" s="30" t="e">
        <f>IF(AND('Mapa final'!#REF!="Muy Alta",'Mapa final'!#REF!="Menor"),CONCATENATE("R5C",'Mapa final'!#REF!),"")</f>
        <v>#REF!</v>
      </c>
      <c r="Q10" s="31" t="e">
        <f>IF(AND('Mapa final'!#REF!="Muy Alta",'Mapa final'!#REF!="Menor"),CONCATENATE("R5C",'Mapa final'!#REF!),"")</f>
        <v>#REF!</v>
      </c>
      <c r="R10" s="31" t="e">
        <f>IF(AND('Mapa final'!#REF!="Muy Alta",'Mapa final'!#REF!="Menor"),CONCATENATE("R5C",'Mapa final'!#REF!),"")</f>
        <v>#REF!</v>
      </c>
      <c r="S10" s="31" t="e">
        <f>IF(AND('Mapa final'!#REF!="Muy Alta",'Mapa final'!#REF!="Menor"),CONCATENATE("R5C",'Mapa final'!#REF!),"")</f>
        <v>#REF!</v>
      </c>
      <c r="T10" s="31" t="e">
        <f>IF(AND('Mapa final'!#REF!="Muy Alta",'Mapa final'!#REF!="Menor"),CONCATENATE("R5C",'Mapa final'!#REF!),"")</f>
        <v>#REF!</v>
      </c>
      <c r="U10" s="32" t="e">
        <f>IF(AND('Mapa final'!#REF!="Muy Alta",'Mapa final'!#REF!="Menor"),CONCATENATE("R5C",'Mapa final'!#REF!),"")</f>
        <v>#REF!</v>
      </c>
      <c r="V10" s="30" t="e">
        <f>IF(AND('Mapa final'!#REF!="Muy Alta",'Mapa final'!#REF!="Moderado"),CONCATENATE("R5C",'Mapa final'!#REF!),"")</f>
        <v>#REF!</v>
      </c>
      <c r="W10" s="31" t="e">
        <f>IF(AND('Mapa final'!#REF!="Muy Alta",'Mapa final'!#REF!="Moderado"),CONCATENATE("R5C",'Mapa final'!#REF!),"")</f>
        <v>#REF!</v>
      </c>
      <c r="X10" s="31" t="e">
        <f>IF(AND('Mapa final'!#REF!="Muy Alta",'Mapa final'!#REF!="Moderado"),CONCATENATE("R5C",'Mapa final'!#REF!),"")</f>
        <v>#REF!</v>
      </c>
      <c r="Y10" s="31" t="e">
        <f>IF(AND('Mapa final'!#REF!="Muy Alta",'Mapa final'!#REF!="Moderado"),CONCATENATE("R5C",'Mapa final'!#REF!),"")</f>
        <v>#REF!</v>
      </c>
      <c r="Z10" s="31" t="e">
        <f>IF(AND('Mapa final'!#REF!="Muy Alta",'Mapa final'!#REF!="Moderado"),CONCATENATE("R5C",'Mapa final'!#REF!),"")</f>
        <v>#REF!</v>
      </c>
      <c r="AA10" s="32" t="e">
        <f>IF(AND('Mapa final'!#REF!="Muy Alta",'Mapa final'!#REF!="Moderado"),CONCATENATE("R5C",'Mapa final'!#REF!),"")</f>
        <v>#REF!</v>
      </c>
      <c r="AB10" s="30" t="e">
        <f>IF(AND('Mapa final'!#REF!="Muy Alta",'Mapa final'!#REF!="Mayor"),CONCATENATE("R5C",'Mapa final'!#REF!),"")</f>
        <v>#REF!</v>
      </c>
      <c r="AC10" s="31" t="e">
        <f>IF(AND('Mapa final'!#REF!="Muy Alta",'Mapa final'!#REF!="Mayor"),CONCATENATE("R5C",'Mapa final'!#REF!),"")</f>
        <v>#REF!</v>
      </c>
      <c r="AD10" s="31" t="e">
        <f>IF(AND('Mapa final'!#REF!="Muy Alta",'Mapa final'!#REF!="Mayor"),CONCATENATE("R5C",'Mapa final'!#REF!),"")</f>
        <v>#REF!</v>
      </c>
      <c r="AE10" s="31" t="e">
        <f>IF(AND('Mapa final'!#REF!="Muy Alta",'Mapa final'!#REF!="Mayor"),CONCATENATE("R5C",'Mapa final'!#REF!),"")</f>
        <v>#REF!</v>
      </c>
      <c r="AF10" s="31" t="e">
        <f>IF(AND('Mapa final'!#REF!="Muy Alta",'Mapa final'!#REF!="Mayor"),CONCATENATE("R5C",'Mapa final'!#REF!),"")</f>
        <v>#REF!</v>
      </c>
      <c r="AG10" s="32" t="e">
        <f>IF(AND('Mapa final'!#REF!="Muy Alta",'Mapa final'!#REF!="Mayor"),CONCATENATE("R5C",'Mapa final'!#REF!),"")</f>
        <v>#REF!</v>
      </c>
      <c r="AH10" s="33" t="e">
        <f>IF(AND('Mapa final'!#REF!="Muy Alta",'Mapa final'!#REF!="Catastrófico"),CONCATENATE("R5C",'Mapa final'!#REF!),"")</f>
        <v>#REF!</v>
      </c>
      <c r="AI10" s="34" t="e">
        <f>IF(AND('Mapa final'!#REF!="Muy Alta",'Mapa final'!#REF!="Catastrófico"),CONCATENATE("R5C",'Mapa final'!#REF!),"")</f>
        <v>#REF!</v>
      </c>
      <c r="AJ10" s="34" t="e">
        <f>IF(AND('Mapa final'!#REF!="Muy Alta",'Mapa final'!#REF!="Catastrófico"),CONCATENATE("R5C",'Mapa final'!#REF!),"")</f>
        <v>#REF!</v>
      </c>
      <c r="AK10" s="34" t="e">
        <f>IF(AND('Mapa final'!#REF!="Muy Alta",'Mapa final'!#REF!="Catastrófico"),CONCATENATE("R5C",'Mapa final'!#REF!),"")</f>
        <v>#REF!</v>
      </c>
      <c r="AL10" s="34" t="e">
        <f>IF(AND('Mapa final'!#REF!="Muy Alta",'Mapa final'!#REF!="Catastrófico"),CONCATENATE("R5C",'Mapa final'!#REF!),"")</f>
        <v>#REF!</v>
      </c>
      <c r="AM10" s="35" t="e">
        <f>IF(AND('Mapa final'!#REF!="Muy Alta",'Mapa final'!#REF!="Catastrófico"),CONCATENATE("R5C",'Mapa final'!#REF!),"")</f>
        <v>#REF!</v>
      </c>
      <c r="AN10" s="61"/>
      <c r="AO10" s="410"/>
      <c r="AP10" s="411"/>
      <c r="AQ10" s="411"/>
      <c r="AR10" s="411"/>
      <c r="AS10" s="411"/>
      <c r="AT10" s="412"/>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row>
    <row r="11" spans="1:91" ht="15" customHeight="1" x14ac:dyDescent="0.3">
      <c r="A11" s="61"/>
      <c r="B11" s="349"/>
      <c r="C11" s="349"/>
      <c r="D11" s="350"/>
      <c r="E11" s="390"/>
      <c r="F11" s="391"/>
      <c r="G11" s="391"/>
      <c r="H11" s="391"/>
      <c r="I11" s="392"/>
      <c r="J11" s="30" t="e">
        <f>IF(AND('Mapa final'!#REF!="Muy Alta",'Mapa final'!#REF!="Leve"),CONCATENATE("R6C",'Mapa final'!#REF!),"")</f>
        <v>#REF!</v>
      </c>
      <c r="K11" s="31" t="e">
        <f>IF(AND('Mapa final'!#REF!="Muy Alta",'Mapa final'!#REF!="Leve"),CONCATENATE("R6C",'Mapa final'!#REF!),"")</f>
        <v>#REF!</v>
      </c>
      <c r="L11" s="31" t="e">
        <f>IF(AND('Mapa final'!#REF!="Muy Alta",'Mapa final'!#REF!="Leve"),CONCATENATE("R6C",'Mapa final'!#REF!),"")</f>
        <v>#REF!</v>
      </c>
      <c r="M11" s="31" t="e">
        <f>IF(AND('Mapa final'!#REF!="Muy Alta",'Mapa final'!#REF!="Leve"),CONCATENATE("R6C",'Mapa final'!#REF!),"")</f>
        <v>#REF!</v>
      </c>
      <c r="N11" s="31" t="e">
        <f>IF(AND('Mapa final'!#REF!="Muy Alta",'Mapa final'!#REF!="Leve"),CONCATENATE("R6C",'Mapa final'!#REF!),"")</f>
        <v>#REF!</v>
      </c>
      <c r="O11" s="32" t="e">
        <f>IF(AND('Mapa final'!#REF!="Muy Alta",'Mapa final'!#REF!="Leve"),CONCATENATE("R6C",'Mapa final'!#REF!),"")</f>
        <v>#REF!</v>
      </c>
      <c r="P11" s="30" t="e">
        <f>IF(AND('Mapa final'!#REF!="Muy Alta",'Mapa final'!#REF!="Menor"),CONCATENATE("R6C",'Mapa final'!#REF!),"")</f>
        <v>#REF!</v>
      </c>
      <c r="Q11" s="31" t="e">
        <f>IF(AND('Mapa final'!#REF!="Muy Alta",'Mapa final'!#REF!="Menor"),CONCATENATE("R6C",'Mapa final'!#REF!),"")</f>
        <v>#REF!</v>
      </c>
      <c r="R11" s="31" t="e">
        <f>IF(AND('Mapa final'!#REF!="Muy Alta",'Mapa final'!#REF!="Menor"),CONCATENATE("R6C",'Mapa final'!#REF!),"")</f>
        <v>#REF!</v>
      </c>
      <c r="S11" s="31" t="e">
        <f>IF(AND('Mapa final'!#REF!="Muy Alta",'Mapa final'!#REF!="Menor"),CONCATENATE("R6C",'Mapa final'!#REF!),"")</f>
        <v>#REF!</v>
      </c>
      <c r="T11" s="31" t="e">
        <f>IF(AND('Mapa final'!#REF!="Muy Alta",'Mapa final'!#REF!="Menor"),CONCATENATE("R6C",'Mapa final'!#REF!),"")</f>
        <v>#REF!</v>
      </c>
      <c r="U11" s="32" t="e">
        <f>IF(AND('Mapa final'!#REF!="Muy Alta",'Mapa final'!#REF!="Menor"),CONCATENATE("R6C",'Mapa final'!#REF!),"")</f>
        <v>#REF!</v>
      </c>
      <c r="V11" s="30" t="e">
        <f>IF(AND('Mapa final'!#REF!="Muy Alta",'Mapa final'!#REF!="Moderado"),CONCATENATE("R6C",'Mapa final'!#REF!),"")</f>
        <v>#REF!</v>
      </c>
      <c r="W11" s="31" t="e">
        <f>IF(AND('Mapa final'!#REF!="Muy Alta",'Mapa final'!#REF!="Moderado"),CONCATENATE("R6C",'Mapa final'!#REF!),"")</f>
        <v>#REF!</v>
      </c>
      <c r="X11" s="31" t="e">
        <f>IF(AND('Mapa final'!#REF!="Muy Alta",'Mapa final'!#REF!="Moderado"),CONCATENATE("R6C",'Mapa final'!#REF!),"")</f>
        <v>#REF!</v>
      </c>
      <c r="Y11" s="31" t="e">
        <f>IF(AND('Mapa final'!#REF!="Muy Alta",'Mapa final'!#REF!="Moderado"),CONCATENATE("R6C",'Mapa final'!#REF!),"")</f>
        <v>#REF!</v>
      </c>
      <c r="Z11" s="31" t="e">
        <f>IF(AND('Mapa final'!#REF!="Muy Alta",'Mapa final'!#REF!="Moderado"),CONCATENATE("R6C",'Mapa final'!#REF!),"")</f>
        <v>#REF!</v>
      </c>
      <c r="AA11" s="32" t="e">
        <f>IF(AND('Mapa final'!#REF!="Muy Alta",'Mapa final'!#REF!="Moderado"),CONCATENATE("R6C",'Mapa final'!#REF!),"")</f>
        <v>#REF!</v>
      </c>
      <c r="AB11" s="30" t="e">
        <f>IF(AND('Mapa final'!#REF!="Muy Alta",'Mapa final'!#REF!="Mayor"),CONCATENATE("R6C",'Mapa final'!#REF!),"")</f>
        <v>#REF!</v>
      </c>
      <c r="AC11" s="31" t="e">
        <f>IF(AND('Mapa final'!#REF!="Muy Alta",'Mapa final'!#REF!="Mayor"),CONCATENATE("R6C",'Mapa final'!#REF!),"")</f>
        <v>#REF!</v>
      </c>
      <c r="AD11" s="31" t="e">
        <f>IF(AND('Mapa final'!#REF!="Muy Alta",'Mapa final'!#REF!="Mayor"),CONCATENATE("R6C",'Mapa final'!#REF!),"")</f>
        <v>#REF!</v>
      </c>
      <c r="AE11" s="31" t="e">
        <f>IF(AND('Mapa final'!#REF!="Muy Alta",'Mapa final'!#REF!="Mayor"),CONCATENATE("R6C",'Mapa final'!#REF!),"")</f>
        <v>#REF!</v>
      </c>
      <c r="AF11" s="31" t="e">
        <f>IF(AND('Mapa final'!#REF!="Muy Alta",'Mapa final'!#REF!="Mayor"),CONCATENATE("R6C",'Mapa final'!#REF!),"")</f>
        <v>#REF!</v>
      </c>
      <c r="AG11" s="32" t="e">
        <f>IF(AND('Mapa final'!#REF!="Muy Alta",'Mapa final'!#REF!="Mayor"),CONCATENATE("R6C",'Mapa final'!#REF!),"")</f>
        <v>#REF!</v>
      </c>
      <c r="AH11" s="33" t="e">
        <f>IF(AND('Mapa final'!#REF!="Muy Alta",'Mapa final'!#REF!="Catastrófico"),CONCATENATE("R6C",'Mapa final'!#REF!),"")</f>
        <v>#REF!</v>
      </c>
      <c r="AI11" s="34" t="e">
        <f>IF(AND('Mapa final'!#REF!="Muy Alta",'Mapa final'!#REF!="Catastrófico"),CONCATENATE("R6C",'Mapa final'!#REF!),"")</f>
        <v>#REF!</v>
      </c>
      <c r="AJ11" s="34" t="e">
        <f>IF(AND('Mapa final'!#REF!="Muy Alta",'Mapa final'!#REF!="Catastrófico"),CONCATENATE("R6C",'Mapa final'!#REF!),"")</f>
        <v>#REF!</v>
      </c>
      <c r="AK11" s="34" t="e">
        <f>IF(AND('Mapa final'!#REF!="Muy Alta",'Mapa final'!#REF!="Catastrófico"),CONCATENATE("R6C",'Mapa final'!#REF!),"")</f>
        <v>#REF!</v>
      </c>
      <c r="AL11" s="34" t="e">
        <f>IF(AND('Mapa final'!#REF!="Muy Alta",'Mapa final'!#REF!="Catastrófico"),CONCATENATE("R6C",'Mapa final'!#REF!),"")</f>
        <v>#REF!</v>
      </c>
      <c r="AM11" s="35" t="e">
        <f>IF(AND('Mapa final'!#REF!="Muy Alta",'Mapa final'!#REF!="Catastrófico"),CONCATENATE("R6C",'Mapa final'!#REF!),"")</f>
        <v>#REF!</v>
      </c>
      <c r="AN11" s="61"/>
      <c r="AO11" s="410"/>
      <c r="AP11" s="411"/>
      <c r="AQ11" s="411"/>
      <c r="AR11" s="411"/>
      <c r="AS11" s="411"/>
      <c r="AT11" s="412"/>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row>
    <row r="12" spans="1:91" ht="15" customHeight="1" x14ac:dyDescent="0.3">
      <c r="A12" s="61"/>
      <c r="B12" s="349"/>
      <c r="C12" s="349"/>
      <c r="D12" s="350"/>
      <c r="E12" s="390"/>
      <c r="F12" s="391"/>
      <c r="G12" s="391"/>
      <c r="H12" s="391"/>
      <c r="I12" s="392"/>
      <c r="J12" s="30" t="e">
        <f>IF(AND('Mapa final'!#REF!="Muy Alta",'Mapa final'!#REF!="Leve"),CONCATENATE("R7C",'Mapa final'!#REF!),"")</f>
        <v>#REF!</v>
      </c>
      <c r="K12" s="31" t="e">
        <f>IF(AND('Mapa final'!#REF!="Muy Alta",'Mapa final'!#REF!="Leve"),CONCATENATE("R7C",'Mapa final'!#REF!),"")</f>
        <v>#REF!</v>
      </c>
      <c r="L12" s="31" t="e">
        <f>IF(AND('Mapa final'!#REF!="Muy Alta",'Mapa final'!#REF!="Leve"),CONCATENATE("R7C",'Mapa final'!#REF!),"")</f>
        <v>#REF!</v>
      </c>
      <c r="M12" s="31" t="e">
        <f>IF(AND('Mapa final'!#REF!="Muy Alta",'Mapa final'!#REF!="Leve"),CONCATENATE("R7C",'Mapa final'!#REF!),"")</f>
        <v>#REF!</v>
      </c>
      <c r="N12" s="31" t="e">
        <f>IF(AND('Mapa final'!#REF!="Muy Alta",'Mapa final'!#REF!="Leve"),CONCATENATE("R7C",'Mapa final'!#REF!),"")</f>
        <v>#REF!</v>
      </c>
      <c r="O12" s="32" t="e">
        <f>IF(AND('Mapa final'!#REF!="Muy Alta",'Mapa final'!#REF!="Leve"),CONCATENATE("R7C",'Mapa final'!#REF!),"")</f>
        <v>#REF!</v>
      </c>
      <c r="P12" s="30" t="e">
        <f>IF(AND('Mapa final'!#REF!="Muy Alta",'Mapa final'!#REF!="Menor"),CONCATENATE("R7C",'Mapa final'!#REF!),"")</f>
        <v>#REF!</v>
      </c>
      <c r="Q12" s="31" t="e">
        <f>IF(AND('Mapa final'!#REF!="Muy Alta",'Mapa final'!#REF!="Menor"),CONCATENATE("R7C",'Mapa final'!#REF!),"")</f>
        <v>#REF!</v>
      </c>
      <c r="R12" s="31" t="e">
        <f>IF(AND('Mapa final'!#REF!="Muy Alta",'Mapa final'!#REF!="Menor"),CONCATENATE("R7C",'Mapa final'!#REF!),"")</f>
        <v>#REF!</v>
      </c>
      <c r="S12" s="31" t="e">
        <f>IF(AND('Mapa final'!#REF!="Muy Alta",'Mapa final'!#REF!="Menor"),CONCATENATE("R7C",'Mapa final'!#REF!),"")</f>
        <v>#REF!</v>
      </c>
      <c r="T12" s="31" t="e">
        <f>IF(AND('Mapa final'!#REF!="Muy Alta",'Mapa final'!#REF!="Menor"),CONCATENATE("R7C",'Mapa final'!#REF!),"")</f>
        <v>#REF!</v>
      </c>
      <c r="U12" s="32" t="e">
        <f>IF(AND('Mapa final'!#REF!="Muy Alta",'Mapa final'!#REF!="Menor"),CONCATENATE("R7C",'Mapa final'!#REF!),"")</f>
        <v>#REF!</v>
      </c>
      <c r="V12" s="30" t="e">
        <f>IF(AND('Mapa final'!#REF!="Muy Alta",'Mapa final'!#REF!="Moderado"),CONCATENATE("R7C",'Mapa final'!#REF!),"")</f>
        <v>#REF!</v>
      </c>
      <c r="W12" s="31" t="e">
        <f>IF(AND('Mapa final'!#REF!="Muy Alta",'Mapa final'!#REF!="Moderado"),CONCATENATE("R7C",'Mapa final'!#REF!),"")</f>
        <v>#REF!</v>
      </c>
      <c r="X12" s="31" t="e">
        <f>IF(AND('Mapa final'!#REF!="Muy Alta",'Mapa final'!#REF!="Moderado"),CONCATENATE("R7C",'Mapa final'!#REF!),"")</f>
        <v>#REF!</v>
      </c>
      <c r="Y12" s="31" t="e">
        <f>IF(AND('Mapa final'!#REF!="Muy Alta",'Mapa final'!#REF!="Moderado"),CONCATENATE("R7C",'Mapa final'!#REF!),"")</f>
        <v>#REF!</v>
      </c>
      <c r="Z12" s="31" t="e">
        <f>IF(AND('Mapa final'!#REF!="Muy Alta",'Mapa final'!#REF!="Moderado"),CONCATENATE("R7C",'Mapa final'!#REF!),"")</f>
        <v>#REF!</v>
      </c>
      <c r="AA12" s="32" t="e">
        <f>IF(AND('Mapa final'!#REF!="Muy Alta",'Mapa final'!#REF!="Moderado"),CONCATENATE("R7C",'Mapa final'!#REF!),"")</f>
        <v>#REF!</v>
      </c>
      <c r="AB12" s="30" t="e">
        <f>IF(AND('Mapa final'!#REF!="Muy Alta",'Mapa final'!#REF!="Mayor"),CONCATENATE("R7C",'Mapa final'!#REF!),"")</f>
        <v>#REF!</v>
      </c>
      <c r="AC12" s="31" t="e">
        <f>IF(AND('Mapa final'!#REF!="Muy Alta",'Mapa final'!#REF!="Mayor"),CONCATENATE("R7C",'Mapa final'!#REF!),"")</f>
        <v>#REF!</v>
      </c>
      <c r="AD12" s="31" t="e">
        <f>IF(AND('Mapa final'!#REF!="Muy Alta",'Mapa final'!#REF!="Mayor"),CONCATENATE("R7C",'Mapa final'!#REF!),"")</f>
        <v>#REF!</v>
      </c>
      <c r="AE12" s="31" t="e">
        <f>IF(AND('Mapa final'!#REF!="Muy Alta",'Mapa final'!#REF!="Mayor"),CONCATENATE("R7C",'Mapa final'!#REF!),"")</f>
        <v>#REF!</v>
      </c>
      <c r="AF12" s="31" t="e">
        <f>IF(AND('Mapa final'!#REF!="Muy Alta",'Mapa final'!#REF!="Mayor"),CONCATENATE("R7C",'Mapa final'!#REF!),"")</f>
        <v>#REF!</v>
      </c>
      <c r="AG12" s="32" t="e">
        <f>IF(AND('Mapa final'!#REF!="Muy Alta",'Mapa final'!#REF!="Mayor"),CONCATENATE("R7C",'Mapa final'!#REF!),"")</f>
        <v>#REF!</v>
      </c>
      <c r="AH12" s="33" t="e">
        <f>IF(AND('Mapa final'!#REF!="Muy Alta",'Mapa final'!#REF!="Catastrófico"),CONCATENATE("R7C",'Mapa final'!#REF!),"")</f>
        <v>#REF!</v>
      </c>
      <c r="AI12" s="34" t="e">
        <f>IF(AND('Mapa final'!#REF!="Muy Alta",'Mapa final'!#REF!="Catastrófico"),CONCATENATE("R7C",'Mapa final'!#REF!),"")</f>
        <v>#REF!</v>
      </c>
      <c r="AJ12" s="34" t="e">
        <f>IF(AND('Mapa final'!#REF!="Muy Alta",'Mapa final'!#REF!="Catastrófico"),CONCATENATE("R7C",'Mapa final'!#REF!),"")</f>
        <v>#REF!</v>
      </c>
      <c r="AK12" s="34" t="e">
        <f>IF(AND('Mapa final'!#REF!="Muy Alta",'Mapa final'!#REF!="Catastrófico"),CONCATENATE("R7C",'Mapa final'!#REF!),"")</f>
        <v>#REF!</v>
      </c>
      <c r="AL12" s="34" t="e">
        <f>IF(AND('Mapa final'!#REF!="Muy Alta",'Mapa final'!#REF!="Catastrófico"),CONCATENATE("R7C",'Mapa final'!#REF!),"")</f>
        <v>#REF!</v>
      </c>
      <c r="AM12" s="35" t="e">
        <f>IF(AND('Mapa final'!#REF!="Muy Alta",'Mapa final'!#REF!="Catastrófico"),CONCATENATE("R7C",'Mapa final'!#REF!),"")</f>
        <v>#REF!</v>
      </c>
      <c r="AN12" s="61"/>
      <c r="AO12" s="410"/>
      <c r="AP12" s="411"/>
      <c r="AQ12" s="411"/>
      <c r="AR12" s="411"/>
      <c r="AS12" s="411"/>
      <c r="AT12" s="412"/>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row>
    <row r="13" spans="1:91" ht="15" customHeight="1" x14ac:dyDescent="0.3">
      <c r="A13" s="61"/>
      <c r="B13" s="349"/>
      <c r="C13" s="349"/>
      <c r="D13" s="350"/>
      <c r="E13" s="390"/>
      <c r="F13" s="391"/>
      <c r="G13" s="391"/>
      <c r="H13" s="391"/>
      <c r="I13" s="392"/>
      <c r="J13" s="30" t="e">
        <f>IF(AND('Mapa final'!#REF!="Muy Alta",'Mapa final'!#REF!="Leve"),CONCATENATE("R8C",'Mapa final'!#REF!),"")</f>
        <v>#REF!</v>
      </c>
      <c r="K13" s="31" t="e">
        <f>IF(AND('Mapa final'!#REF!="Muy Alta",'Mapa final'!#REF!="Leve"),CONCATENATE("R8C",'Mapa final'!#REF!),"")</f>
        <v>#REF!</v>
      </c>
      <c r="L13" s="31" t="e">
        <f>IF(AND('Mapa final'!#REF!="Muy Alta",'Mapa final'!#REF!="Leve"),CONCATENATE("R8C",'Mapa final'!#REF!),"")</f>
        <v>#REF!</v>
      </c>
      <c r="M13" s="31" t="e">
        <f>IF(AND('Mapa final'!#REF!="Muy Alta",'Mapa final'!#REF!="Leve"),CONCATENATE("R8C",'Mapa final'!#REF!),"")</f>
        <v>#REF!</v>
      </c>
      <c r="N13" s="31" t="e">
        <f>IF(AND('Mapa final'!#REF!="Muy Alta",'Mapa final'!#REF!="Leve"),CONCATENATE("R8C",'Mapa final'!#REF!),"")</f>
        <v>#REF!</v>
      </c>
      <c r="O13" s="32" t="e">
        <f>IF(AND('Mapa final'!#REF!="Muy Alta",'Mapa final'!#REF!="Leve"),CONCATENATE("R8C",'Mapa final'!#REF!),"")</f>
        <v>#REF!</v>
      </c>
      <c r="P13" s="30" t="e">
        <f>IF(AND('Mapa final'!#REF!="Muy Alta",'Mapa final'!#REF!="Menor"),CONCATENATE("R8C",'Mapa final'!#REF!),"")</f>
        <v>#REF!</v>
      </c>
      <c r="Q13" s="31" t="e">
        <f>IF(AND('Mapa final'!#REF!="Muy Alta",'Mapa final'!#REF!="Menor"),CONCATENATE("R8C",'Mapa final'!#REF!),"")</f>
        <v>#REF!</v>
      </c>
      <c r="R13" s="31" t="e">
        <f>IF(AND('Mapa final'!#REF!="Muy Alta",'Mapa final'!#REF!="Menor"),CONCATENATE("R8C",'Mapa final'!#REF!),"")</f>
        <v>#REF!</v>
      </c>
      <c r="S13" s="31" t="e">
        <f>IF(AND('Mapa final'!#REF!="Muy Alta",'Mapa final'!#REF!="Menor"),CONCATENATE("R8C",'Mapa final'!#REF!),"")</f>
        <v>#REF!</v>
      </c>
      <c r="T13" s="31" t="e">
        <f>IF(AND('Mapa final'!#REF!="Muy Alta",'Mapa final'!#REF!="Menor"),CONCATENATE("R8C",'Mapa final'!#REF!),"")</f>
        <v>#REF!</v>
      </c>
      <c r="U13" s="32" t="e">
        <f>IF(AND('Mapa final'!#REF!="Muy Alta",'Mapa final'!#REF!="Menor"),CONCATENATE("R8C",'Mapa final'!#REF!),"")</f>
        <v>#REF!</v>
      </c>
      <c r="V13" s="30" t="e">
        <f>IF(AND('Mapa final'!#REF!="Muy Alta",'Mapa final'!#REF!="Moderado"),CONCATENATE("R8C",'Mapa final'!#REF!),"")</f>
        <v>#REF!</v>
      </c>
      <c r="W13" s="31" t="e">
        <f>IF(AND('Mapa final'!#REF!="Muy Alta",'Mapa final'!#REF!="Moderado"),CONCATENATE("R8C",'Mapa final'!#REF!),"")</f>
        <v>#REF!</v>
      </c>
      <c r="X13" s="31" t="e">
        <f>IF(AND('Mapa final'!#REF!="Muy Alta",'Mapa final'!#REF!="Moderado"),CONCATENATE("R8C",'Mapa final'!#REF!),"")</f>
        <v>#REF!</v>
      </c>
      <c r="Y13" s="31" t="e">
        <f>IF(AND('Mapa final'!#REF!="Muy Alta",'Mapa final'!#REF!="Moderado"),CONCATENATE("R8C",'Mapa final'!#REF!),"")</f>
        <v>#REF!</v>
      </c>
      <c r="Z13" s="31" t="e">
        <f>IF(AND('Mapa final'!#REF!="Muy Alta",'Mapa final'!#REF!="Moderado"),CONCATENATE("R8C",'Mapa final'!#REF!),"")</f>
        <v>#REF!</v>
      </c>
      <c r="AA13" s="32" t="e">
        <f>IF(AND('Mapa final'!#REF!="Muy Alta",'Mapa final'!#REF!="Moderado"),CONCATENATE("R8C",'Mapa final'!#REF!),"")</f>
        <v>#REF!</v>
      </c>
      <c r="AB13" s="30" t="e">
        <f>IF(AND('Mapa final'!#REF!="Muy Alta",'Mapa final'!#REF!="Mayor"),CONCATENATE("R8C",'Mapa final'!#REF!),"")</f>
        <v>#REF!</v>
      </c>
      <c r="AC13" s="31" t="e">
        <f>IF(AND('Mapa final'!#REF!="Muy Alta",'Mapa final'!#REF!="Mayor"),CONCATENATE("R8C",'Mapa final'!#REF!),"")</f>
        <v>#REF!</v>
      </c>
      <c r="AD13" s="31" t="e">
        <f>IF(AND('Mapa final'!#REF!="Muy Alta",'Mapa final'!#REF!="Mayor"),CONCATENATE("R8C",'Mapa final'!#REF!),"")</f>
        <v>#REF!</v>
      </c>
      <c r="AE13" s="31" t="e">
        <f>IF(AND('Mapa final'!#REF!="Muy Alta",'Mapa final'!#REF!="Mayor"),CONCATENATE("R8C",'Mapa final'!#REF!),"")</f>
        <v>#REF!</v>
      </c>
      <c r="AF13" s="31" t="e">
        <f>IF(AND('Mapa final'!#REF!="Muy Alta",'Mapa final'!#REF!="Mayor"),CONCATENATE("R8C",'Mapa final'!#REF!),"")</f>
        <v>#REF!</v>
      </c>
      <c r="AG13" s="32" t="e">
        <f>IF(AND('Mapa final'!#REF!="Muy Alta",'Mapa final'!#REF!="Mayor"),CONCATENATE("R8C",'Mapa final'!#REF!),"")</f>
        <v>#REF!</v>
      </c>
      <c r="AH13" s="33" t="e">
        <f>IF(AND('Mapa final'!#REF!="Muy Alta",'Mapa final'!#REF!="Catastrófico"),CONCATENATE("R8C",'Mapa final'!#REF!),"")</f>
        <v>#REF!</v>
      </c>
      <c r="AI13" s="34" t="e">
        <f>IF(AND('Mapa final'!#REF!="Muy Alta",'Mapa final'!#REF!="Catastrófico"),CONCATENATE("R8C",'Mapa final'!#REF!),"")</f>
        <v>#REF!</v>
      </c>
      <c r="AJ13" s="34" t="e">
        <f>IF(AND('Mapa final'!#REF!="Muy Alta",'Mapa final'!#REF!="Catastrófico"),CONCATENATE("R8C",'Mapa final'!#REF!),"")</f>
        <v>#REF!</v>
      </c>
      <c r="AK13" s="34" t="e">
        <f>IF(AND('Mapa final'!#REF!="Muy Alta",'Mapa final'!#REF!="Catastrófico"),CONCATENATE("R8C",'Mapa final'!#REF!),"")</f>
        <v>#REF!</v>
      </c>
      <c r="AL13" s="34" t="e">
        <f>IF(AND('Mapa final'!#REF!="Muy Alta",'Mapa final'!#REF!="Catastrófico"),CONCATENATE("R8C",'Mapa final'!#REF!),"")</f>
        <v>#REF!</v>
      </c>
      <c r="AM13" s="35" t="e">
        <f>IF(AND('Mapa final'!#REF!="Muy Alta",'Mapa final'!#REF!="Catastrófico"),CONCATENATE("R8C",'Mapa final'!#REF!),"")</f>
        <v>#REF!</v>
      </c>
      <c r="AN13" s="61"/>
      <c r="AO13" s="410"/>
      <c r="AP13" s="411"/>
      <c r="AQ13" s="411"/>
      <c r="AR13" s="411"/>
      <c r="AS13" s="411"/>
      <c r="AT13" s="412"/>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row>
    <row r="14" spans="1:91" ht="15" customHeight="1" x14ac:dyDescent="0.3">
      <c r="A14" s="61"/>
      <c r="B14" s="349"/>
      <c r="C14" s="349"/>
      <c r="D14" s="350"/>
      <c r="E14" s="390"/>
      <c r="F14" s="391"/>
      <c r="G14" s="391"/>
      <c r="H14" s="391"/>
      <c r="I14" s="392"/>
      <c r="J14" s="30" t="e">
        <f>IF(AND('Mapa final'!#REF!="Muy Alta",'Mapa final'!#REF!="Leve"),CONCATENATE("R9C",'Mapa final'!#REF!),"")</f>
        <v>#REF!</v>
      </c>
      <c r="K14" s="31" t="e">
        <f>IF(AND('Mapa final'!#REF!="Muy Alta",'Mapa final'!#REF!="Leve"),CONCATENATE("R9C",'Mapa final'!#REF!),"")</f>
        <v>#REF!</v>
      </c>
      <c r="L14" s="31" t="e">
        <f>IF(AND('Mapa final'!#REF!="Muy Alta",'Mapa final'!#REF!="Leve"),CONCATENATE("R9C",'Mapa final'!#REF!),"")</f>
        <v>#REF!</v>
      </c>
      <c r="M14" s="31" t="e">
        <f>IF(AND('Mapa final'!#REF!="Muy Alta",'Mapa final'!#REF!="Leve"),CONCATENATE("R9C",'Mapa final'!#REF!),"")</f>
        <v>#REF!</v>
      </c>
      <c r="N14" s="31" t="e">
        <f>IF(AND('Mapa final'!#REF!="Muy Alta",'Mapa final'!#REF!="Leve"),CONCATENATE("R9C",'Mapa final'!#REF!),"")</f>
        <v>#REF!</v>
      </c>
      <c r="O14" s="32" t="e">
        <f>IF(AND('Mapa final'!#REF!="Muy Alta",'Mapa final'!#REF!="Leve"),CONCATENATE("R9C",'Mapa final'!#REF!),"")</f>
        <v>#REF!</v>
      </c>
      <c r="P14" s="30" t="e">
        <f>IF(AND('Mapa final'!#REF!="Muy Alta",'Mapa final'!#REF!="Menor"),CONCATENATE("R9C",'Mapa final'!#REF!),"")</f>
        <v>#REF!</v>
      </c>
      <c r="Q14" s="31" t="e">
        <f>IF(AND('Mapa final'!#REF!="Muy Alta",'Mapa final'!#REF!="Menor"),CONCATENATE("R9C",'Mapa final'!#REF!),"")</f>
        <v>#REF!</v>
      </c>
      <c r="R14" s="31" t="e">
        <f>IF(AND('Mapa final'!#REF!="Muy Alta",'Mapa final'!#REF!="Menor"),CONCATENATE("R9C",'Mapa final'!#REF!),"")</f>
        <v>#REF!</v>
      </c>
      <c r="S14" s="31" t="e">
        <f>IF(AND('Mapa final'!#REF!="Muy Alta",'Mapa final'!#REF!="Menor"),CONCATENATE("R9C",'Mapa final'!#REF!),"")</f>
        <v>#REF!</v>
      </c>
      <c r="T14" s="31" t="e">
        <f>IF(AND('Mapa final'!#REF!="Muy Alta",'Mapa final'!#REF!="Menor"),CONCATENATE("R9C",'Mapa final'!#REF!),"")</f>
        <v>#REF!</v>
      </c>
      <c r="U14" s="32" t="e">
        <f>IF(AND('Mapa final'!#REF!="Muy Alta",'Mapa final'!#REF!="Menor"),CONCATENATE("R9C",'Mapa final'!#REF!),"")</f>
        <v>#REF!</v>
      </c>
      <c r="V14" s="30" t="e">
        <f>IF(AND('Mapa final'!#REF!="Muy Alta",'Mapa final'!#REF!="Moderado"),CONCATENATE("R9C",'Mapa final'!#REF!),"")</f>
        <v>#REF!</v>
      </c>
      <c r="W14" s="31" t="e">
        <f>IF(AND('Mapa final'!#REF!="Muy Alta",'Mapa final'!#REF!="Moderado"),CONCATENATE("R9C",'Mapa final'!#REF!),"")</f>
        <v>#REF!</v>
      </c>
      <c r="X14" s="31" t="e">
        <f>IF(AND('Mapa final'!#REF!="Muy Alta",'Mapa final'!#REF!="Moderado"),CONCATENATE("R9C",'Mapa final'!#REF!),"")</f>
        <v>#REF!</v>
      </c>
      <c r="Y14" s="31" t="e">
        <f>IF(AND('Mapa final'!#REF!="Muy Alta",'Mapa final'!#REF!="Moderado"),CONCATENATE("R9C",'Mapa final'!#REF!),"")</f>
        <v>#REF!</v>
      </c>
      <c r="Z14" s="31" t="e">
        <f>IF(AND('Mapa final'!#REF!="Muy Alta",'Mapa final'!#REF!="Moderado"),CONCATENATE("R9C",'Mapa final'!#REF!),"")</f>
        <v>#REF!</v>
      </c>
      <c r="AA14" s="32" t="e">
        <f>IF(AND('Mapa final'!#REF!="Muy Alta",'Mapa final'!#REF!="Moderado"),CONCATENATE("R9C",'Mapa final'!#REF!),"")</f>
        <v>#REF!</v>
      </c>
      <c r="AB14" s="30" t="e">
        <f>IF(AND('Mapa final'!#REF!="Muy Alta",'Mapa final'!#REF!="Mayor"),CONCATENATE("R9C",'Mapa final'!#REF!),"")</f>
        <v>#REF!</v>
      </c>
      <c r="AC14" s="31" t="e">
        <f>IF(AND('Mapa final'!#REF!="Muy Alta",'Mapa final'!#REF!="Mayor"),CONCATENATE("R9C",'Mapa final'!#REF!),"")</f>
        <v>#REF!</v>
      </c>
      <c r="AD14" s="31" t="e">
        <f>IF(AND('Mapa final'!#REF!="Muy Alta",'Mapa final'!#REF!="Mayor"),CONCATENATE("R9C",'Mapa final'!#REF!),"")</f>
        <v>#REF!</v>
      </c>
      <c r="AE14" s="31" t="e">
        <f>IF(AND('Mapa final'!#REF!="Muy Alta",'Mapa final'!#REF!="Mayor"),CONCATENATE("R9C",'Mapa final'!#REF!),"")</f>
        <v>#REF!</v>
      </c>
      <c r="AF14" s="31" t="e">
        <f>IF(AND('Mapa final'!#REF!="Muy Alta",'Mapa final'!#REF!="Mayor"),CONCATENATE("R9C",'Mapa final'!#REF!),"")</f>
        <v>#REF!</v>
      </c>
      <c r="AG14" s="32" t="e">
        <f>IF(AND('Mapa final'!#REF!="Muy Alta",'Mapa final'!#REF!="Mayor"),CONCATENATE("R9C",'Mapa final'!#REF!),"")</f>
        <v>#REF!</v>
      </c>
      <c r="AH14" s="33" t="e">
        <f>IF(AND('Mapa final'!#REF!="Muy Alta",'Mapa final'!#REF!="Catastrófico"),CONCATENATE("R9C",'Mapa final'!#REF!),"")</f>
        <v>#REF!</v>
      </c>
      <c r="AI14" s="34" t="e">
        <f>IF(AND('Mapa final'!#REF!="Muy Alta",'Mapa final'!#REF!="Catastrófico"),CONCATENATE("R9C",'Mapa final'!#REF!),"")</f>
        <v>#REF!</v>
      </c>
      <c r="AJ14" s="34" t="e">
        <f>IF(AND('Mapa final'!#REF!="Muy Alta",'Mapa final'!#REF!="Catastrófico"),CONCATENATE("R9C",'Mapa final'!#REF!),"")</f>
        <v>#REF!</v>
      </c>
      <c r="AK14" s="34" t="e">
        <f>IF(AND('Mapa final'!#REF!="Muy Alta",'Mapa final'!#REF!="Catastrófico"),CONCATENATE("R9C",'Mapa final'!#REF!),"")</f>
        <v>#REF!</v>
      </c>
      <c r="AL14" s="34" t="e">
        <f>IF(AND('Mapa final'!#REF!="Muy Alta",'Mapa final'!#REF!="Catastrófico"),CONCATENATE("R9C",'Mapa final'!#REF!),"")</f>
        <v>#REF!</v>
      </c>
      <c r="AM14" s="35" t="e">
        <f>IF(AND('Mapa final'!#REF!="Muy Alta",'Mapa final'!#REF!="Catastrófico"),CONCATENATE("R9C",'Mapa final'!#REF!),"")</f>
        <v>#REF!</v>
      </c>
      <c r="AN14" s="61"/>
      <c r="AO14" s="410"/>
      <c r="AP14" s="411"/>
      <c r="AQ14" s="411"/>
      <c r="AR14" s="411"/>
      <c r="AS14" s="411"/>
      <c r="AT14" s="412"/>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row>
    <row r="15" spans="1:91" ht="15.75" customHeight="1" thickBot="1" x14ac:dyDescent="0.35">
      <c r="A15" s="61"/>
      <c r="B15" s="349"/>
      <c r="C15" s="349"/>
      <c r="D15" s="350"/>
      <c r="E15" s="393"/>
      <c r="F15" s="394"/>
      <c r="G15" s="394"/>
      <c r="H15" s="394"/>
      <c r="I15" s="395"/>
      <c r="J15" s="36" t="e">
        <f>IF(AND('Mapa final'!#REF!="Muy Alta",'Mapa final'!#REF!="Leve"),CONCATENATE("R10C",'Mapa final'!#REF!),"")</f>
        <v>#REF!</v>
      </c>
      <c r="K15" s="37" t="e">
        <f>IF(AND('Mapa final'!#REF!="Muy Alta",'Mapa final'!#REF!="Leve"),CONCATENATE("R10C",'Mapa final'!#REF!),"")</f>
        <v>#REF!</v>
      </c>
      <c r="L15" s="37" t="e">
        <f>IF(AND('Mapa final'!#REF!="Muy Alta",'Mapa final'!#REF!="Leve"),CONCATENATE("R10C",'Mapa final'!#REF!),"")</f>
        <v>#REF!</v>
      </c>
      <c r="M15" s="37" t="e">
        <f>IF(AND('Mapa final'!#REF!="Muy Alta",'Mapa final'!#REF!="Leve"),CONCATENATE("R10C",'Mapa final'!#REF!),"")</f>
        <v>#REF!</v>
      </c>
      <c r="N15" s="37" t="e">
        <f>IF(AND('Mapa final'!#REF!="Muy Alta",'Mapa final'!#REF!="Leve"),CONCATENATE("R10C",'Mapa final'!#REF!),"")</f>
        <v>#REF!</v>
      </c>
      <c r="O15" s="38" t="e">
        <f>IF(AND('Mapa final'!#REF!="Muy Alta",'Mapa final'!#REF!="Leve"),CONCATENATE("R10C",'Mapa final'!#REF!),"")</f>
        <v>#REF!</v>
      </c>
      <c r="P15" s="30" t="e">
        <f>IF(AND('Mapa final'!#REF!="Muy Alta",'Mapa final'!#REF!="Menor"),CONCATENATE("R10C",'Mapa final'!#REF!),"")</f>
        <v>#REF!</v>
      </c>
      <c r="Q15" s="31" t="e">
        <f>IF(AND('Mapa final'!#REF!="Muy Alta",'Mapa final'!#REF!="Menor"),CONCATENATE("R10C",'Mapa final'!#REF!),"")</f>
        <v>#REF!</v>
      </c>
      <c r="R15" s="31" t="e">
        <f>IF(AND('Mapa final'!#REF!="Muy Alta",'Mapa final'!#REF!="Menor"),CONCATENATE("R10C",'Mapa final'!#REF!),"")</f>
        <v>#REF!</v>
      </c>
      <c r="S15" s="31" t="e">
        <f>IF(AND('Mapa final'!#REF!="Muy Alta",'Mapa final'!#REF!="Menor"),CONCATENATE("R10C",'Mapa final'!#REF!),"")</f>
        <v>#REF!</v>
      </c>
      <c r="T15" s="31" t="e">
        <f>IF(AND('Mapa final'!#REF!="Muy Alta",'Mapa final'!#REF!="Menor"),CONCATENATE("R10C",'Mapa final'!#REF!),"")</f>
        <v>#REF!</v>
      </c>
      <c r="U15" s="32" t="e">
        <f>IF(AND('Mapa final'!#REF!="Muy Alta",'Mapa final'!#REF!="Menor"),CONCATENATE("R10C",'Mapa final'!#REF!),"")</f>
        <v>#REF!</v>
      </c>
      <c r="V15" s="36" t="e">
        <f>IF(AND('Mapa final'!#REF!="Muy Alta",'Mapa final'!#REF!="Moderado"),CONCATENATE("R10C",'Mapa final'!#REF!),"")</f>
        <v>#REF!</v>
      </c>
      <c r="W15" s="37" t="e">
        <f>IF(AND('Mapa final'!#REF!="Muy Alta",'Mapa final'!#REF!="Moderado"),CONCATENATE("R10C",'Mapa final'!#REF!),"")</f>
        <v>#REF!</v>
      </c>
      <c r="X15" s="37" t="e">
        <f>IF(AND('Mapa final'!#REF!="Muy Alta",'Mapa final'!#REF!="Moderado"),CONCATENATE("R10C",'Mapa final'!#REF!),"")</f>
        <v>#REF!</v>
      </c>
      <c r="Y15" s="37" t="e">
        <f>IF(AND('Mapa final'!#REF!="Muy Alta",'Mapa final'!#REF!="Moderado"),CONCATENATE("R10C",'Mapa final'!#REF!),"")</f>
        <v>#REF!</v>
      </c>
      <c r="Z15" s="37" t="e">
        <f>IF(AND('Mapa final'!#REF!="Muy Alta",'Mapa final'!#REF!="Moderado"),CONCATENATE("R10C",'Mapa final'!#REF!),"")</f>
        <v>#REF!</v>
      </c>
      <c r="AA15" s="38" t="e">
        <f>IF(AND('Mapa final'!#REF!="Muy Alta",'Mapa final'!#REF!="Moderado"),CONCATENATE("R10C",'Mapa final'!#REF!),"")</f>
        <v>#REF!</v>
      </c>
      <c r="AB15" s="30" t="e">
        <f>IF(AND('Mapa final'!#REF!="Muy Alta",'Mapa final'!#REF!="Mayor"),CONCATENATE("R10C",'Mapa final'!#REF!),"")</f>
        <v>#REF!</v>
      </c>
      <c r="AC15" s="31" t="e">
        <f>IF(AND('Mapa final'!#REF!="Muy Alta",'Mapa final'!#REF!="Mayor"),CONCATENATE("R10C",'Mapa final'!#REF!),"")</f>
        <v>#REF!</v>
      </c>
      <c r="AD15" s="31" t="e">
        <f>IF(AND('Mapa final'!#REF!="Muy Alta",'Mapa final'!#REF!="Mayor"),CONCATENATE("R10C",'Mapa final'!#REF!),"")</f>
        <v>#REF!</v>
      </c>
      <c r="AE15" s="31" t="e">
        <f>IF(AND('Mapa final'!#REF!="Muy Alta",'Mapa final'!#REF!="Mayor"),CONCATENATE("R10C",'Mapa final'!#REF!),"")</f>
        <v>#REF!</v>
      </c>
      <c r="AF15" s="31" t="e">
        <f>IF(AND('Mapa final'!#REF!="Muy Alta",'Mapa final'!#REF!="Mayor"),CONCATENATE("R10C",'Mapa final'!#REF!),"")</f>
        <v>#REF!</v>
      </c>
      <c r="AG15" s="32" t="e">
        <f>IF(AND('Mapa final'!#REF!="Muy Alta",'Mapa final'!#REF!="Mayor"),CONCATENATE("R10C",'Mapa final'!#REF!),"")</f>
        <v>#REF!</v>
      </c>
      <c r="AH15" s="39" t="e">
        <f>IF(AND('Mapa final'!#REF!="Muy Alta",'Mapa final'!#REF!="Catastrófico"),CONCATENATE("R10C",'Mapa final'!#REF!),"")</f>
        <v>#REF!</v>
      </c>
      <c r="AI15" s="40" t="e">
        <f>IF(AND('Mapa final'!#REF!="Muy Alta",'Mapa final'!#REF!="Catastrófico"),CONCATENATE("R10C",'Mapa final'!#REF!),"")</f>
        <v>#REF!</v>
      </c>
      <c r="AJ15" s="40" t="e">
        <f>IF(AND('Mapa final'!#REF!="Muy Alta",'Mapa final'!#REF!="Catastrófico"),CONCATENATE("R10C",'Mapa final'!#REF!),"")</f>
        <v>#REF!</v>
      </c>
      <c r="AK15" s="40" t="e">
        <f>IF(AND('Mapa final'!#REF!="Muy Alta",'Mapa final'!#REF!="Catastrófico"),CONCATENATE("R10C",'Mapa final'!#REF!),"")</f>
        <v>#REF!</v>
      </c>
      <c r="AL15" s="40" t="e">
        <f>IF(AND('Mapa final'!#REF!="Muy Alta",'Mapa final'!#REF!="Catastrófico"),CONCATENATE("R10C",'Mapa final'!#REF!),"")</f>
        <v>#REF!</v>
      </c>
      <c r="AM15" s="41" t="e">
        <f>IF(AND('Mapa final'!#REF!="Muy Alta",'Mapa final'!#REF!="Catastrófico"),CONCATENATE("R10C",'Mapa final'!#REF!),"")</f>
        <v>#REF!</v>
      </c>
      <c r="AN15" s="61"/>
      <c r="AO15" s="413"/>
      <c r="AP15" s="414"/>
      <c r="AQ15" s="414"/>
      <c r="AR15" s="414"/>
      <c r="AS15" s="414"/>
      <c r="AT15" s="415"/>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row>
    <row r="16" spans="1:91" ht="15" customHeight="1" x14ac:dyDescent="0.3">
      <c r="A16" s="61"/>
      <c r="B16" s="349"/>
      <c r="C16" s="349"/>
      <c r="D16" s="350"/>
      <c r="E16" s="387" t="s">
        <v>107</v>
      </c>
      <c r="F16" s="388"/>
      <c r="G16" s="388"/>
      <c r="H16" s="388"/>
      <c r="I16" s="388"/>
      <c r="J16" s="42" t="str">
        <f ca="1">IF(AND('Mapa final'!$AA$11="Alta",'Mapa final'!$AC$11="Leve"),CONCATENATE("R1C",'Mapa final'!$Q$11),"")</f>
        <v/>
      </c>
      <c r="K16" s="43" t="str">
        <f ca="1">IF(AND('Mapa final'!$AA$12="Alta",'Mapa final'!$AC$12="Leve"),CONCATENATE("R1C",'Mapa final'!$Q$12),"")</f>
        <v/>
      </c>
      <c r="L16" s="43" t="str">
        <f ca="1">IF(AND('Mapa final'!$AA$13="Alta",'Mapa final'!$AC$13="Leve"),CONCATENATE("R1C",'Mapa final'!$Q$13),"")</f>
        <v/>
      </c>
      <c r="M16" s="43" t="e">
        <f>IF(AND('Mapa final'!#REF!="Alta",'Mapa final'!#REF!="Leve"),CONCATENATE("R1C",'Mapa final'!#REF!),"")</f>
        <v>#REF!</v>
      </c>
      <c r="N16" s="43" t="e">
        <f>IF(AND('Mapa final'!#REF!="Alta",'Mapa final'!#REF!="Leve"),CONCATENATE("R1C",'Mapa final'!#REF!),"")</f>
        <v>#REF!</v>
      </c>
      <c r="O16" s="44" t="e">
        <f>IF(AND('Mapa final'!#REF!="Alta",'Mapa final'!#REF!="Leve"),CONCATENATE("R1C",'Mapa final'!#REF!),"")</f>
        <v>#REF!</v>
      </c>
      <c r="P16" s="42" t="str">
        <f ca="1">IF(AND('Mapa final'!$AA$11="Alta",'Mapa final'!$AC$11="Menor"),CONCATENATE("R1C",'Mapa final'!$Q$11),"")</f>
        <v/>
      </c>
      <c r="Q16" s="43" t="str">
        <f ca="1">IF(AND('Mapa final'!$AA$12="Alta",'Mapa final'!$AC$12="Menor"),CONCATENATE("R1C",'Mapa final'!$Q$12),"")</f>
        <v/>
      </c>
      <c r="R16" s="43" t="str">
        <f ca="1">IF(AND('Mapa final'!$AA$13="Alta",'Mapa final'!$AC$13="Menor"),CONCATENATE("R1C",'Mapa final'!$Q$13),"")</f>
        <v/>
      </c>
      <c r="S16" s="43" t="e">
        <f>IF(AND('Mapa final'!#REF!="Alta",'Mapa final'!#REF!="Menor"),CONCATENATE("R1C",'Mapa final'!#REF!),"")</f>
        <v>#REF!</v>
      </c>
      <c r="T16" s="43" t="e">
        <f>IF(AND('Mapa final'!#REF!="Alta",'Mapa final'!#REF!="Menor"),CONCATENATE("R1C",'Mapa final'!#REF!),"")</f>
        <v>#REF!</v>
      </c>
      <c r="U16" s="44" t="e">
        <f>IF(AND('Mapa final'!#REF!="Alta",'Mapa final'!#REF!="Menor"),CONCATENATE("R1C",'Mapa final'!#REF!),"")</f>
        <v>#REF!</v>
      </c>
      <c r="V16" s="24" t="str">
        <f ca="1">IF(AND('Mapa final'!$AA$11="Alta",'Mapa final'!$AC$11="Moderado"),CONCATENATE("R1C",'Mapa final'!$Q$11),"")</f>
        <v/>
      </c>
      <c r="W16" s="25" t="str">
        <f ca="1">IF(AND('Mapa final'!$AA$12="Alta",'Mapa final'!$AC$12="Moderado"),CONCATENATE("R1C",'Mapa final'!$Q$12),"")</f>
        <v/>
      </c>
      <c r="X16" s="25" t="str">
        <f ca="1">IF(AND('Mapa final'!$AA$13="Alta",'Mapa final'!$AC$13="Moderado"),CONCATENATE("R1C",'Mapa final'!$Q$13),"")</f>
        <v/>
      </c>
      <c r="Y16" s="25" t="e">
        <f>IF(AND('Mapa final'!#REF!="Alta",'Mapa final'!#REF!="Moderado"),CONCATENATE("R1C",'Mapa final'!#REF!),"")</f>
        <v>#REF!</v>
      </c>
      <c r="Z16" s="25" t="e">
        <f>IF(AND('Mapa final'!#REF!="Alta",'Mapa final'!#REF!="Moderado"),CONCATENATE("R1C",'Mapa final'!#REF!),"")</f>
        <v>#REF!</v>
      </c>
      <c r="AA16" s="26" t="e">
        <f>IF(AND('Mapa final'!#REF!="Alta",'Mapa final'!#REF!="Moderado"),CONCATENATE("R1C",'Mapa final'!#REF!),"")</f>
        <v>#REF!</v>
      </c>
      <c r="AB16" s="24" t="str">
        <f ca="1">IF(AND('Mapa final'!$AA$11="Alta",'Mapa final'!$AC$11="Mayor"),CONCATENATE("R1C",'Mapa final'!$Q$11),"")</f>
        <v/>
      </c>
      <c r="AC16" s="25" t="str">
        <f ca="1">IF(AND('Mapa final'!$AA$12="Alta",'Mapa final'!$AC$12="Mayor"),CONCATENATE("R1C",'Mapa final'!$Q$12),"")</f>
        <v/>
      </c>
      <c r="AD16" s="25" t="str">
        <f ca="1">IF(AND('Mapa final'!$AA$13="Alta",'Mapa final'!$AC$13="Mayor"),CONCATENATE("R1C",'Mapa final'!$Q$13),"")</f>
        <v/>
      </c>
      <c r="AE16" s="25" t="e">
        <f>IF(AND('Mapa final'!#REF!="Alta",'Mapa final'!#REF!="Mayor"),CONCATENATE("R1C",'Mapa final'!#REF!),"")</f>
        <v>#REF!</v>
      </c>
      <c r="AF16" s="25" t="e">
        <f>IF(AND('Mapa final'!#REF!="Alta",'Mapa final'!#REF!="Mayor"),CONCATENATE("R1C",'Mapa final'!#REF!),"")</f>
        <v>#REF!</v>
      </c>
      <c r="AG16" s="26" t="e">
        <f>IF(AND('Mapa final'!#REF!="Alta",'Mapa final'!#REF!="Mayor"),CONCATENATE("R1C",'Mapa final'!#REF!),"")</f>
        <v>#REF!</v>
      </c>
      <c r="AH16" s="27" t="str">
        <f ca="1">IF(AND('Mapa final'!$AA$11="Alta",'Mapa final'!$AC$11="Catastrófico"),CONCATENATE("R1C",'Mapa final'!$Q$11),"")</f>
        <v/>
      </c>
      <c r="AI16" s="28" t="str">
        <f ca="1">IF(AND('Mapa final'!$AA$12="Alta",'Mapa final'!$AC$12="Catastrófico"),CONCATENATE("R1C",'Mapa final'!$Q$12),"")</f>
        <v/>
      </c>
      <c r="AJ16" s="28" t="str">
        <f ca="1">IF(AND('Mapa final'!$AA$13="Alta",'Mapa final'!$AC$13="Catastrófico"),CONCATENATE("R1C",'Mapa final'!$Q$13),"")</f>
        <v/>
      </c>
      <c r="AK16" s="28" t="e">
        <f>IF(AND('Mapa final'!#REF!="Alta",'Mapa final'!#REF!="Catastrófico"),CONCATENATE("R1C",'Mapa final'!#REF!),"")</f>
        <v>#REF!</v>
      </c>
      <c r="AL16" s="28" t="e">
        <f>IF(AND('Mapa final'!#REF!="Alta",'Mapa final'!#REF!="Catastrófico"),CONCATENATE("R1C",'Mapa final'!#REF!),"")</f>
        <v>#REF!</v>
      </c>
      <c r="AM16" s="29" t="e">
        <f>IF(AND('Mapa final'!#REF!="Alta",'Mapa final'!#REF!="Catastrófico"),CONCATENATE("R1C",'Mapa final'!#REF!),"")</f>
        <v>#REF!</v>
      </c>
      <c r="AN16" s="61"/>
      <c r="AO16" s="397" t="s">
        <v>76</v>
      </c>
      <c r="AP16" s="398"/>
      <c r="AQ16" s="398"/>
      <c r="AR16" s="398"/>
      <c r="AS16" s="398"/>
      <c r="AT16" s="399"/>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row>
    <row r="17" spans="1:76" ht="15" customHeight="1" x14ac:dyDescent="0.3">
      <c r="A17" s="61"/>
      <c r="B17" s="349"/>
      <c r="C17" s="349"/>
      <c r="D17" s="350"/>
      <c r="E17" s="406"/>
      <c r="F17" s="391"/>
      <c r="G17" s="391"/>
      <c r="H17" s="391"/>
      <c r="I17" s="391"/>
      <c r="J17" s="45" t="str">
        <f ca="1">IF(AND('Mapa final'!$AA$14="Alta",'Mapa final'!$AC$14="Leve"),CONCATENATE("R2C",'Mapa final'!$Q$14),"")</f>
        <v/>
      </c>
      <c r="K17" s="46" t="str">
        <f ca="1">IF(AND('Mapa final'!$AA$15="Alta",'Mapa final'!$AC$15="Leve"),CONCATENATE("R2C",'Mapa final'!$Q$15),"")</f>
        <v/>
      </c>
      <c r="L17" s="46" t="e">
        <f>IF(AND('Mapa final'!#REF!="Alta",'Mapa final'!#REF!="Leve"),CONCATENATE("R2C",'Mapa final'!#REF!),"")</f>
        <v>#REF!</v>
      </c>
      <c r="M17" s="46" t="e">
        <f>IF(AND('Mapa final'!#REF!="Alta",'Mapa final'!#REF!="Leve"),CONCATENATE("R2C",'Mapa final'!#REF!),"")</f>
        <v>#REF!</v>
      </c>
      <c r="N17" s="46" t="e">
        <f>IF(AND('Mapa final'!#REF!="Alta",'Mapa final'!#REF!="Leve"),CONCATENATE("R2C",'Mapa final'!#REF!),"")</f>
        <v>#REF!</v>
      </c>
      <c r="O17" s="47" t="e">
        <f>IF(AND('Mapa final'!#REF!="Alta",'Mapa final'!#REF!="Leve"),CONCATENATE("R2C",'Mapa final'!#REF!),"")</f>
        <v>#REF!</v>
      </c>
      <c r="P17" s="45" t="str">
        <f ca="1">IF(AND('Mapa final'!$AA$14="Alta",'Mapa final'!$AC$14="Menor"),CONCATENATE("R2C",'Mapa final'!$Q$14),"")</f>
        <v/>
      </c>
      <c r="Q17" s="46" t="str">
        <f ca="1">IF(AND('Mapa final'!$AA$15="Alta",'Mapa final'!$AC$15="Menor"),CONCATENATE("R2C",'Mapa final'!$Q$15),"")</f>
        <v/>
      </c>
      <c r="R17" s="46" t="e">
        <f>IF(AND('Mapa final'!#REF!="Alta",'Mapa final'!#REF!="Menor"),CONCATENATE("R2C",'Mapa final'!#REF!),"")</f>
        <v>#REF!</v>
      </c>
      <c r="S17" s="46" t="e">
        <f>IF(AND('Mapa final'!#REF!="Alta",'Mapa final'!#REF!="Menor"),CONCATENATE("R2C",'Mapa final'!#REF!),"")</f>
        <v>#REF!</v>
      </c>
      <c r="T17" s="46" t="e">
        <f>IF(AND('Mapa final'!#REF!="Alta",'Mapa final'!#REF!="Menor"),CONCATENATE("R2C",'Mapa final'!#REF!),"")</f>
        <v>#REF!</v>
      </c>
      <c r="U17" s="47" t="e">
        <f>IF(AND('Mapa final'!#REF!="Alta",'Mapa final'!#REF!="Menor"),CONCATENATE("R2C",'Mapa final'!#REF!),"")</f>
        <v>#REF!</v>
      </c>
      <c r="V17" s="30" t="str">
        <f ca="1">IF(AND('Mapa final'!$AA$14="Alta",'Mapa final'!$AC$14="Moderado"),CONCATENATE("R2C",'Mapa final'!$Q$14),"")</f>
        <v/>
      </c>
      <c r="W17" s="31" t="str">
        <f ca="1">IF(AND('Mapa final'!$AA$15="Alta",'Mapa final'!$AC$15="Moderado"),CONCATENATE("R2C",'Mapa final'!$Q$15),"")</f>
        <v/>
      </c>
      <c r="X17" s="31" t="e">
        <f>IF(AND('Mapa final'!#REF!="Alta",'Mapa final'!#REF!="Moderado"),CONCATENATE("R2C",'Mapa final'!#REF!),"")</f>
        <v>#REF!</v>
      </c>
      <c r="Y17" s="31" t="e">
        <f>IF(AND('Mapa final'!#REF!="Alta",'Mapa final'!#REF!="Moderado"),CONCATENATE("R2C",'Mapa final'!#REF!),"")</f>
        <v>#REF!</v>
      </c>
      <c r="Z17" s="31" t="e">
        <f>IF(AND('Mapa final'!#REF!="Alta",'Mapa final'!#REF!="Moderado"),CONCATENATE("R2C",'Mapa final'!#REF!),"")</f>
        <v>#REF!</v>
      </c>
      <c r="AA17" s="32" t="e">
        <f>IF(AND('Mapa final'!#REF!="Alta",'Mapa final'!#REF!="Moderado"),CONCATENATE("R2C",'Mapa final'!#REF!),"")</f>
        <v>#REF!</v>
      </c>
      <c r="AB17" s="30" t="str">
        <f ca="1">IF(AND('Mapa final'!$AA$14="Alta",'Mapa final'!$AC$14="Mayor"),CONCATENATE("R2C",'Mapa final'!$Q$14),"")</f>
        <v/>
      </c>
      <c r="AC17" s="31" t="str">
        <f ca="1">IF(AND('Mapa final'!$AA$15="Alta",'Mapa final'!$AC$15="Mayor"),CONCATENATE("R2C",'Mapa final'!$Q$15),"")</f>
        <v/>
      </c>
      <c r="AD17" s="31" t="e">
        <f>IF(AND('Mapa final'!#REF!="Alta",'Mapa final'!#REF!="Mayor"),CONCATENATE("R2C",'Mapa final'!#REF!),"")</f>
        <v>#REF!</v>
      </c>
      <c r="AE17" s="31" t="e">
        <f>IF(AND('Mapa final'!#REF!="Alta",'Mapa final'!#REF!="Mayor"),CONCATENATE("R2C",'Mapa final'!#REF!),"")</f>
        <v>#REF!</v>
      </c>
      <c r="AF17" s="31" t="e">
        <f>IF(AND('Mapa final'!#REF!="Alta",'Mapa final'!#REF!="Mayor"),CONCATENATE("R2C",'Mapa final'!#REF!),"")</f>
        <v>#REF!</v>
      </c>
      <c r="AG17" s="32" t="e">
        <f>IF(AND('Mapa final'!#REF!="Alta",'Mapa final'!#REF!="Mayor"),CONCATENATE("R2C",'Mapa final'!#REF!),"")</f>
        <v>#REF!</v>
      </c>
      <c r="AH17" s="33" t="str">
        <f ca="1">IF(AND('Mapa final'!$AA$14="Alta",'Mapa final'!$AC$14="Catastrófico"),CONCATENATE("R2C",'Mapa final'!$Q$14),"")</f>
        <v/>
      </c>
      <c r="AI17" s="34" t="str">
        <f ca="1">IF(AND('Mapa final'!$AA$15="Alta",'Mapa final'!$AC$15="Catastrófico"),CONCATENATE("R2C",'Mapa final'!$Q$15),"")</f>
        <v/>
      </c>
      <c r="AJ17" s="34" t="e">
        <f>IF(AND('Mapa final'!#REF!="Alta",'Mapa final'!#REF!="Catastrófico"),CONCATENATE("R2C",'Mapa final'!#REF!),"")</f>
        <v>#REF!</v>
      </c>
      <c r="AK17" s="34" t="e">
        <f>IF(AND('Mapa final'!#REF!="Alta",'Mapa final'!#REF!="Catastrófico"),CONCATENATE("R2C",'Mapa final'!#REF!),"")</f>
        <v>#REF!</v>
      </c>
      <c r="AL17" s="34" t="e">
        <f>IF(AND('Mapa final'!#REF!="Alta",'Mapa final'!#REF!="Catastrófico"),CONCATENATE("R2C",'Mapa final'!#REF!),"")</f>
        <v>#REF!</v>
      </c>
      <c r="AM17" s="35" t="e">
        <f>IF(AND('Mapa final'!#REF!="Alta",'Mapa final'!#REF!="Catastrófico"),CONCATENATE("R2C",'Mapa final'!#REF!),"")</f>
        <v>#REF!</v>
      </c>
      <c r="AN17" s="61"/>
      <c r="AO17" s="400"/>
      <c r="AP17" s="401"/>
      <c r="AQ17" s="401"/>
      <c r="AR17" s="401"/>
      <c r="AS17" s="401"/>
      <c r="AT17" s="402"/>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row>
    <row r="18" spans="1:76" ht="15" customHeight="1" x14ac:dyDescent="0.3">
      <c r="A18" s="61"/>
      <c r="B18" s="349"/>
      <c r="C18" s="349"/>
      <c r="D18" s="350"/>
      <c r="E18" s="390"/>
      <c r="F18" s="391"/>
      <c r="G18" s="391"/>
      <c r="H18" s="391"/>
      <c r="I18" s="391"/>
      <c r="J18" s="45" t="e">
        <f>IF(AND('Mapa final'!#REF!="Alta",'Mapa final'!#REF!="Leve"),CONCATENATE("R3C",'Mapa final'!#REF!),"")</f>
        <v>#REF!</v>
      </c>
      <c r="K18" s="46" t="e">
        <f>IF(AND('Mapa final'!#REF!="Alta",'Mapa final'!#REF!="Leve"),CONCATENATE("R3C",'Mapa final'!#REF!),"")</f>
        <v>#REF!</v>
      </c>
      <c r="L18" s="46" t="e">
        <f>IF(AND('Mapa final'!#REF!="Alta",'Mapa final'!#REF!="Leve"),CONCATENATE("R3C",'Mapa final'!#REF!),"")</f>
        <v>#REF!</v>
      </c>
      <c r="M18" s="46" t="e">
        <f>IF(AND('Mapa final'!#REF!="Alta",'Mapa final'!#REF!="Leve"),CONCATENATE("R3C",'Mapa final'!#REF!),"")</f>
        <v>#REF!</v>
      </c>
      <c r="N18" s="46" t="e">
        <f>IF(AND('Mapa final'!#REF!="Alta",'Mapa final'!#REF!="Leve"),CONCATENATE("R3C",'Mapa final'!#REF!),"")</f>
        <v>#REF!</v>
      </c>
      <c r="O18" s="47" t="e">
        <f>IF(AND('Mapa final'!#REF!="Alta",'Mapa final'!#REF!="Leve"),CONCATENATE("R3C",'Mapa final'!#REF!),"")</f>
        <v>#REF!</v>
      </c>
      <c r="P18" s="45" t="e">
        <f>IF(AND('Mapa final'!#REF!="Alta",'Mapa final'!#REF!="Menor"),CONCATENATE("R3C",'Mapa final'!#REF!),"")</f>
        <v>#REF!</v>
      </c>
      <c r="Q18" s="46" t="e">
        <f>IF(AND('Mapa final'!#REF!="Alta",'Mapa final'!#REF!="Menor"),CONCATENATE("R3C",'Mapa final'!#REF!),"")</f>
        <v>#REF!</v>
      </c>
      <c r="R18" s="46" t="e">
        <f>IF(AND('Mapa final'!#REF!="Alta",'Mapa final'!#REF!="Menor"),CONCATENATE("R3C",'Mapa final'!#REF!),"")</f>
        <v>#REF!</v>
      </c>
      <c r="S18" s="46" t="e">
        <f>IF(AND('Mapa final'!#REF!="Alta",'Mapa final'!#REF!="Menor"),CONCATENATE("R3C",'Mapa final'!#REF!),"")</f>
        <v>#REF!</v>
      </c>
      <c r="T18" s="46" t="e">
        <f>IF(AND('Mapa final'!#REF!="Alta",'Mapa final'!#REF!="Menor"),CONCATENATE("R3C",'Mapa final'!#REF!),"")</f>
        <v>#REF!</v>
      </c>
      <c r="U18" s="47" t="e">
        <f>IF(AND('Mapa final'!#REF!="Alta",'Mapa final'!#REF!="Menor"),CONCATENATE("R3C",'Mapa final'!#REF!),"")</f>
        <v>#REF!</v>
      </c>
      <c r="V18" s="30" t="e">
        <f>IF(AND('Mapa final'!#REF!="Alta",'Mapa final'!#REF!="Moderado"),CONCATENATE("R3C",'Mapa final'!#REF!),"")</f>
        <v>#REF!</v>
      </c>
      <c r="W18" s="31" t="e">
        <f>IF(AND('Mapa final'!#REF!="Alta",'Mapa final'!#REF!="Moderado"),CONCATENATE("R3C",'Mapa final'!#REF!),"")</f>
        <v>#REF!</v>
      </c>
      <c r="X18" s="31" t="e">
        <f>IF(AND('Mapa final'!#REF!="Alta",'Mapa final'!#REF!="Moderado"),CONCATENATE("R3C",'Mapa final'!#REF!),"")</f>
        <v>#REF!</v>
      </c>
      <c r="Y18" s="31" t="e">
        <f>IF(AND('Mapa final'!#REF!="Alta",'Mapa final'!#REF!="Moderado"),CONCATENATE("R3C",'Mapa final'!#REF!),"")</f>
        <v>#REF!</v>
      </c>
      <c r="Z18" s="31" t="e">
        <f>IF(AND('Mapa final'!#REF!="Alta",'Mapa final'!#REF!="Moderado"),CONCATENATE("R3C",'Mapa final'!#REF!),"")</f>
        <v>#REF!</v>
      </c>
      <c r="AA18" s="32" t="e">
        <f>IF(AND('Mapa final'!#REF!="Alta",'Mapa final'!#REF!="Moderado"),CONCATENATE("R3C",'Mapa final'!#REF!),"")</f>
        <v>#REF!</v>
      </c>
      <c r="AB18" s="30" t="e">
        <f>IF(AND('Mapa final'!#REF!="Alta",'Mapa final'!#REF!="Mayor"),CONCATENATE("R3C",'Mapa final'!#REF!),"")</f>
        <v>#REF!</v>
      </c>
      <c r="AC18" s="31" t="e">
        <f>IF(AND('Mapa final'!#REF!="Alta",'Mapa final'!#REF!="Mayor"),CONCATENATE("R3C",'Mapa final'!#REF!),"")</f>
        <v>#REF!</v>
      </c>
      <c r="AD18" s="31" t="e">
        <f>IF(AND('Mapa final'!#REF!="Alta",'Mapa final'!#REF!="Mayor"),CONCATENATE("R3C",'Mapa final'!#REF!),"")</f>
        <v>#REF!</v>
      </c>
      <c r="AE18" s="31" t="e">
        <f>IF(AND('Mapa final'!#REF!="Alta",'Mapa final'!#REF!="Mayor"),CONCATENATE("R3C",'Mapa final'!#REF!),"")</f>
        <v>#REF!</v>
      </c>
      <c r="AF18" s="31" t="e">
        <f>IF(AND('Mapa final'!#REF!="Alta",'Mapa final'!#REF!="Mayor"),CONCATENATE("R3C",'Mapa final'!#REF!),"")</f>
        <v>#REF!</v>
      </c>
      <c r="AG18" s="32" t="e">
        <f>IF(AND('Mapa final'!#REF!="Alta",'Mapa final'!#REF!="Mayor"),CONCATENATE("R3C",'Mapa final'!#REF!),"")</f>
        <v>#REF!</v>
      </c>
      <c r="AH18" s="33" t="e">
        <f>IF(AND('Mapa final'!#REF!="Alta",'Mapa final'!#REF!="Catastrófico"),CONCATENATE("R3C",'Mapa final'!#REF!),"")</f>
        <v>#REF!</v>
      </c>
      <c r="AI18" s="34" t="e">
        <f>IF(AND('Mapa final'!#REF!="Alta",'Mapa final'!#REF!="Catastrófico"),CONCATENATE("R3C",'Mapa final'!#REF!),"")</f>
        <v>#REF!</v>
      </c>
      <c r="AJ18" s="34" t="e">
        <f>IF(AND('Mapa final'!#REF!="Alta",'Mapa final'!#REF!="Catastrófico"),CONCATENATE("R3C",'Mapa final'!#REF!),"")</f>
        <v>#REF!</v>
      </c>
      <c r="AK18" s="34" t="e">
        <f>IF(AND('Mapa final'!#REF!="Alta",'Mapa final'!#REF!="Catastrófico"),CONCATENATE("R3C",'Mapa final'!#REF!),"")</f>
        <v>#REF!</v>
      </c>
      <c r="AL18" s="34" t="e">
        <f>IF(AND('Mapa final'!#REF!="Alta",'Mapa final'!#REF!="Catastrófico"),CONCATENATE("R3C",'Mapa final'!#REF!),"")</f>
        <v>#REF!</v>
      </c>
      <c r="AM18" s="35" t="e">
        <f>IF(AND('Mapa final'!#REF!="Alta",'Mapa final'!#REF!="Catastrófico"),CONCATENATE("R3C",'Mapa final'!#REF!),"")</f>
        <v>#REF!</v>
      </c>
      <c r="AN18" s="61"/>
      <c r="AO18" s="400"/>
      <c r="AP18" s="401"/>
      <c r="AQ18" s="401"/>
      <c r="AR18" s="401"/>
      <c r="AS18" s="401"/>
      <c r="AT18" s="402"/>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row>
    <row r="19" spans="1:76" ht="15" customHeight="1" x14ac:dyDescent="0.3">
      <c r="A19" s="61"/>
      <c r="B19" s="349"/>
      <c r="C19" s="349"/>
      <c r="D19" s="350"/>
      <c r="E19" s="390"/>
      <c r="F19" s="391"/>
      <c r="G19" s="391"/>
      <c r="H19" s="391"/>
      <c r="I19" s="391"/>
      <c r="J19" s="45" t="e">
        <f>IF(AND('Mapa final'!#REF!="Alta",'Mapa final'!#REF!="Leve"),CONCATENATE("R4C",'Mapa final'!#REF!),"")</f>
        <v>#REF!</v>
      </c>
      <c r="K19" s="46" t="e">
        <f>IF(AND('Mapa final'!#REF!="Alta",'Mapa final'!#REF!="Leve"),CONCATENATE("R4C",'Mapa final'!#REF!),"")</f>
        <v>#REF!</v>
      </c>
      <c r="L19" s="46" t="e">
        <f>IF(AND('Mapa final'!#REF!="Alta",'Mapa final'!#REF!="Leve"),CONCATENATE("R4C",'Mapa final'!#REF!),"")</f>
        <v>#REF!</v>
      </c>
      <c r="M19" s="46" t="e">
        <f>IF(AND('Mapa final'!#REF!="Alta",'Mapa final'!#REF!="Leve"),CONCATENATE("R4C",'Mapa final'!#REF!),"")</f>
        <v>#REF!</v>
      </c>
      <c r="N19" s="46" t="e">
        <f>IF(AND('Mapa final'!#REF!="Alta",'Mapa final'!#REF!="Leve"),CONCATENATE("R4C",'Mapa final'!#REF!),"")</f>
        <v>#REF!</v>
      </c>
      <c r="O19" s="47" t="e">
        <f>IF(AND('Mapa final'!#REF!="Alta",'Mapa final'!#REF!="Leve"),CONCATENATE("R4C",'Mapa final'!#REF!),"")</f>
        <v>#REF!</v>
      </c>
      <c r="P19" s="45" t="e">
        <f>IF(AND('Mapa final'!#REF!="Alta",'Mapa final'!#REF!="Menor"),CONCATENATE("R4C",'Mapa final'!#REF!),"")</f>
        <v>#REF!</v>
      </c>
      <c r="Q19" s="46" t="e">
        <f>IF(AND('Mapa final'!#REF!="Alta",'Mapa final'!#REF!="Menor"),CONCATENATE("R4C",'Mapa final'!#REF!),"")</f>
        <v>#REF!</v>
      </c>
      <c r="R19" s="46" t="e">
        <f>IF(AND('Mapa final'!#REF!="Alta",'Mapa final'!#REF!="Menor"),CONCATENATE("R4C",'Mapa final'!#REF!),"")</f>
        <v>#REF!</v>
      </c>
      <c r="S19" s="46" t="e">
        <f>IF(AND('Mapa final'!#REF!="Alta",'Mapa final'!#REF!="Menor"),CONCATENATE("R4C",'Mapa final'!#REF!),"")</f>
        <v>#REF!</v>
      </c>
      <c r="T19" s="46" t="e">
        <f>IF(AND('Mapa final'!#REF!="Alta",'Mapa final'!#REF!="Menor"),CONCATENATE("R4C",'Mapa final'!#REF!),"")</f>
        <v>#REF!</v>
      </c>
      <c r="U19" s="47" t="e">
        <f>IF(AND('Mapa final'!#REF!="Alta",'Mapa final'!#REF!="Menor"),CONCATENATE("R4C",'Mapa final'!#REF!),"")</f>
        <v>#REF!</v>
      </c>
      <c r="V19" s="30" t="e">
        <f>IF(AND('Mapa final'!#REF!="Alta",'Mapa final'!#REF!="Moderado"),CONCATENATE("R4C",'Mapa final'!#REF!),"")</f>
        <v>#REF!</v>
      </c>
      <c r="W19" s="31" t="e">
        <f>IF(AND('Mapa final'!#REF!="Alta",'Mapa final'!#REF!="Moderado"),CONCATENATE("R4C",'Mapa final'!#REF!),"")</f>
        <v>#REF!</v>
      </c>
      <c r="X19" s="31" t="e">
        <f>IF(AND('Mapa final'!#REF!="Alta",'Mapa final'!#REF!="Moderado"),CONCATENATE("R4C",'Mapa final'!#REF!),"")</f>
        <v>#REF!</v>
      </c>
      <c r="Y19" s="31" t="e">
        <f>IF(AND('Mapa final'!#REF!="Alta",'Mapa final'!#REF!="Moderado"),CONCATENATE("R4C",'Mapa final'!#REF!),"")</f>
        <v>#REF!</v>
      </c>
      <c r="Z19" s="31" t="e">
        <f>IF(AND('Mapa final'!#REF!="Alta",'Mapa final'!#REF!="Moderado"),CONCATENATE("R4C",'Mapa final'!#REF!),"")</f>
        <v>#REF!</v>
      </c>
      <c r="AA19" s="32" t="e">
        <f>IF(AND('Mapa final'!#REF!="Alta",'Mapa final'!#REF!="Moderado"),CONCATENATE("R4C",'Mapa final'!#REF!),"")</f>
        <v>#REF!</v>
      </c>
      <c r="AB19" s="30" t="e">
        <f>IF(AND('Mapa final'!#REF!="Alta",'Mapa final'!#REF!="Mayor"),CONCATENATE("R4C",'Mapa final'!#REF!),"")</f>
        <v>#REF!</v>
      </c>
      <c r="AC19" s="31" t="e">
        <f>IF(AND('Mapa final'!#REF!="Alta",'Mapa final'!#REF!="Mayor"),CONCATENATE("R4C",'Mapa final'!#REF!),"")</f>
        <v>#REF!</v>
      </c>
      <c r="AD19" s="31" t="e">
        <f>IF(AND('Mapa final'!#REF!="Alta",'Mapa final'!#REF!="Mayor"),CONCATENATE("R4C",'Mapa final'!#REF!),"")</f>
        <v>#REF!</v>
      </c>
      <c r="AE19" s="31" t="e">
        <f>IF(AND('Mapa final'!#REF!="Alta",'Mapa final'!#REF!="Mayor"),CONCATENATE("R4C",'Mapa final'!#REF!),"")</f>
        <v>#REF!</v>
      </c>
      <c r="AF19" s="31" t="e">
        <f>IF(AND('Mapa final'!#REF!="Alta",'Mapa final'!#REF!="Mayor"),CONCATENATE("R4C",'Mapa final'!#REF!),"")</f>
        <v>#REF!</v>
      </c>
      <c r="AG19" s="32" t="e">
        <f>IF(AND('Mapa final'!#REF!="Alta",'Mapa final'!#REF!="Mayor"),CONCATENATE("R4C",'Mapa final'!#REF!),"")</f>
        <v>#REF!</v>
      </c>
      <c r="AH19" s="33" t="e">
        <f>IF(AND('Mapa final'!#REF!="Alta",'Mapa final'!#REF!="Catastrófico"),CONCATENATE("R4C",'Mapa final'!#REF!),"")</f>
        <v>#REF!</v>
      </c>
      <c r="AI19" s="34" t="e">
        <f>IF(AND('Mapa final'!#REF!="Alta",'Mapa final'!#REF!="Catastrófico"),CONCATENATE("R4C",'Mapa final'!#REF!),"")</f>
        <v>#REF!</v>
      </c>
      <c r="AJ19" s="34" t="e">
        <f>IF(AND('Mapa final'!#REF!="Alta",'Mapa final'!#REF!="Catastrófico"),CONCATENATE("R4C",'Mapa final'!#REF!),"")</f>
        <v>#REF!</v>
      </c>
      <c r="AK19" s="34" t="e">
        <f>IF(AND('Mapa final'!#REF!="Alta",'Mapa final'!#REF!="Catastrófico"),CONCATENATE("R4C",'Mapa final'!#REF!),"")</f>
        <v>#REF!</v>
      </c>
      <c r="AL19" s="34" t="e">
        <f>IF(AND('Mapa final'!#REF!="Alta",'Mapa final'!#REF!="Catastrófico"),CONCATENATE("R4C",'Mapa final'!#REF!),"")</f>
        <v>#REF!</v>
      </c>
      <c r="AM19" s="35" t="e">
        <f>IF(AND('Mapa final'!#REF!="Alta",'Mapa final'!#REF!="Catastrófico"),CONCATENATE("R4C",'Mapa final'!#REF!),"")</f>
        <v>#REF!</v>
      </c>
      <c r="AN19" s="61"/>
      <c r="AO19" s="400"/>
      <c r="AP19" s="401"/>
      <c r="AQ19" s="401"/>
      <c r="AR19" s="401"/>
      <c r="AS19" s="401"/>
      <c r="AT19" s="402"/>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row>
    <row r="20" spans="1:76" ht="15" customHeight="1" x14ac:dyDescent="0.3">
      <c r="A20" s="61"/>
      <c r="B20" s="349"/>
      <c r="C20" s="349"/>
      <c r="D20" s="350"/>
      <c r="E20" s="390"/>
      <c r="F20" s="391"/>
      <c r="G20" s="391"/>
      <c r="H20" s="391"/>
      <c r="I20" s="391"/>
      <c r="J20" s="45" t="e">
        <f>IF(AND('Mapa final'!#REF!="Alta",'Mapa final'!#REF!="Leve"),CONCATENATE("R5C",'Mapa final'!#REF!),"")</f>
        <v>#REF!</v>
      </c>
      <c r="K20" s="46" t="e">
        <f>IF(AND('Mapa final'!#REF!="Alta",'Mapa final'!#REF!="Leve"),CONCATENATE("R5C",'Mapa final'!#REF!),"")</f>
        <v>#REF!</v>
      </c>
      <c r="L20" s="46" t="e">
        <f>IF(AND('Mapa final'!#REF!="Alta",'Mapa final'!#REF!="Leve"),CONCATENATE("R5C",'Mapa final'!#REF!),"")</f>
        <v>#REF!</v>
      </c>
      <c r="M20" s="46" t="e">
        <f>IF(AND('Mapa final'!#REF!="Alta",'Mapa final'!#REF!="Leve"),CONCATENATE("R5C",'Mapa final'!#REF!),"")</f>
        <v>#REF!</v>
      </c>
      <c r="N20" s="46" t="e">
        <f>IF(AND('Mapa final'!#REF!="Alta",'Mapa final'!#REF!="Leve"),CONCATENATE("R5C",'Mapa final'!#REF!),"")</f>
        <v>#REF!</v>
      </c>
      <c r="O20" s="47" t="e">
        <f>IF(AND('Mapa final'!#REF!="Alta",'Mapa final'!#REF!="Leve"),CONCATENATE("R5C",'Mapa final'!#REF!),"")</f>
        <v>#REF!</v>
      </c>
      <c r="P20" s="45" t="e">
        <f>IF(AND('Mapa final'!#REF!="Alta",'Mapa final'!#REF!="Menor"),CONCATENATE("R5C",'Mapa final'!#REF!),"")</f>
        <v>#REF!</v>
      </c>
      <c r="Q20" s="46" t="e">
        <f>IF(AND('Mapa final'!#REF!="Alta",'Mapa final'!#REF!="Menor"),CONCATENATE("R5C",'Mapa final'!#REF!),"")</f>
        <v>#REF!</v>
      </c>
      <c r="R20" s="46" t="e">
        <f>IF(AND('Mapa final'!#REF!="Alta",'Mapa final'!#REF!="Menor"),CONCATENATE("R5C",'Mapa final'!#REF!),"")</f>
        <v>#REF!</v>
      </c>
      <c r="S20" s="46" t="e">
        <f>IF(AND('Mapa final'!#REF!="Alta",'Mapa final'!#REF!="Menor"),CONCATENATE("R5C",'Mapa final'!#REF!),"")</f>
        <v>#REF!</v>
      </c>
      <c r="T20" s="46" t="e">
        <f>IF(AND('Mapa final'!#REF!="Alta",'Mapa final'!#REF!="Menor"),CONCATENATE("R5C",'Mapa final'!#REF!),"")</f>
        <v>#REF!</v>
      </c>
      <c r="U20" s="47" t="e">
        <f>IF(AND('Mapa final'!#REF!="Alta",'Mapa final'!#REF!="Menor"),CONCATENATE("R5C",'Mapa final'!#REF!),"")</f>
        <v>#REF!</v>
      </c>
      <c r="V20" s="30" t="e">
        <f>IF(AND('Mapa final'!#REF!="Alta",'Mapa final'!#REF!="Moderado"),CONCATENATE("R5C",'Mapa final'!#REF!),"")</f>
        <v>#REF!</v>
      </c>
      <c r="W20" s="31" t="e">
        <f>IF(AND('Mapa final'!#REF!="Alta",'Mapa final'!#REF!="Moderado"),CONCATENATE("R5C",'Mapa final'!#REF!),"")</f>
        <v>#REF!</v>
      </c>
      <c r="X20" s="31" t="e">
        <f>IF(AND('Mapa final'!#REF!="Alta",'Mapa final'!#REF!="Moderado"),CONCATENATE("R5C",'Mapa final'!#REF!),"")</f>
        <v>#REF!</v>
      </c>
      <c r="Y20" s="31" t="e">
        <f>IF(AND('Mapa final'!#REF!="Alta",'Mapa final'!#REF!="Moderado"),CONCATENATE("R5C",'Mapa final'!#REF!),"")</f>
        <v>#REF!</v>
      </c>
      <c r="Z20" s="31" t="e">
        <f>IF(AND('Mapa final'!#REF!="Alta",'Mapa final'!#REF!="Moderado"),CONCATENATE("R5C",'Mapa final'!#REF!),"")</f>
        <v>#REF!</v>
      </c>
      <c r="AA20" s="32" t="e">
        <f>IF(AND('Mapa final'!#REF!="Alta",'Mapa final'!#REF!="Moderado"),CONCATENATE("R5C",'Mapa final'!#REF!),"")</f>
        <v>#REF!</v>
      </c>
      <c r="AB20" s="30" t="e">
        <f>IF(AND('Mapa final'!#REF!="Alta",'Mapa final'!#REF!="Mayor"),CONCATENATE("R5C",'Mapa final'!#REF!),"")</f>
        <v>#REF!</v>
      </c>
      <c r="AC20" s="31" t="e">
        <f>IF(AND('Mapa final'!#REF!="Alta",'Mapa final'!#REF!="Mayor"),CONCATENATE("R5C",'Mapa final'!#REF!),"")</f>
        <v>#REF!</v>
      </c>
      <c r="AD20" s="31" t="e">
        <f>IF(AND('Mapa final'!#REF!="Alta",'Mapa final'!#REF!="Mayor"),CONCATENATE("R5C",'Mapa final'!#REF!),"")</f>
        <v>#REF!</v>
      </c>
      <c r="AE20" s="31" t="e">
        <f>IF(AND('Mapa final'!#REF!="Alta",'Mapa final'!#REF!="Mayor"),CONCATENATE("R5C",'Mapa final'!#REF!),"")</f>
        <v>#REF!</v>
      </c>
      <c r="AF20" s="31" t="e">
        <f>IF(AND('Mapa final'!#REF!="Alta",'Mapa final'!#REF!="Mayor"),CONCATENATE("R5C",'Mapa final'!#REF!),"")</f>
        <v>#REF!</v>
      </c>
      <c r="AG20" s="32" t="e">
        <f>IF(AND('Mapa final'!#REF!="Alta",'Mapa final'!#REF!="Mayor"),CONCATENATE("R5C",'Mapa final'!#REF!),"")</f>
        <v>#REF!</v>
      </c>
      <c r="AH20" s="33" t="e">
        <f>IF(AND('Mapa final'!#REF!="Alta",'Mapa final'!#REF!="Catastrófico"),CONCATENATE("R5C",'Mapa final'!#REF!),"")</f>
        <v>#REF!</v>
      </c>
      <c r="AI20" s="34" t="e">
        <f>IF(AND('Mapa final'!#REF!="Alta",'Mapa final'!#REF!="Catastrófico"),CONCATENATE("R5C",'Mapa final'!#REF!),"")</f>
        <v>#REF!</v>
      </c>
      <c r="AJ20" s="34" t="e">
        <f>IF(AND('Mapa final'!#REF!="Alta",'Mapa final'!#REF!="Catastrófico"),CONCATENATE("R5C",'Mapa final'!#REF!),"")</f>
        <v>#REF!</v>
      </c>
      <c r="AK20" s="34" t="e">
        <f>IF(AND('Mapa final'!#REF!="Alta",'Mapa final'!#REF!="Catastrófico"),CONCATENATE("R5C",'Mapa final'!#REF!),"")</f>
        <v>#REF!</v>
      </c>
      <c r="AL20" s="34" t="e">
        <f>IF(AND('Mapa final'!#REF!="Alta",'Mapa final'!#REF!="Catastrófico"),CONCATENATE("R5C",'Mapa final'!#REF!),"")</f>
        <v>#REF!</v>
      </c>
      <c r="AM20" s="35" t="e">
        <f>IF(AND('Mapa final'!#REF!="Alta",'Mapa final'!#REF!="Catastrófico"),CONCATENATE("R5C",'Mapa final'!#REF!),"")</f>
        <v>#REF!</v>
      </c>
      <c r="AN20" s="61"/>
      <c r="AO20" s="400"/>
      <c r="AP20" s="401"/>
      <c r="AQ20" s="401"/>
      <c r="AR20" s="401"/>
      <c r="AS20" s="401"/>
      <c r="AT20" s="402"/>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row>
    <row r="21" spans="1:76" ht="15" customHeight="1" x14ac:dyDescent="0.3">
      <c r="A21" s="61"/>
      <c r="B21" s="349"/>
      <c r="C21" s="349"/>
      <c r="D21" s="350"/>
      <c r="E21" s="390"/>
      <c r="F21" s="391"/>
      <c r="G21" s="391"/>
      <c r="H21" s="391"/>
      <c r="I21" s="391"/>
      <c r="J21" s="45" t="e">
        <f>IF(AND('Mapa final'!#REF!="Alta",'Mapa final'!#REF!="Leve"),CONCATENATE("R6C",'Mapa final'!#REF!),"")</f>
        <v>#REF!</v>
      </c>
      <c r="K21" s="46" t="e">
        <f>IF(AND('Mapa final'!#REF!="Alta",'Mapa final'!#REF!="Leve"),CONCATENATE("R6C",'Mapa final'!#REF!),"")</f>
        <v>#REF!</v>
      </c>
      <c r="L21" s="46" t="e">
        <f>IF(AND('Mapa final'!#REF!="Alta",'Mapa final'!#REF!="Leve"),CONCATENATE("R6C",'Mapa final'!#REF!),"")</f>
        <v>#REF!</v>
      </c>
      <c r="M21" s="46" t="e">
        <f>IF(AND('Mapa final'!#REF!="Alta",'Mapa final'!#REF!="Leve"),CONCATENATE("R6C",'Mapa final'!#REF!),"")</f>
        <v>#REF!</v>
      </c>
      <c r="N21" s="46" t="e">
        <f>IF(AND('Mapa final'!#REF!="Alta",'Mapa final'!#REF!="Leve"),CONCATENATE("R6C",'Mapa final'!#REF!),"")</f>
        <v>#REF!</v>
      </c>
      <c r="O21" s="47" t="e">
        <f>IF(AND('Mapa final'!#REF!="Alta",'Mapa final'!#REF!="Leve"),CONCATENATE("R6C",'Mapa final'!#REF!),"")</f>
        <v>#REF!</v>
      </c>
      <c r="P21" s="45" t="e">
        <f>IF(AND('Mapa final'!#REF!="Alta",'Mapa final'!#REF!="Menor"),CONCATENATE("R6C",'Mapa final'!#REF!),"")</f>
        <v>#REF!</v>
      </c>
      <c r="Q21" s="46" t="e">
        <f>IF(AND('Mapa final'!#REF!="Alta",'Mapa final'!#REF!="Menor"),CONCATENATE("R6C",'Mapa final'!#REF!),"")</f>
        <v>#REF!</v>
      </c>
      <c r="R21" s="46" t="e">
        <f>IF(AND('Mapa final'!#REF!="Alta",'Mapa final'!#REF!="Menor"),CONCATENATE("R6C",'Mapa final'!#REF!),"")</f>
        <v>#REF!</v>
      </c>
      <c r="S21" s="46" t="e">
        <f>IF(AND('Mapa final'!#REF!="Alta",'Mapa final'!#REF!="Menor"),CONCATENATE("R6C",'Mapa final'!#REF!),"")</f>
        <v>#REF!</v>
      </c>
      <c r="T21" s="46" t="e">
        <f>IF(AND('Mapa final'!#REF!="Alta",'Mapa final'!#REF!="Menor"),CONCATENATE("R6C",'Mapa final'!#REF!),"")</f>
        <v>#REF!</v>
      </c>
      <c r="U21" s="47" t="e">
        <f>IF(AND('Mapa final'!#REF!="Alta",'Mapa final'!#REF!="Menor"),CONCATENATE("R6C",'Mapa final'!#REF!),"")</f>
        <v>#REF!</v>
      </c>
      <c r="V21" s="30" t="e">
        <f>IF(AND('Mapa final'!#REF!="Alta",'Mapa final'!#REF!="Moderado"),CONCATENATE("R6C",'Mapa final'!#REF!),"")</f>
        <v>#REF!</v>
      </c>
      <c r="W21" s="31" t="e">
        <f>IF(AND('Mapa final'!#REF!="Alta",'Mapa final'!#REF!="Moderado"),CONCATENATE("R6C",'Mapa final'!#REF!),"")</f>
        <v>#REF!</v>
      </c>
      <c r="X21" s="31" t="e">
        <f>IF(AND('Mapa final'!#REF!="Alta",'Mapa final'!#REF!="Moderado"),CONCATENATE("R6C",'Mapa final'!#REF!),"")</f>
        <v>#REF!</v>
      </c>
      <c r="Y21" s="31" t="e">
        <f>IF(AND('Mapa final'!#REF!="Alta",'Mapa final'!#REF!="Moderado"),CONCATENATE("R6C",'Mapa final'!#REF!),"")</f>
        <v>#REF!</v>
      </c>
      <c r="Z21" s="31" t="e">
        <f>IF(AND('Mapa final'!#REF!="Alta",'Mapa final'!#REF!="Moderado"),CONCATENATE("R6C",'Mapa final'!#REF!),"")</f>
        <v>#REF!</v>
      </c>
      <c r="AA21" s="32" t="e">
        <f>IF(AND('Mapa final'!#REF!="Alta",'Mapa final'!#REF!="Moderado"),CONCATENATE("R6C",'Mapa final'!#REF!),"")</f>
        <v>#REF!</v>
      </c>
      <c r="AB21" s="30" t="e">
        <f>IF(AND('Mapa final'!#REF!="Alta",'Mapa final'!#REF!="Mayor"),CONCATENATE("R6C",'Mapa final'!#REF!),"")</f>
        <v>#REF!</v>
      </c>
      <c r="AC21" s="31" t="e">
        <f>IF(AND('Mapa final'!#REF!="Alta",'Mapa final'!#REF!="Mayor"),CONCATENATE("R6C",'Mapa final'!#REF!),"")</f>
        <v>#REF!</v>
      </c>
      <c r="AD21" s="31" t="e">
        <f>IF(AND('Mapa final'!#REF!="Alta",'Mapa final'!#REF!="Mayor"),CONCATENATE("R6C",'Mapa final'!#REF!),"")</f>
        <v>#REF!</v>
      </c>
      <c r="AE21" s="31" t="e">
        <f>IF(AND('Mapa final'!#REF!="Alta",'Mapa final'!#REF!="Mayor"),CONCATENATE("R6C",'Mapa final'!#REF!),"")</f>
        <v>#REF!</v>
      </c>
      <c r="AF21" s="31" t="e">
        <f>IF(AND('Mapa final'!#REF!="Alta",'Mapa final'!#REF!="Mayor"),CONCATENATE("R6C",'Mapa final'!#REF!),"")</f>
        <v>#REF!</v>
      </c>
      <c r="AG21" s="32" t="e">
        <f>IF(AND('Mapa final'!#REF!="Alta",'Mapa final'!#REF!="Mayor"),CONCATENATE("R6C",'Mapa final'!#REF!),"")</f>
        <v>#REF!</v>
      </c>
      <c r="AH21" s="33" t="e">
        <f>IF(AND('Mapa final'!#REF!="Alta",'Mapa final'!#REF!="Catastrófico"),CONCATENATE("R6C",'Mapa final'!#REF!),"")</f>
        <v>#REF!</v>
      </c>
      <c r="AI21" s="34" t="e">
        <f>IF(AND('Mapa final'!#REF!="Alta",'Mapa final'!#REF!="Catastrófico"),CONCATENATE("R6C",'Mapa final'!#REF!),"")</f>
        <v>#REF!</v>
      </c>
      <c r="AJ21" s="34" t="e">
        <f>IF(AND('Mapa final'!#REF!="Alta",'Mapa final'!#REF!="Catastrófico"),CONCATENATE("R6C",'Mapa final'!#REF!),"")</f>
        <v>#REF!</v>
      </c>
      <c r="AK21" s="34" t="e">
        <f>IF(AND('Mapa final'!#REF!="Alta",'Mapa final'!#REF!="Catastrófico"),CONCATENATE("R6C",'Mapa final'!#REF!),"")</f>
        <v>#REF!</v>
      </c>
      <c r="AL21" s="34" t="e">
        <f>IF(AND('Mapa final'!#REF!="Alta",'Mapa final'!#REF!="Catastrófico"),CONCATENATE("R6C",'Mapa final'!#REF!),"")</f>
        <v>#REF!</v>
      </c>
      <c r="AM21" s="35" t="e">
        <f>IF(AND('Mapa final'!#REF!="Alta",'Mapa final'!#REF!="Catastrófico"),CONCATENATE("R6C",'Mapa final'!#REF!),"")</f>
        <v>#REF!</v>
      </c>
      <c r="AN21" s="61"/>
      <c r="AO21" s="400"/>
      <c r="AP21" s="401"/>
      <c r="AQ21" s="401"/>
      <c r="AR21" s="401"/>
      <c r="AS21" s="401"/>
      <c r="AT21" s="402"/>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row>
    <row r="22" spans="1:76" ht="15" customHeight="1" x14ac:dyDescent="0.3">
      <c r="A22" s="61"/>
      <c r="B22" s="349"/>
      <c r="C22" s="349"/>
      <c r="D22" s="350"/>
      <c r="E22" s="390"/>
      <c r="F22" s="391"/>
      <c r="G22" s="391"/>
      <c r="H22" s="391"/>
      <c r="I22" s="391"/>
      <c r="J22" s="45" t="e">
        <f>IF(AND('Mapa final'!#REF!="Alta",'Mapa final'!#REF!="Leve"),CONCATENATE("R7C",'Mapa final'!#REF!),"")</f>
        <v>#REF!</v>
      </c>
      <c r="K22" s="46" t="e">
        <f>IF(AND('Mapa final'!#REF!="Alta",'Mapa final'!#REF!="Leve"),CONCATENATE("R7C",'Mapa final'!#REF!),"")</f>
        <v>#REF!</v>
      </c>
      <c r="L22" s="46" t="e">
        <f>IF(AND('Mapa final'!#REF!="Alta",'Mapa final'!#REF!="Leve"),CONCATENATE("R7C",'Mapa final'!#REF!),"")</f>
        <v>#REF!</v>
      </c>
      <c r="M22" s="46" t="e">
        <f>IF(AND('Mapa final'!#REF!="Alta",'Mapa final'!#REF!="Leve"),CONCATENATE("R7C",'Mapa final'!#REF!),"")</f>
        <v>#REF!</v>
      </c>
      <c r="N22" s="46" t="e">
        <f>IF(AND('Mapa final'!#REF!="Alta",'Mapa final'!#REF!="Leve"),CONCATENATE("R7C",'Mapa final'!#REF!),"")</f>
        <v>#REF!</v>
      </c>
      <c r="O22" s="47" t="e">
        <f>IF(AND('Mapa final'!#REF!="Alta",'Mapa final'!#REF!="Leve"),CONCATENATE("R7C",'Mapa final'!#REF!),"")</f>
        <v>#REF!</v>
      </c>
      <c r="P22" s="45" t="e">
        <f>IF(AND('Mapa final'!#REF!="Alta",'Mapa final'!#REF!="Menor"),CONCATENATE("R7C",'Mapa final'!#REF!),"")</f>
        <v>#REF!</v>
      </c>
      <c r="Q22" s="46" t="e">
        <f>IF(AND('Mapa final'!#REF!="Alta",'Mapa final'!#REF!="Menor"),CONCATENATE("R7C",'Mapa final'!#REF!),"")</f>
        <v>#REF!</v>
      </c>
      <c r="R22" s="46" t="e">
        <f>IF(AND('Mapa final'!#REF!="Alta",'Mapa final'!#REF!="Menor"),CONCATENATE("R7C",'Mapa final'!#REF!),"")</f>
        <v>#REF!</v>
      </c>
      <c r="S22" s="46" t="e">
        <f>IF(AND('Mapa final'!#REF!="Alta",'Mapa final'!#REF!="Menor"),CONCATENATE("R7C",'Mapa final'!#REF!),"")</f>
        <v>#REF!</v>
      </c>
      <c r="T22" s="46" t="e">
        <f>IF(AND('Mapa final'!#REF!="Alta",'Mapa final'!#REF!="Menor"),CONCATENATE("R7C",'Mapa final'!#REF!),"")</f>
        <v>#REF!</v>
      </c>
      <c r="U22" s="47" t="e">
        <f>IF(AND('Mapa final'!#REF!="Alta",'Mapa final'!#REF!="Menor"),CONCATENATE("R7C",'Mapa final'!#REF!),"")</f>
        <v>#REF!</v>
      </c>
      <c r="V22" s="30" t="e">
        <f>IF(AND('Mapa final'!#REF!="Alta",'Mapa final'!#REF!="Moderado"),CONCATENATE("R7C",'Mapa final'!#REF!),"")</f>
        <v>#REF!</v>
      </c>
      <c r="W22" s="31" t="e">
        <f>IF(AND('Mapa final'!#REF!="Alta",'Mapa final'!#REF!="Moderado"),CONCATENATE("R7C",'Mapa final'!#REF!),"")</f>
        <v>#REF!</v>
      </c>
      <c r="X22" s="31" t="e">
        <f>IF(AND('Mapa final'!#REF!="Alta",'Mapa final'!#REF!="Moderado"),CONCATENATE("R7C",'Mapa final'!#REF!),"")</f>
        <v>#REF!</v>
      </c>
      <c r="Y22" s="31" t="e">
        <f>IF(AND('Mapa final'!#REF!="Alta",'Mapa final'!#REF!="Moderado"),CONCATENATE("R7C",'Mapa final'!#REF!),"")</f>
        <v>#REF!</v>
      </c>
      <c r="Z22" s="31" t="e">
        <f>IF(AND('Mapa final'!#REF!="Alta",'Mapa final'!#REF!="Moderado"),CONCATENATE("R7C",'Mapa final'!#REF!),"")</f>
        <v>#REF!</v>
      </c>
      <c r="AA22" s="32" t="e">
        <f>IF(AND('Mapa final'!#REF!="Alta",'Mapa final'!#REF!="Moderado"),CONCATENATE("R7C",'Mapa final'!#REF!),"")</f>
        <v>#REF!</v>
      </c>
      <c r="AB22" s="30" t="e">
        <f>IF(AND('Mapa final'!#REF!="Alta",'Mapa final'!#REF!="Mayor"),CONCATENATE("R7C",'Mapa final'!#REF!),"")</f>
        <v>#REF!</v>
      </c>
      <c r="AC22" s="31" t="e">
        <f>IF(AND('Mapa final'!#REF!="Alta",'Mapa final'!#REF!="Mayor"),CONCATENATE("R7C",'Mapa final'!#REF!),"")</f>
        <v>#REF!</v>
      </c>
      <c r="AD22" s="31" t="e">
        <f>IF(AND('Mapa final'!#REF!="Alta",'Mapa final'!#REF!="Mayor"),CONCATENATE("R7C",'Mapa final'!#REF!),"")</f>
        <v>#REF!</v>
      </c>
      <c r="AE22" s="31" t="e">
        <f>IF(AND('Mapa final'!#REF!="Alta",'Mapa final'!#REF!="Mayor"),CONCATENATE("R7C",'Mapa final'!#REF!),"")</f>
        <v>#REF!</v>
      </c>
      <c r="AF22" s="31" t="e">
        <f>IF(AND('Mapa final'!#REF!="Alta",'Mapa final'!#REF!="Mayor"),CONCATENATE("R7C",'Mapa final'!#REF!),"")</f>
        <v>#REF!</v>
      </c>
      <c r="AG22" s="32" t="e">
        <f>IF(AND('Mapa final'!#REF!="Alta",'Mapa final'!#REF!="Mayor"),CONCATENATE("R7C",'Mapa final'!#REF!),"")</f>
        <v>#REF!</v>
      </c>
      <c r="AH22" s="33" t="e">
        <f>IF(AND('Mapa final'!#REF!="Alta",'Mapa final'!#REF!="Catastrófico"),CONCATENATE("R7C",'Mapa final'!#REF!),"")</f>
        <v>#REF!</v>
      </c>
      <c r="AI22" s="34" t="e">
        <f>IF(AND('Mapa final'!#REF!="Alta",'Mapa final'!#REF!="Catastrófico"),CONCATENATE("R7C",'Mapa final'!#REF!),"")</f>
        <v>#REF!</v>
      </c>
      <c r="AJ22" s="34" t="e">
        <f>IF(AND('Mapa final'!#REF!="Alta",'Mapa final'!#REF!="Catastrófico"),CONCATENATE("R7C",'Mapa final'!#REF!),"")</f>
        <v>#REF!</v>
      </c>
      <c r="AK22" s="34" t="e">
        <f>IF(AND('Mapa final'!#REF!="Alta",'Mapa final'!#REF!="Catastrófico"),CONCATENATE("R7C",'Mapa final'!#REF!),"")</f>
        <v>#REF!</v>
      </c>
      <c r="AL22" s="34" t="e">
        <f>IF(AND('Mapa final'!#REF!="Alta",'Mapa final'!#REF!="Catastrófico"),CONCATENATE("R7C",'Mapa final'!#REF!),"")</f>
        <v>#REF!</v>
      </c>
      <c r="AM22" s="35" t="e">
        <f>IF(AND('Mapa final'!#REF!="Alta",'Mapa final'!#REF!="Catastrófico"),CONCATENATE("R7C",'Mapa final'!#REF!),"")</f>
        <v>#REF!</v>
      </c>
      <c r="AN22" s="61"/>
      <c r="AO22" s="400"/>
      <c r="AP22" s="401"/>
      <c r="AQ22" s="401"/>
      <c r="AR22" s="401"/>
      <c r="AS22" s="401"/>
      <c r="AT22" s="402"/>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row>
    <row r="23" spans="1:76" ht="15" customHeight="1" x14ac:dyDescent="0.3">
      <c r="A23" s="61"/>
      <c r="B23" s="349"/>
      <c r="C23" s="349"/>
      <c r="D23" s="350"/>
      <c r="E23" s="390"/>
      <c r="F23" s="391"/>
      <c r="G23" s="391"/>
      <c r="H23" s="391"/>
      <c r="I23" s="391"/>
      <c r="J23" s="45" t="e">
        <f>IF(AND('Mapa final'!#REF!="Alta",'Mapa final'!#REF!="Leve"),CONCATENATE("R8C",'Mapa final'!#REF!),"")</f>
        <v>#REF!</v>
      </c>
      <c r="K23" s="46" t="e">
        <f>IF(AND('Mapa final'!#REF!="Alta",'Mapa final'!#REF!="Leve"),CONCATENATE("R8C",'Mapa final'!#REF!),"")</f>
        <v>#REF!</v>
      </c>
      <c r="L23" s="46" t="e">
        <f>IF(AND('Mapa final'!#REF!="Alta",'Mapa final'!#REF!="Leve"),CONCATENATE("R8C",'Mapa final'!#REF!),"")</f>
        <v>#REF!</v>
      </c>
      <c r="M23" s="46" t="e">
        <f>IF(AND('Mapa final'!#REF!="Alta",'Mapa final'!#REF!="Leve"),CONCATENATE("R8C",'Mapa final'!#REF!),"")</f>
        <v>#REF!</v>
      </c>
      <c r="N23" s="46" t="e">
        <f>IF(AND('Mapa final'!#REF!="Alta",'Mapa final'!#REF!="Leve"),CONCATENATE("R8C",'Mapa final'!#REF!),"")</f>
        <v>#REF!</v>
      </c>
      <c r="O23" s="47" t="e">
        <f>IF(AND('Mapa final'!#REF!="Alta",'Mapa final'!#REF!="Leve"),CONCATENATE("R8C",'Mapa final'!#REF!),"")</f>
        <v>#REF!</v>
      </c>
      <c r="P23" s="45" t="e">
        <f>IF(AND('Mapa final'!#REF!="Alta",'Mapa final'!#REF!="Menor"),CONCATENATE("R8C",'Mapa final'!#REF!),"")</f>
        <v>#REF!</v>
      </c>
      <c r="Q23" s="46" t="e">
        <f>IF(AND('Mapa final'!#REF!="Alta",'Mapa final'!#REF!="Menor"),CONCATENATE("R8C",'Mapa final'!#REF!),"")</f>
        <v>#REF!</v>
      </c>
      <c r="R23" s="46" t="e">
        <f>IF(AND('Mapa final'!#REF!="Alta",'Mapa final'!#REF!="Menor"),CONCATENATE("R8C",'Mapa final'!#REF!),"")</f>
        <v>#REF!</v>
      </c>
      <c r="S23" s="46" t="e">
        <f>IF(AND('Mapa final'!#REF!="Alta",'Mapa final'!#REF!="Menor"),CONCATENATE("R8C",'Mapa final'!#REF!),"")</f>
        <v>#REF!</v>
      </c>
      <c r="T23" s="46" t="e">
        <f>IF(AND('Mapa final'!#REF!="Alta",'Mapa final'!#REF!="Menor"),CONCATENATE("R8C",'Mapa final'!#REF!),"")</f>
        <v>#REF!</v>
      </c>
      <c r="U23" s="47" t="e">
        <f>IF(AND('Mapa final'!#REF!="Alta",'Mapa final'!#REF!="Menor"),CONCATENATE("R8C",'Mapa final'!#REF!),"")</f>
        <v>#REF!</v>
      </c>
      <c r="V23" s="30" t="e">
        <f>IF(AND('Mapa final'!#REF!="Alta",'Mapa final'!#REF!="Moderado"),CONCATENATE("R8C",'Mapa final'!#REF!),"")</f>
        <v>#REF!</v>
      </c>
      <c r="W23" s="31" t="e">
        <f>IF(AND('Mapa final'!#REF!="Alta",'Mapa final'!#REF!="Moderado"),CONCATENATE("R8C",'Mapa final'!#REF!),"")</f>
        <v>#REF!</v>
      </c>
      <c r="X23" s="31" t="e">
        <f>IF(AND('Mapa final'!#REF!="Alta",'Mapa final'!#REF!="Moderado"),CONCATENATE("R8C",'Mapa final'!#REF!),"")</f>
        <v>#REF!</v>
      </c>
      <c r="Y23" s="31" t="e">
        <f>IF(AND('Mapa final'!#REF!="Alta",'Mapa final'!#REF!="Moderado"),CONCATENATE("R8C",'Mapa final'!#REF!),"")</f>
        <v>#REF!</v>
      </c>
      <c r="Z23" s="31" t="e">
        <f>IF(AND('Mapa final'!#REF!="Alta",'Mapa final'!#REF!="Moderado"),CONCATENATE("R8C",'Mapa final'!#REF!),"")</f>
        <v>#REF!</v>
      </c>
      <c r="AA23" s="32" t="e">
        <f>IF(AND('Mapa final'!#REF!="Alta",'Mapa final'!#REF!="Moderado"),CONCATENATE("R8C",'Mapa final'!#REF!),"")</f>
        <v>#REF!</v>
      </c>
      <c r="AB23" s="30" t="e">
        <f>IF(AND('Mapa final'!#REF!="Alta",'Mapa final'!#REF!="Mayor"),CONCATENATE("R8C",'Mapa final'!#REF!),"")</f>
        <v>#REF!</v>
      </c>
      <c r="AC23" s="31" t="e">
        <f>IF(AND('Mapa final'!#REF!="Alta",'Mapa final'!#REF!="Mayor"),CONCATENATE("R8C",'Mapa final'!#REF!),"")</f>
        <v>#REF!</v>
      </c>
      <c r="AD23" s="31" t="e">
        <f>IF(AND('Mapa final'!#REF!="Alta",'Mapa final'!#REF!="Mayor"),CONCATENATE("R8C",'Mapa final'!#REF!),"")</f>
        <v>#REF!</v>
      </c>
      <c r="AE23" s="31" t="e">
        <f>IF(AND('Mapa final'!#REF!="Alta",'Mapa final'!#REF!="Mayor"),CONCATENATE("R8C",'Mapa final'!#REF!),"")</f>
        <v>#REF!</v>
      </c>
      <c r="AF23" s="31" t="e">
        <f>IF(AND('Mapa final'!#REF!="Alta",'Mapa final'!#REF!="Mayor"),CONCATENATE("R8C",'Mapa final'!#REF!),"")</f>
        <v>#REF!</v>
      </c>
      <c r="AG23" s="32" t="e">
        <f>IF(AND('Mapa final'!#REF!="Alta",'Mapa final'!#REF!="Mayor"),CONCATENATE("R8C",'Mapa final'!#REF!),"")</f>
        <v>#REF!</v>
      </c>
      <c r="AH23" s="33" t="e">
        <f>IF(AND('Mapa final'!#REF!="Alta",'Mapa final'!#REF!="Catastrófico"),CONCATENATE("R8C",'Mapa final'!#REF!),"")</f>
        <v>#REF!</v>
      </c>
      <c r="AI23" s="34" t="e">
        <f>IF(AND('Mapa final'!#REF!="Alta",'Mapa final'!#REF!="Catastrófico"),CONCATENATE("R8C",'Mapa final'!#REF!),"")</f>
        <v>#REF!</v>
      </c>
      <c r="AJ23" s="34" t="e">
        <f>IF(AND('Mapa final'!#REF!="Alta",'Mapa final'!#REF!="Catastrófico"),CONCATENATE("R8C",'Mapa final'!#REF!),"")</f>
        <v>#REF!</v>
      </c>
      <c r="AK23" s="34" t="e">
        <f>IF(AND('Mapa final'!#REF!="Alta",'Mapa final'!#REF!="Catastrófico"),CONCATENATE("R8C",'Mapa final'!#REF!),"")</f>
        <v>#REF!</v>
      </c>
      <c r="AL23" s="34" t="e">
        <f>IF(AND('Mapa final'!#REF!="Alta",'Mapa final'!#REF!="Catastrófico"),CONCATENATE("R8C",'Mapa final'!#REF!),"")</f>
        <v>#REF!</v>
      </c>
      <c r="AM23" s="35" t="e">
        <f>IF(AND('Mapa final'!#REF!="Alta",'Mapa final'!#REF!="Catastrófico"),CONCATENATE("R8C",'Mapa final'!#REF!),"")</f>
        <v>#REF!</v>
      </c>
      <c r="AN23" s="61"/>
      <c r="AO23" s="400"/>
      <c r="AP23" s="401"/>
      <c r="AQ23" s="401"/>
      <c r="AR23" s="401"/>
      <c r="AS23" s="401"/>
      <c r="AT23" s="402"/>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row>
    <row r="24" spans="1:76" ht="15" customHeight="1" x14ac:dyDescent="0.3">
      <c r="A24" s="61"/>
      <c r="B24" s="349"/>
      <c r="C24" s="349"/>
      <c r="D24" s="350"/>
      <c r="E24" s="390"/>
      <c r="F24" s="391"/>
      <c r="G24" s="391"/>
      <c r="H24" s="391"/>
      <c r="I24" s="391"/>
      <c r="J24" s="45" t="e">
        <f>IF(AND('Mapa final'!#REF!="Alta",'Mapa final'!#REF!="Leve"),CONCATENATE("R9C",'Mapa final'!#REF!),"")</f>
        <v>#REF!</v>
      </c>
      <c r="K24" s="46" t="e">
        <f>IF(AND('Mapa final'!#REF!="Alta",'Mapa final'!#REF!="Leve"),CONCATENATE("R9C",'Mapa final'!#REF!),"")</f>
        <v>#REF!</v>
      </c>
      <c r="L24" s="46" t="e">
        <f>IF(AND('Mapa final'!#REF!="Alta",'Mapa final'!#REF!="Leve"),CONCATENATE("R9C",'Mapa final'!#REF!),"")</f>
        <v>#REF!</v>
      </c>
      <c r="M24" s="46" t="e">
        <f>IF(AND('Mapa final'!#REF!="Alta",'Mapa final'!#REF!="Leve"),CONCATENATE("R9C",'Mapa final'!#REF!),"")</f>
        <v>#REF!</v>
      </c>
      <c r="N24" s="46" t="e">
        <f>IF(AND('Mapa final'!#REF!="Alta",'Mapa final'!#REF!="Leve"),CONCATENATE("R9C",'Mapa final'!#REF!),"")</f>
        <v>#REF!</v>
      </c>
      <c r="O24" s="47" t="e">
        <f>IF(AND('Mapa final'!#REF!="Alta",'Mapa final'!#REF!="Leve"),CONCATENATE("R9C",'Mapa final'!#REF!),"")</f>
        <v>#REF!</v>
      </c>
      <c r="P24" s="45" t="e">
        <f>IF(AND('Mapa final'!#REF!="Alta",'Mapa final'!#REF!="Menor"),CONCATENATE("R9C",'Mapa final'!#REF!),"")</f>
        <v>#REF!</v>
      </c>
      <c r="Q24" s="46" t="e">
        <f>IF(AND('Mapa final'!#REF!="Alta",'Mapa final'!#REF!="Menor"),CONCATENATE("R9C",'Mapa final'!#REF!),"")</f>
        <v>#REF!</v>
      </c>
      <c r="R24" s="46" t="e">
        <f>IF(AND('Mapa final'!#REF!="Alta",'Mapa final'!#REF!="Menor"),CONCATENATE("R9C",'Mapa final'!#REF!),"")</f>
        <v>#REF!</v>
      </c>
      <c r="S24" s="46" t="e">
        <f>IF(AND('Mapa final'!#REF!="Alta",'Mapa final'!#REF!="Menor"),CONCATENATE("R9C",'Mapa final'!#REF!),"")</f>
        <v>#REF!</v>
      </c>
      <c r="T24" s="46" t="e">
        <f>IF(AND('Mapa final'!#REF!="Alta",'Mapa final'!#REF!="Menor"),CONCATENATE("R9C",'Mapa final'!#REF!),"")</f>
        <v>#REF!</v>
      </c>
      <c r="U24" s="47" t="e">
        <f>IF(AND('Mapa final'!#REF!="Alta",'Mapa final'!#REF!="Menor"),CONCATENATE("R9C",'Mapa final'!#REF!),"")</f>
        <v>#REF!</v>
      </c>
      <c r="V24" s="30" t="e">
        <f>IF(AND('Mapa final'!#REF!="Alta",'Mapa final'!#REF!="Moderado"),CONCATENATE("R9C",'Mapa final'!#REF!),"")</f>
        <v>#REF!</v>
      </c>
      <c r="W24" s="31" t="e">
        <f>IF(AND('Mapa final'!#REF!="Alta",'Mapa final'!#REF!="Moderado"),CONCATENATE("R9C",'Mapa final'!#REF!),"")</f>
        <v>#REF!</v>
      </c>
      <c r="X24" s="31" t="e">
        <f>IF(AND('Mapa final'!#REF!="Alta",'Mapa final'!#REF!="Moderado"),CONCATENATE("R9C",'Mapa final'!#REF!),"")</f>
        <v>#REF!</v>
      </c>
      <c r="Y24" s="31" t="e">
        <f>IF(AND('Mapa final'!#REF!="Alta",'Mapa final'!#REF!="Moderado"),CONCATENATE("R9C",'Mapa final'!#REF!),"")</f>
        <v>#REF!</v>
      </c>
      <c r="Z24" s="31" t="e">
        <f>IF(AND('Mapa final'!#REF!="Alta",'Mapa final'!#REF!="Moderado"),CONCATENATE("R9C",'Mapa final'!#REF!),"")</f>
        <v>#REF!</v>
      </c>
      <c r="AA24" s="32" t="e">
        <f>IF(AND('Mapa final'!#REF!="Alta",'Mapa final'!#REF!="Moderado"),CONCATENATE("R9C",'Mapa final'!#REF!),"")</f>
        <v>#REF!</v>
      </c>
      <c r="AB24" s="30" t="e">
        <f>IF(AND('Mapa final'!#REF!="Alta",'Mapa final'!#REF!="Mayor"),CONCATENATE("R9C",'Mapa final'!#REF!),"")</f>
        <v>#REF!</v>
      </c>
      <c r="AC24" s="31" t="e">
        <f>IF(AND('Mapa final'!#REF!="Alta",'Mapa final'!#REF!="Mayor"),CONCATENATE("R9C",'Mapa final'!#REF!),"")</f>
        <v>#REF!</v>
      </c>
      <c r="AD24" s="31" t="e">
        <f>IF(AND('Mapa final'!#REF!="Alta",'Mapa final'!#REF!="Mayor"),CONCATENATE("R9C",'Mapa final'!#REF!),"")</f>
        <v>#REF!</v>
      </c>
      <c r="AE24" s="31" t="e">
        <f>IF(AND('Mapa final'!#REF!="Alta",'Mapa final'!#REF!="Mayor"),CONCATENATE("R9C",'Mapa final'!#REF!),"")</f>
        <v>#REF!</v>
      </c>
      <c r="AF24" s="31" t="e">
        <f>IF(AND('Mapa final'!#REF!="Alta",'Mapa final'!#REF!="Mayor"),CONCATENATE("R9C",'Mapa final'!#REF!),"")</f>
        <v>#REF!</v>
      </c>
      <c r="AG24" s="32" t="e">
        <f>IF(AND('Mapa final'!#REF!="Alta",'Mapa final'!#REF!="Mayor"),CONCATENATE("R9C",'Mapa final'!#REF!),"")</f>
        <v>#REF!</v>
      </c>
      <c r="AH24" s="33" t="e">
        <f>IF(AND('Mapa final'!#REF!="Alta",'Mapa final'!#REF!="Catastrófico"),CONCATENATE("R9C",'Mapa final'!#REF!),"")</f>
        <v>#REF!</v>
      </c>
      <c r="AI24" s="34" t="e">
        <f>IF(AND('Mapa final'!#REF!="Alta",'Mapa final'!#REF!="Catastrófico"),CONCATENATE("R9C",'Mapa final'!#REF!),"")</f>
        <v>#REF!</v>
      </c>
      <c r="AJ24" s="34" t="e">
        <f>IF(AND('Mapa final'!#REF!="Alta",'Mapa final'!#REF!="Catastrófico"),CONCATENATE("R9C",'Mapa final'!#REF!),"")</f>
        <v>#REF!</v>
      </c>
      <c r="AK24" s="34" t="e">
        <f>IF(AND('Mapa final'!#REF!="Alta",'Mapa final'!#REF!="Catastrófico"),CONCATENATE("R9C",'Mapa final'!#REF!),"")</f>
        <v>#REF!</v>
      </c>
      <c r="AL24" s="34" t="e">
        <f>IF(AND('Mapa final'!#REF!="Alta",'Mapa final'!#REF!="Catastrófico"),CONCATENATE("R9C",'Mapa final'!#REF!),"")</f>
        <v>#REF!</v>
      </c>
      <c r="AM24" s="35" t="e">
        <f>IF(AND('Mapa final'!#REF!="Alta",'Mapa final'!#REF!="Catastrófico"),CONCATENATE("R9C",'Mapa final'!#REF!),"")</f>
        <v>#REF!</v>
      </c>
      <c r="AN24" s="61"/>
      <c r="AO24" s="400"/>
      <c r="AP24" s="401"/>
      <c r="AQ24" s="401"/>
      <c r="AR24" s="401"/>
      <c r="AS24" s="401"/>
      <c r="AT24" s="402"/>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row>
    <row r="25" spans="1:76" ht="15.75" customHeight="1" thickBot="1" x14ac:dyDescent="0.35">
      <c r="A25" s="61"/>
      <c r="B25" s="349"/>
      <c r="C25" s="349"/>
      <c r="D25" s="350"/>
      <c r="E25" s="393"/>
      <c r="F25" s="394"/>
      <c r="G25" s="394"/>
      <c r="H25" s="394"/>
      <c r="I25" s="394"/>
      <c r="J25" s="48" t="e">
        <f>IF(AND('Mapa final'!#REF!="Alta",'Mapa final'!#REF!="Leve"),CONCATENATE("R10C",'Mapa final'!#REF!),"")</f>
        <v>#REF!</v>
      </c>
      <c r="K25" s="49" t="e">
        <f>IF(AND('Mapa final'!#REF!="Alta",'Mapa final'!#REF!="Leve"),CONCATENATE("R10C",'Mapa final'!#REF!),"")</f>
        <v>#REF!</v>
      </c>
      <c r="L25" s="49" t="e">
        <f>IF(AND('Mapa final'!#REF!="Alta",'Mapa final'!#REF!="Leve"),CONCATENATE("R10C",'Mapa final'!#REF!),"")</f>
        <v>#REF!</v>
      </c>
      <c r="M25" s="49" t="e">
        <f>IF(AND('Mapa final'!#REF!="Alta",'Mapa final'!#REF!="Leve"),CONCATENATE("R10C",'Mapa final'!#REF!),"")</f>
        <v>#REF!</v>
      </c>
      <c r="N25" s="49" t="e">
        <f>IF(AND('Mapa final'!#REF!="Alta",'Mapa final'!#REF!="Leve"),CONCATENATE("R10C",'Mapa final'!#REF!),"")</f>
        <v>#REF!</v>
      </c>
      <c r="O25" s="50" t="e">
        <f>IF(AND('Mapa final'!#REF!="Alta",'Mapa final'!#REF!="Leve"),CONCATENATE("R10C",'Mapa final'!#REF!),"")</f>
        <v>#REF!</v>
      </c>
      <c r="P25" s="48" t="e">
        <f>IF(AND('Mapa final'!#REF!="Alta",'Mapa final'!#REF!="Menor"),CONCATENATE("R10C",'Mapa final'!#REF!),"")</f>
        <v>#REF!</v>
      </c>
      <c r="Q25" s="49" t="e">
        <f>IF(AND('Mapa final'!#REF!="Alta",'Mapa final'!#REF!="Menor"),CONCATENATE("R10C",'Mapa final'!#REF!),"")</f>
        <v>#REF!</v>
      </c>
      <c r="R25" s="49" t="e">
        <f>IF(AND('Mapa final'!#REF!="Alta",'Mapa final'!#REF!="Menor"),CONCATENATE("R10C",'Mapa final'!#REF!),"")</f>
        <v>#REF!</v>
      </c>
      <c r="S25" s="49" t="e">
        <f>IF(AND('Mapa final'!#REF!="Alta",'Mapa final'!#REF!="Menor"),CONCATENATE("R10C",'Mapa final'!#REF!),"")</f>
        <v>#REF!</v>
      </c>
      <c r="T25" s="49" t="e">
        <f>IF(AND('Mapa final'!#REF!="Alta",'Mapa final'!#REF!="Menor"),CONCATENATE("R10C",'Mapa final'!#REF!),"")</f>
        <v>#REF!</v>
      </c>
      <c r="U25" s="50" t="e">
        <f>IF(AND('Mapa final'!#REF!="Alta",'Mapa final'!#REF!="Menor"),CONCATENATE("R10C",'Mapa final'!#REF!),"")</f>
        <v>#REF!</v>
      </c>
      <c r="V25" s="36" t="e">
        <f>IF(AND('Mapa final'!#REF!="Alta",'Mapa final'!#REF!="Moderado"),CONCATENATE("R10C",'Mapa final'!#REF!),"")</f>
        <v>#REF!</v>
      </c>
      <c r="W25" s="37" t="e">
        <f>IF(AND('Mapa final'!#REF!="Alta",'Mapa final'!#REF!="Moderado"),CONCATENATE("R10C",'Mapa final'!#REF!),"")</f>
        <v>#REF!</v>
      </c>
      <c r="X25" s="37" t="e">
        <f>IF(AND('Mapa final'!#REF!="Alta",'Mapa final'!#REF!="Moderado"),CONCATENATE("R10C",'Mapa final'!#REF!),"")</f>
        <v>#REF!</v>
      </c>
      <c r="Y25" s="37" t="e">
        <f>IF(AND('Mapa final'!#REF!="Alta",'Mapa final'!#REF!="Moderado"),CONCATENATE("R10C",'Mapa final'!#REF!),"")</f>
        <v>#REF!</v>
      </c>
      <c r="Z25" s="37" t="e">
        <f>IF(AND('Mapa final'!#REF!="Alta",'Mapa final'!#REF!="Moderado"),CONCATENATE("R10C",'Mapa final'!#REF!),"")</f>
        <v>#REF!</v>
      </c>
      <c r="AA25" s="38" t="e">
        <f>IF(AND('Mapa final'!#REF!="Alta",'Mapa final'!#REF!="Moderado"),CONCATENATE("R10C",'Mapa final'!#REF!),"")</f>
        <v>#REF!</v>
      </c>
      <c r="AB25" s="36" t="e">
        <f>IF(AND('Mapa final'!#REF!="Alta",'Mapa final'!#REF!="Mayor"),CONCATENATE("R10C",'Mapa final'!#REF!),"")</f>
        <v>#REF!</v>
      </c>
      <c r="AC25" s="37" t="e">
        <f>IF(AND('Mapa final'!#REF!="Alta",'Mapa final'!#REF!="Mayor"),CONCATENATE("R10C",'Mapa final'!#REF!),"")</f>
        <v>#REF!</v>
      </c>
      <c r="AD25" s="37" t="e">
        <f>IF(AND('Mapa final'!#REF!="Alta",'Mapa final'!#REF!="Mayor"),CONCATENATE("R10C",'Mapa final'!#REF!),"")</f>
        <v>#REF!</v>
      </c>
      <c r="AE25" s="37" t="e">
        <f>IF(AND('Mapa final'!#REF!="Alta",'Mapa final'!#REF!="Mayor"),CONCATENATE("R10C",'Mapa final'!#REF!),"")</f>
        <v>#REF!</v>
      </c>
      <c r="AF25" s="37" t="e">
        <f>IF(AND('Mapa final'!#REF!="Alta",'Mapa final'!#REF!="Mayor"),CONCATENATE("R10C",'Mapa final'!#REF!),"")</f>
        <v>#REF!</v>
      </c>
      <c r="AG25" s="38" t="e">
        <f>IF(AND('Mapa final'!#REF!="Alta",'Mapa final'!#REF!="Mayor"),CONCATENATE("R10C",'Mapa final'!#REF!),"")</f>
        <v>#REF!</v>
      </c>
      <c r="AH25" s="39" t="e">
        <f>IF(AND('Mapa final'!#REF!="Alta",'Mapa final'!#REF!="Catastrófico"),CONCATENATE("R10C",'Mapa final'!#REF!),"")</f>
        <v>#REF!</v>
      </c>
      <c r="AI25" s="40" t="e">
        <f>IF(AND('Mapa final'!#REF!="Alta",'Mapa final'!#REF!="Catastrófico"),CONCATENATE("R10C",'Mapa final'!#REF!),"")</f>
        <v>#REF!</v>
      </c>
      <c r="AJ25" s="40" t="e">
        <f>IF(AND('Mapa final'!#REF!="Alta",'Mapa final'!#REF!="Catastrófico"),CONCATENATE("R10C",'Mapa final'!#REF!),"")</f>
        <v>#REF!</v>
      </c>
      <c r="AK25" s="40" t="e">
        <f>IF(AND('Mapa final'!#REF!="Alta",'Mapa final'!#REF!="Catastrófico"),CONCATENATE("R10C",'Mapa final'!#REF!),"")</f>
        <v>#REF!</v>
      </c>
      <c r="AL25" s="40" t="e">
        <f>IF(AND('Mapa final'!#REF!="Alta",'Mapa final'!#REF!="Catastrófico"),CONCATENATE("R10C",'Mapa final'!#REF!),"")</f>
        <v>#REF!</v>
      </c>
      <c r="AM25" s="41" t="e">
        <f>IF(AND('Mapa final'!#REF!="Alta",'Mapa final'!#REF!="Catastrófico"),CONCATENATE("R10C",'Mapa final'!#REF!),"")</f>
        <v>#REF!</v>
      </c>
      <c r="AN25" s="61"/>
      <c r="AO25" s="403"/>
      <c r="AP25" s="404"/>
      <c r="AQ25" s="404"/>
      <c r="AR25" s="404"/>
      <c r="AS25" s="404"/>
      <c r="AT25" s="405"/>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row>
    <row r="26" spans="1:76" ht="15" customHeight="1" x14ac:dyDescent="0.3">
      <c r="A26" s="61"/>
      <c r="B26" s="349"/>
      <c r="C26" s="349"/>
      <c r="D26" s="350"/>
      <c r="E26" s="387" t="s">
        <v>109</v>
      </c>
      <c r="F26" s="388"/>
      <c r="G26" s="388"/>
      <c r="H26" s="388"/>
      <c r="I26" s="389"/>
      <c r="J26" s="42" t="str">
        <f ca="1">IF(AND('Mapa final'!$AA$11="Media",'Mapa final'!$AC$11="Leve"),CONCATENATE("R1C",'Mapa final'!$Q$11),"")</f>
        <v/>
      </c>
      <c r="K26" s="43" t="str">
        <f ca="1">IF(AND('Mapa final'!$AA$12="Media",'Mapa final'!$AC$12="Leve"),CONCATENATE("R1C",'Mapa final'!$Q$12),"")</f>
        <v/>
      </c>
      <c r="L26" s="43" t="str">
        <f ca="1">IF(AND('Mapa final'!$AA$13="Media",'Mapa final'!$AC$13="Leve"),CONCATENATE("R1C",'Mapa final'!$Q$13),"")</f>
        <v/>
      </c>
      <c r="M26" s="43" t="e">
        <f>IF(AND('Mapa final'!#REF!="Media",'Mapa final'!#REF!="Leve"),CONCATENATE("R1C",'Mapa final'!#REF!),"")</f>
        <v>#REF!</v>
      </c>
      <c r="N26" s="43" t="e">
        <f>IF(AND('Mapa final'!#REF!="Media",'Mapa final'!#REF!="Leve"),CONCATENATE("R1C",'Mapa final'!#REF!),"")</f>
        <v>#REF!</v>
      </c>
      <c r="O26" s="44" t="e">
        <f>IF(AND('Mapa final'!#REF!="Media",'Mapa final'!#REF!="Leve"),CONCATENATE("R1C",'Mapa final'!#REF!),"")</f>
        <v>#REF!</v>
      </c>
      <c r="P26" s="42" t="str">
        <f ca="1">IF(AND('Mapa final'!$AA$11="Media",'Mapa final'!$AC$11="Menor"),CONCATENATE("R1C",'Mapa final'!$Q$11),"")</f>
        <v/>
      </c>
      <c r="Q26" s="43" t="str">
        <f ca="1">IF(AND('Mapa final'!$AA$12="Media",'Mapa final'!$AC$12="Menor"),CONCATENATE("R1C",'Mapa final'!$Q$12),"")</f>
        <v/>
      </c>
      <c r="R26" s="43" t="str">
        <f ca="1">IF(AND('Mapa final'!$AA$13="Media",'Mapa final'!$AC$13="Menor"),CONCATENATE("R1C",'Mapa final'!$Q$13),"")</f>
        <v/>
      </c>
      <c r="S26" s="43" t="e">
        <f>IF(AND('Mapa final'!#REF!="Media",'Mapa final'!#REF!="Menor"),CONCATENATE("R1C",'Mapa final'!#REF!),"")</f>
        <v>#REF!</v>
      </c>
      <c r="T26" s="43" t="e">
        <f>IF(AND('Mapa final'!#REF!="Media",'Mapa final'!#REF!="Menor"),CONCATENATE("R1C",'Mapa final'!#REF!),"")</f>
        <v>#REF!</v>
      </c>
      <c r="U26" s="44" t="e">
        <f>IF(AND('Mapa final'!#REF!="Media",'Mapa final'!#REF!="Menor"),CONCATENATE("R1C",'Mapa final'!#REF!),"")</f>
        <v>#REF!</v>
      </c>
      <c r="V26" s="42" t="str">
        <f ca="1">IF(AND('Mapa final'!$AA$11="Media",'Mapa final'!$AC$11="Moderado"),CONCATENATE("R1C",'Mapa final'!$Q$11),"")</f>
        <v/>
      </c>
      <c r="W26" s="43" t="str">
        <f ca="1">IF(AND('Mapa final'!$AA$12="Media",'Mapa final'!$AC$12="Moderado"),CONCATENATE("R1C",'Mapa final'!$Q$12),"")</f>
        <v/>
      </c>
      <c r="X26" s="43" t="str">
        <f ca="1">IF(AND('Mapa final'!$AA$13="Media",'Mapa final'!$AC$13="Moderado"),CONCATENATE("R1C",'Mapa final'!$Q$13),"")</f>
        <v/>
      </c>
      <c r="Y26" s="43" t="e">
        <f>IF(AND('Mapa final'!#REF!="Media",'Mapa final'!#REF!="Moderado"),CONCATENATE("R1C",'Mapa final'!#REF!),"")</f>
        <v>#REF!</v>
      </c>
      <c r="Z26" s="43" t="e">
        <f>IF(AND('Mapa final'!#REF!="Media",'Mapa final'!#REF!="Moderado"),CONCATENATE("R1C",'Mapa final'!#REF!),"")</f>
        <v>#REF!</v>
      </c>
      <c r="AA26" s="44" t="e">
        <f>IF(AND('Mapa final'!#REF!="Media",'Mapa final'!#REF!="Moderado"),CONCATENATE("R1C",'Mapa final'!#REF!),"")</f>
        <v>#REF!</v>
      </c>
      <c r="AB26" s="24" t="str">
        <f ca="1">IF(AND('Mapa final'!$AA$11="Media",'Mapa final'!$AC$11="Mayor"),CONCATENATE("R1C",'Mapa final'!$Q$11),"")</f>
        <v/>
      </c>
      <c r="AC26" s="25" t="str">
        <f ca="1">IF(AND('Mapa final'!$AA$12="Media",'Mapa final'!$AC$12="Mayor"),CONCATENATE("R1C",'Mapa final'!$Q$12),"")</f>
        <v/>
      </c>
      <c r="AD26" s="25" t="str">
        <f ca="1">IF(AND('Mapa final'!$AA$13="Media",'Mapa final'!$AC$13="Mayor"),CONCATENATE("R1C",'Mapa final'!$Q$13),"")</f>
        <v/>
      </c>
      <c r="AE26" s="25" t="e">
        <f>IF(AND('Mapa final'!#REF!="Media",'Mapa final'!#REF!="Mayor"),CONCATENATE("R1C",'Mapa final'!#REF!),"")</f>
        <v>#REF!</v>
      </c>
      <c r="AF26" s="25" t="e">
        <f>IF(AND('Mapa final'!#REF!="Media",'Mapa final'!#REF!="Mayor"),CONCATENATE("R1C",'Mapa final'!#REF!),"")</f>
        <v>#REF!</v>
      </c>
      <c r="AG26" s="26" t="e">
        <f>IF(AND('Mapa final'!#REF!="Media",'Mapa final'!#REF!="Mayor"),CONCATENATE("R1C",'Mapa final'!#REF!),"")</f>
        <v>#REF!</v>
      </c>
      <c r="AH26" s="27" t="str">
        <f ca="1">IF(AND('Mapa final'!$AA$11="Media",'Mapa final'!$AC$11="Catastrófico"),CONCATENATE("R1C",'Mapa final'!$Q$11),"")</f>
        <v/>
      </c>
      <c r="AI26" s="28" t="str">
        <f ca="1">IF(AND('Mapa final'!$AA$12="Media",'Mapa final'!$AC$12="Catastrófico"),CONCATENATE("R1C",'Mapa final'!$Q$12),"")</f>
        <v/>
      </c>
      <c r="AJ26" s="28" t="str">
        <f ca="1">IF(AND('Mapa final'!$AA$13="Media",'Mapa final'!$AC$13="Catastrófico"),CONCATENATE("R1C",'Mapa final'!$Q$13),"")</f>
        <v/>
      </c>
      <c r="AK26" s="28" t="e">
        <f>IF(AND('Mapa final'!#REF!="Media",'Mapa final'!#REF!="Catastrófico"),CONCATENATE("R1C",'Mapa final'!#REF!),"")</f>
        <v>#REF!</v>
      </c>
      <c r="AL26" s="28" t="e">
        <f>IF(AND('Mapa final'!#REF!="Media",'Mapa final'!#REF!="Catastrófico"),CONCATENATE("R1C",'Mapa final'!#REF!),"")</f>
        <v>#REF!</v>
      </c>
      <c r="AM26" s="29" t="e">
        <f>IF(AND('Mapa final'!#REF!="Media",'Mapa final'!#REF!="Catastrófico"),CONCATENATE("R1C",'Mapa final'!#REF!),"")</f>
        <v>#REF!</v>
      </c>
      <c r="AN26" s="61"/>
      <c r="AO26" s="427" t="s">
        <v>77</v>
      </c>
      <c r="AP26" s="428"/>
      <c r="AQ26" s="428"/>
      <c r="AR26" s="428"/>
      <c r="AS26" s="428"/>
      <c r="AT26" s="429"/>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row>
    <row r="27" spans="1:76" ht="15" customHeight="1" x14ac:dyDescent="0.3">
      <c r="A27" s="61"/>
      <c r="B27" s="349"/>
      <c r="C27" s="349"/>
      <c r="D27" s="350"/>
      <c r="E27" s="406"/>
      <c r="F27" s="391"/>
      <c r="G27" s="391"/>
      <c r="H27" s="391"/>
      <c r="I27" s="392"/>
      <c r="J27" s="45" t="str">
        <f ca="1">IF(AND('Mapa final'!$AA$14="Media",'Mapa final'!$AC$14="Leve"),CONCATENATE("R2C",'Mapa final'!$Q$14),"")</f>
        <v/>
      </c>
      <c r="K27" s="46" t="str">
        <f ca="1">IF(AND('Mapa final'!$AA$15="Media",'Mapa final'!$AC$15="Leve"),CONCATENATE("R2C",'Mapa final'!$Q$15),"")</f>
        <v/>
      </c>
      <c r="L27" s="46" t="e">
        <f>IF(AND('Mapa final'!#REF!="Media",'Mapa final'!#REF!="Leve"),CONCATENATE("R2C",'Mapa final'!#REF!),"")</f>
        <v>#REF!</v>
      </c>
      <c r="M27" s="46" t="e">
        <f>IF(AND('Mapa final'!#REF!="Media",'Mapa final'!#REF!="Leve"),CONCATENATE("R2C",'Mapa final'!#REF!),"")</f>
        <v>#REF!</v>
      </c>
      <c r="N27" s="46" t="e">
        <f>IF(AND('Mapa final'!#REF!="Media",'Mapa final'!#REF!="Leve"),CONCATENATE("R2C",'Mapa final'!#REF!),"")</f>
        <v>#REF!</v>
      </c>
      <c r="O27" s="47" t="e">
        <f>IF(AND('Mapa final'!#REF!="Media",'Mapa final'!#REF!="Leve"),CONCATENATE("R2C",'Mapa final'!#REF!),"")</f>
        <v>#REF!</v>
      </c>
      <c r="P27" s="45" t="str">
        <f ca="1">IF(AND('Mapa final'!$AA$14="Media",'Mapa final'!$AC$14="Menor"),CONCATENATE("R2C",'Mapa final'!$Q$14),"")</f>
        <v/>
      </c>
      <c r="Q27" s="46" t="str">
        <f ca="1">IF(AND('Mapa final'!$AA$15="Media",'Mapa final'!$AC$15="Menor"),CONCATENATE("R2C",'Mapa final'!$Q$15),"")</f>
        <v/>
      </c>
      <c r="R27" s="46" t="e">
        <f>IF(AND('Mapa final'!#REF!="Media",'Mapa final'!#REF!="Menor"),CONCATENATE("R2C",'Mapa final'!#REF!),"")</f>
        <v>#REF!</v>
      </c>
      <c r="S27" s="46" t="e">
        <f>IF(AND('Mapa final'!#REF!="Media",'Mapa final'!#REF!="Menor"),CONCATENATE("R2C",'Mapa final'!#REF!),"")</f>
        <v>#REF!</v>
      </c>
      <c r="T27" s="46" t="e">
        <f>IF(AND('Mapa final'!#REF!="Media",'Mapa final'!#REF!="Menor"),CONCATENATE("R2C",'Mapa final'!#REF!),"")</f>
        <v>#REF!</v>
      </c>
      <c r="U27" s="47" t="e">
        <f>IF(AND('Mapa final'!#REF!="Media",'Mapa final'!#REF!="Menor"),CONCATENATE("R2C",'Mapa final'!#REF!),"")</f>
        <v>#REF!</v>
      </c>
      <c r="V27" s="45" t="str">
        <f ca="1">IF(AND('Mapa final'!$AA$14="Media",'Mapa final'!$AC$14="Moderado"),CONCATENATE("R2C",'Mapa final'!$Q$14),"")</f>
        <v>R2C1</v>
      </c>
      <c r="W27" s="46" t="str">
        <f ca="1">IF(AND('Mapa final'!$AA$15="Media",'Mapa final'!$AC$15="Moderado"),CONCATENATE("R2C",'Mapa final'!$Q$15),"")</f>
        <v>R2C2</v>
      </c>
      <c r="X27" s="46" t="e">
        <f>IF(AND('Mapa final'!#REF!="Media",'Mapa final'!#REF!="Moderado"),CONCATENATE("R2C",'Mapa final'!#REF!),"")</f>
        <v>#REF!</v>
      </c>
      <c r="Y27" s="46" t="e">
        <f>IF(AND('Mapa final'!#REF!="Media",'Mapa final'!#REF!="Moderado"),CONCATENATE("R2C",'Mapa final'!#REF!),"")</f>
        <v>#REF!</v>
      </c>
      <c r="Z27" s="46" t="e">
        <f>IF(AND('Mapa final'!#REF!="Media",'Mapa final'!#REF!="Moderado"),CONCATENATE("R2C",'Mapa final'!#REF!),"")</f>
        <v>#REF!</v>
      </c>
      <c r="AA27" s="47" t="e">
        <f>IF(AND('Mapa final'!#REF!="Media",'Mapa final'!#REF!="Moderado"),CONCATENATE("R2C",'Mapa final'!#REF!),"")</f>
        <v>#REF!</v>
      </c>
      <c r="AB27" s="30" t="str">
        <f ca="1">IF(AND('Mapa final'!$AA$14="Media",'Mapa final'!$AC$14="Mayor"),CONCATENATE("R2C",'Mapa final'!$Q$14),"")</f>
        <v/>
      </c>
      <c r="AC27" s="31" t="str">
        <f ca="1">IF(AND('Mapa final'!$AA$15="Media",'Mapa final'!$AC$15="Mayor"),CONCATENATE("R2C",'Mapa final'!$Q$15),"")</f>
        <v/>
      </c>
      <c r="AD27" s="31" t="e">
        <f>IF(AND('Mapa final'!#REF!="Media",'Mapa final'!#REF!="Mayor"),CONCATENATE("R2C",'Mapa final'!#REF!),"")</f>
        <v>#REF!</v>
      </c>
      <c r="AE27" s="31" t="e">
        <f>IF(AND('Mapa final'!#REF!="Media",'Mapa final'!#REF!="Mayor"),CONCATENATE("R2C",'Mapa final'!#REF!),"")</f>
        <v>#REF!</v>
      </c>
      <c r="AF27" s="31" t="e">
        <f>IF(AND('Mapa final'!#REF!="Media",'Mapa final'!#REF!="Mayor"),CONCATENATE("R2C",'Mapa final'!#REF!),"")</f>
        <v>#REF!</v>
      </c>
      <c r="AG27" s="32" t="e">
        <f>IF(AND('Mapa final'!#REF!="Media",'Mapa final'!#REF!="Mayor"),CONCATENATE("R2C",'Mapa final'!#REF!),"")</f>
        <v>#REF!</v>
      </c>
      <c r="AH27" s="33" t="str">
        <f ca="1">IF(AND('Mapa final'!$AA$14="Media",'Mapa final'!$AC$14="Catastrófico"),CONCATENATE("R2C",'Mapa final'!$Q$14),"")</f>
        <v/>
      </c>
      <c r="AI27" s="34" t="str">
        <f ca="1">IF(AND('Mapa final'!$AA$15="Media",'Mapa final'!$AC$15="Catastrófico"),CONCATENATE("R2C",'Mapa final'!$Q$15),"")</f>
        <v/>
      </c>
      <c r="AJ27" s="34" t="e">
        <f>IF(AND('Mapa final'!#REF!="Media",'Mapa final'!#REF!="Catastrófico"),CONCATENATE("R2C",'Mapa final'!#REF!),"")</f>
        <v>#REF!</v>
      </c>
      <c r="AK27" s="34" t="e">
        <f>IF(AND('Mapa final'!#REF!="Media",'Mapa final'!#REF!="Catastrófico"),CONCATENATE("R2C",'Mapa final'!#REF!),"")</f>
        <v>#REF!</v>
      </c>
      <c r="AL27" s="34" t="e">
        <f>IF(AND('Mapa final'!#REF!="Media",'Mapa final'!#REF!="Catastrófico"),CONCATENATE("R2C",'Mapa final'!#REF!),"")</f>
        <v>#REF!</v>
      </c>
      <c r="AM27" s="35" t="e">
        <f>IF(AND('Mapa final'!#REF!="Media",'Mapa final'!#REF!="Catastrófico"),CONCATENATE("R2C",'Mapa final'!#REF!),"")</f>
        <v>#REF!</v>
      </c>
      <c r="AN27" s="61"/>
      <c r="AO27" s="430"/>
      <c r="AP27" s="431"/>
      <c r="AQ27" s="431"/>
      <c r="AR27" s="431"/>
      <c r="AS27" s="431"/>
      <c r="AT27" s="432"/>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row>
    <row r="28" spans="1:76" ht="15" customHeight="1" x14ac:dyDescent="0.3">
      <c r="A28" s="61"/>
      <c r="B28" s="349"/>
      <c r="C28" s="349"/>
      <c r="D28" s="350"/>
      <c r="E28" s="390"/>
      <c r="F28" s="391"/>
      <c r="G28" s="391"/>
      <c r="H28" s="391"/>
      <c r="I28" s="392"/>
      <c r="J28" s="45" t="e">
        <f>IF(AND('Mapa final'!#REF!="Media",'Mapa final'!#REF!="Leve"),CONCATENATE("R3C",'Mapa final'!#REF!),"")</f>
        <v>#REF!</v>
      </c>
      <c r="K28" s="46" t="e">
        <f>IF(AND('Mapa final'!#REF!="Media",'Mapa final'!#REF!="Leve"),CONCATENATE("R3C",'Mapa final'!#REF!),"")</f>
        <v>#REF!</v>
      </c>
      <c r="L28" s="46" t="e">
        <f>IF(AND('Mapa final'!#REF!="Media",'Mapa final'!#REF!="Leve"),CONCATENATE("R3C",'Mapa final'!#REF!),"")</f>
        <v>#REF!</v>
      </c>
      <c r="M28" s="46" t="e">
        <f>IF(AND('Mapa final'!#REF!="Media",'Mapa final'!#REF!="Leve"),CONCATENATE("R3C",'Mapa final'!#REF!),"")</f>
        <v>#REF!</v>
      </c>
      <c r="N28" s="46" t="e">
        <f>IF(AND('Mapa final'!#REF!="Media",'Mapa final'!#REF!="Leve"),CONCATENATE("R3C",'Mapa final'!#REF!),"")</f>
        <v>#REF!</v>
      </c>
      <c r="O28" s="47" t="e">
        <f>IF(AND('Mapa final'!#REF!="Media",'Mapa final'!#REF!="Leve"),CONCATENATE("R3C",'Mapa final'!#REF!),"")</f>
        <v>#REF!</v>
      </c>
      <c r="P28" s="45" t="e">
        <f>IF(AND('Mapa final'!#REF!="Media",'Mapa final'!#REF!="Menor"),CONCATENATE("R3C",'Mapa final'!#REF!),"")</f>
        <v>#REF!</v>
      </c>
      <c r="Q28" s="46" t="e">
        <f>IF(AND('Mapa final'!#REF!="Media",'Mapa final'!#REF!="Menor"),CONCATENATE("R3C",'Mapa final'!#REF!),"")</f>
        <v>#REF!</v>
      </c>
      <c r="R28" s="46" t="e">
        <f>IF(AND('Mapa final'!#REF!="Media",'Mapa final'!#REF!="Menor"),CONCATENATE("R3C",'Mapa final'!#REF!),"")</f>
        <v>#REF!</v>
      </c>
      <c r="S28" s="46" t="e">
        <f>IF(AND('Mapa final'!#REF!="Media",'Mapa final'!#REF!="Menor"),CONCATENATE("R3C",'Mapa final'!#REF!),"")</f>
        <v>#REF!</v>
      </c>
      <c r="T28" s="46" t="e">
        <f>IF(AND('Mapa final'!#REF!="Media",'Mapa final'!#REF!="Menor"),CONCATENATE("R3C",'Mapa final'!#REF!),"")</f>
        <v>#REF!</v>
      </c>
      <c r="U28" s="47" t="e">
        <f>IF(AND('Mapa final'!#REF!="Media",'Mapa final'!#REF!="Menor"),CONCATENATE("R3C",'Mapa final'!#REF!),"")</f>
        <v>#REF!</v>
      </c>
      <c r="V28" s="45" t="e">
        <f>IF(AND('Mapa final'!#REF!="Media",'Mapa final'!#REF!="Moderado"),CONCATENATE("R3C",'Mapa final'!#REF!),"")</f>
        <v>#REF!</v>
      </c>
      <c r="W28" s="46" t="e">
        <f>IF(AND('Mapa final'!#REF!="Media",'Mapa final'!#REF!="Moderado"),CONCATENATE("R3C",'Mapa final'!#REF!),"")</f>
        <v>#REF!</v>
      </c>
      <c r="X28" s="46" t="e">
        <f>IF(AND('Mapa final'!#REF!="Media",'Mapa final'!#REF!="Moderado"),CONCATENATE("R3C",'Mapa final'!#REF!),"")</f>
        <v>#REF!</v>
      </c>
      <c r="Y28" s="46" t="e">
        <f>IF(AND('Mapa final'!#REF!="Media",'Mapa final'!#REF!="Moderado"),CONCATENATE("R3C",'Mapa final'!#REF!),"")</f>
        <v>#REF!</v>
      </c>
      <c r="Z28" s="46" t="e">
        <f>IF(AND('Mapa final'!#REF!="Media",'Mapa final'!#REF!="Moderado"),CONCATENATE("R3C",'Mapa final'!#REF!),"")</f>
        <v>#REF!</v>
      </c>
      <c r="AA28" s="47" t="e">
        <f>IF(AND('Mapa final'!#REF!="Media",'Mapa final'!#REF!="Moderado"),CONCATENATE("R3C",'Mapa final'!#REF!),"")</f>
        <v>#REF!</v>
      </c>
      <c r="AB28" s="30" t="e">
        <f>IF(AND('Mapa final'!#REF!="Media",'Mapa final'!#REF!="Mayor"),CONCATENATE("R3C",'Mapa final'!#REF!),"")</f>
        <v>#REF!</v>
      </c>
      <c r="AC28" s="31" t="e">
        <f>IF(AND('Mapa final'!#REF!="Media",'Mapa final'!#REF!="Mayor"),CONCATENATE("R3C",'Mapa final'!#REF!),"")</f>
        <v>#REF!</v>
      </c>
      <c r="AD28" s="31" t="e">
        <f>IF(AND('Mapa final'!#REF!="Media",'Mapa final'!#REF!="Mayor"),CONCATENATE("R3C",'Mapa final'!#REF!),"")</f>
        <v>#REF!</v>
      </c>
      <c r="AE28" s="31" t="e">
        <f>IF(AND('Mapa final'!#REF!="Media",'Mapa final'!#REF!="Mayor"),CONCATENATE("R3C",'Mapa final'!#REF!),"")</f>
        <v>#REF!</v>
      </c>
      <c r="AF28" s="31" t="e">
        <f>IF(AND('Mapa final'!#REF!="Media",'Mapa final'!#REF!="Mayor"),CONCATENATE("R3C",'Mapa final'!#REF!),"")</f>
        <v>#REF!</v>
      </c>
      <c r="AG28" s="32" t="e">
        <f>IF(AND('Mapa final'!#REF!="Media",'Mapa final'!#REF!="Mayor"),CONCATENATE("R3C",'Mapa final'!#REF!),"")</f>
        <v>#REF!</v>
      </c>
      <c r="AH28" s="33" t="e">
        <f>IF(AND('Mapa final'!#REF!="Media",'Mapa final'!#REF!="Catastrófico"),CONCATENATE("R3C",'Mapa final'!#REF!),"")</f>
        <v>#REF!</v>
      </c>
      <c r="AI28" s="34" t="e">
        <f>IF(AND('Mapa final'!#REF!="Media",'Mapa final'!#REF!="Catastrófico"),CONCATENATE("R3C",'Mapa final'!#REF!),"")</f>
        <v>#REF!</v>
      </c>
      <c r="AJ28" s="34" t="e">
        <f>IF(AND('Mapa final'!#REF!="Media",'Mapa final'!#REF!="Catastrófico"),CONCATENATE("R3C",'Mapa final'!#REF!),"")</f>
        <v>#REF!</v>
      </c>
      <c r="AK28" s="34" t="e">
        <f>IF(AND('Mapa final'!#REF!="Media",'Mapa final'!#REF!="Catastrófico"),CONCATENATE("R3C",'Mapa final'!#REF!),"")</f>
        <v>#REF!</v>
      </c>
      <c r="AL28" s="34" t="e">
        <f>IF(AND('Mapa final'!#REF!="Media",'Mapa final'!#REF!="Catastrófico"),CONCATENATE("R3C",'Mapa final'!#REF!),"")</f>
        <v>#REF!</v>
      </c>
      <c r="AM28" s="35" t="e">
        <f>IF(AND('Mapa final'!#REF!="Media",'Mapa final'!#REF!="Catastrófico"),CONCATENATE("R3C",'Mapa final'!#REF!),"")</f>
        <v>#REF!</v>
      </c>
      <c r="AN28" s="61"/>
      <c r="AO28" s="430"/>
      <c r="AP28" s="431"/>
      <c r="AQ28" s="431"/>
      <c r="AR28" s="431"/>
      <c r="AS28" s="431"/>
      <c r="AT28" s="432"/>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row>
    <row r="29" spans="1:76" ht="15" customHeight="1" x14ac:dyDescent="0.3">
      <c r="A29" s="61"/>
      <c r="B29" s="349"/>
      <c r="C29" s="349"/>
      <c r="D29" s="350"/>
      <c r="E29" s="390"/>
      <c r="F29" s="391"/>
      <c r="G29" s="391"/>
      <c r="H29" s="391"/>
      <c r="I29" s="392"/>
      <c r="J29" s="45" t="e">
        <f>IF(AND('Mapa final'!#REF!="Media",'Mapa final'!#REF!="Leve"),CONCATENATE("R4C",'Mapa final'!#REF!),"")</f>
        <v>#REF!</v>
      </c>
      <c r="K29" s="46" t="e">
        <f>IF(AND('Mapa final'!#REF!="Media",'Mapa final'!#REF!="Leve"),CONCATENATE("R4C",'Mapa final'!#REF!),"")</f>
        <v>#REF!</v>
      </c>
      <c r="L29" s="46" t="e">
        <f>IF(AND('Mapa final'!#REF!="Media",'Mapa final'!#REF!="Leve"),CONCATENATE("R4C",'Mapa final'!#REF!),"")</f>
        <v>#REF!</v>
      </c>
      <c r="M29" s="46" t="e">
        <f>IF(AND('Mapa final'!#REF!="Media",'Mapa final'!#REF!="Leve"),CONCATENATE("R4C",'Mapa final'!#REF!),"")</f>
        <v>#REF!</v>
      </c>
      <c r="N29" s="46" t="e">
        <f>IF(AND('Mapa final'!#REF!="Media",'Mapa final'!#REF!="Leve"),CONCATENATE("R4C",'Mapa final'!#REF!),"")</f>
        <v>#REF!</v>
      </c>
      <c r="O29" s="47" t="e">
        <f>IF(AND('Mapa final'!#REF!="Media",'Mapa final'!#REF!="Leve"),CONCATENATE("R4C",'Mapa final'!#REF!),"")</f>
        <v>#REF!</v>
      </c>
      <c r="P29" s="45" t="e">
        <f>IF(AND('Mapa final'!#REF!="Media",'Mapa final'!#REF!="Menor"),CONCATENATE("R4C",'Mapa final'!#REF!),"")</f>
        <v>#REF!</v>
      </c>
      <c r="Q29" s="46" t="e">
        <f>IF(AND('Mapa final'!#REF!="Media",'Mapa final'!#REF!="Menor"),CONCATENATE("R4C",'Mapa final'!#REF!),"")</f>
        <v>#REF!</v>
      </c>
      <c r="R29" s="46" t="e">
        <f>IF(AND('Mapa final'!#REF!="Media",'Mapa final'!#REF!="Menor"),CONCATENATE("R4C",'Mapa final'!#REF!),"")</f>
        <v>#REF!</v>
      </c>
      <c r="S29" s="46" t="e">
        <f>IF(AND('Mapa final'!#REF!="Media",'Mapa final'!#REF!="Menor"),CONCATENATE("R4C",'Mapa final'!#REF!),"")</f>
        <v>#REF!</v>
      </c>
      <c r="T29" s="46" t="e">
        <f>IF(AND('Mapa final'!#REF!="Media",'Mapa final'!#REF!="Menor"),CONCATENATE("R4C",'Mapa final'!#REF!),"")</f>
        <v>#REF!</v>
      </c>
      <c r="U29" s="47" t="e">
        <f>IF(AND('Mapa final'!#REF!="Media",'Mapa final'!#REF!="Menor"),CONCATENATE("R4C",'Mapa final'!#REF!),"")</f>
        <v>#REF!</v>
      </c>
      <c r="V29" s="45" t="e">
        <f>IF(AND('Mapa final'!#REF!="Media",'Mapa final'!#REF!="Moderado"),CONCATENATE("R4C",'Mapa final'!#REF!),"")</f>
        <v>#REF!</v>
      </c>
      <c r="W29" s="46" t="e">
        <f>IF(AND('Mapa final'!#REF!="Media",'Mapa final'!#REF!="Moderado"),CONCATENATE("R4C",'Mapa final'!#REF!),"")</f>
        <v>#REF!</v>
      </c>
      <c r="X29" s="46" t="e">
        <f>IF(AND('Mapa final'!#REF!="Media",'Mapa final'!#REF!="Moderado"),CONCATENATE("R4C",'Mapa final'!#REF!),"")</f>
        <v>#REF!</v>
      </c>
      <c r="Y29" s="46" t="e">
        <f>IF(AND('Mapa final'!#REF!="Media",'Mapa final'!#REF!="Moderado"),CONCATENATE("R4C",'Mapa final'!#REF!),"")</f>
        <v>#REF!</v>
      </c>
      <c r="Z29" s="46" t="e">
        <f>IF(AND('Mapa final'!#REF!="Media",'Mapa final'!#REF!="Moderado"),CONCATENATE("R4C",'Mapa final'!#REF!),"")</f>
        <v>#REF!</v>
      </c>
      <c r="AA29" s="47" t="e">
        <f>IF(AND('Mapa final'!#REF!="Media",'Mapa final'!#REF!="Moderado"),CONCATENATE("R4C",'Mapa final'!#REF!),"")</f>
        <v>#REF!</v>
      </c>
      <c r="AB29" s="30" t="e">
        <f>IF(AND('Mapa final'!#REF!="Media",'Mapa final'!#REF!="Mayor"),CONCATENATE("R4C",'Mapa final'!#REF!),"")</f>
        <v>#REF!</v>
      </c>
      <c r="AC29" s="31" t="e">
        <f>IF(AND('Mapa final'!#REF!="Media",'Mapa final'!#REF!="Mayor"),CONCATENATE("R4C",'Mapa final'!#REF!),"")</f>
        <v>#REF!</v>
      </c>
      <c r="AD29" s="31" t="e">
        <f>IF(AND('Mapa final'!#REF!="Media",'Mapa final'!#REF!="Mayor"),CONCATENATE("R4C",'Mapa final'!#REF!),"")</f>
        <v>#REF!</v>
      </c>
      <c r="AE29" s="31" t="e">
        <f>IF(AND('Mapa final'!#REF!="Media",'Mapa final'!#REF!="Mayor"),CONCATENATE("R4C",'Mapa final'!#REF!),"")</f>
        <v>#REF!</v>
      </c>
      <c r="AF29" s="31" t="e">
        <f>IF(AND('Mapa final'!#REF!="Media",'Mapa final'!#REF!="Mayor"),CONCATENATE("R4C",'Mapa final'!#REF!),"")</f>
        <v>#REF!</v>
      </c>
      <c r="AG29" s="32" t="e">
        <f>IF(AND('Mapa final'!#REF!="Media",'Mapa final'!#REF!="Mayor"),CONCATENATE("R4C",'Mapa final'!#REF!),"")</f>
        <v>#REF!</v>
      </c>
      <c r="AH29" s="33" t="e">
        <f>IF(AND('Mapa final'!#REF!="Media",'Mapa final'!#REF!="Catastrófico"),CONCATENATE("R4C",'Mapa final'!#REF!),"")</f>
        <v>#REF!</v>
      </c>
      <c r="AI29" s="34" t="e">
        <f>IF(AND('Mapa final'!#REF!="Media",'Mapa final'!#REF!="Catastrófico"),CONCATENATE("R4C",'Mapa final'!#REF!),"")</f>
        <v>#REF!</v>
      </c>
      <c r="AJ29" s="34" t="e">
        <f>IF(AND('Mapa final'!#REF!="Media",'Mapa final'!#REF!="Catastrófico"),CONCATENATE("R4C",'Mapa final'!#REF!),"")</f>
        <v>#REF!</v>
      </c>
      <c r="AK29" s="34" t="e">
        <f>IF(AND('Mapa final'!#REF!="Media",'Mapa final'!#REF!="Catastrófico"),CONCATENATE("R4C",'Mapa final'!#REF!),"")</f>
        <v>#REF!</v>
      </c>
      <c r="AL29" s="34" t="e">
        <f>IF(AND('Mapa final'!#REF!="Media",'Mapa final'!#REF!="Catastrófico"),CONCATENATE("R4C",'Mapa final'!#REF!),"")</f>
        <v>#REF!</v>
      </c>
      <c r="AM29" s="35" t="e">
        <f>IF(AND('Mapa final'!#REF!="Media",'Mapa final'!#REF!="Catastrófico"),CONCATENATE("R4C",'Mapa final'!#REF!),"")</f>
        <v>#REF!</v>
      </c>
      <c r="AN29" s="61"/>
      <c r="AO29" s="430"/>
      <c r="AP29" s="431"/>
      <c r="AQ29" s="431"/>
      <c r="AR29" s="431"/>
      <c r="AS29" s="431"/>
      <c r="AT29" s="432"/>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row>
    <row r="30" spans="1:76" ht="15" customHeight="1" x14ac:dyDescent="0.3">
      <c r="A30" s="61"/>
      <c r="B30" s="349"/>
      <c r="C30" s="349"/>
      <c r="D30" s="350"/>
      <c r="E30" s="390"/>
      <c r="F30" s="391"/>
      <c r="G30" s="391"/>
      <c r="H30" s="391"/>
      <c r="I30" s="392"/>
      <c r="J30" s="45" t="e">
        <f>IF(AND('Mapa final'!#REF!="Media",'Mapa final'!#REF!="Leve"),CONCATENATE("R5C",'Mapa final'!#REF!),"")</f>
        <v>#REF!</v>
      </c>
      <c r="K30" s="46" t="e">
        <f>IF(AND('Mapa final'!#REF!="Media",'Mapa final'!#REF!="Leve"),CONCATENATE("R5C",'Mapa final'!#REF!),"")</f>
        <v>#REF!</v>
      </c>
      <c r="L30" s="46" t="e">
        <f>IF(AND('Mapa final'!#REF!="Media",'Mapa final'!#REF!="Leve"),CONCATENATE("R5C",'Mapa final'!#REF!),"")</f>
        <v>#REF!</v>
      </c>
      <c r="M30" s="46" t="e">
        <f>IF(AND('Mapa final'!#REF!="Media",'Mapa final'!#REF!="Leve"),CONCATENATE("R5C",'Mapa final'!#REF!),"")</f>
        <v>#REF!</v>
      </c>
      <c r="N30" s="46" t="e">
        <f>IF(AND('Mapa final'!#REF!="Media",'Mapa final'!#REF!="Leve"),CONCATENATE("R5C",'Mapa final'!#REF!),"")</f>
        <v>#REF!</v>
      </c>
      <c r="O30" s="47" t="e">
        <f>IF(AND('Mapa final'!#REF!="Media",'Mapa final'!#REF!="Leve"),CONCATENATE("R5C",'Mapa final'!#REF!),"")</f>
        <v>#REF!</v>
      </c>
      <c r="P30" s="45" t="e">
        <f>IF(AND('Mapa final'!#REF!="Media",'Mapa final'!#REF!="Menor"),CONCATENATE("R5C",'Mapa final'!#REF!),"")</f>
        <v>#REF!</v>
      </c>
      <c r="Q30" s="46" t="e">
        <f>IF(AND('Mapa final'!#REF!="Media",'Mapa final'!#REF!="Menor"),CONCATENATE("R5C",'Mapa final'!#REF!),"")</f>
        <v>#REF!</v>
      </c>
      <c r="R30" s="46" t="e">
        <f>IF(AND('Mapa final'!#REF!="Media",'Mapa final'!#REF!="Menor"),CONCATENATE("R5C",'Mapa final'!#REF!),"")</f>
        <v>#REF!</v>
      </c>
      <c r="S30" s="46" t="e">
        <f>IF(AND('Mapa final'!#REF!="Media",'Mapa final'!#REF!="Menor"),CONCATENATE("R5C",'Mapa final'!#REF!),"")</f>
        <v>#REF!</v>
      </c>
      <c r="T30" s="46" t="e">
        <f>IF(AND('Mapa final'!#REF!="Media",'Mapa final'!#REF!="Menor"),CONCATENATE("R5C",'Mapa final'!#REF!),"")</f>
        <v>#REF!</v>
      </c>
      <c r="U30" s="47" t="e">
        <f>IF(AND('Mapa final'!#REF!="Media",'Mapa final'!#REF!="Menor"),CONCATENATE("R5C",'Mapa final'!#REF!),"")</f>
        <v>#REF!</v>
      </c>
      <c r="V30" s="45" t="e">
        <f>IF(AND('Mapa final'!#REF!="Media",'Mapa final'!#REF!="Moderado"),CONCATENATE("R5C",'Mapa final'!#REF!),"")</f>
        <v>#REF!</v>
      </c>
      <c r="W30" s="46" t="e">
        <f>IF(AND('Mapa final'!#REF!="Media",'Mapa final'!#REF!="Moderado"),CONCATENATE("R5C",'Mapa final'!#REF!),"")</f>
        <v>#REF!</v>
      </c>
      <c r="X30" s="46" t="e">
        <f>IF(AND('Mapa final'!#REF!="Media",'Mapa final'!#REF!="Moderado"),CONCATENATE("R5C",'Mapa final'!#REF!),"")</f>
        <v>#REF!</v>
      </c>
      <c r="Y30" s="46" t="e">
        <f>IF(AND('Mapa final'!#REF!="Media",'Mapa final'!#REF!="Moderado"),CONCATENATE("R5C",'Mapa final'!#REF!),"")</f>
        <v>#REF!</v>
      </c>
      <c r="Z30" s="46" t="e">
        <f>IF(AND('Mapa final'!#REF!="Media",'Mapa final'!#REF!="Moderado"),CONCATENATE("R5C",'Mapa final'!#REF!),"")</f>
        <v>#REF!</v>
      </c>
      <c r="AA30" s="47" t="e">
        <f>IF(AND('Mapa final'!#REF!="Media",'Mapa final'!#REF!="Moderado"),CONCATENATE("R5C",'Mapa final'!#REF!),"")</f>
        <v>#REF!</v>
      </c>
      <c r="AB30" s="30" t="e">
        <f>IF(AND('Mapa final'!#REF!="Media",'Mapa final'!#REF!="Mayor"),CONCATENATE("R5C",'Mapa final'!#REF!),"")</f>
        <v>#REF!</v>
      </c>
      <c r="AC30" s="31" t="e">
        <f>IF(AND('Mapa final'!#REF!="Media",'Mapa final'!#REF!="Mayor"),CONCATENATE("R5C",'Mapa final'!#REF!),"")</f>
        <v>#REF!</v>
      </c>
      <c r="AD30" s="31" t="e">
        <f>IF(AND('Mapa final'!#REF!="Media",'Mapa final'!#REF!="Mayor"),CONCATENATE("R5C",'Mapa final'!#REF!),"")</f>
        <v>#REF!</v>
      </c>
      <c r="AE30" s="31" t="e">
        <f>IF(AND('Mapa final'!#REF!="Media",'Mapa final'!#REF!="Mayor"),CONCATENATE("R5C",'Mapa final'!#REF!),"")</f>
        <v>#REF!</v>
      </c>
      <c r="AF30" s="31" t="e">
        <f>IF(AND('Mapa final'!#REF!="Media",'Mapa final'!#REF!="Mayor"),CONCATENATE("R5C",'Mapa final'!#REF!),"")</f>
        <v>#REF!</v>
      </c>
      <c r="AG30" s="32" t="e">
        <f>IF(AND('Mapa final'!#REF!="Media",'Mapa final'!#REF!="Mayor"),CONCATENATE("R5C",'Mapa final'!#REF!),"")</f>
        <v>#REF!</v>
      </c>
      <c r="AH30" s="33" t="e">
        <f>IF(AND('Mapa final'!#REF!="Media",'Mapa final'!#REF!="Catastrófico"),CONCATENATE("R5C",'Mapa final'!#REF!),"")</f>
        <v>#REF!</v>
      </c>
      <c r="AI30" s="34" t="e">
        <f>IF(AND('Mapa final'!#REF!="Media",'Mapa final'!#REF!="Catastrófico"),CONCATENATE("R5C",'Mapa final'!#REF!),"")</f>
        <v>#REF!</v>
      </c>
      <c r="AJ30" s="34" t="e">
        <f>IF(AND('Mapa final'!#REF!="Media",'Mapa final'!#REF!="Catastrófico"),CONCATENATE("R5C",'Mapa final'!#REF!),"")</f>
        <v>#REF!</v>
      </c>
      <c r="AK30" s="34" t="e">
        <f>IF(AND('Mapa final'!#REF!="Media",'Mapa final'!#REF!="Catastrófico"),CONCATENATE("R5C",'Mapa final'!#REF!),"")</f>
        <v>#REF!</v>
      </c>
      <c r="AL30" s="34" t="e">
        <f>IF(AND('Mapa final'!#REF!="Media",'Mapa final'!#REF!="Catastrófico"),CONCATENATE("R5C",'Mapa final'!#REF!),"")</f>
        <v>#REF!</v>
      </c>
      <c r="AM30" s="35" t="e">
        <f>IF(AND('Mapa final'!#REF!="Media",'Mapa final'!#REF!="Catastrófico"),CONCATENATE("R5C",'Mapa final'!#REF!),"")</f>
        <v>#REF!</v>
      </c>
      <c r="AN30" s="61"/>
      <c r="AO30" s="430"/>
      <c r="AP30" s="431"/>
      <c r="AQ30" s="431"/>
      <c r="AR30" s="431"/>
      <c r="AS30" s="431"/>
      <c r="AT30" s="432"/>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row>
    <row r="31" spans="1:76" ht="15" customHeight="1" x14ac:dyDescent="0.3">
      <c r="A31" s="61"/>
      <c r="B31" s="349"/>
      <c r="C31" s="349"/>
      <c r="D31" s="350"/>
      <c r="E31" s="390"/>
      <c r="F31" s="391"/>
      <c r="G31" s="391"/>
      <c r="H31" s="391"/>
      <c r="I31" s="392"/>
      <c r="J31" s="45" t="e">
        <f>IF(AND('Mapa final'!#REF!="Media",'Mapa final'!#REF!="Leve"),CONCATENATE("R6C",'Mapa final'!#REF!),"")</f>
        <v>#REF!</v>
      </c>
      <c r="K31" s="46" t="e">
        <f>IF(AND('Mapa final'!#REF!="Media",'Mapa final'!#REF!="Leve"),CONCATENATE("R6C",'Mapa final'!#REF!),"")</f>
        <v>#REF!</v>
      </c>
      <c r="L31" s="46" t="e">
        <f>IF(AND('Mapa final'!#REF!="Media",'Mapa final'!#REF!="Leve"),CONCATENATE("R6C",'Mapa final'!#REF!),"")</f>
        <v>#REF!</v>
      </c>
      <c r="M31" s="46" t="e">
        <f>IF(AND('Mapa final'!#REF!="Media",'Mapa final'!#REF!="Leve"),CONCATENATE("R6C",'Mapa final'!#REF!),"")</f>
        <v>#REF!</v>
      </c>
      <c r="N31" s="46" t="e">
        <f>IF(AND('Mapa final'!#REF!="Media",'Mapa final'!#REF!="Leve"),CONCATENATE("R6C",'Mapa final'!#REF!),"")</f>
        <v>#REF!</v>
      </c>
      <c r="O31" s="47" t="e">
        <f>IF(AND('Mapa final'!#REF!="Media",'Mapa final'!#REF!="Leve"),CONCATENATE("R6C",'Mapa final'!#REF!),"")</f>
        <v>#REF!</v>
      </c>
      <c r="P31" s="45" t="e">
        <f>IF(AND('Mapa final'!#REF!="Media",'Mapa final'!#REF!="Menor"),CONCATENATE("R6C",'Mapa final'!#REF!),"")</f>
        <v>#REF!</v>
      </c>
      <c r="Q31" s="46" t="e">
        <f>IF(AND('Mapa final'!#REF!="Media",'Mapa final'!#REF!="Menor"),CONCATENATE("R6C",'Mapa final'!#REF!),"")</f>
        <v>#REF!</v>
      </c>
      <c r="R31" s="46" t="e">
        <f>IF(AND('Mapa final'!#REF!="Media",'Mapa final'!#REF!="Menor"),CONCATENATE("R6C",'Mapa final'!#REF!),"")</f>
        <v>#REF!</v>
      </c>
      <c r="S31" s="46" t="e">
        <f>IF(AND('Mapa final'!#REF!="Media",'Mapa final'!#REF!="Menor"),CONCATENATE("R6C",'Mapa final'!#REF!),"")</f>
        <v>#REF!</v>
      </c>
      <c r="T31" s="46" t="e">
        <f>IF(AND('Mapa final'!#REF!="Media",'Mapa final'!#REF!="Menor"),CONCATENATE("R6C",'Mapa final'!#REF!),"")</f>
        <v>#REF!</v>
      </c>
      <c r="U31" s="47" t="e">
        <f>IF(AND('Mapa final'!#REF!="Media",'Mapa final'!#REF!="Menor"),CONCATENATE("R6C",'Mapa final'!#REF!),"")</f>
        <v>#REF!</v>
      </c>
      <c r="V31" s="45" t="e">
        <f>IF(AND('Mapa final'!#REF!="Media",'Mapa final'!#REF!="Moderado"),CONCATENATE("R6C",'Mapa final'!#REF!),"")</f>
        <v>#REF!</v>
      </c>
      <c r="W31" s="46" t="e">
        <f>IF(AND('Mapa final'!#REF!="Media",'Mapa final'!#REF!="Moderado"),CONCATENATE("R6C",'Mapa final'!#REF!),"")</f>
        <v>#REF!</v>
      </c>
      <c r="X31" s="46" t="e">
        <f>IF(AND('Mapa final'!#REF!="Media",'Mapa final'!#REF!="Moderado"),CONCATENATE("R6C",'Mapa final'!#REF!),"")</f>
        <v>#REF!</v>
      </c>
      <c r="Y31" s="46" t="e">
        <f>IF(AND('Mapa final'!#REF!="Media",'Mapa final'!#REF!="Moderado"),CONCATENATE("R6C",'Mapa final'!#REF!),"")</f>
        <v>#REF!</v>
      </c>
      <c r="Z31" s="46" t="e">
        <f>IF(AND('Mapa final'!#REF!="Media",'Mapa final'!#REF!="Moderado"),CONCATENATE("R6C",'Mapa final'!#REF!),"")</f>
        <v>#REF!</v>
      </c>
      <c r="AA31" s="47" t="e">
        <f>IF(AND('Mapa final'!#REF!="Media",'Mapa final'!#REF!="Moderado"),CONCATENATE("R6C",'Mapa final'!#REF!),"")</f>
        <v>#REF!</v>
      </c>
      <c r="AB31" s="30" t="e">
        <f>IF(AND('Mapa final'!#REF!="Media",'Mapa final'!#REF!="Mayor"),CONCATENATE("R6C",'Mapa final'!#REF!),"")</f>
        <v>#REF!</v>
      </c>
      <c r="AC31" s="31" t="e">
        <f>IF(AND('Mapa final'!#REF!="Media",'Mapa final'!#REF!="Mayor"),CONCATENATE("R6C",'Mapa final'!#REF!),"")</f>
        <v>#REF!</v>
      </c>
      <c r="AD31" s="31" t="e">
        <f>IF(AND('Mapa final'!#REF!="Media",'Mapa final'!#REF!="Mayor"),CONCATENATE("R6C",'Mapa final'!#REF!),"")</f>
        <v>#REF!</v>
      </c>
      <c r="AE31" s="31" t="e">
        <f>IF(AND('Mapa final'!#REF!="Media",'Mapa final'!#REF!="Mayor"),CONCATENATE("R6C",'Mapa final'!#REF!),"")</f>
        <v>#REF!</v>
      </c>
      <c r="AF31" s="31" t="e">
        <f>IF(AND('Mapa final'!#REF!="Media",'Mapa final'!#REF!="Mayor"),CONCATENATE("R6C",'Mapa final'!#REF!),"")</f>
        <v>#REF!</v>
      </c>
      <c r="AG31" s="32" t="e">
        <f>IF(AND('Mapa final'!#REF!="Media",'Mapa final'!#REF!="Mayor"),CONCATENATE("R6C",'Mapa final'!#REF!),"")</f>
        <v>#REF!</v>
      </c>
      <c r="AH31" s="33" t="e">
        <f>IF(AND('Mapa final'!#REF!="Media",'Mapa final'!#REF!="Catastrófico"),CONCATENATE("R6C",'Mapa final'!#REF!),"")</f>
        <v>#REF!</v>
      </c>
      <c r="AI31" s="34" t="e">
        <f>IF(AND('Mapa final'!#REF!="Media",'Mapa final'!#REF!="Catastrófico"),CONCATENATE("R6C",'Mapa final'!#REF!),"")</f>
        <v>#REF!</v>
      </c>
      <c r="AJ31" s="34" t="e">
        <f>IF(AND('Mapa final'!#REF!="Media",'Mapa final'!#REF!="Catastrófico"),CONCATENATE("R6C",'Mapa final'!#REF!),"")</f>
        <v>#REF!</v>
      </c>
      <c r="AK31" s="34" t="e">
        <f>IF(AND('Mapa final'!#REF!="Media",'Mapa final'!#REF!="Catastrófico"),CONCATENATE("R6C",'Mapa final'!#REF!),"")</f>
        <v>#REF!</v>
      </c>
      <c r="AL31" s="34" t="e">
        <f>IF(AND('Mapa final'!#REF!="Media",'Mapa final'!#REF!="Catastrófico"),CONCATENATE("R6C",'Mapa final'!#REF!),"")</f>
        <v>#REF!</v>
      </c>
      <c r="AM31" s="35" t="e">
        <f>IF(AND('Mapa final'!#REF!="Media",'Mapa final'!#REF!="Catastrófico"),CONCATENATE("R6C",'Mapa final'!#REF!),"")</f>
        <v>#REF!</v>
      </c>
      <c r="AN31" s="61"/>
      <c r="AO31" s="430"/>
      <c r="AP31" s="431"/>
      <c r="AQ31" s="431"/>
      <c r="AR31" s="431"/>
      <c r="AS31" s="431"/>
      <c r="AT31" s="432"/>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row>
    <row r="32" spans="1:76" ht="15" customHeight="1" x14ac:dyDescent="0.3">
      <c r="A32" s="61"/>
      <c r="B32" s="349"/>
      <c r="C32" s="349"/>
      <c r="D32" s="350"/>
      <c r="E32" s="390"/>
      <c r="F32" s="391"/>
      <c r="G32" s="391"/>
      <c r="H32" s="391"/>
      <c r="I32" s="392"/>
      <c r="J32" s="45" t="e">
        <f>IF(AND('Mapa final'!#REF!="Media",'Mapa final'!#REF!="Leve"),CONCATENATE("R7C",'Mapa final'!#REF!),"")</f>
        <v>#REF!</v>
      </c>
      <c r="K32" s="46" t="e">
        <f>IF(AND('Mapa final'!#REF!="Media",'Mapa final'!#REF!="Leve"),CONCATENATE("R7C",'Mapa final'!#REF!),"")</f>
        <v>#REF!</v>
      </c>
      <c r="L32" s="46" t="e">
        <f>IF(AND('Mapa final'!#REF!="Media",'Mapa final'!#REF!="Leve"),CONCATENATE("R7C",'Mapa final'!#REF!),"")</f>
        <v>#REF!</v>
      </c>
      <c r="M32" s="46" t="e">
        <f>IF(AND('Mapa final'!#REF!="Media",'Mapa final'!#REF!="Leve"),CONCATENATE("R7C",'Mapa final'!#REF!),"")</f>
        <v>#REF!</v>
      </c>
      <c r="N32" s="46" t="e">
        <f>IF(AND('Mapa final'!#REF!="Media",'Mapa final'!#REF!="Leve"),CONCATENATE("R7C",'Mapa final'!#REF!),"")</f>
        <v>#REF!</v>
      </c>
      <c r="O32" s="47" t="e">
        <f>IF(AND('Mapa final'!#REF!="Media",'Mapa final'!#REF!="Leve"),CONCATENATE("R7C",'Mapa final'!#REF!),"")</f>
        <v>#REF!</v>
      </c>
      <c r="P32" s="45" t="e">
        <f>IF(AND('Mapa final'!#REF!="Media",'Mapa final'!#REF!="Menor"),CONCATENATE("R7C",'Mapa final'!#REF!),"")</f>
        <v>#REF!</v>
      </c>
      <c r="Q32" s="46" t="e">
        <f>IF(AND('Mapa final'!#REF!="Media",'Mapa final'!#REF!="Menor"),CONCATENATE("R7C",'Mapa final'!#REF!),"")</f>
        <v>#REF!</v>
      </c>
      <c r="R32" s="46" t="e">
        <f>IF(AND('Mapa final'!#REF!="Media",'Mapa final'!#REF!="Menor"),CONCATENATE("R7C",'Mapa final'!#REF!),"")</f>
        <v>#REF!</v>
      </c>
      <c r="S32" s="46" t="e">
        <f>IF(AND('Mapa final'!#REF!="Media",'Mapa final'!#REF!="Menor"),CONCATENATE("R7C",'Mapa final'!#REF!),"")</f>
        <v>#REF!</v>
      </c>
      <c r="T32" s="46" t="e">
        <f>IF(AND('Mapa final'!#REF!="Media",'Mapa final'!#REF!="Menor"),CONCATENATE("R7C",'Mapa final'!#REF!),"")</f>
        <v>#REF!</v>
      </c>
      <c r="U32" s="47" t="e">
        <f>IF(AND('Mapa final'!#REF!="Media",'Mapa final'!#REF!="Menor"),CONCATENATE("R7C",'Mapa final'!#REF!),"")</f>
        <v>#REF!</v>
      </c>
      <c r="V32" s="45" t="e">
        <f>IF(AND('Mapa final'!#REF!="Media",'Mapa final'!#REF!="Moderado"),CONCATENATE("R7C",'Mapa final'!#REF!),"")</f>
        <v>#REF!</v>
      </c>
      <c r="W32" s="46" t="e">
        <f>IF(AND('Mapa final'!#REF!="Media",'Mapa final'!#REF!="Moderado"),CONCATENATE("R7C",'Mapa final'!#REF!),"")</f>
        <v>#REF!</v>
      </c>
      <c r="X32" s="46" t="e">
        <f>IF(AND('Mapa final'!#REF!="Media",'Mapa final'!#REF!="Moderado"),CONCATENATE("R7C",'Mapa final'!#REF!),"")</f>
        <v>#REF!</v>
      </c>
      <c r="Y32" s="46" t="e">
        <f>IF(AND('Mapa final'!#REF!="Media",'Mapa final'!#REF!="Moderado"),CONCATENATE("R7C",'Mapa final'!#REF!),"")</f>
        <v>#REF!</v>
      </c>
      <c r="Z32" s="46" t="e">
        <f>IF(AND('Mapa final'!#REF!="Media",'Mapa final'!#REF!="Moderado"),CONCATENATE("R7C",'Mapa final'!#REF!),"")</f>
        <v>#REF!</v>
      </c>
      <c r="AA32" s="47" t="e">
        <f>IF(AND('Mapa final'!#REF!="Media",'Mapa final'!#REF!="Moderado"),CONCATENATE("R7C",'Mapa final'!#REF!),"")</f>
        <v>#REF!</v>
      </c>
      <c r="AB32" s="30" t="e">
        <f>IF(AND('Mapa final'!#REF!="Media",'Mapa final'!#REF!="Mayor"),CONCATENATE("R7C",'Mapa final'!#REF!),"")</f>
        <v>#REF!</v>
      </c>
      <c r="AC32" s="31" t="e">
        <f>IF(AND('Mapa final'!#REF!="Media",'Mapa final'!#REF!="Mayor"),CONCATENATE("R7C",'Mapa final'!#REF!),"")</f>
        <v>#REF!</v>
      </c>
      <c r="AD32" s="31" t="e">
        <f>IF(AND('Mapa final'!#REF!="Media",'Mapa final'!#REF!="Mayor"),CONCATENATE("R7C",'Mapa final'!#REF!),"")</f>
        <v>#REF!</v>
      </c>
      <c r="AE32" s="31" t="e">
        <f>IF(AND('Mapa final'!#REF!="Media",'Mapa final'!#REF!="Mayor"),CONCATENATE("R7C",'Mapa final'!#REF!),"")</f>
        <v>#REF!</v>
      </c>
      <c r="AF32" s="31" t="e">
        <f>IF(AND('Mapa final'!#REF!="Media",'Mapa final'!#REF!="Mayor"),CONCATENATE("R7C",'Mapa final'!#REF!),"")</f>
        <v>#REF!</v>
      </c>
      <c r="AG32" s="32" t="e">
        <f>IF(AND('Mapa final'!#REF!="Media",'Mapa final'!#REF!="Mayor"),CONCATENATE("R7C",'Mapa final'!#REF!),"")</f>
        <v>#REF!</v>
      </c>
      <c r="AH32" s="33" t="e">
        <f>IF(AND('Mapa final'!#REF!="Media",'Mapa final'!#REF!="Catastrófico"),CONCATENATE("R7C",'Mapa final'!#REF!),"")</f>
        <v>#REF!</v>
      </c>
      <c r="AI32" s="34" t="e">
        <f>IF(AND('Mapa final'!#REF!="Media",'Mapa final'!#REF!="Catastrófico"),CONCATENATE("R7C",'Mapa final'!#REF!),"")</f>
        <v>#REF!</v>
      </c>
      <c r="AJ32" s="34" t="e">
        <f>IF(AND('Mapa final'!#REF!="Media",'Mapa final'!#REF!="Catastrófico"),CONCATENATE("R7C",'Mapa final'!#REF!),"")</f>
        <v>#REF!</v>
      </c>
      <c r="AK32" s="34" t="e">
        <f>IF(AND('Mapa final'!#REF!="Media",'Mapa final'!#REF!="Catastrófico"),CONCATENATE("R7C",'Mapa final'!#REF!),"")</f>
        <v>#REF!</v>
      </c>
      <c r="AL32" s="34" t="e">
        <f>IF(AND('Mapa final'!#REF!="Media",'Mapa final'!#REF!="Catastrófico"),CONCATENATE("R7C",'Mapa final'!#REF!),"")</f>
        <v>#REF!</v>
      </c>
      <c r="AM32" s="35" t="e">
        <f>IF(AND('Mapa final'!#REF!="Media",'Mapa final'!#REF!="Catastrófico"),CONCATENATE("R7C",'Mapa final'!#REF!),"")</f>
        <v>#REF!</v>
      </c>
      <c r="AN32" s="61"/>
      <c r="AO32" s="430"/>
      <c r="AP32" s="431"/>
      <c r="AQ32" s="431"/>
      <c r="AR32" s="431"/>
      <c r="AS32" s="431"/>
      <c r="AT32" s="432"/>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row>
    <row r="33" spans="1:80" ht="15" customHeight="1" x14ac:dyDescent="0.3">
      <c r="A33" s="61"/>
      <c r="B33" s="349"/>
      <c r="C33" s="349"/>
      <c r="D33" s="350"/>
      <c r="E33" s="390"/>
      <c r="F33" s="391"/>
      <c r="G33" s="391"/>
      <c r="H33" s="391"/>
      <c r="I33" s="392"/>
      <c r="J33" s="45" t="e">
        <f>IF(AND('Mapa final'!#REF!="Media",'Mapa final'!#REF!="Leve"),CONCATENATE("R8C",'Mapa final'!#REF!),"")</f>
        <v>#REF!</v>
      </c>
      <c r="K33" s="46" t="e">
        <f>IF(AND('Mapa final'!#REF!="Media",'Mapa final'!#REF!="Leve"),CONCATENATE("R8C",'Mapa final'!#REF!),"")</f>
        <v>#REF!</v>
      </c>
      <c r="L33" s="46" t="e">
        <f>IF(AND('Mapa final'!#REF!="Media",'Mapa final'!#REF!="Leve"),CONCATENATE("R8C",'Mapa final'!#REF!),"")</f>
        <v>#REF!</v>
      </c>
      <c r="M33" s="46" t="e">
        <f>IF(AND('Mapa final'!#REF!="Media",'Mapa final'!#REF!="Leve"),CONCATENATE("R8C",'Mapa final'!#REF!),"")</f>
        <v>#REF!</v>
      </c>
      <c r="N33" s="46" t="e">
        <f>IF(AND('Mapa final'!#REF!="Media",'Mapa final'!#REF!="Leve"),CONCATENATE("R8C",'Mapa final'!#REF!),"")</f>
        <v>#REF!</v>
      </c>
      <c r="O33" s="47" t="e">
        <f>IF(AND('Mapa final'!#REF!="Media",'Mapa final'!#REF!="Leve"),CONCATENATE("R8C",'Mapa final'!#REF!),"")</f>
        <v>#REF!</v>
      </c>
      <c r="P33" s="45" t="e">
        <f>IF(AND('Mapa final'!#REF!="Media",'Mapa final'!#REF!="Menor"),CONCATENATE("R8C",'Mapa final'!#REF!),"")</f>
        <v>#REF!</v>
      </c>
      <c r="Q33" s="46" t="e">
        <f>IF(AND('Mapa final'!#REF!="Media",'Mapa final'!#REF!="Menor"),CONCATENATE("R8C",'Mapa final'!#REF!),"")</f>
        <v>#REF!</v>
      </c>
      <c r="R33" s="46" t="e">
        <f>IF(AND('Mapa final'!#REF!="Media",'Mapa final'!#REF!="Menor"),CONCATENATE("R8C",'Mapa final'!#REF!),"")</f>
        <v>#REF!</v>
      </c>
      <c r="S33" s="46" t="e">
        <f>IF(AND('Mapa final'!#REF!="Media",'Mapa final'!#REF!="Menor"),CONCATENATE("R8C",'Mapa final'!#REF!),"")</f>
        <v>#REF!</v>
      </c>
      <c r="T33" s="46" t="e">
        <f>IF(AND('Mapa final'!#REF!="Media",'Mapa final'!#REF!="Menor"),CONCATENATE("R8C",'Mapa final'!#REF!),"")</f>
        <v>#REF!</v>
      </c>
      <c r="U33" s="47" t="e">
        <f>IF(AND('Mapa final'!#REF!="Media",'Mapa final'!#REF!="Menor"),CONCATENATE("R8C",'Mapa final'!#REF!),"")</f>
        <v>#REF!</v>
      </c>
      <c r="V33" s="45" t="e">
        <f>IF(AND('Mapa final'!#REF!="Media",'Mapa final'!#REF!="Moderado"),CONCATENATE("R8C",'Mapa final'!#REF!),"")</f>
        <v>#REF!</v>
      </c>
      <c r="W33" s="46" t="e">
        <f>IF(AND('Mapa final'!#REF!="Media",'Mapa final'!#REF!="Moderado"),CONCATENATE("R8C",'Mapa final'!#REF!),"")</f>
        <v>#REF!</v>
      </c>
      <c r="X33" s="46" t="e">
        <f>IF(AND('Mapa final'!#REF!="Media",'Mapa final'!#REF!="Moderado"),CONCATENATE("R8C",'Mapa final'!#REF!),"")</f>
        <v>#REF!</v>
      </c>
      <c r="Y33" s="46" t="e">
        <f>IF(AND('Mapa final'!#REF!="Media",'Mapa final'!#REF!="Moderado"),CONCATENATE("R8C",'Mapa final'!#REF!),"")</f>
        <v>#REF!</v>
      </c>
      <c r="Z33" s="46" t="e">
        <f>IF(AND('Mapa final'!#REF!="Media",'Mapa final'!#REF!="Moderado"),CONCATENATE("R8C",'Mapa final'!#REF!),"")</f>
        <v>#REF!</v>
      </c>
      <c r="AA33" s="47" t="e">
        <f>IF(AND('Mapa final'!#REF!="Media",'Mapa final'!#REF!="Moderado"),CONCATENATE("R8C",'Mapa final'!#REF!),"")</f>
        <v>#REF!</v>
      </c>
      <c r="AB33" s="30" t="e">
        <f>IF(AND('Mapa final'!#REF!="Media",'Mapa final'!#REF!="Mayor"),CONCATENATE("R8C",'Mapa final'!#REF!),"")</f>
        <v>#REF!</v>
      </c>
      <c r="AC33" s="31" t="e">
        <f>IF(AND('Mapa final'!#REF!="Media",'Mapa final'!#REF!="Mayor"),CONCATENATE("R8C",'Mapa final'!#REF!),"")</f>
        <v>#REF!</v>
      </c>
      <c r="AD33" s="31" t="e">
        <f>IF(AND('Mapa final'!#REF!="Media",'Mapa final'!#REF!="Mayor"),CONCATENATE("R8C",'Mapa final'!#REF!),"")</f>
        <v>#REF!</v>
      </c>
      <c r="AE33" s="31" t="e">
        <f>IF(AND('Mapa final'!#REF!="Media",'Mapa final'!#REF!="Mayor"),CONCATENATE("R8C",'Mapa final'!#REF!),"")</f>
        <v>#REF!</v>
      </c>
      <c r="AF33" s="31" t="e">
        <f>IF(AND('Mapa final'!#REF!="Media",'Mapa final'!#REF!="Mayor"),CONCATENATE("R8C",'Mapa final'!#REF!),"")</f>
        <v>#REF!</v>
      </c>
      <c r="AG33" s="32" t="e">
        <f>IF(AND('Mapa final'!#REF!="Media",'Mapa final'!#REF!="Mayor"),CONCATENATE("R8C",'Mapa final'!#REF!),"")</f>
        <v>#REF!</v>
      </c>
      <c r="AH33" s="33" t="e">
        <f>IF(AND('Mapa final'!#REF!="Media",'Mapa final'!#REF!="Catastrófico"),CONCATENATE("R8C",'Mapa final'!#REF!),"")</f>
        <v>#REF!</v>
      </c>
      <c r="AI33" s="34" t="e">
        <f>IF(AND('Mapa final'!#REF!="Media",'Mapa final'!#REF!="Catastrófico"),CONCATENATE("R8C",'Mapa final'!#REF!),"")</f>
        <v>#REF!</v>
      </c>
      <c r="AJ33" s="34" t="e">
        <f>IF(AND('Mapa final'!#REF!="Media",'Mapa final'!#REF!="Catastrófico"),CONCATENATE("R8C",'Mapa final'!#REF!),"")</f>
        <v>#REF!</v>
      </c>
      <c r="AK33" s="34" t="e">
        <f>IF(AND('Mapa final'!#REF!="Media",'Mapa final'!#REF!="Catastrófico"),CONCATENATE("R8C",'Mapa final'!#REF!),"")</f>
        <v>#REF!</v>
      </c>
      <c r="AL33" s="34" t="e">
        <f>IF(AND('Mapa final'!#REF!="Media",'Mapa final'!#REF!="Catastrófico"),CONCATENATE("R8C",'Mapa final'!#REF!),"")</f>
        <v>#REF!</v>
      </c>
      <c r="AM33" s="35" t="e">
        <f>IF(AND('Mapa final'!#REF!="Media",'Mapa final'!#REF!="Catastrófico"),CONCATENATE("R8C",'Mapa final'!#REF!),"")</f>
        <v>#REF!</v>
      </c>
      <c r="AN33" s="61"/>
      <c r="AO33" s="430"/>
      <c r="AP33" s="431"/>
      <c r="AQ33" s="431"/>
      <c r="AR33" s="431"/>
      <c r="AS33" s="431"/>
      <c r="AT33" s="432"/>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row>
    <row r="34" spans="1:80" ht="15" customHeight="1" x14ac:dyDescent="0.3">
      <c r="A34" s="61"/>
      <c r="B34" s="349"/>
      <c r="C34" s="349"/>
      <c r="D34" s="350"/>
      <c r="E34" s="390"/>
      <c r="F34" s="391"/>
      <c r="G34" s="391"/>
      <c r="H34" s="391"/>
      <c r="I34" s="392"/>
      <c r="J34" s="45" t="e">
        <f>IF(AND('Mapa final'!#REF!="Media",'Mapa final'!#REF!="Leve"),CONCATENATE("R9C",'Mapa final'!#REF!),"")</f>
        <v>#REF!</v>
      </c>
      <c r="K34" s="46" t="e">
        <f>IF(AND('Mapa final'!#REF!="Media",'Mapa final'!#REF!="Leve"),CONCATENATE("R9C",'Mapa final'!#REF!),"")</f>
        <v>#REF!</v>
      </c>
      <c r="L34" s="46" t="e">
        <f>IF(AND('Mapa final'!#REF!="Media",'Mapa final'!#REF!="Leve"),CONCATENATE("R9C",'Mapa final'!#REF!),"")</f>
        <v>#REF!</v>
      </c>
      <c r="M34" s="46" t="e">
        <f>IF(AND('Mapa final'!#REF!="Media",'Mapa final'!#REF!="Leve"),CONCATENATE("R9C",'Mapa final'!#REF!),"")</f>
        <v>#REF!</v>
      </c>
      <c r="N34" s="46" t="e">
        <f>IF(AND('Mapa final'!#REF!="Media",'Mapa final'!#REF!="Leve"),CONCATENATE("R9C",'Mapa final'!#REF!),"")</f>
        <v>#REF!</v>
      </c>
      <c r="O34" s="47" t="e">
        <f>IF(AND('Mapa final'!#REF!="Media",'Mapa final'!#REF!="Leve"),CONCATENATE("R9C",'Mapa final'!#REF!),"")</f>
        <v>#REF!</v>
      </c>
      <c r="P34" s="45" t="e">
        <f>IF(AND('Mapa final'!#REF!="Media",'Mapa final'!#REF!="Menor"),CONCATENATE("R9C",'Mapa final'!#REF!),"")</f>
        <v>#REF!</v>
      </c>
      <c r="Q34" s="46" t="e">
        <f>IF(AND('Mapa final'!#REF!="Media",'Mapa final'!#REF!="Menor"),CONCATENATE("R9C",'Mapa final'!#REF!),"")</f>
        <v>#REF!</v>
      </c>
      <c r="R34" s="46" t="e">
        <f>IF(AND('Mapa final'!#REF!="Media",'Mapa final'!#REF!="Menor"),CONCATENATE("R9C",'Mapa final'!#REF!),"")</f>
        <v>#REF!</v>
      </c>
      <c r="S34" s="46" t="e">
        <f>IF(AND('Mapa final'!#REF!="Media",'Mapa final'!#REF!="Menor"),CONCATENATE("R9C",'Mapa final'!#REF!),"")</f>
        <v>#REF!</v>
      </c>
      <c r="T34" s="46" t="e">
        <f>IF(AND('Mapa final'!#REF!="Media",'Mapa final'!#REF!="Menor"),CONCATENATE("R9C",'Mapa final'!#REF!),"")</f>
        <v>#REF!</v>
      </c>
      <c r="U34" s="47" t="e">
        <f>IF(AND('Mapa final'!#REF!="Media",'Mapa final'!#REF!="Menor"),CONCATENATE("R9C",'Mapa final'!#REF!),"")</f>
        <v>#REF!</v>
      </c>
      <c r="V34" s="45" t="e">
        <f>IF(AND('Mapa final'!#REF!="Media",'Mapa final'!#REF!="Moderado"),CONCATENATE("R9C",'Mapa final'!#REF!),"")</f>
        <v>#REF!</v>
      </c>
      <c r="W34" s="46" t="e">
        <f>IF(AND('Mapa final'!#REF!="Media",'Mapa final'!#REF!="Moderado"),CONCATENATE("R9C",'Mapa final'!#REF!),"")</f>
        <v>#REF!</v>
      </c>
      <c r="X34" s="46" t="e">
        <f>IF(AND('Mapa final'!#REF!="Media",'Mapa final'!#REF!="Moderado"),CONCATENATE("R9C",'Mapa final'!#REF!),"")</f>
        <v>#REF!</v>
      </c>
      <c r="Y34" s="46" t="e">
        <f>IF(AND('Mapa final'!#REF!="Media",'Mapa final'!#REF!="Moderado"),CONCATENATE("R9C",'Mapa final'!#REF!),"")</f>
        <v>#REF!</v>
      </c>
      <c r="Z34" s="46" t="e">
        <f>IF(AND('Mapa final'!#REF!="Media",'Mapa final'!#REF!="Moderado"),CONCATENATE("R9C",'Mapa final'!#REF!),"")</f>
        <v>#REF!</v>
      </c>
      <c r="AA34" s="47" t="e">
        <f>IF(AND('Mapa final'!#REF!="Media",'Mapa final'!#REF!="Moderado"),CONCATENATE("R9C",'Mapa final'!#REF!),"")</f>
        <v>#REF!</v>
      </c>
      <c r="AB34" s="30" t="e">
        <f>IF(AND('Mapa final'!#REF!="Media",'Mapa final'!#REF!="Mayor"),CONCATENATE("R9C",'Mapa final'!#REF!),"")</f>
        <v>#REF!</v>
      </c>
      <c r="AC34" s="31" t="e">
        <f>IF(AND('Mapa final'!#REF!="Media",'Mapa final'!#REF!="Mayor"),CONCATENATE("R9C",'Mapa final'!#REF!),"")</f>
        <v>#REF!</v>
      </c>
      <c r="AD34" s="31" t="e">
        <f>IF(AND('Mapa final'!#REF!="Media",'Mapa final'!#REF!="Mayor"),CONCATENATE("R9C",'Mapa final'!#REF!),"")</f>
        <v>#REF!</v>
      </c>
      <c r="AE34" s="31" t="e">
        <f>IF(AND('Mapa final'!#REF!="Media",'Mapa final'!#REF!="Mayor"),CONCATENATE("R9C",'Mapa final'!#REF!),"")</f>
        <v>#REF!</v>
      </c>
      <c r="AF34" s="31" t="e">
        <f>IF(AND('Mapa final'!#REF!="Media",'Mapa final'!#REF!="Mayor"),CONCATENATE("R9C",'Mapa final'!#REF!),"")</f>
        <v>#REF!</v>
      </c>
      <c r="AG34" s="32" t="e">
        <f>IF(AND('Mapa final'!#REF!="Media",'Mapa final'!#REF!="Mayor"),CONCATENATE("R9C",'Mapa final'!#REF!),"")</f>
        <v>#REF!</v>
      </c>
      <c r="AH34" s="33" t="e">
        <f>IF(AND('Mapa final'!#REF!="Media",'Mapa final'!#REF!="Catastrófico"),CONCATENATE("R9C",'Mapa final'!#REF!),"")</f>
        <v>#REF!</v>
      </c>
      <c r="AI34" s="34" t="e">
        <f>IF(AND('Mapa final'!#REF!="Media",'Mapa final'!#REF!="Catastrófico"),CONCATENATE("R9C",'Mapa final'!#REF!),"")</f>
        <v>#REF!</v>
      </c>
      <c r="AJ34" s="34" t="e">
        <f>IF(AND('Mapa final'!#REF!="Media",'Mapa final'!#REF!="Catastrófico"),CONCATENATE("R9C",'Mapa final'!#REF!),"")</f>
        <v>#REF!</v>
      </c>
      <c r="AK34" s="34" t="e">
        <f>IF(AND('Mapa final'!#REF!="Media",'Mapa final'!#REF!="Catastrófico"),CONCATENATE("R9C",'Mapa final'!#REF!),"")</f>
        <v>#REF!</v>
      </c>
      <c r="AL34" s="34" t="e">
        <f>IF(AND('Mapa final'!#REF!="Media",'Mapa final'!#REF!="Catastrófico"),CONCATENATE("R9C",'Mapa final'!#REF!),"")</f>
        <v>#REF!</v>
      </c>
      <c r="AM34" s="35" t="e">
        <f>IF(AND('Mapa final'!#REF!="Media",'Mapa final'!#REF!="Catastrófico"),CONCATENATE("R9C",'Mapa final'!#REF!),"")</f>
        <v>#REF!</v>
      </c>
      <c r="AN34" s="61"/>
      <c r="AO34" s="430"/>
      <c r="AP34" s="431"/>
      <c r="AQ34" s="431"/>
      <c r="AR34" s="431"/>
      <c r="AS34" s="431"/>
      <c r="AT34" s="432"/>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row>
    <row r="35" spans="1:80" ht="15.75" customHeight="1" thickBot="1" x14ac:dyDescent="0.35">
      <c r="A35" s="61"/>
      <c r="B35" s="349"/>
      <c r="C35" s="349"/>
      <c r="D35" s="350"/>
      <c r="E35" s="393"/>
      <c r="F35" s="394"/>
      <c r="G35" s="394"/>
      <c r="H35" s="394"/>
      <c r="I35" s="395"/>
      <c r="J35" s="45" t="e">
        <f>IF(AND('Mapa final'!#REF!="Media",'Mapa final'!#REF!="Leve"),CONCATENATE("R10C",'Mapa final'!#REF!),"")</f>
        <v>#REF!</v>
      </c>
      <c r="K35" s="46" t="e">
        <f>IF(AND('Mapa final'!#REF!="Media",'Mapa final'!#REF!="Leve"),CONCATENATE("R10C",'Mapa final'!#REF!),"")</f>
        <v>#REF!</v>
      </c>
      <c r="L35" s="46" t="e">
        <f>IF(AND('Mapa final'!#REF!="Media",'Mapa final'!#REF!="Leve"),CONCATENATE("R10C",'Mapa final'!#REF!),"")</f>
        <v>#REF!</v>
      </c>
      <c r="M35" s="46" t="e">
        <f>IF(AND('Mapa final'!#REF!="Media",'Mapa final'!#REF!="Leve"),CONCATENATE("R10C",'Mapa final'!#REF!),"")</f>
        <v>#REF!</v>
      </c>
      <c r="N35" s="46" t="e">
        <f>IF(AND('Mapa final'!#REF!="Media",'Mapa final'!#REF!="Leve"),CONCATENATE("R10C",'Mapa final'!#REF!),"")</f>
        <v>#REF!</v>
      </c>
      <c r="O35" s="47" t="e">
        <f>IF(AND('Mapa final'!#REF!="Media",'Mapa final'!#REF!="Leve"),CONCATENATE("R10C",'Mapa final'!#REF!),"")</f>
        <v>#REF!</v>
      </c>
      <c r="P35" s="45" t="e">
        <f>IF(AND('Mapa final'!#REF!="Media",'Mapa final'!#REF!="Menor"),CONCATENATE("R10C",'Mapa final'!#REF!),"")</f>
        <v>#REF!</v>
      </c>
      <c r="Q35" s="46" t="e">
        <f>IF(AND('Mapa final'!#REF!="Media",'Mapa final'!#REF!="Menor"),CONCATENATE("R10C",'Mapa final'!#REF!),"")</f>
        <v>#REF!</v>
      </c>
      <c r="R35" s="46" t="e">
        <f>IF(AND('Mapa final'!#REF!="Media",'Mapa final'!#REF!="Menor"),CONCATENATE("R10C",'Mapa final'!#REF!),"")</f>
        <v>#REF!</v>
      </c>
      <c r="S35" s="46" t="e">
        <f>IF(AND('Mapa final'!#REF!="Media",'Mapa final'!#REF!="Menor"),CONCATENATE("R10C",'Mapa final'!#REF!),"")</f>
        <v>#REF!</v>
      </c>
      <c r="T35" s="46" t="e">
        <f>IF(AND('Mapa final'!#REF!="Media",'Mapa final'!#REF!="Menor"),CONCATENATE("R10C",'Mapa final'!#REF!),"")</f>
        <v>#REF!</v>
      </c>
      <c r="U35" s="47" t="e">
        <f>IF(AND('Mapa final'!#REF!="Media",'Mapa final'!#REF!="Menor"),CONCATENATE("R10C",'Mapa final'!#REF!),"")</f>
        <v>#REF!</v>
      </c>
      <c r="V35" s="45" t="e">
        <f>IF(AND('Mapa final'!#REF!="Media",'Mapa final'!#REF!="Moderado"),CONCATENATE("R10C",'Mapa final'!#REF!),"")</f>
        <v>#REF!</v>
      </c>
      <c r="W35" s="46" t="e">
        <f>IF(AND('Mapa final'!#REF!="Media",'Mapa final'!#REF!="Moderado"),CONCATENATE("R10C",'Mapa final'!#REF!),"")</f>
        <v>#REF!</v>
      </c>
      <c r="X35" s="46" t="e">
        <f>IF(AND('Mapa final'!#REF!="Media",'Mapa final'!#REF!="Moderado"),CONCATENATE("R10C",'Mapa final'!#REF!),"")</f>
        <v>#REF!</v>
      </c>
      <c r="Y35" s="46" t="e">
        <f>IF(AND('Mapa final'!#REF!="Media",'Mapa final'!#REF!="Moderado"),CONCATENATE("R10C",'Mapa final'!#REF!),"")</f>
        <v>#REF!</v>
      </c>
      <c r="Z35" s="46" t="e">
        <f>IF(AND('Mapa final'!#REF!="Media",'Mapa final'!#REF!="Moderado"),CONCATENATE("R10C",'Mapa final'!#REF!),"")</f>
        <v>#REF!</v>
      </c>
      <c r="AA35" s="47" t="e">
        <f>IF(AND('Mapa final'!#REF!="Media",'Mapa final'!#REF!="Moderado"),CONCATENATE("R10C",'Mapa final'!#REF!),"")</f>
        <v>#REF!</v>
      </c>
      <c r="AB35" s="36" t="e">
        <f>IF(AND('Mapa final'!#REF!="Media",'Mapa final'!#REF!="Mayor"),CONCATENATE("R10C",'Mapa final'!#REF!),"")</f>
        <v>#REF!</v>
      </c>
      <c r="AC35" s="37" t="e">
        <f>IF(AND('Mapa final'!#REF!="Media",'Mapa final'!#REF!="Mayor"),CONCATENATE("R10C",'Mapa final'!#REF!),"")</f>
        <v>#REF!</v>
      </c>
      <c r="AD35" s="37" t="e">
        <f>IF(AND('Mapa final'!#REF!="Media",'Mapa final'!#REF!="Mayor"),CONCATENATE("R10C",'Mapa final'!#REF!),"")</f>
        <v>#REF!</v>
      </c>
      <c r="AE35" s="37" t="e">
        <f>IF(AND('Mapa final'!#REF!="Media",'Mapa final'!#REF!="Mayor"),CONCATENATE("R10C",'Mapa final'!#REF!),"")</f>
        <v>#REF!</v>
      </c>
      <c r="AF35" s="37" t="e">
        <f>IF(AND('Mapa final'!#REF!="Media",'Mapa final'!#REF!="Mayor"),CONCATENATE("R10C",'Mapa final'!#REF!),"")</f>
        <v>#REF!</v>
      </c>
      <c r="AG35" s="38" t="e">
        <f>IF(AND('Mapa final'!#REF!="Media",'Mapa final'!#REF!="Mayor"),CONCATENATE("R10C",'Mapa final'!#REF!),"")</f>
        <v>#REF!</v>
      </c>
      <c r="AH35" s="39" t="e">
        <f>IF(AND('Mapa final'!#REF!="Media",'Mapa final'!#REF!="Catastrófico"),CONCATENATE("R10C",'Mapa final'!#REF!),"")</f>
        <v>#REF!</v>
      </c>
      <c r="AI35" s="40" t="e">
        <f>IF(AND('Mapa final'!#REF!="Media",'Mapa final'!#REF!="Catastrófico"),CONCATENATE("R10C",'Mapa final'!#REF!),"")</f>
        <v>#REF!</v>
      </c>
      <c r="AJ35" s="40" t="e">
        <f>IF(AND('Mapa final'!#REF!="Media",'Mapa final'!#REF!="Catastrófico"),CONCATENATE("R10C",'Mapa final'!#REF!),"")</f>
        <v>#REF!</v>
      </c>
      <c r="AK35" s="40" t="e">
        <f>IF(AND('Mapa final'!#REF!="Media",'Mapa final'!#REF!="Catastrófico"),CONCATENATE("R10C",'Mapa final'!#REF!),"")</f>
        <v>#REF!</v>
      </c>
      <c r="AL35" s="40" t="e">
        <f>IF(AND('Mapa final'!#REF!="Media",'Mapa final'!#REF!="Catastrófico"),CONCATENATE("R10C",'Mapa final'!#REF!),"")</f>
        <v>#REF!</v>
      </c>
      <c r="AM35" s="41" t="e">
        <f>IF(AND('Mapa final'!#REF!="Media",'Mapa final'!#REF!="Catastrófico"),CONCATENATE("R10C",'Mapa final'!#REF!),"")</f>
        <v>#REF!</v>
      </c>
      <c r="AN35" s="61"/>
      <c r="AO35" s="433"/>
      <c r="AP35" s="434"/>
      <c r="AQ35" s="434"/>
      <c r="AR35" s="434"/>
      <c r="AS35" s="434"/>
      <c r="AT35" s="435"/>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row>
    <row r="36" spans="1:80" ht="15" customHeight="1" x14ac:dyDescent="0.3">
      <c r="A36" s="61"/>
      <c r="B36" s="349"/>
      <c r="C36" s="349"/>
      <c r="D36" s="350"/>
      <c r="E36" s="387" t="s">
        <v>106</v>
      </c>
      <c r="F36" s="388"/>
      <c r="G36" s="388"/>
      <c r="H36" s="388"/>
      <c r="I36" s="388"/>
      <c r="J36" s="51" t="str">
        <f ca="1">IF(AND('Mapa final'!$AA$11="Baja",'Mapa final'!$AC$11="Leve"),CONCATENATE("R1C",'Mapa final'!$Q$11),"")</f>
        <v/>
      </c>
      <c r="K36" s="52" t="str">
        <f ca="1">IF(AND('Mapa final'!$AA$12="Baja",'Mapa final'!$AC$12="Leve"),CONCATENATE("R1C",'Mapa final'!$Q$12),"")</f>
        <v/>
      </c>
      <c r="L36" s="52" t="str">
        <f ca="1">IF(AND('Mapa final'!$AA$13="Baja",'Mapa final'!$AC$13="Leve"),CONCATENATE("R1C",'Mapa final'!$Q$13),"")</f>
        <v/>
      </c>
      <c r="M36" s="52" t="e">
        <f>IF(AND('Mapa final'!#REF!="Baja",'Mapa final'!#REF!="Leve"),CONCATENATE("R1C",'Mapa final'!#REF!),"")</f>
        <v>#REF!</v>
      </c>
      <c r="N36" s="52" t="e">
        <f>IF(AND('Mapa final'!#REF!="Baja",'Mapa final'!#REF!="Leve"),CONCATENATE("R1C",'Mapa final'!#REF!),"")</f>
        <v>#REF!</v>
      </c>
      <c r="O36" s="53" t="e">
        <f>IF(AND('Mapa final'!#REF!="Baja",'Mapa final'!#REF!="Leve"),CONCATENATE("R1C",'Mapa final'!#REF!),"")</f>
        <v>#REF!</v>
      </c>
      <c r="P36" s="42" t="str">
        <f ca="1">IF(AND('Mapa final'!$AA$11="Baja",'Mapa final'!$AC$11="Menor"),CONCATENATE("R1C",'Mapa final'!$Q$11),"")</f>
        <v/>
      </c>
      <c r="Q36" s="43" t="str">
        <f ca="1">IF(AND('Mapa final'!$AA$12="Baja",'Mapa final'!$AC$12="Menor"),CONCATENATE("R1C",'Mapa final'!$Q$12),"")</f>
        <v/>
      </c>
      <c r="R36" s="43" t="str">
        <f ca="1">IF(AND('Mapa final'!$AA$13="Baja",'Mapa final'!$AC$13="Menor"),CONCATENATE("R1C",'Mapa final'!$Q$13),"")</f>
        <v/>
      </c>
      <c r="S36" s="43" t="e">
        <f>IF(AND('Mapa final'!#REF!="Baja",'Mapa final'!#REF!="Menor"),CONCATENATE("R1C",'Mapa final'!#REF!),"")</f>
        <v>#REF!</v>
      </c>
      <c r="T36" s="43" t="e">
        <f>IF(AND('Mapa final'!#REF!="Baja",'Mapa final'!#REF!="Menor"),CONCATENATE("R1C",'Mapa final'!#REF!),"")</f>
        <v>#REF!</v>
      </c>
      <c r="U36" s="44" t="e">
        <f>IF(AND('Mapa final'!#REF!="Baja",'Mapa final'!#REF!="Menor"),CONCATENATE("R1C",'Mapa final'!#REF!),"")</f>
        <v>#REF!</v>
      </c>
      <c r="V36" s="42" t="str">
        <f ca="1">IF(AND('Mapa final'!$AA$11="Baja",'Mapa final'!$AC$11="Moderado"),CONCATENATE("R1C",'Mapa final'!$Q$11),"")</f>
        <v/>
      </c>
      <c r="W36" s="43" t="str">
        <f ca="1">IF(AND('Mapa final'!$AA$12="Baja",'Mapa final'!$AC$12="Moderado"),CONCATENATE("R1C",'Mapa final'!$Q$12),"")</f>
        <v/>
      </c>
      <c r="X36" s="43" t="str">
        <f ca="1">IF(AND('Mapa final'!$AA$13="Baja",'Mapa final'!$AC$13="Moderado"),CONCATENATE("R1C",'Mapa final'!$Q$13),"")</f>
        <v/>
      </c>
      <c r="Y36" s="43" t="e">
        <f>IF(AND('Mapa final'!#REF!="Baja",'Mapa final'!#REF!="Moderado"),CONCATENATE("R1C",'Mapa final'!#REF!),"")</f>
        <v>#REF!</v>
      </c>
      <c r="Z36" s="43" t="e">
        <f>IF(AND('Mapa final'!#REF!="Baja",'Mapa final'!#REF!="Moderado"),CONCATENATE("R1C",'Mapa final'!#REF!),"")</f>
        <v>#REF!</v>
      </c>
      <c r="AA36" s="44" t="e">
        <f>IF(AND('Mapa final'!#REF!="Baja",'Mapa final'!#REF!="Moderado"),CONCATENATE("R1C",'Mapa final'!#REF!),"")</f>
        <v>#REF!</v>
      </c>
      <c r="AB36" s="24" t="str">
        <f ca="1">IF(AND('Mapa final'!$AA$11="Baja",'Mapa final'!$AC$11="Mayor"),CONCATENATE("R1C",'Mapa final'!$Q$11),"")</f>
        <v xml:space="preserve">R1C </v>
      </c>
      <c r="AC36" s="25" t="str">
        <f ca="1">IF(AND('Mapa final'!$AA$12="Baja",'Mapa final'!$AC$12="Mayor"),CONCATENATE("R1C",'Mapa final'!$Q$12),"")</f>
        <v>R1C2</v>
      </c>
      <c r="AD36" s="25" t="str">
        <f ca="1">IF(AND('Mapa final'!$AA$13="Baja",'Mapa final'!$AC$13="Mayor"),CONCATENATE("R1C",'Mapa final'!$Q$13),"")</f>
        <v/>
      </c>
      <c r="AE36" s="25" t="e">
        <f>IF(AND('Mapa final'!#REF!="Baja",'Mapa final'!#REF!="Mayor"),CONCATENATE("R1C",'Mapa final'!#REF!),"")</f>
        <v>#REF!</v>
      </c>
      <c r="AF36" s="25" t="e">
        <f>IF(AND('Mapa final'!#REF!="Baja",'Mapa final'!#REF!="Mayor"),CONCATENATE("R1C",'Mapa final'!#REF!),"")</f>
        <v>#REF!</v>
      </c>
      <c r="AG36" s="26" t="e">
        <f>IF(AND('Mapa final'!#REF!="Baja",'Mapa final'!#REF!="Mayor"),CONCATENATE("R1C",'Mapa final'!#REF!),"")</f>
        <v>#REF!</v>
      </c>
      <c r="AH36" s="27" t="str">
        <f ca="1">IF(AND('Mapa final'!$AA$11="Baja",'Mapa final'!$AC$11="Catastrófico"),CONCATENATE("R1C",'Mapa final'!$Q$11),"")</f>
        <v/>
      </c>
      <c r="AI36" s="28" t="str">
        <f ca="1">IF(AND('Mapa final'!$AA$12="Baja",'Mapa final'!$AC$12="Catastrófico"),CONCATENATE("R1C",'Mapa final'!$Q$12),"")</f>
        <v/>
      </c>
      <c r="AJ36" s="28" t="str">
        <f ca="1">IF(AND('Mapa final'!$AA$13="Baja",'Mapa final'!$AC$13="Catastrófico"),CONCATENATE("R1C",'Mapa final'!$Q$13),"")</f>
        <v/>
      </c>
      <c r="AK36" s="28" t="e">
        <f>IF(AND('Mapa final'!#REF!="Baja",'Mapa final'!#REF!="Catastrófico"),CONCATENATE("R1C",'Mapa final'!#REF!),"")</f>
        <v>#REF!</v>
      </c>
      <c r="AL36" s="28" t="e">
        <f>IF(AND('Mapa final'!#REF!="Baja",'Mapa final'!#REF!="Catastrófico"),CONCATENATE("R1C",'Mapa final'!#REF!),"")</f>
        <v>#REF!</v>
      </c>
      <c r="AM36" s="29" t="e">
        <f>IF(AND('Mapa final'!#REF!="Baja",'Mapa final'!#REF!="Catastrófico"),CONCATENATE("R1C",'Mapa final'!#REF!),"")</f>
        <v>#REF!</v>
      </c>
      <c r="AN36" s="61"/>
      <c r="AO36" s="418" t="s">
        <v>78</v>
      </c>
      <c r="AP36" s="419"/>
      <c r="AQ36" s="419"/>
      <c r="AR36" s="419"/>
      <c r="AS36" s="419"/>
      <c r="AT36" s="420"/>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row>
    <row r="37" spans="1:80" ht="15" customHeight="1" x14ac:dyDescent="0.3">
      <c r="A37" s="61"/>
      <c r="B37" s="349"/>
      <c r="C37" s="349"/>
      <c r="D37" s="350"/>
      <c r="E37" s="406"/>
      <c r="F37" s="391"/>
      <c r="G37" s="391"/>
      <c r="H37" s="391"/>
      <c r="I37" s="391"/>
      <c r="J37" s="54" t="str">
        <f ca="1">IF(AND('Mapa final'!$AA$14="Baja",'Mapa final'!$AC$14="Leve"),CONCATENATE("R2C",'Mapa final'!$Q$14),"")</f>
        <v/>
      </c>
      <c r="K37" s="55" t="str">
        <f ca="1">IF(AND('Mapa final'!$AA$15="Baja",'Mapa final'!$AC$15="Leve"),CONCATENATE("R2C",'Mapa final'!$Q$15),"")</f>
        <v/>
      </c>
      <c r="L37" s="55" t="e">
        <f>IF(AND('Mapa final'!#REF!="Baja",'Mapa final'!#REF!="Leve"),CONCATENATE("R2C",'Mapa final'!#REF!),"")</f>
        <v>#REF!</v>
      </c>
      <c r="M37" s="55" t="e">
        <f>IF(AND('Mapa final'!#REF!="Baja",'Mapa final'!#REF!="Leve"),CONCATENATE("R2C",'Mapa final'!#REF!),"")</f>
        <v>#REF!</v>
      </c>
      <c r="N37" s="55" t="e">
        <f>IF(AND('Mapa final'!#REF!="Baja",'Mapa final'!#REF!="Leve"),CONCATENATE("R2C",'Mapa final'!#REF!),"")</f>
        <v>#REF!</v>
      </c>
      <c r="O37" s="56" t="e">
        <f>IF(AND('Mapa final'!#REF!="Baja",'Mapa final'!#REF!="Leve"),CONCATENATE("R2C",'Mapa final'!#REF!),"")</f>
        <v>#REF!</v>
      </c>
      <c r="P37" s="45" t="str">
        <f ca="1">IF(AND('Mapa final'!$AA$14="Baja",'Mapa final'!$AC$14="Menor"),CONCATENATE("R2C",'Mapa final'!$Q$14),"")</f>
        <v/>
      </c>
      <c r="Q37" s="46" t="str">
        <f ca="1">IF(AND('Mapa final'!$AA$15="Baja",'Mapa final'!$AC$15="Menor"),CONCATENATE("R2C",'Mapa final'!$Q$15),"")</f>
        <v/>
      </c>
      <c r="R37" s="46" t="e">
        <f>IF(AND('Mapa final'!#REF!="Baja",'Mapa final'!#REF!="Menor"),CONCATENATE("R2C",'Mapa final'!#REF!),"")</f>
        <v>#REF!</v>
      </c>
      <c r="S37" s="46" t="e">
        <f>IF(AND('Mapa final'!#REF!="Baja",'Mapa final'!#REF!="Menor"),CONCATENATE("R2C",'Mapa final'!#REF!),"")</f>
        <v>#REF!</v>
      </c>
      <c r="T37" s="46" t="e">
        <f>IF(AND('Mapa final'!#REF!="Baja",'Mapa final'!#REF!="Menor"),CONCATENATE("R2C",'Mapa final'!#REF!),"")</f>
        <v>#REF!</v>
      </c>
      <c r="U37" s="47" t="e">
        <f>IF(AND('Mapa final'!#REF!="Baja",'Mapa final'!#REF!="Menor"),CONCATENATE("R2C",'Mapa final'!#REF!),"")</f>
        <v>#REF!</v>
      </c>
      <c r="V37" s="45" t="str">
        <f ca="1">IF(AND('Mapa final'!$AA$14="Baja",'Mapa final'!$AC$14="Moderado"),CONCATENATE("R2C",'Mapa final'!$Q$14),"")</f>
        <v/>
      </c>
      <c r="W37" s="46" t="str">
        <f ca="1">IF(AND('Mapa final'!$AA$15="Baja",'Mapa final'!$AC$15="Moderado"),CONCATENATE("R2C",'Mapa final'!$Q$15),"")</f>
        <v/>
      </c>
      <c r="X37" s="46" t="e">
        <f>IF(AND('Mapa final'!#REF!="Baja",'Mapa final'!#REF!="Moderado"),CONCATENATE("R2C",'Mapa final'!#REF!),"")</f>
        <v>#REF!</v>
      </c>
      <c r="Y37" s="46" t="e">
        <f>IF(AND('Mapa final'!#REF!="Baja",'Mapa final'!#REF!="Moderado"),CONCATENATE("R2C",'Mapa final'!#REF!),"")</f>
        <v>#REF!</v>
      </c>
      <c r="Z37" s="46" t="e">
        <f>IF(AND('Mapa final'!#REF!="Baja",'Mapa final'!#REF!="Moderado"),CONCATENATE("R2C",'Mapa final'!#REF!),"")</f>
        <v>#REF!</v>
      </c>
      <c r="AA37" s="47" t="e">
        <f>IF(AND('Mapa final'!#REF!="Baja",'Mapa final'!#REF!="Moderado"),CONCATENATE("R2C",'Mapa final'!#REF!),"")</f>
        <v>#REF!</v>
      </c>
      <c r="AB37" s="30" t="str">
        <f ca="1">IF(AND('Mapa final'!$AA$14="Baja",'Mapa final'!$AC$14="Mayor"),CONCATENATE("R2C",'Mapa final'!$Q$14),"")</f>
        <v/>
      </c>
      <c r="AC37" s="31" t="str">
        <f ca="1">IF(AND('Mapa final'!$AA$15="Baja",'Mapa final'!$AC$15="Mayor"),CONCATENATE("R2C",'Mapa final'!$Q$15),"")</f>
        <v/>
      </c>
      <c r="AD37" s="31" t="e">
        <f>IF(AND('Mapa final'!#REF!="Baja",'Mapa final'!#REF!="Mayor"),CONCATENATE("R2C",'Mapa final'!#REF!),"")</f>
        <v>#REF!</v>
      </c>
      <c r="AE37" s="31" t="e">
        <f>IF(AND('Mapa final'!#REF!="Baja",'Mapa final'!#REF!="Mayor"),CONCATENATE("R2C",'Mapa final'!#REF!),"")</f>
        <v>#REF!</v>
      </c>
      <c r="AF37" s="31" t="e">
        <f>IF(AND('Mapa final'!#REF!="Baja",'Mapa final'!#REF!="Mayor"),CONCATENATE("R2C",'Mapa final'!#REF!),"")</f>
        <v>#REF!</v>
      </c>
      <c r="AG37" s="32" t="e">
        <f>IF(AND('Mapa final'!#REF!="Baja",'Mapa final'!#REF!="Mayor"),CONCATENATE("R2C",'Mapa final'!#REF!),"")</f>
        <v>#REF!</v>
      </c>
      <c r="AH37" s="33" t="str">
        <f ca="1">IF(AND('Mapa final'!$AA$14="Baja",'Mapa final'!$AC$14="Catastrófico"),CONCATENATE("R2C",'Mapa final'!$Q$14),"")</f>
        <v/>
      </c>
      <c r="AI37" s="34" t="str">
        <f ca="1">IF(AND('Mapa final'!$AA$15="Baja",'Mapa final'!$AC$15="Catastrófico"),CONCATENATE("R2C",'Mapa final'!$Q$15),"")</f>
        <v/>
      </c>
      <c r="AJ37" s="34" t="e">
        <f>IF(AND('Mapa final'!#REF!="Baja",'Mapa final'!#REF!="Catastrófico"),CONCATENATE("R2C",'Mapa final'!#REF!),"")</f>
        <v>#REF!</v>
      </c>
      <c r="AK37" s="34" t="e">
        <f>IF(AND('Mapa final'!#REF!="Baja",'Mapa final'!#REF!="Catastrófico"),CONCATENATE("R2C",'Mapa final'!#REF!),"")</f>
        <v>#REF!</v>
      </c>
      <c r="AL37" s="34" t="e">
        <f>IF(AND('Mapa final'!#REF!="Baja",'Mapa final'!#REF!="Catastrófico"),CONCATENATE("R2C",'Mapa final'!#REF!),"")</f>
        <v>#REF!</v>
      </c>
      <c r="AM37" s="35" t="e">
        <f>IF(AND('Mapa final'!#REF!="Baja",'Mapa final'!#REF!="Catastrófico"),CONCATENATE("R2C",'Mapa final'!#REF!),"")</f>
        <v>#REF!</v>
      </c>
      <c r="AN37" s="61"/>
      <c r="AO37" s="421"/>
      <c r="AP37" s="422"/>
      <c r="AQ37" s="422"/>
      <c r="AR37" s="422"/>
      <c r="AS37" s="422"/>
      <c r="AT37" s="423"/>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row>
    <row r="38" spans="1:80" ht="15" customHeight="1" x14ac:dyDescent="0.3">
      <c r="A38" s="61"/>
      <c r="B38" s="349"/>
      <c r="C38" s="349"/>
      <c r="D38" s="350"/>
      <c r="E38" s="390"/>
      <c r="F38" s="391"/>
      <c r="G38" s="391"/>
      <c r="H38" s="391"/>
      <c r="I38" s="391"/>
      <c r="J38" s="54" t="e">
        <f>IF(AND('Mapa final'!#REF!="Baja",'Mapa final'!#REF!="Leve"),CONCATENATE("R3C",'Mapa final'!#REF!),"")</f>
        <v>#REF!</v>
      </c>
      <c r="K38" s="55" t="e">
        <f>IF(AND('Mapa final'!#REF!="Baja",'Mapa final'!#REF!="Leve"),CONCATENATE("R3C",'Mapa final'!#REF!),"")</f>
        <v>#REF!</v>
      </c>
      <c r="L38" s="55" t="e">
        <f>IF(AND('Mapa final'!#REF!="Baja",'Mapa final'!#REF!="Leve"),CONCATENATE("R3C",'Mapa final'!#REF!),"")</f>
        <v>#REF!</v>
      </c>
      <c r="M38" s="55" t="e">
        <f>IF(AND('Mapa final'!#REF!="Baja",'Mapa final'!#REF!="Leve"),CONCATENATE("R3C",'Mapa final'!#REF!),"")</f>
        <v>#REF!</v>
      </c>
      <c r="N38" s="55" t="e">
        <f>IF(AND('Mapa final'!#REF!="Baja",'Mapa final'!#REF!="Leve"),CONCATENATE("R3C",'Mapa final'!#REF!),"")</f>
        <v>#REF!</v>
      </c>
      <c r="O38" s="56" t="e">
        <f>IF(AND('Mapa final'!#REF!="Baja",'Mapa final'!#REF!="Leve"),CONCATENATE("R3C",'Mapa final'!#REF!),"")</f>
        <v>#REF!</v>
      </c>
      <c r="P38" s="45" t="e">
        <f>IF(AND('Mapa final'!#REF!="Baja",'Mapa final'!#REF!="Menor"),CONCATENATE("R3C",'Mapa final'!#REF!),"")</f>
        <v>#REF!</v>
      </c>
      <c r="Q38" s="46" t="e">
        <f>IF(AND('Mapa final'!#REF!="Baja",'Mapa final'!#REF!="Menor"),CONCATENATE("R3C",'Mapa final'!#REF!),"")</f>
        <v>#REF!</v>
      </c>
      <c r="R38" s="46" t="e">
        <f>IF(AND('Mapa final'!#REF!="Baja",'Mapa final'!#REF!="Menor"),CONCATENATE("R3C",'Mapa final'!#REF!),"")</f>
        <v>#REF!</v>
      </c>
      <c r="S38" s="46" t="e">
        <f>IF(AND('Mapa final'!#REF!="Baja",'Mapa final'!#REF!="Menor"),CONCATENATE("R3C",'Mapa final'!#REF!),"")</f>
        <v>#REF!</v>
      </c>
      <c r="T38" s="46" t="e">
        <f>IF(AND('Mapa final'!#REF!="Baja",'Mapa final'!#REF!="Menor"),CONCATENATE("R3C",'Mapa final'!#REF!),"")</f>
        <v>#REF!</v>
      </c>
      <c r="U38" s="47" t="e">
        <f>IF(AND('Mapa final'!#REF!="Baja",'Mapa final'!#REF!="Menor"),CONCATENATE("R3C",'Mapa final'!#REF!),"")</f>
        <v>#REF!</v>
      </c>
      <c r="V38" s="45" t="e">
        <f>IF(AND('Mapa final'!#REF!="Baja",'Mapa final'!#REF!="Moderado"),CONCATENATE("R3C",'Mapa final'!#REF!),"")</f>
        <v>#REF!</v>
      </c>
      <c r="W38" s="46" t="e">
        <f>IF(AND('Mapa final'!#REF!="Baja",'Mapa final'!#REF!="Moderado"),CONCATENATE("R3C",'Mapa final'!#REF!),"")</f>
        <v>#REF!</v>
      </c>
      <c r="X38" s="46" t="e">
        <f>IF(AND('Mapa final'!#REF!="Baja",'Mapa final'!#REF!="Moderado"),CONCATENATE("R3C",'Mapa final'!#REF!),"")</f>
        <v>#REF!</v>
      </c>
      <c r="Y38" s="46" t="e">
        <f>IF(AND('Mapa final'!#REF!="Baja",'Mapa final'!#REF!="Moderado"),CONCATENATE("R3C",'Mapa final'!#REF!),"")</f>
        <v>#REF!</v>
      </c>
      <c r="Z38" s="46" t="e">
        <f>IF(AND('Mapa final'!#REF!="Baja",'Mapa final'!#REF!="Moderado"),CONCATENATE("R3C",'Mapa final'!#REF!),"")</f>
        <v>#REF!</v>
      </c>
      <c r="AA38" s="47" t="e">
        <f>IF(AND('Mapa final'!#REF!="Baja",'Mapa final'!#REF!="Moderado"),CONCATENATE("R3C",'Mapa final'!#REF!),"")</f>
        <v>#REF!</v>
      </c>
      <c r="AB38" s="30" t="e">
        <f>IF(AND('Mapa final'!#REF!="Baja",'Mapa final'!#REF!="Mayor"),CONCATENATE("R3C",'Mapa final'!#REF!),"")</f>
        <v>#REF!</v>
      </c>
      <c r="AC38" s="31" t="e">
        <f>IF(AND('Mapa final'!#REF!="Baja",'Mapa final'!#REF!="Mayor"),CONCATENATE("R3C",'Mapa final'!#REF!),"")</f>
        <v>#REF!</v>
      </c>
      <c r="AD38" s="31" t="e">
        <f>IF(AND('Mapa final'!#REF!="Baja",'Mapa final'!#REF!="Mayor"),CONCATENATE("R3C",'Mapa final'!#REF!),"")</f>
        <v>#REF!</v>
      </c>
      <c r="AE38" s="31" t="e">
        <f>IF(AND('Mapa final'!#REF!="Baja",'Mapa final'!#REF!="Mayor"),CONCATENATE("R3C",'Mapa final'!#REF!),"")</f>
        <v>#REF!</v>
      </c>
      <c r="AF38" s="31" t="e">
        <f>IF(AND('Mapa final'!#REF!="Baja",'Mapa final'!#REF!="Mayor"),CONCATENATE("R3C",'Mapa final'!#REF!),"")</f>
        <v>#REF!</v>
      </c>
      <c r="AG38" s="32" t="e">
        <f>IF(AND('Mapa final'!#REF!="Baja",'Mapa final'!#REF!="Mayor"),CONCATENATE("R3C",'Mapa final'!#REF!),"")</f>
        <v>#REF!</v>
      </c>
      <c r="AH38" s="33" t="e">
        <f>IF(AND('Mapa final'!#REF!="Baja",'Mapa final'!#REF!="Catastrófico"),CONCATENATE("R3C",'Mapa final'!#REF!),"")</f>
        <v>#REF!</v>
      </c>
      <c r="AI38" s="34" t="e">
        <f>IF(AND('Mapa final'!#REF!="Baja",'Mapa final'!#REF!="Catastrófico"),CONCATENATE("R3C",'Mapa final'!#REF!),"")</f>
        <v>#REF!</v>
      </c>
      <c r="AJ38" s="34" t="e">
        <f>IF(AND('Mapa final'!#REF!="Baja",'Mapa final'!#REF!="Catastrófico"),CONCATENATE("R3C",'Mapa final'!#REF!),"")</f>
        <v>#REF!</v>
      </c>
      <c r="AK38" s="34" t="e">
        <f>IF(AND('Mapa final'!#REF!="Baja",'Mapa final'!#REF!="Catastrófico"),CONCATENATE("R3C",'Mapa final'!#REF!),"")</f>
        <v>#REF!</v>
      </c>
      <c r="AL38" s="34" t="e">
        <f>IF(AND('Mapa final'!#REF!="Baja",'Mapa final'!#REF!="Catastrófico"),CONCATENATE("R3C",'Mapa final'!#REF!),"")</f>
        <v>#REF!</v>
      </c>
      <c r="AM38" s="35" t="e">
        <f>IF(AND('Mapa final'!#REF!="Baja",'Mapa final'!#REF!="Catastrófico"),CONCATENATE("R3C",'Mapa final'!#REF!),"")</f>
        <v>#REF!</v>
      </c>
      <c r="AN38" s="61"/>
      <c r="AO38" s="421"/>
      <c r="AP38" s="422"/>
      <c r="AQ38" s="422"/>
      <c r="AR38" s="422"/>
      <c r="AS38" s="422"/>
      <c r="AT38" s="423"/>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row>
    <row r="39" spans="1:80" ht="15" customHeight="1" x14ac:dyDescent="0.3">
      <c r="A39" s="61"/>
      <c r="B39" s="349"/>
      <c r="C39" s="349"/>
      <c r="D39" s="350"/>
      <c r="E39" s="390"/>
      <c r="F39" s="391"/>
      <c r="G39" s="391"/>
      <c r="H39" s="391"/>
      <c r="I39" s="391"/>
      <c r="J39" s="54" t="e">
        <f>IF(AND('Mapa final'!#REF!="Baja",'Mapa final'!#REF!="Leve"),CONCATENATE("R4C",'Mapa final'!#REF!),"")</f>
        <v>#REF!</v>
      </c>
      <c r="K39" s="55" t="e">
        <f>IF(AND('Mapa final'!#REF!="Baja",'Mapa final'!#REF!="Leve"),CONCATENATE("R4C",'Mapa final'!#REF!),"")</f>
        <v>#REF!</v>
      </c>
      <c r="L39" s="55" t="e">
        <f>IF(AND('Mapa final'!#REF!="Baja",'Mapa final'!#REF!="Leve"),CONCATENATE("R4C",'Mapa final'!#REF!),"")</f>
        <v>#REF!</v>
      </c>
      <c r="M39" s="55" t="e">
        <f>IF(AND('Mapa final'!#REF!="Baja",'Mapa final'!#REF!="Leve"),CONCATENATE("R4C",'Mapa final'!#REF!),"")</f>
        <v>#REF!</v>
      </c>
      <c r="N39" s="55" t="e">
        <f>IF(AND('Mapa final'!#REF!="Baja",'Mapa final'!#REF!="Leve"),CONCATENATE("R4C",'Mapa final'!#REF!),"")</f>
        <v>#REF!</v>
      </c>
      <c r="O39" s="56" t="e">
        <f>IF(AND('Mapa final'!#REF!="Baja",'Mapa final'!#REF!="Leve"),CONCATENATE("R4C",'Mapa final'!#REF!),"")</f>
        <v>#REF!</v>
      </c>
      <c r="P39" s="45" t="e">
        <f>IF(AND('Mapa final'!#REF!="Baja",'Mapa final'!#REF!="Menor"),CONCATENATE("R4C",'Mapa final'!#REF!),"")</f>
        <v>#REF!</v>
      </c>
      <c r="Q39" s="46" t="e">
        <f>IF(AND('Mapa final'!#REF!="Baja",'Mapa final'!#REF!="Menor"),CONCATENATE("R4C",'Mapa final'!#REF!),"")</f>
        <v>#REF!</v>
      </c>
      <c r="R39" s="46" t="e">
        <f>IF(AND('Mapa final'!#REF!="Baja",'Mapa final'!#REF!="Menor"),CONCATENATE("R4C",'Mapa final'!#REF!),"")</f>
        <v>#REF!</v>
      </c>
      <c r="S39" s="46" t="e">
        <f>IF(AND('Mapa final'!#REF!="Baja",'Mapa final'!#REF!="Menor"),CONCATENATE("R4C",'Mapa final'!#REF!),"")</f>
        <v>#REF!</v>
      </c>
      <c r="T39" s="46" t="e">
        <f>IF(AND('Mapa final'!#REF!="Baja",'Mapa final'!#REF!="Menor"),CONCATENATE("R4C",'Mapa final'!#REF!),"")</f>
        <v>#REF!</v>
      </c>
      <c r="U39" s="47" t="e">
        <f>IF(AND('Mapa final'!#REF!="Baja",'Mapa final'!#REF!="Menor"),CONCATENATE("R4C",'Mapa final'!#REF!),"")</f>
        <v>#REF!</v>
      </c>
      <c r="V39" s="45" t="e">
        <f>IF(AND('Mapa final'!#REF!="Baja",'Mapa final'!#REF!="Moderado"),CONCATENATE("R4C",'Mapa final'!#REF!),"")</f>
        <v>#REF!</v>
      </c>
      <c r="W39" s="46" t="e">
        <f>IF(AND('Mapa final'!#REF!="Baja",'Mapa final'!#REF!="Moderado"),CONCATENATE("R4C",'Mapa final'!#REF!),"")</f>
        <v>#REF!</v>
      </c>
      <c r="X39" s="46" t="e">
        <f>IF(AND('Mapa final'!#REF!="Baja",'Mapa final'!#REF!="Moderado"),CONCATENATE("R4C",'Mapa final'!#REF!),"")</f>
        <v>#REF!</v>
      </c>
      <c r="Y39" s="46" t="e">
        <f>IF(AND('Mapa final'!#REF!="Baja",'Mapa final'!#REF!="Moderado"),CONCATENATE("R4C",'Mapa final'!#REF!),"")</f>
        <v>#REF!</v>
      </c>
      <c r="Z39" s="46" t="e">
        <f>IF(AND('Mapa final'!#REF!="Baja",'Mapa final'!#REF!="Moderado"),CONCATENATE("R4C",'Mapa final'!#REF!),"")</f>
        <v>#REF!</v>
      </c>
      <c r="AA39" s="47" t="e">
        <f>IF(AND('Mapa final'!#REF!="Baja",'Mapa final'!#REF!="Moderado"),CONCATENATE("R4C",'Mapa final'!#REF!),"")</f>
        <v>#REF!</v>
      </c>
      <c r="AB39" s="30" t="e">
        <f>IF(AND('Mapa final'!#REF!="Baja",'Mapa final'!#REF!="Mayor"),CONCATENATE("R4C",'Mapa final'!#REF!),"")</f>
        <v>#REF!</v>
      </c>
      <c r="AC39" s="31" t="e">
        <f>IF(AND('Mapa final'!#REF!="Baja",'Mapa final'!#REF!="Mayor"),CONCATENATE("R4C",'Mapa final'!#REF!),"")</f>
        <v>#REF!</v>
      </c>
      <c r="AD39" s="31" t="e">
        <f>IF(AND('Mapa final'!#REF!="Baja",'Mapa final'!#REF!="Mayor"),CONCATENATE("R4C",'Mapa final'!#REF!),"")</f>
        <v>#REF!</v>
      </c>
      <c r="AE39" s="31" t="e">
        <f>IF(AND('Mapa final'!#REF!="Baja",'Mapa final'!#REF!="Mayor"),CONCATENATE("R4C",'Mapa final'!#REF!),"")</f>
        <v>#REF!</v>
      </c>
      <c r="AF39" s="31" t="e">
        <f>IF(AND('Mapa final'!#REF!="Baja",'Mapa final'!#REF!="Mayor"),CONCATENATE("R4C",'Mapa final'!#REF!),"")</f>
        <v>#REF!</v>
      </c>
      <c r="AG39" s="32" t="e">
        <f>IF(AND('Mapa final'!#REF!="Baja",'Mapa final'!#REF!="Mayor"),CONCATENATE("R4C",'Mapa final'!#REF!),"")</f>
        <v>#REF!</v>
      </c>
      <c r="AH39" s="33" t="e">
        <f>IF(AND('Mapa final'!#REF!="Baja",'Mapa final'!#REF!="Catastrófico"),CONCATENATE("R4C",'Mapa final'!#REF!),"")</f>
        <v>#REF!</v>
      </c>
      <c r="AI39" s="34" t="e">
        <f>IF(AND('Mapa final'!#REF!="Baja",'Mapa final'!#REF!="Catastrófico"),CONCATENATE("R4C",'Mapa final'!#REF!),"")</f>
        <v>#REF!</v>
      </c>
      <c r="AJ39" s="34" t="e">
        <f>IF(AND('Mapa final'!#REF!="Baja",'Mapa final'!#REF!="Catastrófico"),CONCATENATE("R4C",'Mapa final'!#REF!),"")</f>
        <v>#REF!</v>
      </c>
      <c r="AK39" s="34" t="e">
        <f>IF(AND('Mapa final'!#REF!="Baja",'Mapa final'!#REF!="Catastrófico"),CONCATENATE("R4C",'Mapa final'!#REF!),"")</f>
        <v>#REF!</v>
      </c>
      <c r="AL39" s="34" t="e">
        <f>IF(AND('Mapa final'!#REF!="Baja",'Mapa final'!#REF!="Catastrófico"),CONCATENATE("R4C",'Mapa final'!#REF!),"")</f>
        <v>#REF!</v>
      </c>
      <c r="AM39" s="35" t="e">
        <f>IF(AND('Mapa final'!#REF!="Baja",'Mapa final'!#REF!="Catastrófico"),CONCATENATE("R4C",'Mapa final'!#REF!),"")</f>
        <v>#REF!</v>
      </c>
      <c r="AN39" s="61"/>
      <c r="AO39" s="421"/>
      <c r="AP39" s="422"/>
      <c r="AQ39" s="422"/>
      <c r="AR39" s="422"/>
      <c r="AS39" s="422"/>
      <c r="AT39" s="423"/>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row>
    <row r="40" spans="1:80" ht="15" customHeight="1" x14ac:dyDescent="0.3">
      <c r="A40" s="61"/>
      <c r="B40" s="349"/>
      <c r="C40" s="349"/>
      <c r="D40" s="350"/>
      <c r="E40" s="390"/>
      <c r="F40" s="391"/>
      <c r="G40" s="391"/>
      <c r="H40" s="391"/>
      <c r="I40" s="391"/>
      <c r="J40" s="54" t="e">
        <f>IF(AND('Mapa final'!#REF!="Baja",'Mapa final'!#REF!="Leve"),CONCATENATE("R5C",'Mapa final'!#REF!),"")</f>
        <v>#REF!</v>
      </c>
      <c r="K40" s="55" t="e">
        <f>IF(AND('Mapa final'!#REF!="Baja",'Mapa final'!#REF!="Leve"),CONCATENATE("R5C",'Mapa final'!#REF!),"")</f>
        <v>#REF!</v>
      </c>
      <c r="L40" s="55" t="e">
        <f>IF(AND('Mapa final'!#REF!="Baja",'Mapa final'!#REF!="Leve"),CONCATENATE("R5C",'Mapa final'!#REF!),"")</f>
        <v>#REF!</v>
      </c>
      <c r="M40" s="55" t="e">
        <f>IF(AND('Mapa final'!#REF!="Baja",'Mapa final'!#REF!="Leve"),CONCATENATE("R5C",'Mapa final'!#REF!),"")</f>
        <v>#REF!</v>
      </c>
      <c r="N40" s="55" t="e">
        <f>IF(AND('Mapa final'!#REF!="Baja",'Mapa final'!#REF!="Leve"),CONCATENATE("R5C",'Mapa final'!#REF!),"")</f>
        <v>#REF!</v>
      </c>
      <c r="O40" s="56" t="e">
        <f>IF(AND('Mapa final'!#REF!="Baja",'Mapa final'!#REF!="Leve"),CONCATENATE("R5C",'Mapa final'!#REF!),"")</f>
        <v>#REF!</v>
      </c>
      <c r="P40" s="45" t="e">
        <f>IF(AND('Mapa final'!#REF!="Baja",'Mapa final'!#REF!="Menor"),CONCATENATE("R5C",'Mapa final'!#REF!),"")</f>
        <v>#REF!</v>
      </c>
      <c r="Q40" s="46" t="e">
        <f>IF(AND('Mapa final'!#REF!="Baja",'Mapa final'!#REF!="Menor"),CONCATENATE("R5C",'Mapa final'!#REF!),"")</f>
        <v>#REF!</v>
      </c>
      <c r="R40" s="46" t="e">
        <f>IF(AND('Mapa final'!#REF!="Baja",'Mapa final'!#REF!="Menor"),CONCATENATE("R5C",'Mapa final'!#REF!),"")</f>
        <v>#REF!</v>
      </c>
      <c r="S40" s="46" t="e">
        <f>IF(AND('Mapa final'!#REF!="Baja",'Mapa final'!#REF!="Menor"),CONCATENATE("R5C",'Mapa final'!#REF!),"")</f>
        <v>#REF!</v>
      </c>
      <c r="T40" s="46" t="e">
        <f>IF(AND('Mapa final'!#REF!="Baja",'Mapa final'!#REF!="Menor"),CONCATENATE("R5C",'Mapa final'!#REF!),"")</f>
        <v>#REF!</v>
      </c>
      <c r="U40" s="47" t="e">
        <f>IF(AND('Mapa final'!#REF!="Baja",'Mapa final'!#REF!="Menor"),CONCATENATE("R5C",'Mapa final'!#REF!),"")</f>
        <v>#REF!</v>
      </c>
      <c r="V40" s="45" t="e">
        <f>IF(AND('Mapa final'!#REF!="Baja",'Mapa final'!#REF!="Moderado"),CONCATENATE("R5C",'Mapa final'!#REF!),"")</f>
        <v>#REF!</v>
      </c>
      <c r="W40" s="46" t="e">
        <f>IF(AND('Mapa final'!#REF!="Baja",'Mapa final'!#REF!="Moderado"),CONCATENATE("R5C",'Mapa final'!#REF!),"")</f>
        <v>#REF!</v>
      </c>
      <c r="X40" s="46" t="e">
        <f>IF(AND('Mapa final'!#REF!="Baja",'Mapa final'!#REF!="Moderado"),CONCATENATE("R5C",'Mapa final'!#REF!),"")</f>
        <v>#REF!</v>
      </c>
      <c r="Y40" s="46" t="e">
        <f>IF(AND('Mapa final'!#REF!="Baja",'Mapa final'!#REF!="Moderado"),CONCATENATE("R5C",'Mapa final'!#REF!),"")</f>
        <v>#REF!</v>
      </c>
      <c r="Z40" s="46" t="e">
        <f>IF(AND('Mapa final'!#REF!="Baja",'Mapa final'!#REF!="Moderado"),CONCATENATE("R5C",'Mapa final'!#REF!),"")</f>
        <v>#REF!</v>
      </c>
      <c r="AA40" s="47" t="e">
        <f>IF(AND('Mapa final'!#REF!="Baja",'Mapa final'!#REF!="Moderado"),CONCATENATE("R5C",'Mapa final'!#REF!),"")</f>
        <v>#REF!</v>
      </c>
      <c r="AB40" s="30" t="e">
        <f>IF(AND('Mapa final'!#REF!="Baja",'Mapa final'!#REF!="Mayor"),CONCATENATE("R5C",'Mapa final'!#REF!),"")</f>
        <v>#REF!</v>
      </c>
      <c r="AC40" s="31" t="e">
        <f>IF(AND('Mapa final'!#REF!="Baja",'Mapa final'!#REF!="Mayor"),CONCATENATE("R5C",'Mapa final'!#REF!),"")</f>
        <v>#REF!</v>
      </c>
      <c r="AD40" s="31" t="e">
        <f>IF(AND('Mapa final'!#REF!="Baja",'Mapa final'!#REF!="Mayor"),CONCATENATE("R5C",'Mapa final'!#REF!),"")</f>
        <v>#REF!</v>
      </c>
      <c r="AE40" s="31" t="e">
        <f>IF(AND('Mapa final'!#REF!="Baja",'Mapa final'!#REF!="Mayor"),CONCATENATE("R5C",'Mapa final'!#REF!),"")</f>
        <v>#REF!</v>
      </c>
      <c r="AF40" s="31" t="e">
        <f>IF(AND('Mapa final'!#REF!="Baja",'Mapa final'!#REF!="Mayor"),CONCATENATE("R5C",'Mapa final'!#REF!),"")</f>
        <v>#REF!</v>
      </c>
      <c r="AG40" s="32" t="e">
        <f>IF(AND('Mapa final'!#REF!="Baja",'Mapa final'!#REF!="Mayor"),CONCATENATE("R5C",'Mapa final'!#REF!),"")</f>
        <v>#REF!</v>
      </c>
      <c r="AH40" s="33" t="e">
        <f>IF(AND('Mapa final'!#REF!="Baja",'Mapa final'!#REF!="Catastrófico"),CONCATENATE("R5C",'Mapa final'!#REF!),"")</f>
        <v>#REF!</v>
      </c>
      <c r="AI40" s="34" t="e">
        <f>IF(AND('Mapa final'!#REF!="Baja",'Mapa final'!#REF!="Catastrófico"),CONCATENATE("R5C",'Mapa final'!#REF!),"")</f>
        <v>#REF!</v>
      </c>
      <c r="AJ40" s="34" t="e">
        <f>IF(AND('Mapa final'!#REF!="Baja",'Mapa final'!#REF!="Catastrófico"),CONCATENATE("R5C",'Mapa final'!#REF!),"")</f>
        <v>#REF!</v>
      </c>
      <c r="AK40" s="34" t="e">
        <f>IF(AND('Mapa final'!#REF!="Baja",'Mapa final'!#REF!="Catastrófico"),CONCATENATE("R5C",'Mapa final'!#REF!),"")</f>
        <v>#REF!</v>
      </c>
      <c r="AL40" s="34" t="e">
        <f>IF(AND('Mapa final'!#REF!="Baja",'Mapa final'!#REF!="Catastrófico"),CONCATENATE("R5C",'Mapa final'!#REF!),"")</f>
        <v>#REF!</v>
      </c>
      <c r="AM40" s="35" t="e">
        <f>IF(AND('Mapa final'!#REF!="Baja",'Mapa final'!#REF!="Catastrófico"),CONCATENATE("R5C",'Mapa final'!#REF!),"")</f>
        <v>#REF!</v>
      </c>
      <c r="AN40" s="61"/>
      <c r="AO40" s="421"/>
      <c r="AP40" s="422"/>
      <c r="AQ40" s="422"/>
      <c r="AR40" s="422"/>
      <c r="AS40" s="422"/>
      <c r="AT40" s="423"/>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row>
    <row r="41" spans="1:80" ht="15" customHeight="1" x14ac:dyDescent="0.3">
      <c r="A41" s="61"/>
      <c r="B41" s="349"/>
      <c r="C41" s="349"/>
      <c r="D41" s="350"/>
      <c r="E41" s="390"/>
      <c r="F41" s="391"/>
      <c r="G41" s="391"/>
      <c r="H41" s="391"/>
      <c r="I41" s="391"/>
      <c r="J41" s="54" t="e">
        <f>IF(AND('Mapa final'!#REF!="Baja",'Mapa final'!#REF!="Leve"),CONCATENATE("R6C",'Mapa final'!#REF!),"")</f>
        <v>#REF!</v>
      </c>
      <c r="K41" s="55" t="e">
        <f>IF(AND('Mapa final'!#REF!="Baja",'Mapa final'!#REF!="Leve"),CONCATENATE("R6C",'Mapa final'!#REF!),"")</f>
        <v>#REF!</v>
      </c>
      <c r="L41" s="55" t="e">
        <f>IF(AND('Mapa final'!#REF!="Baja",'Mapa final'!#REF!="Leve"),CONCATENATE("R6C",'Mapa final'!#REF!),"")</f>
        <v>#REF!</v>
      </c>
      <c r="M41" s="55" t="e">
        <f>IF(AND('Mapa final'!#REF!="Baja",'Mapa final'!#REF!="Leve"),CONCATENATE("R6C",'Mapa final'!#REF!),"")</f>
        <v>#REF!</v>
      </c>
      <c r="N41" s="55" t="e">
        <f>IF(AND('Mapa final'!#REF!="Baja",'Mapa final'!#REF!="Leve"),CONCATENATE("R6C",'Mapa final'!#REF!),"")</f>
        <v>#REF!</v>
      </c>
      <c r="O41" s="56" t="e">
        <f>IF(AND('Mapa final'!#REF!="Baja",'Mapa final'!#REF!="Leve"),CONCATENATE("R6C",'Mapa final'!#REF!),"")</f>
        <v>#REF!</v>
      </c>
      <c r="P41" s="45" t="e">
        <f>IF(AND('Mapa final'!#REF!="Baja",'Mapa final'!#REF!="Menor"),CONCATENATE("R6C",'Mapa final'!#REF!),"")</f>
        <v>#REF!</v>
      </c>
      <c r="Q41" s="46" t="e">
        <f>IF(AND('Mapa final'!#REF!="Baja",'Mapa final'!#REF!="Menor"),CONCATENATE("R6C",'Mapa final'!#REF!),"")</f>
        <v>#REF!</v>
      </c>
      <c r="R41" s="46" t="e">
        <f>IF(AND('Mapa final'!#REF!="Baja",'Mapa final'!#REF!="Menor"),CONCATENATE("R6C",'Mapa final'!#REF!),"")</f>
        <v>#REF!</v>
      </c>
      <c r="S41" s="46" t="e">
        <f>IF(AND('Mapa final'!#REF!="Baja",'Mapa final'!#REF!="Menor"),CONCATENATE("R6C",'Mapa final'!#REF!),"")</f>
        <v>#REF!</v>
      </c>
      <c r="T41" s="46" t="e">
        <f>IF(AND('Mapa final'!#REF!="Baja",'Mapa final'!#REF!="Menor"),CONCATENATE("R6C",'Mapa final'!#REF!),"")</f>
        <v>#REF!</v>
      </c>
      <c r="U41" s="47" t="e">
        <f>IF(AND('Mapa final'!#REF!="Baja",'Mapa final'!#REF!="Menor"),CONCATENATE("R6C",'Mapa final'!#REF!),"")</f>
        <v>#REF!</v>
      </c>
      <c r="V41" s="45" t="e">
        <f>IF(AND('Mapa final'!#REF!="Baja",'Mapa final'!#REF!="Moderado"),CONCATENATE("R6C",'Mapa final'!#REF!),"")</f>
        <v>#REF!</v>
      </c>
      <c r="W41" s="46" t="e">
        <f>IF(AND('Mapa final'!#REF!="Baja",'Mapa final'!#REF!="Moderado"),CONCATENATE("R6C",'Mapa final'!#REF!),"")</f>
        <v>#REF!</v>
      </c>
      <c r="X41" s="46" t="e">
        <f>IF(AND('Mapa final'!#REF!="Baja",'Mapa final'!#REF!="Moderado"),CONCATENATE("R6C",'Mapa final'!#REF!),"")</f>
        <v>#REF!</v>
      </c>
      <c r="Y41" s="46" t="e">
        <f>IF(AND('Mapa final'!#REF!="Baja",'Mapa final'!#REF!="Moderado"),CONCATENATE("R6C",'Mapa final'!#REF!),"")</f>
        <v>#REF!</v>
      </c>
      <c r="Z41" s="46" t="e">
        <f>IF(AND('Mapa final'!#REF!="Baja",'Mapa final'!#REF!="Moderado"),CONCATENATE("R6C",'Mapa final'!#REF!),"")</f>
        <v>#REF!</v>
      </c>
      <c r="AA41" s="47" t="e">
        <f>IF(AND('Mapa final'!#REF!="Baja",'Mapa final'!#REF!="Moderado"),CONCATENATE("R6C",'Mapa final'!#REF!),"")</f>
        <v>#REF!</v>
      </c>
      <c r="AB41" s="30" t="e">
        <f>IF(AND('Mapa final'!#REF!="Baja",'Mapa final'!#REF!="Mayor"),CONCATENATE("R6C",'Mapa final'!#REF!),"")</f>
        <v>#REF!</v>
      </c>
      <c r="AC41" s="31" t="e">
        <f>IF(AND('Mapa final'!#REF!="Baja",'Mapa final'!#REF!="Mayor"),CONCATENATE("R6C",'Mapa final'!#REF!),"")</f>
        <v>#REF!</v>
      </c>
      <c r="AD41" s="31" t="e">
        <f>IF(AND('Mapa final'!#REF!="Baja",'Mapa final'!#REF!="Mayor"),CONCATENATE("R6C",'Mapa final'!#REF!),"")</f>
        <v>#REF!</v>
      </c>
      <c r="AE41" s="31" t="e">
        <f>IF(AND('Mapa final'!#REF!="Baja",'Mapa final'!#REF!="Mayor"),CONCATENATE("R6C",'Mapa final'!#REF!),"")</f>
        <v>#REF!</v>
      </c>
      <c r="AF41" s="31" t="e">
        <f>IF(AND('Mapa final'!#REF!="Baja",'Mapa final'!#REF!="Mayor"),CONCATENATE("R6C",'Mapa final'!#REF!),"")</f>
        <v>#REF!</v>
      </c>
      <c r="AG41" s="32" t="e">
        <f>IF(AND('Mapa final'!#REF!="Baja",'Mapa final'!#REF!="Mayor"),CONCATENATE("R6C",'Mapa final'!#REF!),"")</f>
        <v>#REF!</v>
      </c>
      <c r="AH41" s="33" t="e">
        <f>IF(AND('Mapa final'!#REF!="Baja",'Mapa final'!#REF!="Catastrófico"),CONCATENATE("R6C",'Mapa final'!#REF!),"")</f>
        <v>#REF!</v>
      </c>
      <c r="AI41" s="34" t="e">
        <f>IF(AND('Mapa final'!#REF!="Baja",'Mapa final'!#REF!="Catastrófico"),CONCATENATE("R6C",'Mapa final'!#REF!),"")</f>
        <v>#REF!</v>
      </c>
      <c r="AJ41" s="34" t="e">
        <f>IF(AND('Mapa final'!#REF!="Baja",'Mapa final'!#REF!="Catastrófico"),CONCATENATE("R6C",'Mapa final'!#REF!),"")</f>
        <v>#REF!</v>
      </c>
      <c r="AK41" s="34" t="e">
        <f>IF(AND('Mapa final'!#REF!="Baja",'Mapa final'!#REF!="Catastrófico"),CONCATENATE("R6C",'Mapa final'!#REF!),"")</f>
        <v>#REF!</v>
      </c>
      <c r="AL41" s="34" t="e">
        <f>IF(AND('Mapa final'!#REF!="Baja",'Mapa final'!#REF!="Catastrófico"),CONCATENATE("R6C",'Mapa final'!#REF!),"")</f>
        <v>#REF!</v>
      </c>
      <c r="AM41" s="35" t="e">
        <f>IF(AND('Mapa final'!#REF!="Baja",'Mapa final'!#REF!="Catastrófico"),CONCATENATE("R6C",'Mapa final'!#REF!),"")</f>
        <v>#REF!</v>
      </c>
      <c r="AN41" s="61"/>
      <c r="AO41" s="421"/>
      <c r="AP41" s="422"/>
      <c r="AQ41" s="422"/>
      <c r="AR41" s="422"/>
      <c r="AS41" s="422"/>
      <c r="AT41" s="423"/>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row>
    <row r="42" spans="1:80" ht="15" customHeight="1" x14ac:dyDescent="0.3">
      <c r="A42" s="61"/>
      <c r="B42" s="349"/>
      <c r="C42" s="349"/>
      <c r="D42" s="350"/>
      <c r="E42" s="390"/>
      <c r="F42" s="391"/>
      <c r="G42" s="391"/>
      <c r="H42" s="391"/>
      <c r="I42" s="391"/>
      <c r="J42" s="54" t="e">
        <f>IF(AND('Mapa final'!#REF!="Baja",'Mapa final'!#REF!="Leve"),CONCATENATE("R7C",'Mapa final'!#REF!),"")</f>
        <v>#REF!</v>
      </c>
      <c r="K42" s="55" t="e">
        <f>IF(AND('Mapa final'!#REF!="Baja",'Mapa final'!#REF!="Leve"),CONCATENATE("R7C",'Mapa final'!#REF!),"")</f>
        <v>#REF!</v>
      </c>
      <c r="L42" s="55" t="e">
        <f>IF(AND('Mapa final'!#REF!="Baja",'Mapa final'!#REF!="Leve"),CONCATENATE("R7C",'Mapa final'!#REF!),"")</f>
        <v>#REF!</v>
      </c>
      <c r="M42" s="55" t="e">
        <f>IF(AND('Mapa final'!#REF!="Baja",'Mapa final'!#REF!="Leve"),CONCATENATE("R7C",'Mapa final'!#REF!),"")</f>
        <v>#REF!</v>
      </c>
      <c r="N42" s="55" t="e">
        <f>IF(AND('Mapa final'!#REF!="Baja",'Mapa final'!#REF!="Leve"),CONCATENATE("R7C",'Mapa final'!#REF!),"")</f>
        <v>#REF!</v>
      </c>
      <c r="O42" s="56" t="e">
        <f>IF(AND('Mapa final'!#REF!="Baja",'Mapa final'!#REF!="Leve"),CONCATENATE("R7C",'Mapa final'!#REF!),"")</f>
        <v>#REF!</v>
      </c>
      <c r="P42" s="45" t="e">
        <f>IF(AND('Mapa final'!#REF!="Baja",'Mapa final'!#REF!="Menor"),CONCATENATE("R7C",'Mapa final'!#REF!),"")</f>
        <v>#REF!</v>
      </c>
      <c r="Q42" s="46" t="e">
        <f>IF(AND('Mapa final'!#REF!="Baja",'Mapa final'!#REF!="Menor"),CONCATENATE("R7C",'Mapa final'!#REF!),"")</f>
        <v>#REF!</v>
      </c>
      <c r="R42" s="46" t="e">
        <f>IF(AND('Mapa final'!#REF!="Baja",'Mapa final'!#REF!="Menor"),CONCATENATE("R7C",'Mapa final'!#REF!),"")</f>
        <v>#REF!</v>
      </c>
      <c r="S42" s="46" t="e">
        <f>IF(AND('Mapa final'!#REF!="Baja",'Mapa final'!#REF!="Menor"),CONCATENATE("R7C",'Mapa final'!#REF!),"")</f>
        <v>#REF!</v>
      </c>
      <c r="T42" s="46" t="e">
        <f>IF(AND('Mapa final'!#REF!="Baja",'Mapa final'!#REF!="Menor"),CONCATENATE("R7C",'Mapa final'!#REF!),"")</f>
        <v>#REF!</v>
      </c>
      <c r="U42" s="47" t="e">
        <f>IF(AND('Mapa final'!#REF!="Baja",'Mapa final'!#REF!="Menor"),CONCATENATE("R7C",'Mapa final'!#REF!),"")</f>
        <v>#REF!</v>
      </c>
      <c r="V42" s="45" t="e">
        <f>IF(AND('Mapa final'!#REF!="Baja",'Mapa final'!#REF!="Moderado"),CONCATENATE("R7C",'Mapa final'!#REF!),"")</f>
        <v>#REF!</v>
      </c>
      <c r="W42" s="46" t="e">
        <f>IF(AND('Mapa final'!#REF!="Baja",'Mapa final'!#REF!="Moderado"),CONCATENATE("R7C",'Mapa final'!#REF!),"")</f>
        <v>#REF!</v>
      </c>
      <c r="X42" s="46" t="e">
        <f>IF(AND('Mapa final'!#REF!="Baja",'Mapa final'!#REF!="Moderado"),CONCATENATE("R7C",'Mapa final'!#REF!),"")</f>
        <v>#REF!</v>
      </c>
      <c r="Y42" s="46" t="e">
        <f>IF(AND('Mapa final'!#REF!="Baja",'Mapa final'!#REF!="Moderado"),CONCATENATE("R7C",'Mapa final'!#REF!),"")</f>
        <v>#REF!</v>
      </c>
      <c r="Z42" s="46" t="e">
        <f>IF(AND('Mapa final'!#REF!="Baja",'Mapa final'!#REF!="Moderado"),CONCATENATE("R7C",'Mapa final'!#REF!),"")</f>
        <v>#REF!</v>
      </c>
      <c r="AA42" s="47" t="e">
        <f>IF(AND('Mapa final'!#REF!="Baja",'Mapa final'!#REF!="Moderado"),CONCATENATE("R7C",'Mapa final'!#REF!),"")</f>
        <v>#REF!</v>
      </c>
      <c r="AB42" s="30" t="e">
        <f>IF(AND('Mapa final'!#REF!="Baja",'Mapa final'!#REF!="Mayor"),CONCATENATE("R7C",'Mapa final'!#REF!),"")</f>
        <v>#REF!</v>
      </c>
      <c r="AC42" s="31" t="e">
        <f>IF(AND('Mapa final'!#REF!="Baja",'Mapa final'!#REF!="Mayor"),CONCATENATE("R7C",'Mapa final'!#REF!),"")</f>
        <v>#REF!</v>
      </c>
      <c r="AD42" s="31" t="e">
        <f>IF(AND('Mapa final'!#REF!="Baja",'Mapa final'!#REF!="Mayor"),CONCATENATE("R7C",'Mapa final'!#REF!),"")</f>
        <v>#REF!</v>
      </c>
      <c r="AE42" s="31" t="e">
        <f>IF(AND('Mapa final'!#REF!="Baja",'Mapa final'!#REF!="Mayor"),CONCATENATE("R7C",'Mapa final'!#REF!),"")</f>
        <v>#REF!</v>
      </c>
      <c r="AF42" s="31" t="e">
        <f>IF(AND('Mapa final'!#REF!="Baja",'Mapa final'!#REF!="Mayor"),CONCATENATE("R7C",'Mapa final'!#REF!),"")</f>
        <v>#REF!</v>
      </c>
      <c r="AG42" s="32" t="e">
        <f>IF(AND('Mapa final'!#REF!="Baja",'Mapa final'!#REF!="Mayor"),CONCATENATE("R7C",'Mapa final'!#REF!),"")</f>
        <v>#REF!</v>
      </c>
      <c r="AH42" s="33" t="e">
        <f>IF(AND('Mapa final'!#REF!="Baja",'Mapa final'!#REF!="Catastrófico"),CONCATENATE("R7C",'Mapa final'!#REF!),"")</f>
        <v>#REF!</v>
      </c>
      <c r="AI42" s="34" t="e">
        <f>IF(AND('Mapa final'!#REF!="Baja",'Mapa final'!#REF!="Catastrófico"),CONCATENATE("R7C",'Mapa final'!#REF!),"")</f>
        <v>#REF!</v>
      </c>
      <c r="AJ42" s="34" t="e">
        <f>IF(AND('Mapa final'!#REF!="Baja",'Mapa final'!#REF!="Catastrófico"),CONCATENATE("R7C",'Mapa final'!#REF!),"")</f>
        <v>#REF!</v>
      </c>
      <c r="AK42" s="34" t="e">
        <f>IF(AND('Mapa final'!#REF!="Baja",'Mapa final'!#REF!="Catastrófico"),CONCATENATE("R7C",'Mapa final'!#REF!),"")</f>
        <v>#REF!</v>
      </c>
      <c r="AL42" s="34" t="e">
        <f>IF(AND('Mapa final'!#REF!="Baja",'Mapa final'!#REF!="Catastrófico"),CONCATENATE("R7C",'Mapa final'!#REF!),"")</f>
        <v>#REF!</v>
      </c>
      <c r="AM42" s="35" t="e">
        <f>IF(AND('Mapa final'!#REF!="Baja",'Mapa final'!#REF!="Catastrófico"),CONCATENATE("R7C",'Mapa final'!#REF!),"")</f>
        <v>#REF!</v>
      </c>
      <c r="AN42" s="61"/>
      <c r="AO42" s="421"/>
      <c r="AP42" s="422"/>
      <c r="AQ42" s="422"/>
      <c r="AR42" s="422"/>
      <c r="AS42" s="422"/>
      <c r="AT42" s="423"/>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row>
    <row r="43" spans="1:80" ht="15" customHeight="1" x14ac:dyDescent="0.3">
      <c r="A43" s="61"/>
      <c r="B43" s="349"/>
      <c r="C43" s="349"/>
      <c r="D43" s="350"/>
      <c r="E43" s="390"/>
      <c r="F43" s="391"/>
      <c r="G43" s="391"/>
      <c r="H43" s="391"/>
      <c r="I43" s="391"/>
      <c r="J43" s="54" t="e">
        <f>IF(AND('Mapa final'!#REF!="Baja",'Mapa final'!#REF!="Leve"),CONCATENATE("R8C",'Mapa final'!#REF!),"")</f>
        <v>#REF!</v>
      </c>
      <c r="K43" s="55" t="e">
        <f>IF(AND('Mapa final'!#REF!="Baja",'Mapa final'!#REF!="Leve"),CONCATENATE("R8C",'Mapa final'!#REF!),"")</f>
        <v>#REF!</v>
      </c>
      <c r="L43" s="55" t="e">
        <f>IF(AND('Mapa final'!#REF!="Baja",'Mapa final'!#REF!="Leve"),CONCATENATE("R8C",'Mapa final'!#REF!),"")</f>
        <v>#REF!</v>
      </c>
      <c r="M43" s="55" t="e">
        <f>IF(AND('Mapa final'!#REF!="Baja",'Mapa final'!#REF!="Leve"),CONCATENATE("R8C",'Mapa final'!#REF!),"")</f>
        <v>#REF!</v>
      </c>
      <c r="N43" s="55" t="e">
        <f>IF(AND('Mapa final'!#REF!="Baja",'Mapa final'!#REF!="Leve"),CONCATENATE("R8C",'Mapa final'!#REF!),"")</f>
        <v>#REF!</v>
      </c>
      <c r="O43" s="56" t="e">
        <f>IF(AND('Mapa final'!#REF!="Baja",'Mapa final'!#REF!="Leve"),CONCATENATE("R8C",'Mapa final'!#REF!),"")</f>
        <v>#REF!</v>
      </c>
      <c r="P43" s="45" t="e">
        <f>IF(AND('Mapa final'!#REF!="Baja",'Mapa final'!#REF!="Menor"),CONCATENATE("R8C",'Mapa final'!#REF!),"")</f>
        <v>#REF!</v>
      </c>
      <c r="Q43" s="46" t="e">
        <f>IF(AND('Mapa final'!#REF!="Baja",'Mapa final'!#REF!="Menor"),CONCATENATE("R8C",'Mapa final'!#REF!),"")</f>
        <v>#REF!</v>
      </c>
      <c r="R43" s="46" t="e">
        <f>IF(AND('Mapa final'!#REF!="Baja",'Mapa final'!#REF!="Menor"),CONCATENATE("R8C",'Mapa final'!#REF!),"")</f>
        <v>#REF!</v>
      </c>
      <c r="S43" s="46" t="e">
        <f>IF(AND('Mapa final'!#REF!="Baja",'Mapa final'!#REF!="Menor"),CONCATENATE("R8C",'Mapa final'!#REF!),"")</f>
        <v>#REF!</v>
      </c>
      <c r="T43" s="46" t="e">
        <f>IF(AND('Mapa final'!#REF!="Baja",'Mapa final'!#REF!="Menor"),CONCATENATE("R8C",'Mapa final'!#REF!),"")</f>
        <v>#REF!</v>
      </c>
      <c r="U43" s="47" t="e">
        <f>IF(AND('Mapa final'!#REF!="Baja",'Mapa final'!#REF!="Menor"),CONCATENATE("R8C",'Mapa final'!#REF!),"")</f>
        <v>#REF!</v>
      </c>
      <c r="V43" s="45" t="e">
        <f>IF(AND('Mapa final'!#REF!="Baja",'Mapa final'!#REF!="Moderado"),CONCATENATE("R8C",'Mapa final'!#REF!),"")</f>
        <v>#REF!</v>
      </c>
      <c r="W43" s="46" t="e">
        <f>IF(AND('Mapa final'!#REF!="Baja",'Mapa final'!#REF!="Moderado"),CONCATENATE("R8C",'Mapa final'!#REF!),"")</f>
        <v>#REF!</v>
      </c>
      <c r="X43" s="46" t="e">
        <f>IF(AND('Mapa final'!#REF!="Baja",'Mapa final'!#REF!="Moderado"),CONCATENATE("R8C",'Mapa final'!#REF!),"")</f>
        <v>#REF!</v>
      </c>
      <c r="Y43" s="46" t="e">
        <f>IF(AND('Mapa final'!#REF!="Baja",'Mapa final'!#REF!="Moderado"),CONCATENATE("R8C",'Mapa final'!#REF!),"")</f>
        <v>#REF!</v>
      </c>
      <c r="Z43" s="46" t="e">
        <f>IF(AND('Mapa final'!#REF!="Baja",'Mapa final'!#REF!="Moderado"),CONCATENATE("R8C",'Mapa final'!#REF!),"")</f>
        <v>#REF!</v>
      </c>
      <c r="AA43" s="47" t="e">
        <f>IF(AND('Mapa final'!#REF!="Baja",'Mapa final'!#REF!="Moderado"),CONCATENATE("R8C",'Mapa final'!#REF!),"")</f>
        <v>#REF!</v>
      </c>
      <c r="AB43" s="30" t="e">
        <f>IF(AND('Mapa final'!#REF!="Baja",'Mapa final'!#REF!="Mayor"),CONCATENATE("R8C",'Mapa final'!#REF!),"")</f>
        <v>#REF!</v>
      </c>
      <c r="AC43" s="31" t="e">
        <f>IF(AND('Mapa final'!#REF!="Baja",'Mapa final'!#REF!="Mayor"),CONCATENATE("R8C",'Mapa final'!#REF!),"")</f>
        <v>#REF!</v>
      </c>
      <c r="AD43" s="31" t="e">
        <f>IF(AND('Mapa final'!#REF!="Baja",'Mapa final'!#REF!="Mayor"),CONCATENATE("R8C",'Mapa final'!#REF!),"")</f>
        <v>#REF!</v>
      </c>
      <c r="AE43" s="31" t="e">
        <f>IF(AND('Mapa final'!#REF!="Baja",'Mapa final'!#REF!="Mayor"),CONCATENATE("R8C",'Mapa final'!#REF!),"")</f>
        <v>#REF!</v>
      </c>
      <c r="AF43" s="31" t="e">
        <f>IF(AND('Mapa final'!#REF!="Baja",'Mapa final'!#REF!="Mayor"),CONCATENATE("R8C",'Mapa final'!#REF!),"")</f>
        <v>#REF!</v>
      </c>
      <c r="AG43" s="32" t="e">
        <f>IF(AND('Mapa final'!#REF!="Baja",'Mapa final'!#REF!="Mayor"),CONCATENATE("R8C",'Mapa final'!#REF!),"")</f>
        <v>#REF!</v>
      </c>
      <c r="AH43" s="33" t="e">
        <f>IF(AND('Mapa final'!#REF!="Baja",'Mapa final'!#REF!="Catastrófico"),CONCATENATE("R8C",'Mapa final'!#REF!),"")</f>
        <v>#REF!</v>
      </c>
      <c r="AI43" s="34" t="e">
        <f>IF(AND('Mapa final'!#REF!="Baja",'Mapa final'!#REF!="Catastrófico"),CONCATENATE("R8C",'Mapa final'!#REF!),"")</f>
        <v>#REF!</v>
      </c>
      <c r="AJ43" s="34" t="e">
        <f>IF(AND('Mapa final'!#REF!="Baja",'Mapa final'!#REF!="Catastrófico"),CONCATENATE("R8C",'Mapa final'!#REF!),"")</f>
        <v>#REF!</v>
      </c>
      <c r="AK43" s="34" t="e">
        <f>IF(AND('Mapa final'!#REF!="Baja",'Mapa final'!#REF!="Catastrófico"),CONCATENATE("R8C",'Mapa final'!#REF!),"")</f>
        <v>#REF!</v>
      </c>
      <c r="AL43" s="34" t="e">
        <f>IF(AND('Mapa final'!#REF!="Baja",'Mapa final'!#REF!="Catastrófico"),CONCATENATE("R8C",'Mapa final'!#REF!),"")</f>
        <v>#REF!</v>
      </c>
      <c r="AM43" s="35" t="e">
        <f>IF(AND('Mapa final'!#REF!="Baja",'Mapa final'!#REF!="Catastrófico"),CONCATENATE("R8C",'Mapa final'!#REF!),"")</f>
        <v>#REF!</v>
      </c>
      <c r="AN43" s="61"/>
      <c r="AO43" s="421"/>
      <c r="AP43" s="422"/>
      <c r="AQ43" s="422"/>
      <c r="AR43" s="422"/>
      <c r="AS43" s="422"/>
      <c r="AT43" s="423"/>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row>
    <row r="44" spans="1:80" ht="15" customHeight="1" x14ac:dyDescent="0.3">
      <c r="A44" s="61"/>
      <c r="B44" s="349"/>
      <c r="C44" s="349"/>
      <c r="D44" s="350"/>
      <c r="E44" s="390"/>
      <c r="F44" s="391"/>
      <c r="G44" s="391"/>
      <c r="H44" s="391"/>
      <c r="I44" s="391"/>
      <c r="J44" s="54" t="e">
        <f>IF(AND('Mapa final'!#REF!="Baja",'Mapa final'!#REF!="Leve"),CONCATENATE("R9C",'Mapa final'!#REF!),"")</f>
        <v>#REF!</v>
      </c>
      <c r="K44" s="55" t="e">
        <f>IF(AND('Mapa final'!#REF!="Baja",'Mapa final'!#REF!="Leve"),CONCATENATE("R9C",'Mapa final'!#REF!),"")</f>
        <v>#REF!</v>
      </c>
      <c r="L44" s="55" t="e">
        <f>IF(AND('Mapa final'!#REF!="Baja",'Mapa final'!#REF!="Leve"),CONCATENATE("R9C",'Mapa final'!#REF!),"")</f>
        <v>#REF!</v>
      </c>
      <c r="M44" s="55" t="e">
        <f>IF(AND('Mapa final'!#REF!="Baja",'Mapa final'!#REF!="Leve"),CONCATENATE("R9C",'Mapa final'!#REF!),"")</f>
        <v>#REF!</v>
      </c>
      <c r="N44" s="55" t="e">
        <f>IF(AND('Mapa final'!#REF!="Baja",'Mapa final'!#REF!="Leve"),CONCATENATE("R9C",'Mapa final'!#REF!),"")</f>
        <v>#REF!</v>
      </c>
      <c r="O44" s="56" t="e">
        <f>IF(AND('Mapa final'!#REF!="Baja",'Mapa final'!#REF!="Leve"),CONCATENATE("R9C",'Mapa final'!#REF!),"")</f>
        <v>#REF!</v>
      </c>
      <c r="P44" s="45" t="e">
        <f>IF(AND('Mapa final'!#REF!="Baja",'Mapa final'!#REF!="Menor"),CONCATENATE("R9C",'Mapa final'!#REF!),"")</f>
        <v>#REF!</v>
      </c>
      <c r="Q44" s="46" t="e">
        <f>IF(AND('Mapa final'!#REF!="Baja",'Mapa final'!#REF!="Menor"),CONCATENATE("R9C",'Mapa final'!#REF!),"")</f>
        <v>#REF!</v>
      </c>
      <c r="R44" s="46" t="e">
        <f>IF(AND('Mapa final'!#REF!="Baja",'Mapa final'!#REF!="Menor"),CONCATENATE("R9C",'Mapa final'!#REF!),"")</f>
        <v>#REF!</v>
      </c>
      <c r="S44" s="46" t="e">
        <f>IF(AND('Mapa final'!#REF!="Baja",'Mapa final'!#REF!="Menor"),CONCATENATE("R9C",'Mapa final'!#REF!),"")</f>
        <v>#REF!</v>
      </c>
      <c r="T44" s="46" t="e">
        <f>IF(AND('Mapa final'!#REF!="Baja",'Mapa final'!#REF!="Menor"),CONCATENATE("R9C",'Mapa final'!#REF!),"")</f>
        <v>#REF!</v>
      </c>
      <c r="U44" s="47" t="e">
        <f>IF(AND('Mapa final'!#REF!="Baja",'Mapa final'!#REF!="Menor"),CONCATENATE("R9C",'Mapa final'!#REF!),"")</f>
        <v>#REF!</v>
      </c>
      <c r="V44" s="45" t="e">
        <f>IF(AND('Mapa final'!#REF!="Baja",'Mapa final'!#REF!="Moderado"),CONCATENATE("R9C",'Mapa final'!#REF!),"")</f>
        <v>#REF!</v>
      </c>
      <c r="W44" s="46" t="e">
        <f>IF(AND('Mapa final'!#REF!="Baja",'Mapa final'!#REF!="Moderado"),CONCATENATE("R9C",'Mapa final'!#REF!),"")</f>
        <v>#REF!</v>
      </c>
      <c r="X44" s="46" t="e">
        <f>IF(AND('Mapa final'!#REF!="Baja",'Mapa final'!#REF!="Moderado"),CONCATENATE("R9C",'Mapa final'!#REF!),"")</f>
        <v>#REF!</v>
      </c>
      <c r="Y44" s="46" t="e">
        <f>IF(AND('Mapa final'!#REF!="Baja",'Mapa final'!#REF!="Moderado"),CONCATENATE("R9C",'Mapa final'!#REF!),"")</f>
        <v>#REF!</v>
      </c>
      <c r="Z44" s="46" t="e">
        <f>IF(AND('Mapa final'!#REF!="Baja",'Mapa final'!#REF!="Moderado"),CONCATENATE("R9C",'Mapa final'!#REF!),"")</f>
        <v>#REF!</v>
      </c>
      <c r="AA44" s="47" t="e">
        <f>IF(AND('Mapa final'!#REF!="Baja",'Mapa final'!#REF!="Moderado"),CONCATENATE("R9C",'Mapa final'!#REF!),"")</f>
        <v>#REF!</v>
      </c>
      <c r="AB44" s="30" t="e">
        <f>IF(AND('Mapa final'!#REF!="Baja",'Mapa final'!#REF!="Mayor"),CONCATENATE("R9C",'Mapa final'!#REF!),"")</f>
        <v>#REF!</v>
      </c>
      <c r="AC44" s="31" t="e">
        <f>IF(AND('Mapa final'!#REF!="Baja",'Mapa final'!#REF!="Mayor"),CONCATENATE("R9C",'Mapa final'!#REF!),"")</f>
        <v>#REF!</v>
      </c>
      <c r="AD44" s="31" t="e">
        <f>IF(AND('Mapa final'!#REF!="Baja",'Mapa final'!#REF!="Mayor"),CONCATENATE("R9C",'Mapa final'!#REF!),"")</f>
        <v>#REF!</v>
      </c>
      <c r="AE44" s="31" t="e">
        <f>IF(AND('Mapa final'!#REF!="Baja",'Mapa final'!#REF!="Mayor"),CONCATENATE("R9C",'Mapa final'!#REF!),"")</f>
        <v>#REF!</v>
      </c>
      <c r="AF44" s="31" t="e">
        <f>IF(AND('Mapa final'!#REF!="Baja",'Mapa final'!#REF!="Mayor"),CONCATENATE("R9C",'Mapa final'!#REF!),"")</f>
        <v>#REF!</v>
      </c>
      <c r="AG44" s="32" t="e">
        <f>IF(AND('Mapa final'!#REF!="Baja",'Mapa final'!#REF!="Mayor"),CONCATENATE("R9C",'Mapa final'!#REF!),"")</f>
        <v>#REF!</v>
      </c>
      <c r="AH44" s="33" t="e">
        <f>IF(AND('Mapa final'!#REF!="Baja",'Mapa final'!#REF!="Catastrófico"),CONCATENATE("R9C",'Mapa final'!#REF!),"")</f>
        <v>#REF!</v>
      </c>
      <c r="AI44" s="34" t="e">
        <f>IF(AND('Mapa final'!#REF!="Baja",'Mapa final'!#REF!="Catastrófico"),CONCATENATE("R9C",'Mapa final'!#REF!),"")</f>
        <v>#REF!</v>
      </c>
      <c r="AJ44" s="34" t="e">
        <f>IF(AND('Mapa final'!#REF!="Baja",'Mapa final'!#REF!="Catastrófico"),CONCATENATE("R9C",'Mapa final'!#REF!),"")</f>
        <v>#REF!</v>
      </c>
      <c r="AK44" s="34" t="e">
        <f>IF(AND('Mapa final'!#REF!="Baja",'Mapa final'!#REF!="Catastrófico"),CONCATENATE("R9C",'Mapa final'!#REF!),"")</f>
        <v>#REF!</v>
      </c>
      <c r="AL44" s="34" t="e">
        <f>IF(AND('Mapa final'!#REF!="Baja",'Mapa final'!#REF!="Catastrófico"),CONCATENATE("R9C",'Mapa final'!#REF!),"")</f>
        <v>#REF!</v>
      </c>
      <c r="AM44" s="35" t="e">
        <f>IF(AND('Mapa final'!#REF!="Baja",'Mapa final'!#REF!="Catastrófico"),CONCATENATE("R9C",'Mapa final'!#REF!),"")</f>
        <v>#REF!</v>
      </c>
      <c r="AN44" s="61"/>
      <c r="AO44" s="421"/>
      <c r="AP44" s="422"/>
      <c r="AQ44" s="422"/>
      <c r="AR44" s="422"/>
      <c r="AS44" s="422"/>
      <c r="AT44" s="423"/>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row>
    <row r="45" spans="1:80" ht="15.75" customHeight="1" thickBot="1" x14ac:dyDescent="0.35">
      <c r="A45" s="61"/>
      <c r="B45" s="349"/>
      <c r="C45" s="349"/>
      <c r="D45" s="350"/>
      <c r="E45" s="393"/>
      <c r="F45" s="394"/>
      <c r="G45" s="394"/>
      <c r="H45" s="394"/>
      <c r="I45" s="394"/>
      <c r="J45" s="57" t="e">
        <f>IF(AND('Mapa final'!#REF!="Baja",'Mapa final'!#REF!="Leve"),CONCATENATE("R10C",'Mapa final'!#REF!),"")</f>
        <v>#REF!</v>
      </c>
      <c r="K45" s="58" t="e">
        <f>IF(AND('Mapa final'!#REF!="Baja",'Mapa final'!#REF!="Leve"),CONCATENATE("R10C",'Mapa final'!#REF!),"")</f>
        <v>#REF!</v>
      </c>
      <c r="L45" s="58" t="e">
        <f>IF(AND('Mapa final'!#REF!="Baja",'Mapa final'!#REF!="Leve"),CONCATENATE("R10C",'Mapa final'!#REF!),"")</f>
        <v>#REF!</v>
      </c>
      <c r="M45" s="58" t="e">
        <f>IF(AND('Mapa final'!#REF!="Baja",'Mapa final'!#REF!="Leve"),CONCATENATE("R10C",'Mapa final'!#REF!),"")</f>
        <v>#REF!</v>
      </c>
      <c r="N45" s="58" t="e">
        <f>IF(AND('Mapa final'!#REF!="Baja",'Mapa final'!#REF!="Leve"),CONCATENATE("R10C",'Mapa final'!#REF!),"")</f>
        <v>#REF!</v>
      </c>
      <c r="O45" s="59" t="e">
        <f>IF(AND('Mapa final'!#REF!="Baja",'Mapa final'!#REF!="Leve"),CONCATENATE("R10C",'Mapa final'!#REF!),"")</f>
        <v>#REF!</v>
      </c>
      <c r="P45" s="45" t="e">
        <f>IF(AND('Mapa final'!#REF!="Baja",'Mapa final'!#REF!="Menor"),CONCATENATE("R10C",'Mapa final'!#REF!),"")</f>
        <v>#REF!</v>
      </c>
      <c r="Q45" s="46" t="e">
        <f>IF(AND('Mapa final'!#REF!="Baja",'Mapa final'!#REF!="Menor"),CONCATENATE("R10C",'Mapa final'!#REF!),"")</f>
        <v>#REF!</v>
      </c>
      <c r="R45" s="46" t="e">
        <f>IF(AND('Mapa final'!#REF!="Baja",'Mapa final'!#REF!="Menor"),CONCATENATE("R10C",'Mapa final'!#REF!),"")</f>
        <v>#REF!</v>
      </c>
      <c r="S45" s="46" t="e">
        <f>IF(AND('Mapa final'!#REF!="Baja",'Mapa final'!#REF!="Menor"),CONCATENATE("R10C",'Mapa final'!#REF!),"")</f>
        <v>#REF!</v>
      </c>
      <c r="T45" s="46" t="e">
        <f>IF(AND('Mapa final'!#REF!="Baja",'Mapa final'!#REF!="Menor"),CONCATENATE("R10C",'Mapa final'!#REF!),"")</f>
        <v>#REF!</v>
      </c>
      <c r="U45" s="47" t="e">
        <f>IF(AND('Mapa final'!#REF!="Baja",'Mapa final'!#REF!="Menor"),CONCATENATE("R10C",'Mapa final'!#REF!),"")</f>
        <v>#REF!</v>
      </c>
      <c r="V45" s="48" t="e">
        <f>IF(AND('Mapa final'!#REF!="Baja",'Mapa final'!#REF!="Moderado"),CONCATENATE("R10C",'Mapa final'!#REF!),"")</f>
        <v>#REF!</v>
      </c>
      <c r="W45" s="49" t="e">
        <f>IF(AND('Mapa final'!#REF!="Baja",'Mapa final'!#REF!="Moderado"),CONCATENATE("R10C",'Mapa final'!#REF!),"")</f>
        <v>#REF!</v>
      </c>
      <c r="X45" s="49" t="e">
        <f>IF(AND('Mapa final'!#REF!="Baja",'Mapa final'!#REF!="Moderado"),CONCATENATE("R10C",'Mapa final'!#REF!),"")</f>
        <v>#REF!</v>
      </c>
      <c r="Y45" s="49" t="e">
        <f>IF(AND('Mapa final'!#REF!="Baja",'Mapa final'!#REF!="Moderado"),CONCATENATE("R10C",'Mapa final'!#REF!),"")</f>
        <v>#REF!</v>
      </c>
      <c r="Z45" s="49" t="e">
        <f>IF(AND('Mapa final'!#REF!="Baja",'Mapa final'!#REF!="Moderado"),CONCATENATE("R10C",'Mapa final'!#REF!),"")</f>
        <v>#REF!</v>
      </c>
      <c r="AA45" s="50" t="e">
        <f>IF(AND('Mapa final'!#REF!="Baja",'Mapa final'!#REF!="Moderado"),CONCATENATE("R10C",'Mapa final'!#REF!),"")</f>
        <v>#REF!</v>
      </c>
      <c r="AB45" s="36" t="e">
        <f>IF(AND('Mapa final'!#REF!="Baja",'Mapa final'!#REF!="Mayor"),CONCATENATE("R10C",'Mapa final'!#REF!),"")</f>
        <v>#REF!</v>
      </c>
      <c r="AC45" s="37" t="e">
        <f>IF(AND('Mapa final'!#REF!="Baja",'Mapa final'!#REF!="Mayor"),CONCATENATE("R10C",'Mapa final'!#REF!),"")</f>
        <v>#REF!</v>
      </c>
      <c r="AD45" s="37" t="e">
        <f>IF(AND('Mapa final'!#REF!="Baja",'Mapa final'!#REF!="Mayor"),CONCATENATE("R10C",'Mapa final'!#REF!),"")</f>
        <v>#REF!</v>
      </c>
      <c r="AE45" s="37" t="e">
        <f>IF(AND('Mapa final'!#REF!="Baja",'Mapa final'!#REF!="Mayor"),CONCATENATE("R10C",'Mapa final'!#REF!),"")</f>
        <v>#REF!</v>
      </c>
      <c r="AF45" s="37" t="e">
        <f>IF(AND('Mapa final'!#REF!="Baja",'Mapa final'!#REF!="Mayor"),CONCATENATE("R10C",'Mapa final'!#REF!),"")</f>
        <v>#REF!</v>
      </c>
      <c r="AG45" s="38" t="e">
        <f>IF(AND('Mapa final'!#REF!="Baja",'Mapa final'!#REF!="Mayor"),CONCATENATE("R10C",'Mapa final'!#REF!),"")</f>
        <v>#REF!</v>
      </c>
      <c r="AH45" s="39" t="e">
        <f>IF(AND('Mapa final'!#REF!="Baja",'Mapa final'!#REF!="Catastrófico"),CONCATENATE("R10C",'Mapa final'!#REF!),"")</f>
        <v>#REF!</v>
      </c>
      <c r="AI45" s="40" t="e">
        <f>IF(AND('Mapa final'!#REF!="Baja",'Mapa final'!#REF!="Catastrófico"),CONCATENATE("R10C",'Mapa final'!#REF!),"")</f>
        <v>#REF!</v>
      </c>
      <c r="AJ45" s="40" t="e">
        <f>IF(AND('Mapa final'!#REF!="Baja",'Mapa final'!#REF!="Catastrófico"),CONCATENATE("R10C",'Mapa final'!#REF!),"")</f>
        <v>#REF!</v>
      </c>
      <c r="AK45" s="40" t="e">
        <f>IF(AND('Mapa final'!#REF!="Baja",'Mapa final'!#REF!="Catastrófico"),CONCATENATE("R10C",'Mapa final'!#REF!),"")</f>
        <v>#REF!</v>
      </c>
      <c r="AL45" s="40" t="e">
        <f>IF(AND('Mapa final'!#REF!="Baja",'Mapa final'!#REF!="Catastrófico"),CONCATENATE("R10C",'Mapa final'!#REF!),"")</f>
        <v>#REF!</v>
      </c>
      <c r="AM45" s="41" t="e">
        <f>IF(AND('Mapa final'!#REF!="Baja",'Mapa final'!#REF!="Catastrófico"),CONCATENATE("R10C",'Mapa final'!#REF!),"")</f>
        <v>#REF!</v>
      </c>
      <c r="AN45" s="61"/>
      <c r="AO45" s="424"/>
      <c r="AP45" s="425"/>
      <c r="AQ45" s="425"/>
      <c r="AR45" s="425"/>
      <c r="AS45" s="425"/>
      <c r="AT45" s="426"/>
    </row>
    <row r="46" spans="1:80" ht="46.5" customHeight="1" x14ac:dyDescent="0.45">
      <c r="A46" s="61"/>
      <c r="B46" s="349"/>
      <c r="C46" s="349"/>
      <c r="D46" s="350"/>
      <c r="E46" s="387" t="s">
        <v>105</v>
      </c>
      <c r="F46" s="388"/>
      <c r="G46" s="388"/>
      <c r="H46" s="388"/>
      <c r="I46" s="389"/>
      <c r="J46" s="51" t="str">
        <f ca="1">IF(AND('Mapa final'!$AA$11="Muy Baja",'Mapa final'!$AC$11="Leve"),CONCATENATE("R1C",'Mapa final'!$Q$11),"")</f>
        <v/>
      </c>
      <c r="K46" s="52" t="str">
        <f ca="1">IF(AND('Mapa final'!$AA$12="Muy Baja",'Mapa final'!$AC$12="Leve"),CONCATENATE("R1C",'Mapa final'!$Q$12),"")</f>
        <v/>
      </c>
      <c r="L46" s="52" t="str">
        <f ca="1">IF(AND('Mapa final'!$AA$13="Muy Baja",'Mapa final'!$AC$13="Leve"),CONCATENATE("R1C",'Mapa final'!$Q$13),"")</f>
        <v/>
      </c>
      <c r="M46" s="52" t="e">
        <f>IF(AND('Mapa final'!#REF!="Muy Baja",'Mapa final'!#REF!="Leve"),CONCATENATE("R1C",'Mapa final'!#REF!),"")</f>
        <v>#REF!</v>
      </c>
      <c r="N46" s="52" t="e">
        <f>IF(AND('Mapa final'!#REF!="Muy Baja",'Mapa final'!#REF!="Leve"),CONCATENATE("R1C",'Mapa final'!#REF!),"")</f>
        <v>#REF!</v>
      </c>
      <c r="O46" s="53" t="e">
        <f>IF(AND('Mapa final'!#REF!="Muy Baja",'Mapa final'!#REF!="Leve"),CONCATENATE("R1C",'Mapa final'!#REF!),"")</f>
        <v>#REF!</v>
      </c>
      <c r="P46" s="51" t="str">
        <f ca="1">IF(AND('Mapa final'!$AA$11="Muy Baja",'Mapa final'!$AC$11="Menor"),CONCATENATE("R1C",'Mapa final'!$Q$11),"")</f>
        <v/>
      </c>
      <c r="Q46" s="52" t="str">
        <f ca="1">IF(AND('Mapa final'!$AA$12="Muy Baja",'Mapa final'!$AC$12="Menor"),CONCATENATE("R1C",'Mapa final'!$Q$12),"")</f>
        <v/>
      </c>
      <c r="R46" s="52" t="str">
        <f ca="1">IF(AND('Mapa final'!$AA$13="Muy Baja",'Mapa final'!$AC$13="Menor"),CONCATENATE("R1C",'Mapa final'!$Q$13),"")</f>
        <v/>
      </c>
      <c r="S46" s="52" t="e">
        <f>IF(AND('Mapa final'!#REF!="Muy Baja",'Mapa final'!#REF!="Menor"),CONCATENATE("R1C",'Mapa final'!#REF!),"")</f>
        <v>#REF!</v>
      </c>
      <c r="T46" s="52" t="e">
        <f>IF(AND('Mapa final'!#REF!="Muy Baja",'Mapa final'!#REF!="Menor"),CONCATENATE("R1C",'Mapa final'!#REF!),"")</f>
        <v>#REF!</v>
      </c>
      <c r="U46" s="53" t="e">
        <f>IF(AND('Mapa final'!#REF!="Muy Baja",'Mapa final'!#REF!="Menor"),CONCATENATE("R1C",'Mapa final'!#REF!),"")</f>
        <v>#REF!</v>
      </c>
      <c r="V46" s="42" t="str">
        <f ca="1">IF(AND('Mapa final'!$AA$11="Muy Baja",'Mapa final'!$AC$11="Moderado"),CONCATENATE("R1C",'Mapa final'!$Q$11),"")</f>
        <v/>
      </c>
      <c r="W46" s="60" t="str">
        <f ca="1">IF(AND('Mapa final'!$AA$12="Muy Baja",'Mapa final'!$AC$12="Moderado"),CONCATENATE("R1C",'Mapa final'!$Q$12),"")</f>
        <v/>
      </c>
      <c r="X46" s="43" t="str">
        <f ca="1">IF(AND('Mapa final'!$AA$13="Muy Baja",'Mapa final'!$AC$13="Moderado"),CONCATENATE("R1C",'Mapa final'!$Q$13),"")</f>
        <v/>
      </c>
      <c r="Y46" s="43" t="e">
        <f>IF(AND('Mapa final'!#REF!="Muy Baja",'Mapa final'!#REF!="Moderado"),CONCATENATE("R1C",'Mapa final'!#REF!),"")</f>
        <v>#REF!</v>
      </c>
      <c r="Z46" s="43" t="e">
        <f>IF(AND('Mapa final'!#REF!="Muy Baja",'Mapa final'!#REF!="Moderado"),CONCATENATE("R1C",'Mapa final'!#REF!),"")</f>
        <v>#REF!</v>
      </c>
      <c r="AA46" s="44" t="e">
        <f>IF(AND('Mapa final'!#REF!="Muy Baja",'Mapa final'!#REF!="Moderado"),CONCATENATE("R1C",'Mapa final'!#REF!),"")</f>
        <v>#REF!</v>
      </c>
      <c r="AB46" s="24" t="str">
        <f ca="1">IF(AND('Mapa final'!$AA$11="Muy Baja",'Mapa final'!$AC$11="Mayor"),CONCATENATE("R1C",'Mapa final'!$Q$11),"")</f>
        <v/>
      </c>
      <c r="AC46" s="25" t="str">
        <f ca="1">IF(AND('Mapa final'!$AA$12="Muy Baja",'Mapa final'!$AC$12="Mayor"),CONCATENATE("R1C",'Mapa final'!$Q$12),"")</f>
        <v/>
      </c>
      <c r="AD46" s="25" t="str">
        <f ca="1">IF(AND('Mapa final'!$AA$13="Muy Baja",'Mapa final'!$AC$13="Mayor"),CONCATENATE("R1C",'Mapa final'!$Q$13),"")</f>
        <v>R1C3</v>
      </c>
      <c r="AE46" s="25" t="e">
        <f>IF(AND('Mapa final'!#REF!="Muy Baja",'Mapa final'!#REF!="Mayor"),CONCATENATE("R1C",'Mapa final'!#REF!),"")</f>
        <v>#REF!</v>
      </c>
      <c r="AF46" s="25" t="e">
        <f>IF(AND('Mapa final'!#REF!="Muy Baja",'Mapa final'!#REF!="Mayor"),CONCATENATE("R1C",'Mapa final'!#REF!),"")</f>
        <v>#REF!</v>
      </c>
      <c r="AG46" s="26" t="e">
        <f>IF(AND('Mapa final'!#REF!="Muy Baja",'Mapa final'!#REF!="Mayor"),CONCATENATE("R1C",'Mapa final'!#REF!),"")</f>
        <v>#REF!</v>
      </c>
      <c r="AH46" s="27" t="str">
        <f ca="1">IF(AND('Mapa final'!$AA$11="Muy Baja",'Mapa final'!$AC$11="Catastrófico"),CONCATENATE("R1C",'Mapa final'!$Q$11),"")</f>
        <v/>
      </c>
      <c r="AI46" s="28" t="str">
        <f ca="1">IF(AND('Mapa final'!$AA$12="Muy Baja",'Mapa final'!$AC$12="Catastrófico"),CONCATENATE("R1C",'Mapa final'!$Q$12),"")</f>
        <v/>
      </c>
      <c r="AJ46" s="28" t="str">
        <f ca="1">IF(AND('Mapa final'!$AA$13="Muy Baja",'Mapa final'!$AC$13="Catastrófico"),CONCATENATE("R1C",'Mapa final'!$Q$13),"")</f>
        <v/>
      </c>
      <c r="AK46" s="28" t="e">
        <f>IF(AND('Mapa final'!#REF!="Muy Baja",'Mapa final'!#REF!="Catastrófico"),CONCATENATE("R1C",'Mapa final'!#REF!),"")</f>
        <v>#REF!</v>
      </c>
      <c r="AL46" s="28" t="e">
        <f>IF(AND('Mapa final'!#REF!="Muy Baja",'Mapa final'!#REF!="Catastrófico"),CONCATENATE("R1C",'Mapa final'!#REF!),"")</f>
        <v>#REF!</v>
      </c>
      <c r="AM46" s="29" t="e">
        <f>IF(AND('Mapa final'!#REF!="Muy Baja",'Mapa final'!#REF!="Catastrófico"),CONCATENATE("R1C",'Mapa final'!#REF!),"")</f>
        <v>#REF!</v>
      </c>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row>
    <row r="47" spans="1:80" ht="46.5" customHeight="1" x14ac:dyDescent="0.3">
      <c r="A47" s="61"/>
      <c r="B47" s="349"/>
      <c r="C47" s="349"/>
      <c r="D47" s="350"/>
      <c r="E47" s="406"/>
      <c r="F47" s="391"/>
      <c r="G47" s="391"/>
      <c r="H47" s="391"/>
      <c r="I47" s="392"/>
      <c r="J47" s="54" t="str">
        <f ca="1">IF(AND('Mapa final'!$AA$14="Muy Baja",'Mapa final'!$AC$14="Leve"),CONCATENATE("R2C",'Mapa final'!$Q$14),"")</f>
        <v/>
      </c>
      <c r="K47" s="55" t="str">
        <f ca="1">IF(AND('Mapa final'!$AA$15="Muy Baja",'Mapa final'!$AC$15="Leve"),CONCATENATE("R2C",'Mapa final'!$Q$15),"")</f>
        <v/>
      </c>
      <c r="L47" s="55" t="e">
        <f>IF(AND('Mapa final'!#REF!="Muy Baja",'Mapa final'!#REF!="Leve"),CONCATENATE("R2C",'Mapa final'!#REF!),"")</f>
        <v>#REF!</v>
      </c>
      <c r="M47" s="55" t="e">
        <f>IF(AND('Mapa final'!#REF!="Muy Baja",'Mapa final'!#REF!="Leve"),CONCATENATE("R2C",'Mapa final'!#REF!),"")</f>
        <v>#REF!</v>
      </c>
      <c r="N47" s="55" t="e">
        <f>IF(AND('Mapa final'!#REF!="Muy Baja",'Mapa final'!#REF!="Leve"),CONCATENATE("R2C",'Mapa final'!#REF!),"")</f>
        <v>#REF!</v>
      </c>
      <c r="O47" s="56" t="e">
        <f>IF(AND('Mapa final'!#REF!="Muy Baja",'Mapa final'!#REF!="Leve"),CONCATENATE("R2C",'Mapa final'!#REF!),"")</f>
        <v>#REF!</v>
      </c>
      <c r="P47" s="54" t="str">
        <f ca="1">IF(AND('Mapa final'!$AA$14="Muy Baja",'Mapa final'!$AC$14="Menor"),CONCATENATE("R2C",'Mapa final'!$Q$14),"")</f>
        <v/>
      </c>
      <c r="Q47" s="55" t="str">
        <f ca="1">IF(AND('Mapa final'!$AA$15="Muy Baja",'Mapa final'!$AC$15="Menor"),CONCATENATE("R2C",'Mapa final'!$Q$15),"")</f>
        <v/>
      </c>
      <c r="R47" s="55" t="e">
        <f>IF(AND('Mapa final'!#REF!="Muy Baja",'Mapa final'!#REF!="Menor"),CONCATENATE("R2C",'Mapa final'!#REF!),"")</f>
        <v>#REF!</v>
      </c>
      <c r="S47" s="55" t="e">
        <f>IF(AND('Mapa final'!#REF!="Muy Baja",'Mapa final'!#REF!="Menor"),CONCATENATE("R2C",'Mapa final'!#REF!),"")</f>
        <v>#REF!</v>
      </c>
      <c r="T47" s="55" t="e">
        <f>IF(AND('Mapa final'!#REF!="Muy Baja",'Mapa final'!#REF!="Menor"),CONCATENATE("R2C",'Mapa final'!#REF!),"")</f>
        <v>#REF!</v>
      </c>
      <c r="U47" s="56" t="e">
        <f>IF(AND('Mapa final'!#REF!="Muy Baja",'Mapa final'!#REF!="Menor"),CONCATENATE("R2C",'Mapa final'!#REF!),"")</f>
        <v>#REF!</v>
      </c>
      <c r="V47" s="45" t="str">
        <f ca="1">IF(AND('Mapa final'!$AA$14="Muy Baja",'Mapa final'!$AC$14="Moderado"),CONCATENATE("R2C",'Mapa final'!$Q$14),"")</f>
        <v/>
      </c>
      <c r="W47" s="46" t="str">
        <f ca="1">IF(AND('Mapa final'!$AA$15="Muy Baja",'Mapa final'!$AC$15="Moderado"),CONCATENATE("R2C",'Mapa final'!$Q$15),"")</f>
        <v/>
      </c>
      <c r="X47" s="46" t="e">
        <f>IF(AND('Mapa final'!#REF!="Muy Baja",'Mapa final'!#REF!="Moderado"),CONCATENATE("R2C",'Mapa final'!#REF!),"")</f>
        <v>#REF!</v>
      </c>
      <c r="Y47" s="46" t="e">
        <f>IF(AND('Mapa final'!#REF!="Muy Baja",'Mapa final'!#REF!="Moderado"),CONCATENATE("R2C",'Mapa final'!#REF!),"")</f>
        <v>#REF!</v>
      </c>
      <c r="Z47" s="46" t="e">
        <f>IF(AND('Mapa final'!#REF!="Muy Baja",'Mapa final'!#REF!="Moderado"),CONCATENATE("R2C",'Mapa final'!#REF!),"")</f>
        <v>#REF!</v>
      </c>
      <c r="AA47" s="47" t="e">
        <f>IF(AND('Mapa final'!#REF!="Muy Baja",'Mapa final'!#REF!="Moderado"),CONCATENATE("R2C",'Mapa final'!#REF!),"")</f>
        <v>#REF!</v>
      </c>
      <c r="AB47" s="30" t="str">
        <f ca="1">IF(AND('Mapa final'!$AA$14="Muy Baja",'Mapa final'!$AC$14="Mayor"),CONCATENATE("R2C",'Mapa final'!$Q$14),"")</f>
        <v/>
      </c>
      <c r="AC47" s="31" t="str">
        <f ca="1">IF(AND('Mapa final'!$AA$15="Muy Baja",'Mapa final'!$AC$15="Mayor"),CONCATENATE("R2C",'Mapa final'!$Q$15),"")</f>
        <v/>
      </c>
      <c r="AD47" s="31" t="e">
        <f>IF(AND('Mapa final'!#REF!="Muy Baja",'Mapa final'!#REF!="Mayor"),CONCATENATE("R2C",'Mapa final'!#REF!),"")</f>
        <v>#REF!</v>
      </c>
      <c r="AE47" s="31" t="e">
        <f>IF(AND('Mapa final'!#REF!="Muy Baja",'Mapa final'!#REF!="Mayor"),CONCATENATE("R2C",'Mapa final'!#REF!),"")</f>
        <v>#REF!</v>
      </c>
      <c r="AF47" s="31" t="e">
        <f>IF(AND('Mapa final'!#REF!="Muy Baja",'Mapa final'!#REF!="Mayor"),CONCATENATE("R2C",'Mapa final'!#REF!),"")</f>
        <v>#REF!</v>
      </c>
      <c r="AG47" s="32" t="e">
        <f>IF(AND('Mapa final'!#REF!="Muy Baja",'Mapa final'!#REF!="Mayor"),CONCATENATE("R2C",'Mapa final'!#REF!),"")</f>
        <v>#REF!</v>
      </c>
      <c r="AH47" s="33" t="str">
        <f ca="1">IF(AND('Mapa final'!$AA$14="Muy Baja",'Mapa final'!$AC$14="Catastrófico"),CONCATENATE("R2C",'Mapa final'!$Q$14),"")</f>
        <v/>
      </c>
      <c r="AI47" s="34" t="str">
        <f ca="1">IF(AND('Mapa final'!$AA$15="Muy Baja",'Mapa final'!$AC$15="Catastrófico"),CONCATENATE("R2C",'Mapa final'!$Q$15),"")</f>
        <v/>
      </c>
      <c r="AJ47" s="34" t="e">
        <f>IF(AND('Mapa final'!#REF!="Muy Baja",'Mapa final'!#REF!="Catastrófico"),CONCATENATE("R2C",'Mapa final'!#REF!),"")</f>
        <v>#REF!</v>
      </c>
      <c r="AK47" s="34" t="e">
        <f>IF(AND('Mapa final'!#REF!="Muy Baja",'Mapa final'!#REF!="Catastrófico"),CONCATENATE("R2C",'Mapa final'!#REF!),"")</f>
        <v>#REF!</v>
      </c>
      <c r="AL47" s="34" t="e">
        <f>IF(AND('Mapa final'!#REF!="Muy Baja",'Mapa final'!#REF!="Catastrófico"),CONCATENATE("R2C",'Mapa final'!#REF!),"")</f>
        <v>#REF!</v>
      </c>
      <c r="AM47" s="35" t="e">
        <f>IF(AND('Mapa final'!#REF!="Muy Baja",'Mapa final'!#REF!="Catastrófico"),CONCATENATE("R2C",'Mapa final'!#REF!),"")</f>
        <v>#REF!</v>
      </c>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row>
    <row r="48" spans="1:80" ht="15" customHeight="1" x14ac:dyDescent="0.3">
      <c r="A48" s="61"/>
      <c r="B48" s="349"/>
      <c r="C48" s="349"/>
      <c r="D48" s="350"/>
      <c r="E48" s="406"/>
      <c r="F48" s="391"/>
      <c r="G48" s="391"/>
      <c r="H48" s="391"/>
      <c r="I48" s="392"/>
      <c r="J48" s="54" t="e">
        <f>IF(AND('Mapa final'!#REF!="Muy Baja",'Mapa final'!#REF!="Leve"),CONCATENATE("R3C",'Mapa final'!#REF!),"")</f>
        <v>#REF!</v>
      </c>
      <c r="K48" s="55" t="e">
        <f>IF(AND('Mapa final'!#REF!="Muy Baja",'Mapa final'!#REF!="Leve"),CONCATENATE("R3C",'Mapa final'!#REF!),"")</f>
        <v>#REF!</v>
      </c>
      <c r="L48" s="55" t="e">
        <f>IF(AND('Mapa final'!#REF!="Muy Baja",'Mapa final'!#REF!="Leve"),CONCATENATE("R3C",'Mapa final'!#REF!),"")</f>
        <v>#REF!</v>
      </c>
      <c r="M48" s="55" t="e">
        <f>IF(AND('Mapa final'!#REF!="Muy Baja",'Mapa final'!#REF!="Leve"),CONCATENATE("R3C",'Mapa final'!#REF!),"")</f>
        <v>#REF!</v>
      </c>
      <c r="N48" s="55" t="e">
        <f>IF(AND('Mapa final'!#REF!="Muy Baja",'Mapa final'!#REF!="Leve"),CONCATENATE("R3C",'Mapa final'!#REF!),"")</f>
        <v>#REF!</v>
      </c>
      <c r="O48" s="56" t="e">
        <f>IF(AND('Mapa final'!#REF!="Muy Baja",'Mapa final'!#REF!="Leve"),CONCATENATE("R3C",'Mapa final'!#REF!),"")</f>
        <v>#REF!</v>
      </c>
      <c r="P48" s="54" t="e">
        <f>IF(AND('Mapa final'!#REF!="Muy Baja",'Mapa final'!#REF!="Menor"),CONCATENATE("R3C",'Mapa final'!#REF!),"")</f>
        <v>#REF!</v>
      </c>
      <c r="Q48" s="55" t="e">
        <f>IF(AND('Mapa final'!#REF!="Muy Baja",'Mapa final'!#REF!="Menor"),CONCATENATE("R3C",'Mapa final'!#REF!),"")</f>
        <v>#REF!</v>
      </c>
      <c r="R48" s="55" t="e">
        <f>IF(AND('Mapa final'!#REF!="Muy Baja",'Mapa final'!#REF!="Menor"),CONCATENATE("R3C",'Mapa final'!#REF!),"")</f>
        <v>#REF!</v>
      </c>
      <c r="S48" s="55" t="e">
        <f>IF(AND('Mapa final'!#REF!="Muy Baja",'Mapa final'!#REF!="Menor"),CONCATENATE("R3C",'Mapa final'!#REF!),"")</f>
        <v>#REF!</v>
      </c>
      <c r="T48" s="55" t="e">
        <f>IF(AND('Mapa final'!#REF!="Muy Baja",'Mapa final'!#REF!="Menor"),CONCATENATE("R3C",'Mapa final'!#REF!),"")</f>
        <v>#REF!</v>
      </c>
      <c r="U48" s="56" t="e">
        <f>IF(AND('Mapa final'!#REF!="Muy Baja",'Mapa final'!#REF!="Menor"),CONCATENATE("R3C",'Mapa final'!#REF!),"")</f>
        <v>#REF!</v>
      </c>
      <c r="V48" s="45" t="e">
        <f>IF(AND('Mapa final'!#REF!="Muy Baja",'Mapa final'!#REF!="Moderado"),CONCATENATE("R3C",'Mapa final'!#REF!),"")</f>
        <v>#REF!</v>
      </c>
      <c r="W48" s="46" t="e">
        <f>IF(AND('Mapa final'!#REF!="Muy Baja",'Mapa final'!#REF!="Moderado"),CONCATENATE("R3C",'Mapa final'!#REF!),"")</f>
        <v>#REF!</v>
      </c>
      <c r="X48" s="46" t="e">
        <f>IF(AND('Mapa final'!#REF!="Muy Baja",'Mapa final'!#REF!="Moderado"),CONCATENATE("R3C",'Mapa final'!#REF!),"")</f>
        <v>#REF!</v>
      </c>
      <c r="Y48" s="46" t="e">
        <f>IF(AND('Mapa final'!#REF!="Muy Baja",'Mapa final'!#REF!="Moderado"),CONCATENATE("R3C",'Mapa final'!#REF!),"")</f>
        <v>#REF!</v>
      </c>
      <c r="Z48" s="46" t="e">
        <f>IF(AND('Mapa final'!#REF!="Muy Baja",'Mapa final'!#REF!="Moderado"),CONCATENATE("R3C",'Mapa final'!#REF!),"")</f>
        <v>#REF!</v>
      </c>
      <c r="AA48" s="47" t="e">
        <f>IF(AND('Mapa final'!#REF!="Muy Baja",'Mapa final'!#REF!="Moderado"),CONCATENATE("R3C",'Mapa final'!#REF!),"")</f>
        <v>#REF!</v>
      </c>
      <c r="AB48" s="30" t="e">
        <f>IF(AND('Mapa final'!#REF!="Muy Baja",'Mapa final'!#REF!="Mayor"),CONCATENATE("R3C",'Mapa final'!#REF!),"")</f>
        <v>#REF!</v>
      </c>
      <c r="AC48" s="31" t="e">
        <f>IF(AND('Mapa final'!#REF!="Muy Baja",'Mapa final'!#REF!="Mayor"),CONCATENATE("R3C",'Mapa final'!#REF!),"")</f>
        <v>#REF!</v>
      </c>
      <c r="AD48" s="31" t="e">
        <f>IF(AND('Mapa final'!#REF!="Muy Baja",'Mapa final'!#REF!="Mayor"),CONCATENATE("R3C",'Mapa final'!#REF!),"")</f>
        <v>#REF!</v>
      </c>
      <c r="AE48" s="31" t="e">
        <f>IF(AND('Mapa final'!#REF!="Muy Baja",'Mapa final'!#REF!="Mayor"),CONCATENATE("R3C",'Mapa final'!#REF!),"")</f>
        <v>#REF!</v>
      </c>
      <c r="AF48" s="31" t="e">
        <f>IF(AND('Mapa final'!#REF!="Muy Baja",'Mapa final'!#REF!="Mayor"),CONCATENATE("R3C",'Mapa final'!#REF!),"")</f>
        <v>#REF!</v>
      </c>
      <c r="AG48" s="32" t="e">
        <f>IF(AND('Mapa final'!#REF!="Muy Baja",'Mapa final'!#REF!="Mayor"),CONCATENATE("R3C",'Mapa final'!#REF!),"")</f>
        <v>#REF!</v>
      </c>
      <c r="AH48" s="33" t="e">
        <f>IF(AND('Mapa final'!#REF!="Muy Baja",'Mapa final'!#REF!="Catastrófico"),CONCATENATE("R3C",'Mapa final'!#REF!),"")</f>
        <v>#REF!</v>
      </c>
      <c r="AI48" s="34" t="e">
        <f>IF(AND('Mapa final'!#REF!="Muy Baja",'Mapa final'!#REF!="Catastrófico"),CONCATENATE("R3C",'Mapa final'!#REF!),"")</f>
        <v>#REF!</v>
      </c>
      <c r="AJ48" s="34" t="e">
        <f>IF(AND('Mapa final'!#REF!="Muy Baja",'Mapa final'!#REF!="Catastrófico"),CONCATENATE("R3C",'Mapa final'!#REF!),"")</f>
        <v>#REF!</v>
      </c>
      <c r="AK48" s="34" t="e">
        <f>IF(AND('Mapa final'!#REF!="Muy Baja",'Mapa final'!#REF!="Catastrófico"),CONCATENATE("R3C",'Mapa final'!#REF!),"")</f>
        <v>#REF!</v>
      </c>
      <c r="AL48" s="34" t="e">
        <f>IF(AND('Mapa final'!#REF!="Muy Baja",'Mapa final'!#REF!="Catastrófico"),CONCATENATE("R3C",'Mapa final'!#REF!),"")</f>
        <v>#REF!</v>
      </c>
      <c r="AM48" s="35" t="e">
        <f>IF(AND('Mapa final'!#REF!="Muy Baja",'Mapa final'!#REF!="Catastrófico"),CONCATENATE("R3C",'Mapa final'!#REF!),"")</f>
        <v>#REF!</v>
      </c>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row>
    <row r="49" spans="1:80" ht="15" customHeight="1" x14ac:dyDescent="0.3">
      <c r="A49" s="61"/>
      <c r="B49" s="349"/>
      <c r="C49" s="349"/>
      <c r="D49" s="350"/>
      <c r="E49" s="390"/>
      <c r="F49" s="391"/>
      <c r="G49" s="391"/>
      <c r="H49" s="391"/>
      <c r="I49" s="392"/>
      <c r="J49" s="54" t="e">
        <f>IF(AND('Mapa final'!#REF!="Muy Baja",'Mapa final'!#REF!="Leve"),CONCATENATE("R4C",'Mapa final'!#REF!),"")</f>
        <v>#REF!</v>
      </c>
      <c r="K49" s="55" t="e">
        <f>IF(AND('Mapa final'!#REF!="Muy Baja",'Mapa final'!#REF!="Leve"),CONCATENATE("R4C",'Mapa final'!#REF!),"")</f>
        <v>#REF!</v>
      </c>
      <c r="L49" s="55" t="e">
        <f>IF(AND('Mapa final'!#REF!="Muy Baja",'Mapa final'!#REF!="Leve"),CONCATENATE("R4C",'Mapa final'!#REF!),"")</f>
        <v>#REF!</v>
      </c>
      <c r="M49" s="55" t="e">
        <f>IF(AND('Mapa final'!#REF!="Muy Baja",'Mapa final'!#REF!="Leve"),CONCATENATE("R4C",'Mapa final'!#REF!),"")</f>
        <v>#REF!</v>
      </c>
      <c r="N49" s="55" t="e">
        <f>IF(AND('Mapa final'!#REF!="Muy Baja",'Mapa final'!#REF!="Leve"),CONCATENATE("R4C",'Mapa final'!#REF!),"")</f>
        <v>#REF!</v>
      </c>
      <c r="O49" s="56" t="e">
        <f>IF(AND('Mapa final'!#REF!="Muy Baja",'Mapa final'!#REF!="Leve"),CONCATENATE("R4C",'Mapa final'!#REF!),"")</f>
        <v>#REF!</v>
      </c>
      <c r="P49" s="54" t="e">
        <f>IF(AND('Mapa final'!#REF!="Muy Baja",'Mapa final'!#REF!="Menor"),CONCATENATE("R4C",'Mapa final'!#REF!),"")</f>
        <v>#REF!</v>
      </c>
      <c r="Q49" s="55" t="e">
        <f>IF(AND('Mapa final'!#REF!="Muy Baja",'Mapa final'!#REF!="Menor"),CONCATENATE("R4C",'Mapa final'!#REF!),"")</f>
        <v>#REF!</v>
      </c>
      <c r="R49" s="55" t="e">
        <f>IF(AND('Mapa final'!#REF!="Muy Baja",'Mapa final'!#REF!="Menor"),CONCATENATE("R4C",'Mapa final'!#REF!),"")</f>
        <v>#REF!</v>
      </c>
      <c r="S49" s="55" t="e">
        <f>IF(AND('Mapa final'!#REF!="Muy Baja",'Mapa final'!#REF!="Menor"),CONCATENATE("R4C",'Mapa final'!#REF!),"")</f>
        <v>#REF!</v>
      </c>
      <c r="T49" s="55" t="e">
        <f>IF(AND('Mapa final'!#REF!="Muy Baja",'Mapa final'!#REF!="Menor"),CONCATENATE("R4C",'Mapa final'!#REF!),"")</f>
        <v>#REF!</v>
      </c>
      <c r="U49" s="56" t="e">
        <f>IF(AND('Mapa final'!#REF!="Muy Baja",'Mapa final'!#REF!="Menor"),CONCATENATE("R4C",'Mapa final'!#REF!),"")</f>
        <v>#REF!</v>
      </c>
      <c r="V49" s="45" t="e">
        <f>IF(AND('Mapa final'!#REF!="Muy Baja",'Mapa final'!#REF!="Moderado"),CONCATENATE("R4C",'Mapa final'!#REF!),"")</f>
        <v>#REF!</v>
      </c>
      <c r="W49" s="46" t="e">
        <f>IF(AND('Mapa final'!#REF!="Muy Baja",'Mapa final'!#REF!="Moderado"),CONCATENATE("R4C",'Mapa final'!#REF!),"")</f>
        <v>#REF!</v>
      </c>
      <c r="X49" s="46" t="e">
        <f>IF(AND('Mapa final'!#REF!="Muy Baja",'Mapa final'!#REF!="Moderado"),CONCATENATE("R4C",'Mapa final'!#REF!),"")</f>
        <v>#REF!</v>
      </c>
      <c r="Y49" s="46" t="e">
        <f>IF(AND('Mapa final'!#REF!="Muy Baja",'Mapa final'!#REF!="Moderado"),CONCATENATE("R4C",'Mapa final'!#REF!),"")</f>
        <v>#REF!</v>
      </c>
      <c r="Z49" s="46" t="e">
        <f>IF(AND('Mapa final'!#REF!="Muy Baja",'Mapa final'!#REF!="Moderado"),CONCATENATE("R4C",'Mapa final'!#REF!),"")</f>
        <v>#REF!</v>
      </c>
      <c r="AA49" s="47" t="e">
        <f>IF(AND('Mapa final'!#REF!="Muy Baja",'Mapa final'!#REF!="Moderado"),CONCATENATE("R4C",'Mapa final'!#REF!),"")</f>
        <v>#REF!</v>
      </c>
      <c r="AB49" s="30" t="e">
        <f>IF(AND('Mapa final'!#REF!="Muy Baja",'Mapa final'!#REF!="Mayor"),CONCATENATE("R4C",'Mapa final'!#REF!),"")</f>
        <v>#REF!</v>
      </c>
      <c r="AC49" s="31" t="e">
        <f>IF(AND('Mapa final'!#REF!="Muy Baja",'Mapa final'!#REF!="Mayor"),CONCATENATE("R4C",'Mapa final'!#REF!),"")</f>
        <v>#REF!</v>
      </c>
      <c r="AD49" s="31" t="e">
        <f>IF(AND('Mapa final'!#REF!="Muy Baja",'Mapa final'!#REF!="Mayor"),CONCATENATE("R4C",'Mapa final'!#REF!),"")</f>
        <v>#REF!</v>
      </c>
      <c r="AE49" s="31" t="e">
        <f>IF(AND('Mapa final'!#REF!="Muy Baja",'Mapa final'!#REF!="Mayor"),CONCATENATE("R4C",'Mapa final'!#REF!),"")</f>
        <v>#REF!</v>
      </c>
      <c r="AF49" s="31" t="e">
        <f>IF(AND('Mapa final'!#REF!="Muy Baja",'Mapa final'!#REF!="Mayor"),CONCATENATE("R4C",'Mapa final'!#REF!),"")</f>
        <v>#REF!</v>
      </c>
      <c r="AG49" s="32" t="e">
        <f>IF(AND('Mapa final'!#REF!="Muy Baja",'Mapa final'!#REF!="Mayor"),CONCATENATE("R4C",'Mapa final'!#REF!),"")</f>
        <v>#REF!</v>
      </c>
      <c r="AH49" s="33" t="e">
        <f>IF(AND('Mapa final'!#REF!="Muy Baja",'Mapa final'!#REF!="Catastrófico"),CONCATENATE("R4C",'Mapa final'!#REF!),"")</f>
        <v>#REF!</v>
      </c>
      <c r="AI49" s="34" t="e">
        <f>IF(AND('Mapa final'!#REF!="Muy Baja",'Mapa final'!#REF!="Catastrófico"),CONCATENATE("R4C",'Mapa final'!#REF!),"")</f>
        <v>#REF!</v>
      </c>
      <c r="AJ49" s="34" t="e">
        <f>IF(AND('Mapa final'!#REF!="Muy Baja",'Mapa final'!#REF!="Catastrófico"),CONCATENATE("R4C",'Mapa final'!#REF!),"")</f>
        <v>#REF!</v>
      </c>
      <c r="AK49" s="34" t="e">
        <f>IF(AND('Mapa final'!#REF!="Muy Baja",'Mapa final'!#REF!="Catastrófico"),CONCATENATE("R4C",'Mapa final'!#REF!),"")</f>
        <v>#REF!</v>
      </c>
      <c r="AL49" s="34" t="e">
        <f>IF(AND('Mapa final'!#REF!="Muy Baja",'Mapa final'!#REF!="Catastrófico"),CONCATENATE("R4C",'Mapa final'!#REF!),"")</f>
        <v>#REF!</v>
      </c>
      <c r="AM49" s="35" t="e">
        <f>IF(AND('Mapa final'!#REF!="Muy Baja",'Mapa final'!#REF!="Catastrófico"),CONCATENATE("R4C",'Mapa final'!#REF!),"")</f>
        <v>#REF!</v>
      </c>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row>
    <row r="50" spans="1:80" ht="15" customHeight="1" x14ac:dyDescent="0.3">
      <c r="A50" s="61"/>
      <c r="B50" s="349"/>
      <c r="C50" s="349"/>
      <c r="D50" s="350"/>
      <c r="E50" s="390"/>
      <c r="F50" s="391"/>
      <c r="G50" s="391"/>
      <c r="H50" s="391"/>
      <c r="I50" s="392"/>
      <c r="J50" s="54" t="e">
        <f>IF(AND('Mapa final'!#REF!="Muy Baja",'Mapa final'!#REF!="Leve"),CONCATENATE("R5C",'Mapa final'!#REF!),"")</f>
        <v>#REF!</v>
      </c>
      <c r="K50" s="55" t="e">
        <f>IF(AND('Mapa final'!#REF!="Muy Baja",'Mapa final'!#REF!="Leve"),CONCATENATE("R5C",'Mapa final'!#REF!),"")</f>
        <v>#REF!</v>
      </c>
      <c r="L50" s="55" t="e">
        <f>IF(AND('Mapa final'!#REF!="Muy Baja",'Mapa final'!#REF!="Leve"),CONCATENATE("R5C",'Mapa final'!#REF!),"")</f>
        <v>#REF!</v>
      </c>
      <c r="M50" s="55" t="e">
        <f>IF(AND('Mapa final'!#REF!="Muy Baja",'Mapa final'!#REF!="Leve"),CONCATENATE("R5C",'Mapa final'!#REF!),"")</f>
        <v>#REF!</v>
      </c>
      <c r="N50" s="55" t="e">
        <f>IF(AND('Mapa final'!#REF!="Muy Baja",'Mapa final'!#REF!="Leve"),CONCATENATE("R5C",'Mapa final'!#REF!),"")</f>
        <v>#REF!</v>
      </c>
      <c r="O50" s="56" t="e">
        <f>IF(AND('Mapa final'!#REF!="Muy Baja",'Mapa final'!#REF!="Leve"),CONCATENATE("R5C",'Mapa final'!#REF!),"")</f>
        <v>#REF!</v>
      </c>
      <c r="P50" s="54" t="e">
        <f>IF(AND('Mapa final'!#REF!="Muy Baja",'Mapa final'!#REF!="Menor"),CONCATENATE("R5C",'Mapa final'!#REF!),"")</f>
        <v>#REF!</v>
      </c>
      <c r="Q50" s="55" t="e">
        <f>IF(AND('Mapa final'!#REF!="Muy Baja",'Mapa final'!#REF!="Menor"),CONCATENATE("R5C",'Mapa final'!#REF!),"")</f>
        <v>#REF!</v>
      </c>
      <c r="R50" s="55" t="e">
        <f>IF(AND('Mapa final'!#REF!="Muy Baja",'Mapa final'!#REF!="Menor"),CONCATENATE("R5C",'Mapa final'!#REF!),"")</f>
        <v>#REF!</v>
      </c>
      <c r="S50" s="55" t="e">
        <f>IF(AND('Mapa final'!#REF!="Muy Baja",'Mapa final'!#REF!="Menor"),CONCATENATE("R5C",'Mapa final'!#REF!),"")</f>
        <v>#REF!</v>
      </c>
      <c r="T50" s="55" t="e">
        <f>IF(AND('Mapa final'!#REF!="Muy Baja",'Mapa final'!#REF!="Menor"),CONCATENATE("R5C",'Mapa final'!#REF!),"")</f>
        <v>#REF!</v>
      </c>
      <c r="U50" s="56" t="e">
        <f>IF(AND('Mapa final'!#REF!="Muy Baja",'Mapa final'!#REF!="Menor"),CONCATENATE("R5C",'Mapa final'!#REF!),"")</f>
        <v>#REF!</v>
      </c>
      <c r="V50" s="45" t="e">
        <f>IF(AND('Mapa final'!#REF!="Muy Baja",'Mapa final'!#REF!="Moderado"),CONCATENATE("R5C",'Mapa final'!#REF!),"")</f>
        <v>#REF!</v>
      </c>
      <c r="W50" s="46" t="e">
        <f>IF(AND('Mapa final'!#REF!="Muy Baja",'Mapa final'!#REF!="Moderado"),CONCATENATE("R5C",'Mapa final'!#REF!),"")</f>
        <v>#REF!</v>
      </c>
      <c r="X50" s="46" t="e">
        <f>IF(AND('Mapa final'!#REF!="Muy Baja",'Mapa final'!#REF!="Moderado"),CONCATENATE("R5C",'Mapa final'!#REF!),"")</f>
        <v>#REF!</v>
      </c>
      <c r="Y50" s="46" t="e">
        <f>IF(AND('Mapa final'!#REF!="Muy Baja",'Mapa final'!#REF!="Moderado"),CONCATENATE("R5C",'Mapa final'!#REF!),"")</f>
        <v>#REF!</v>
      </c>
      <c r="Z50" s="46" t="e">
        <f>IF(AND('Mapa final'!#REF!="Muy Baja",'Mapa final'!#REF!="Moderado"),CONCATENATE("R5C",'Mapa final'!#REF!),"")</f>
        <v>#REF!</v>
      </c>
      <c r="AA50" s="47" t="e">
        <f>IF(AND('Mapa final'!#REF!="Muy Baja",'Mapa final'!#REF!="Moderado"),CONCATENATE("R5C",'Mapa final'!#REF!),"")</f>
        <v>#REF!</v>
      </c>
      <c r="AB50" s="30" t="e">
        <f>IF(AND('Mapa final'!#REF!="Muy Baja",'Mapa final'!#REF!="Mayor"),CONCATENATE("R5C",'Mapa final'!#REF!),"")</f>
        <v>#REF!</v>
      </c>
      <c r="AC50" s="31" t="e">
        <f>IF(AND('Mapa final'!#REF!="Muy Baja",'Mapa final'!#REF!="Mayor"),CONCATENATE("R5C",'Mapa final'!#REF!),"")</f>
        <v>#REF!</v>
      </c>
      <c r="AD50" s="31" t="e">
        <f>IF(AND('Mapa final'!#REF!="Muy Baja",'Mapa final'!#REF!="Mayor"),CONCATENATE("R5C",'Mapa final'!#REF!),"")</f>
        <v>#REF!</v>
      </c>
      <c r="AE50" s="31" t="e">
        <f>IF(AND('Mapa final'!#REF!="Muy Baja",'Mapa final'!#REF!="Mayor"),CONCATENATE("R5C",'Mapa final'!#REF!),"")</f>
        <v>#REF!</v>
      </c>
      <c r="AF50" s="31" t="e">
        <f>IF(AND('Mapa final'!#REF!="Muy Baja",'Mapa final'!#REF!="Mayor"),CONCATENATE("R5C",'Mapa final'!#REF!),"")</f>
        <v>#REF!</v>
      </c>
      <c r="AG50" s="32" t="e">
        <f>IF(AND('Mapa final'!#REF!="Muy Baja",'Mapa final'!#REF!="Mayor"),CONCATENATE("R5C",'Mapa final'!#REF!),"")</f>
        <v>#REF!</v>
      </c>
      <c r="AH50" s="33" t="e">
        <f>IF(AND('Mapa final'!#REF!="Muy Baja",'Mapa final'!#REF!="Catastrófico"),CONCATENATE("R5C",'Mapa final'!#REF!),"")</f>
        <v>#REF!</v>
      </c>
      <c r="AI50" s="34" t="e">
        <f>IF(AND('Mapa final'!#REF!="Muy Baja",'Mapa final'!#REF!="Catastrófico"),CONCATENATE("R5C",'Mapa final'!#REF!),"")</f>
        <v>#REF!</v>
      </c>
      <c r="AJ50" s="34" t="e">
        <f>IF(AND('Mapa final'!#REF!="Muy Baja",'Mapa final'!#REF!="Catastrófico"),CONCATENATE("R5C",'Mapa final'!#REF!),"")</f>
        <v>#REF!</v>
      </c>
      <c r="AK50" s="34" t="e">
        <f>IF(AND('Mapa final'!#REF!="Muy Baja",'Mapa final'!#REF!="Catastrófico"),CONCATENATE("R5C",'Mapa final'!#REF!),"")</f>
        <v>#REF!</v>
      </c>
      <c r="AL50" s="34" t="e">
        <f>IF(AND('Mapa final'!#REF!="Muy Baja",'Mapa final'!#REF!="Catastrófico"),CONCATENATE("R5C",'Mapa final'!#REF!),"")</f>
        <v>#REF!</v>
      </c>
      <c r="AM50" s="35" t="e">
        <f>IF(AND('Mapa final'!#REF!="Muy Baja",'Mapa final'!#REF!="Catastrófico"),CONCATENATE("R5C",'Mapa final'!#REF!),"")</f>
        <v>#REF!</v>
      </c>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row>
    <row r="51" spans="1:80" ht="15" customHeight="1" x14ac:dyDescent="0.3">
      <c r="A51" s="61"/>
      <c r="B51" s="349"/>
      <c r="C51" s="349"/>
      <c r="D51" s="350"/>
      <c r="E51" s="390"/>
      <c r="F51" s="391"/>
      <c r="G51" s="391"/>
      <c r="H51" s="391"/>
      <c r="I51" s="392"/>
      <c r="J51" s="54" t="e">
        <f>IF(AND('Mapa final'!#REF!="Muy Baja",'Mapa final'!#REF!="Leve"),CONCATENATE("R6C",'Mapa final'!#REF!),"")</f>
        <v>#REF!</v>
      </c>
      <c r="K51" s="55" t="e">
        <f>IF(AND('Mapa final'!#REF!="Muy Baja",'Mapa final'!#REF!="Leve"),CONCATENATE("R6C",'Mapa final'!#REF!),"")</f>
        <v>#REF!</v>
      </c>
      <c r="L51" s="55" t="e">
        <f>IF(AND('Mapa final'!#REF!="Muy Baja",'Mapa final'!#REF!="Leve"),CONCATENATE("R6C",'Mapa final'!#REF!),"")</f>
        <v>#REF!</v>
      </c>
      <c r="M51" s="55" t="e">
        <f>IF(AND('Mapa final'!#REF!="Muy Baja",'Mapa final'!#REF!="Leve"),CONCATENATE("R6C",'Mapa final'!#REF!),"")</f>
        <v>#REF!</v>
      </c>
      <c r="N51" s="55" t="e">
        <f>IF(AND('Mapa final'!#REF!="Muy Baja",'Mapa final'!#REF!="Leve"),CONCATENATE("R6C",'Mapa final'!#REF!),"")</f>
        <v>#REF!</v>
      </c>
      <c r="O51" s="56" t="e">
        <f>IF(AND('Mapa final'!#REF!="Muy Baja",'Mapa final'!#REF!="Leve"),CONCATENATE("R6C",'Mapa final'!#REF!),"")</f>
        <v>#REF!</v>
      </c>
      <c r="P51" s="54" t="e">
        <f>IF(AND('Mapa final'!#REF!="Muy Baja",'Mapa final'!#REF!="Menor"),CONCATENATE("R6C",'Mapa final'!#REF!),"")</f>
        <v>#REF!</v>
      </c>
      <c r="Q51" s="55" t="e">
        <f>IF(AND('Mapa final'!#REF!="Muy Baja",'Mapa final'!#REF!="Menor"),CONCATENATE("R6C",'Mapa final'!#REF!),"")</f>
        <v>#REF!</v>
      </c>
      <c r="R51" s="55" t="e">
        <f>IF(AND('Mapa final'!#REF!="Muy Baja",'Mapa final'!#REF!="Menor"),CONCATENATE("R6C",'Mapa final'!#REF!),"")</f>
        <v>#REF!</v>
      </c>
      <c r="S51" s="55" t="e">
        <f>IF(AND('Mapa final'!#REF!="Muy Baja",'Mapa final'!#REF!="Menor"),CONCATENATE("R6C",'Mapa final'!#REF!),"")</f>
        <v>#REF!</v>
      </c>
      <c r="T51" s="55" t="e">
        <f>IF(AND('Mapa final'!#REF!="Muy Baja",'Mapa final'!#REF!="Menor"),CONCATENATE("R6C",'Mapa final'!#REF!),"")</f>
        <v>#REF!</v>
      </c>
      <c r="U51" s="56" t="e">
        <f>IF(AND('Mapa final'!#REF!="Muy Baja",'Mapa final'!#REF!="Menor"),CONCATENATE("R6C",'Mapa final'!#REF!),"")</f>
        <v>#REF!</v>
      </c>
      <c r="V51" s="45" t="e">
        <f>IF(AND('Mapa final'!#REF!="Muy Baja",'Mapa final'!#REF!="Moderado"),CONCATENATE("R6C",'Mapa final'!#REF!),"")</f>
        <v>#REF!</v>
      </c>
      <c r="W51" s="46" t="e">
        <f>IF(AND('Mapa final'!#REF!="Muy Baja",'Mapa final'!#REF!="Moderado"),CONCATENATE("R6C",'Mapa final'!#REF!),"")</f>
        <v>#REF!</v>
      </c>
      <c r="X51" s="46" t="e">
        <f>IF(AND('Mapa final'!#REF!="Muy Baja",'Mapa final'!#REF!="Moderado"),CONCATENATE("R6C",'Mapa final'!#REF!),"")</f>
        <v>#REF!</v>
      </c>
      <c r="Y51" s="46" t="e">
        <f>IF(AND('Mapa final'!#REF!="Muy Baja",'Mapa final'!#REF!="Moderado"),CONCATENATE("R6C",'Mapa final'!#REF!),"")</f>
        <v>#REF!</v>
      </c>
      <c r="Z51" s="46" t="e">
        <f>IF(AND('Mapa final'!#REF!="Muy Baja",'Mapa final'!#REF!="Moderado"),CONCATENATE("R6C",'Mapa final'!#REF!),"")</f>
        <v>#REF!</v>
      </c>
      <c r="AA51" s="47" t="e">
        <f>IF(AND('Mapa final'!#REF!="Muy Baja",'Mapa final'!#REF!="Moderado"),CONCATENATE("R6C",'Mapa final'!#REF!),"")</f>
        <v>#REF!</v>
      </c>
      <c r="AB51" s="30" t="e">
        <f>IF(AND('Mapa final'!#REF!="Muy Baja",'Mapa final'!#REF!="Mayor"),CONCATENATE("R6C",'Mapa final'!#REF!),"")</f>
        <v>#REF!</v>
      </c>
      <c r="AC51" s="31" t="e">
        <f>IF(AND('Mapa final'!#REF!="Muy Baja",'Mapa final'!#REF!="Mayor"),CONCATENATE("R6C",'Mapa final'!#REF!),"")</f>
        <v>#REF!</v>
      </c>
      <c r="AD51" s="31" t="e">
        <f>IF(AND('Mapa final'!#REF!="Muy Baja",'Mapa final'!#REF!="Mayor"),CONCATENATE("R6C",'Mapa final'!#REF!),"")</f>
        <v>#REF!</v>
      </c>
      <c r="AE51" s="31" t="e">
        <f>IF(AND('Mapa final'!#REF!="Muy Baja",'Mapa final'!#REF!="Mayor"),CONCATENATE("R6C",'Mapa final'!#REF!),"")</f>
        <v>#REF!</v>
      </c>
      <c r="AF51" s="31" t="e">
        <f>IF(AND('Mapa final'!#REF!="Muy Baja",'Mapa final'!#REF!="Mayor"),CONCATENATE("R6C",'Mapa final'!#REF!),"")</f>
        <v>#REF!</v>
      </c>
      <c r="AG51" s="32" t="e">
        <f>IF(AND('Mapa final'!#REF!="Muy Baja",'Mapa final'!#REF!="Mayor"),CONCATENATE("R6C",'Mapa final'!#REF!),"")</f>
        <v>#REF!</v>
      </c>
      <c r="AH51" s="33" t="e">
        <f>IF(AND('Mapa final'!#REF!="Muy Baja",'Mapa final'!#REF!="Catastrófico"),CONCATENATE("R6C",'Mapa final'!#REF!),"")</f>
        <v>#REF!</v>
      </c>
      <c r="AI51" s="34" t="e">
        <f>IF(AND('Mapa final'!#REF!="Muy Baja",'Mapa final'!#REF!="Catastrófico"),CONCATENATE("R6C",'Mapa final'!#REF!),"")</f>
        <v>#REF!</v>
      </c>
      <c r="AJ51" s="34" t="e">
        <f>IF(AND('Mapa final'!#REF!="Muy Baja",'Mapa final'!#REF!="Catastrófico"),CONCATENATE("R6C",'Mapa final'!#REF!),"")</f>
        <v>#REF!</v>
      </c>
      <c r="AK51" s="34" t="e">
        <f>IF(AND('Mapa final'!#REF!="Muy Baja",'Mapa final'!#REF!="Catastrófico"),CONCATENATE("R6C",'Mapa final'!#REF!),"")</f>
        <v>#REF!</v>
      </c>
      <c r="AL51" s="34" t="e">
        <f>IF(AND('Mapa final'!#REF!="Muy Baja",'Mapa final'!#REF!="Catastrófico"),CONCATENATE("R6C",'Mapa final'!#REF!),"")</f>
        <v>#REF!</v>
      </c>
      <c r="AM51" s="35" t="e">
        <f>IF(AND('Mapa final'!#REF!="Muy Baja",'Mapa final'!#REF!="Catastrófico"),CONCATENATE("R6C",'Mapa final'!#REF!),"")</f>
        <v>#REF!</v>
      </c>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row>
    <row r="52" spans="1:80" ht="15" customHeight="1" x14ac:dyDescent="0.3">
      <c r="A52" s="61"/>
      <c r="B52" s="349"/>
      <c r="C52" s="349"/>
      <c r="D52" s="350"/>
      <c r="E52" s="390"/>
      <c r="F52" s="391"/>
      <c r="G52" s="391"/>
      <c r="H52" s="391"/>
      <c r="I52" s="392"/>
      <c r="J52" s="54" t="e">
        <f>IF(AND('Mapa final'!#REF!="Muy Baja",'Mapa final'!#REF!="Leve"),CONCATENATE("R7C",'Mapa final'!#REF!),"")</f>
        <v>#REF!</v>
      </c>
      <c r="K52" s="55" t="e">
        <f>IF(AND('Mapa final'!#REF!="Muy Baja",'Mapa final'!#REF!="Leve"),CONCATENATE("R7C",'Mapa final'!#REF!),"")</f>
        <v>#REF!</v>
      </c>
      <c r="L52" s="55" t="e">
        <f>IF(AND('Mapa final'!#REF!="Muy Baja",'Mapa final'!#REF!="Leve"),CONCATENATE("R7C",'Mapa final'!#REF!),"")</f>
        <v>#REF!</v>
      </c>
      <c r="M52" s="55" t="e">
        <f>IF(AND('Mapa final'!#REF!="Muy Baja",'Mapa final'!#REF!="Leve"),CONCATENATE("R7C",'Mapa final'!#REF!),"")</f>
        <v>#REF!</v>
      </c>
      <c r="N52" s="55" t="e">
        <f>IF(AND('Mapa final'!#REF!="Muy Baja",'Mapa final'!#REF!="Leve"),CONCATENATE("R7C",'Mapa final'!#REF!),"")</f>
        <v>#REF!</v>
      </c>
      <c r="O52" s="56" t="e">
        <f>IF(AND('Mapa final'!#REF!="Muy Baja",'Mapa final'!#REF!="Leve"),CONCATENATE("R7C",'Mapa final'!#REF!),"")</f>
        <v>#REF!</v>
      </c>
      <c r="P52" s="54" t="e">
        <f>IF(AND('Mapa final'!#REF!="Muy Baja",'Mapa final'!#REF!="Menor"),CONCATENATE("R7C",'Mapa final'!#REF!),"")</f>
        <v>#REF!</v>
      </c>
      <c r="Q52" s="55" t="e">
        <f>IF(AND('Mapa final'!#REF!="Muy Baja",'Mapa final'!#REF!="Menor"),CONCATENATE("R7C",'Mapa final'!#REF!),"")</f>
        <v>#REF!</v>
      </c>
      <c r="R52" s="55" t="e">
        <f>IF(AND('Mapa final'!#REF!="Muy Baja",'Mapa final'!#REF!="Menor"),CONCATENATE("R7C",'Mapa final'!#REF!),"")</f>
        <v>#REF!</v>
      </c>
      <c r="S52" s="55" t="e">
        <f>IF(AND('Mapa final'!#REF!="Muy Baja",'Mapa final'!#REF!="Menor"),CONCATENATE("R7C",'Mapa final'!#REF!),"")</f>
        <v>#REF!</v>
      </c>
      <c r="T52" s="55" t="e">
        <f>IF(AND('Mapa final'!#REF!="Muy Baja",'Mapa final'!#REF!="Menor"),CONCATENATE("R7C",'Mapa final'!#REF!),"")</f>
        <v>#REF!</v>
      </c>
      <c r="U52" s="56" t="e">
        <f>IF(AND('Mapa final'!#REF!="Muy Baja",'Mapa final'!#REF!="Menor"),CONCATENATE("R7C",'Mapa final'!#REF!),"")</f>
        <v>#REF!</v>
      </c>
      <c r="V52" s="45" t="e">
        <f>IF(AND('Mapa final'!#REF!="Muy Baja",'Mapa final'!#REF!="Moderado"),CONCATENATE("R7C",'Mapa final'!#REF!),"")</f>
        <v>#REF!</v>
      </c>
      <c r="W52" s="46" t="e">
        <f>IF(AND('Mapa final'!#REF!="Muy Baja",'Mapa final'!#REF!="Moderado"),CONCATENATE("R7C",'Mapa final'!#REF!),"")</f>
        <v>#REF!</v>
      </c>
      <c r="X52" s="46" t="e">
        <f>IF(AND('Mapa final'!#REF!="Muy Baja",'Mapa final'!#REF!="Moderado"),CONCATENATE("R7C",'Mapa final'!#REF!),"")</f>
        <v>#REF!</v>
      </c>
      <c r="Y52" s="46" t="e">
        <f>IF(AND('Mapa final'!#REF!="Muy Baja",'Mapa final'!#REF!="Moderado"),CONCATENATE("R7C",'Mapa final'!#REF!),"")</f>
        <v>#REF!</v>
      </c>
      <c r="Z52" s="46" t="e">
        <f>IF(AND('Mapa final'!#REF!="Muy Baja",'Mapa final'!#REF!="Moderado"),CONCATENATE("R7C",'Mapa final'!#REF!),"")</f>
        <v>#REF!</v>
      </c>
      <c r="AA52" s="47" t="e">
        <f>IF(AND('Mapa final'!#REF!="Muy Baja",'Mapa final'!#REF!="Moderado"),CONCATENATE("R7C",'Mapa final'!#REF!),"")</f>
        <v>#REF!</v>
      </c>
      <c r="AB52" s="30" t="e">
        <f>IF(AND('Mapa final'!#REF!="Muy Baja",'Mapa final'!#REF!="Mayor"),CONCATENATE("R7C",'Mapa final'!#REF!),"")</f>
        <v>#REF!</v>
      </c>
      <c r="AC52" s="31" t="e">
        <f>IF(AND('Mapa final'!#REF!="Muy Baja",'Mapa final'!#REF!="Mayor"),CONCATENATE("R7C",'Mapa final'!#REF!),"")</f>
        <v>#REF!</v>
      </c>
      <c r="AD52" s="31" t="e">
        <f>IF(AND('Mapa final'!#REF!="Muy Baja",'Mapa final'!#REF!="Mayor"),CONCATENATE("R7C",'Mapa final'!#REF!),"")</f>
        <v>#REF!</v>
      </c>
      <c r="AE52" s="31" t="e">
        <f>IF(AND('Mapa final'!#REF!="Muy Baja",'Mapa final'!#REF!="Mayor"),CONCATENATE("R7C",'Mapa final'!#REF!),"")</f>
        <v>#REF!</v>
      </c>
      <c r="AF52" s="31" t="e">
        <f>IF(AND('Mapa final'!#REF!="Muy Baja",'Mapa final'!#REF!="Mayor"),CONCATENATE("R7C",'Mapa final'!#REF!),"")</f>
        <v>#REF!</v>
      </c>
      <c r="AG52" s="32" t="e">
        <f>IF(AND('Mapa final'!#REF!="Muy Baja",'Mapa final'!#REF!="Mayor"),CONCATENATE("R7C",'Mapa final'!#REF!),"")</f>
        <v>#REF!</v>
      </c>
      <c r="AH52" s="33" t="e">
        <f>IF(AND('Mapa final'!#REF!="Muy Baja",'Mapa final'!#REF!="Catastrófico"),CONCATENATE("R7C",'Mapa final'!#REF!),"")</f>
        <v>#REF!</v>
      </c>
      <c r="AI52" s="34" t="e">
        <f>IF(AND('Mapa final'!#REF!="Muy Baja",'Mapa final'!#REF!="Catastrófico"),CONCATENATE("R7C",'Mapa final'!#REF!),"")</f>
        <v>#REF!</v>
      </c>
      <c r="AJ52" s="34" t="e">
        <f>IF(AND('Mapa final'!#REF!="Muy Baja",'Mapa final'!#REF!="Catastrófico"),CONCATENATE("R7C",'Mapa final'!#REF!),"")</f>
        <v>#REF!</v>
      </c>
      <c r="AK52" s="34" t="e">
        <f>IF(AND('Mapa final'!#REF!="Muy Baja",'Mapa final'!#REF!="Catastrófico"),CONCATENATE("R7C",'Mapa final'!#REF!),"")</f>
        <v>#REF!</v>
      </c>
      <c r="AL52" s="34" t="e">
        <f>IF(AND('Mapa final'!#REF!="Muy Baja",'Mapa final'!#REF!="Catastrófico"),CONCATENATE("R7C",'Mapa final'!#REF!),"")</f>
        <v>#REF!</v>
      </c>
      <c r="AM52" s="35" t="e">
        <f>IF(AND('Mapa final'!#REF!="Muy Baja",'Mapa final'!#REF!="Catastrófico"),CONCATENATE("R7C",'Mapa final'!#REF!),"")</f>
        <v>#REF!</v>
      </c>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row>
    <row r="53" spans="1:80" ht="15" customHeight="1" x14ac:dyDescent="0.3">
      <c r="A53" s="61"/>
      <c r="B53" s="349"/>
      <c r="C53" s="349"/>
      <c r="D53" s="350"/>
      <c r="E53" s="390"/>
      <c r="F53" s="391"/>
      <c r="G53" s="391"/>
      <c r="H53" s="391"/>
      <c r="I53" s="392"/>
      <c r="J53" s="54" t="e">
        <f>IF(AND('Mapa final'!#REF!="Muy Baja",'Mapa final'!#REF!="Leve"),CONCATENATE("R8C",'Mapa final'!#REF!),"")</f>
        <v>#REF!</v>
      </c>
      <c r="K53" s="55" t="e">
        <f>IF(AND('Mapa final'!#REF!="Muy Baja",'Mapa final'!#REF!="Leve"),CONCATENATE("R8C",'Mapa final'!#REF!),"")</f>
        <v>#REF!</v>
      </c>
      <c r="L53" s="55" t="e">
        <f>IF(AND('Mapa final'!#REF!="Muy Baja",'Mapa final'!#REF!="Leve"),CONCATENATE("R8C",'Mapa final'!#REF!),"")</f>
        <v>#REF!</v>
      </c>
      <c r="M53" s="55" t="e">
        <f>IF(AND('Mapa final'!#REF!="Muy Baja",'Mapa final'!#REF!="Leve"),CONCATENATE("R8C",'Mapa final'!#REF!),"")</f>
        <v>#REF!</v>
      </c>
      <c r="N53" s="55" t="e">
        <f>IF(AND('Mapa final'!#REF!="Muy Baja",'Mapa final'!#REF!="Leve"),CONCATENATE("R8C",'Mapa final'!#REF!),"")</f>
        <v>#REF!</v>
      </c>
      <c r="O53" s="56" t="e">
        <f>IF(AND('Mapa final'!#REF!="Muy Baja",'Mapa final'!#REF!="Leve"),CONCATENATE("R8C",'Mapa final'!#REF!),"")</f>
        <v>#REF!</v>
      </c>
      <c r="P53" s="54" t="e">
        <f>IF(AND('Mapa final'!#REF!="Muy Baja",'Mapa final'!#REF!="Menor"),CONCATENATE("R8C",'Mapa final'!#REF!),"")</f>
        <v>#REF!</v>
      </c>
      <c r="Q53" s="55" t="e">
        <f>IF(AND('Mapa final'!#REF!="Muy Baja",'Mapa final'!#REF!="Menor"),CONCATENATE("R8C",'Mapa final'!#REF!),"")</f>
        <v>#REF!</v>
      </c>
      <c r="R53" s="55" t="e">
        <f>IF(AND('Mapa final'!#REF!="Muy Baja",'Mapa final'!#REF!="Menor"),CONCATENATE("R8C",'Mapa final'!#REF!),"")</f>
        <v>#REF!</v>
      </c>
      <c r="S53" s="55" t="e">
        <f>IF(AND('Mapa final'!#REF!="Muy Baja",'Mapa final'!#REF!="Menor"),CONCATENATE("R8C",'Mapa final'!#REF!),"")</f>
        <v>#REF!</v>
      </c>
      <c r="T53" s="55" t="e">
        <f>IF(AND('Mapa final'!#REF!="Muy Baja",'Mapa final'!#REF!="Menor"),CONCATENATE("R8C",'Mapa final'!#REF!),"")</f>
        <v>#REF!</v>
      </c>
      <c r="U53" s="56" t="e">
        <f>IF(AND('Mapa final'!#REF!="Muy Baja",'Mapa final'!#REF!="Menor"),CONCATENATE("R8C",'Mapa final'!#REF!),"")</f>
        <v>#REF!</v>
      </c>
      <c r="V53" s="45" t="e">
        <f>IF(AND('Mapa final'!#REF!="Muy Baja",'Mapa final'!#REF!="Moderado"),CONCATENATE("R8C",'Mapa final'!#REF!),"")</f>
        <v>#REF!</v>
      </c>
      <c r="W53" s="46" t="e">
        <f>IF(AND('Mapa final'!#REF!="Muy Baja",'Mapa final'!#REF!="Moderado"),CONCATENATE("R8C",'Mapa final'!#REF!),"")</f>
        <v>#REF!</v>
      </c>
      <c r="X53" s="46" t="e">
        <f>IF(AND('Mapa final'!#REF!="Muy Baja",'Mapa final'!#REF!="Moderado"),CONCATENATE("R8C",'Mapa final'!#REF!),"")</f>
        <v>#REF!</v>
      </c>
      <c r="Y53" s="46" t="e">
        <f>IF(AND('Mapa final'!#REF!="Muy Baja",'Mapa final'!#REF!="Moderado"),CONCATENATE("R8C",'Mapa final'!#REF!),"")</f>
        <v>#REF!</v>
      </c>
      <c r="Z53" s="46" t="e">
        <f>IF(AND('Mapa final'!#REF!="Muy Baja",'Mapa final'!#REF!="Moderado"),CONCATENATE("R8C",'Mapa final'!#REF!),"")</f>
        <v>#REF!</v>
      </c>
      <c r="AA53" s="47" t="e">
        <f>IF(AND('Mapa final'!#REF!="Muy Baja",'Mapa final'!#REF!="Moderado"),CONCATENATE("R8C",'Mapa final'!#REF!),"")</f>
        <v>#REF!</v>
      </c>
      <c r="AB53" s="30" t="e">
        <f>IF(AND('Mapa final'!#REF!="Muy Baja",'Mapa final'!#REF!="Mayor"),CONCATENATE("R8C",'Mapa final'!#REF!),"")</f>
        <v>#REF!</v>
      </c>
      <c r="AC53" s="31" t="e">
        <f>IF(AND('Mapa final'!#REF!="Muy Baja",'Mapa final'!#REF!="Mayor"),CONCATENATE("R8C",'Mapa final'!#REF!),"")</f>
        <v>#REF!</v>
      </c>
      <c r="AD53" s="31" t="e">
        <f>IF(AND('Mapa final'!#REF!="Muy Baja",'Mapa final'!#REF!="Mayor"),CONCATENATE("R8C",'Mapa final'!#REF!),"")</f>
        <v>#REF!</v>
      </c>
      <c r="AE53" s="31" t="e">
        <f>IF(AND('Mapa final'!#REF!="Muy Baja",'Mapa final'!#REF!="Mayor"),CONCATENATE("R8C",'Mapa final'!#REF!),"")</f>
        <v>#REF!</v>
      </c>
      <c r="AF53" s="31" t="e">
        <f>IF(AND('Mapa final'!#REF!="Muy Baja",'Mapa final'!#REF!="Mayor"),CONCATENATE("R8C",'Mapa final'!#REF!),"")</f>
        <v>#REF!</v>
      </c>
      <c r="AG53" s="32" t="e">
        <f>IF(AND('Mapa final'!#REF!="Muy Baja",'Mapa final'!#REF!="Mayor"),CONCATENATE("R8C",'Mapa final'!#REF!),"")</f>
        <v>#REF!</v>
      </c>
      <c r="AH53" s="33" t="e">
        <f>IF(AND('Mapa final'!#REF!="Muy Baja",'Mapa final'!#REF!="Catastrófico"),CONCATENATE("R8C",'Mapa final'!#REF!),"")</f>
        <v>#REF!</v>
      </c>
      <c r="AI53" s="34" t="e">
        <f>IF(AND('Mapa final'!#REF!="Muy Baja",'Mapa final'!#REF!="Catastrófico"),CONCATENATE("R8C",'Mapa final'!#REF!),"")</f>
        <v>#REF!</v>
      </c>
      <c r="AJ53" s="34" t="e">
        <f>IF(AND('Mapa final'!#REF!="Muy Baja",'Mapa final'!#REF!="Catastrófico"),CONCATENATE("R8C",'Mapa final'!#REF!),"")</f>
        <v>#REF!</v>
      </c>
      <c r="AK53" s="34" t="e">
        <f>IF(AND('Mapa final'!#REF!="Muy Baja",'Mapa final'!#REF!="Catastrófico"),CONCATENATE("R8C",'Mapa final'!#REF!),"")</f>
        <v>#REF!</v>
      </c>
      <c r="AL53" s="34" t="e">
        <f>IF(AND('Mapa final'!#REF!="Muy Baja",'Mapa final'!#REF!="Catastrófico"),CONCATENATE("R8C",'Mapa final'!#REF!),"")</f>
        <v>#REF!</v>
      </c>
      <c r="AM53" s="35" t="e">
        <f>IF(AND('Mapa final'!#REF!="Muy Baja",'Mapa final'!#REF!="Catastrófico"),CONCATENATE("R8C",'Mapa final'!#REF!),"")</f>
        <v>#REF!</v>
      </c>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row>
    <row r="54" spans="1:80" ht="15" customHeight="1" x14ac:dyDescent="0.3">
      <c r="A54" s="61"/>
      <c r="B54" s="349"/>
      <c r="C54" s="349"/>
      <c r="D54" s="350"/>
      <c r="E54" s="390"/>
      <c r="F54" s="391"/>
      <c r="G54" s="391"/>
      <c r="H54" s="391"/>
      <c r="I54" s="392"/>
      <c r="J54" s="54" t="e">
        <f>IF(AND('Mapa final'!#REF!="Muy Baja",'Mapa final'!#REF!="Leve"),CONCATENATE("R9C",'Mapa final'!#REF!),"")</f>
        <v>#REF!</v>
      </c>
      <c r="K54" s="55" t="e">
        <f>IF(AND('Mapa final'!#REF!="Muy Baja",'Mapa final'!#REF!="Leve"),CONCATENATE("R9C",'Mapa final'!#REF!),"")</f>
        <v>#REF!</v>
      </c>
      <c r="L54" s="55" t="e">
        <f>IF(AND('Mapa final'!#REF!="Muy Baja",'Mapa final'!#REF!="Leve"),CONCATENATE("R9C",'Mapa final'!#REF!),"")</f>
        <v>#REF!</v>
      </c>
      <c r="M54" s="55" t="e">
        <f>IF(AND('Mapa final'!#REF!="Muy Baja",'Mapa final'!#REF!="Leve"),CONCATENATE("R9C",'Mapa final'!#REF!),"")</f>
        <v>#REF!</v>
      </c>
      <c r="N54" s="55" t="e">
        <f>IF(AND('Mapa final'!#REF!="Muy Baja",'Mapa final'!#REF!="Leve"),CONCATENATE("R9C",'Mapa final'!#REF!),"")</f>
        <v>#REF!</v>
      </c>
      <c r="O54" s="56" t="e">
        <f>IF(AND('Mapa final'!#REF!="Muy Baja",'Mapa final'!#REF!="Leve"),CONCATENATE("R9C",'Mapa final'!#REF!),"")</f>
        <v>#REF!</v>
      </c>
      <c r="P54" s="54" t="e">
        <f>IF(AND('Mapa final'!#REF!="Muy Baja",'Mapa final'!#REF!="Menor"),CONCATENATE("R9C",'Mapa final'!#REF!),"")</f>
        <v>#REF!</v>
      </c>
      <c r="Q54" s="55" t="e">
        <f>IF(AND('Mapa final'!#REF!="Muy Baja",'Mapa final'!#REF!="Menor"),CONCATENATE("R9C",'Mapa final'!#REF!),"")</f>
        <v>#REF!</v>
      </c>
      <c r="R54" s="55" t="e">
        <f>IF(AND('Mapa final'!#REF!="Muy Baja",'Mapa final'!#REF!="Menor"),CONCATENATE("R9C",'Mapa final'!#REF!),"")</f>
        <v>#REF!</v>
      </c>
      <c r="S54" s="55" t="e">
        <f>IF(AND('Mapa final'!#REF!="Muy Baja",'Mapa final'!#REF!="Menor"),CONCATENATE("R9C",'Mapa final'!#REF!),"")</f>
        <v>#REF!</v>
      </c>
      <c r="T54" s="55" t="e">
        <f>IF(AND('Mapa final'!#REF!="Muy Baja",'Mapa final'!#REF!="Menor"),CONCATENATE("R9C",'Mapa final'!#REF!),"")</f>
        <v>#REF!</v>
      </c>
      <c r="U54" s="56" t="e">
        <f>IF(AND('Mapa final'!#REF!="Muy Baja",'Mapa final'!#REF!="Menor"),CONCATENATE("R9C",'Mapa final'!#REF!),"")</f>
        <v>#REF!</v>
      </c>
      <c r="V54" s="45" t="e">
        <f>IF(AND('Mapa final'!#REF!="Muy Baja",'Mapa final'!#REF!="Moderado"),CONCATENATE("R9C",'Mapa final'!#REF!),"")</f>
        <v>#REF!</v>
      </c>
      <c r="W54" s="46" t="e">
        <f>IF(AND('Mapa final'!#REF!="Muy Baja",'Mapa final'!#REF!="Moderado"),CONCATENATE("R9C",'Mapa final'!#REF!),"")</f>
        <v>#REF!</v>
      </c>
      <c r="X54" s="46" t="e">
        <f>IF(AND('Mapa final'!#REF!="Muy Baja",'Mapa final'!#REF!="Moderado"),CONCATENATE("R9C",'Mapa final'!#REF!),"")</f>
        <v>#REF!</v>
      </c>
      <c r="Y54" s="46" t="e">
        <f>IF(AND('Mapa final'!#REF!="Muy Baja",'Mapa final'!#REF!="Moderado"),CONCATENATE("R9C",'Mapa final'!#REF!),"")</f>
        <v>#REF!</v>
      </c>
      <c r="Z54" s="46" t="e">
        <f>IF(AND('Mapa final'!#REF!="Muy Baja",'Mapa final'!#REF!="Moderado"),CONCATENATE("R9C",'Mapa final'!#REF!),"")</f>
        <v>#REF!</v>
      </c>
      <c r="AA54" s="47" t="e">
        <f>IF(AND('Mapa final'!#REF!="Muy Baja",'Mapa final'!#REF!="Moderado"),CONCATENATE("R9C",'Mapa final'!#REF!),"")</f>
        <v>#REF!</v>
      </c>
      <c r="AB54" s="30" t="e">
        <f>IF(AND('Mapa final'!#REF!="Muy Baja",'Mapa final'!#REF!="Mayor"),CONCATENATE("R9C",'Mapa final'!#REF!),"")</f>
        <v>#REF!</v>
      </c>
      <c r="AC54" s="31" t="e">
        <f>IF(AND('Mapa final'!#REF!="Muy Baja",'Mapa final'!#REF!="Mayor"),CONCATENATE("R9C",'Mapa final'!#REF!),"")</f>
        <v>#REF!</v>
      </c>
      <c r="AD54" s="31" t="e">
        <f>IF(AND('Mapa final'!#REF!="Muy Baja",'Mapa final'!#REF!="Mayor"),CONCATENATE("R9C",'Mapa final'!#REF!),"")</f>
        <v>#REF!</v>
      </c>
      <c r="AE54" s="31" t="e">
        <f>IF(AND('Mapa final'!#REF!="Muy Baja",'Mapa final'!#REF!="Mayor"),CONCATENATE("R9C",'Mapa final'!#REF!),"")</f>
        <v>#REF!</v>
      </c>
      <c r="AF54" s="31" t="e">
        <f>IF(AND('Mapa final'!#REF!="Muy Baja",'Mapa final'!#REF!="Mayor"),CONCATENATE("R9C",'Mapa final'!#REF!),"")</f>
        <v>#REF!</v>
      </c>
      <c r="AG54" s="32" t="e">
        <f>IF(AND('Mapa final'!#REF!="Muy Baja",'Mapa final'!#REF!="Mayor"),CONCATENATE("R9C",'Mapa final'!#REF!),"")</f>
        <v>#REF!</v>
      </c>
      <c r="AH54" s="33" t="e">
        <f>IF(AND('Mapa final'!#REF!="Muy Baja",'Mapa final'!#REF!="Catastrófico"),CONCATENATE("R9C",'Mapa final'!#REF!),"")</f>
        <v>#REF!</v>
      </c>
      <c r="AI54" s="34" t="e">
        <f>IF(AND('Mapa final'!#REF!="Muy Baja",'Mapa final'!#REF!="Catastrófico"),CONCATENATE("R9C",'Mapa final'!#REF!),"")</f>
        <v>#REF!</v>
      </c>
      <c r="AJ54" s="34" t="e">
        <f>IF(AND('Mapa final'!#REF!="Muy Baja",'Mapa final'!#REF!="Catastrófico"),CONCATENATE("R9C",'Mapa final'!#REF!),"")</f>
        <v>#REF!</v>
      </c>
      <c r="AK54" s="34" t="e">
        <f>IF(AND('Mapa final'!#REF!="Muy Baja",'Mapa final'!#REF!="Catastrófico"),CONCATENATE("R9C",'Mapa final'!#REF!),"")</f>
        <v>#REF!</v>
      </c>
      <c r="AL54" s="34" t="e">
        <f>IF(AND('Mapa final'!#REF!="Muy Baja",'Mapa final'!#REF!="Catastrófico"),CONCATENATE("R9C",'Mapa final'!#REF!),"")</f>
        <v>#REF!</v>
      </c>
      <c r="AM54" s="35" t="e">
        <f>IF(AND('Mapa final'!#REF!="Muy Baja",'Mapa final'!#REF!="Catastrófico"),CONCATENATE("R9C",'Mapa final'!#REF!),"")</f>
        <v>#REF!</v>
      </c>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row>
    <row r="55" spans="1:80" ht="15.75" customHeight="1" thickBot="1" x14ac:dyDescent="0.35">
      <c r="A55" s="61"/>
      <c r="B55" s="349"/>
      <c r="C55" s="349"/>
      <c r="D55" s="350"/>
      <c r="E55" s="393"/>
      <c r="F55" s="394"/>
      <c r="G55" s="394"/>
      <c r="H55" s="394"/>
      <c r="I55" s="395"/>
      <c r="J55" s="57" t="e">
        <f>IF(AND('Mapa final'!#REF!="Muy Baja",'Mapa final'!#REF!="Leve"),CONCATENATE("R10C",'Mapa final'!#REF!),"")</f>
        <v>#REF!</v>
      </c>
      <c r="K55" s="58" t="e">
        <f>IF(AND('Mapa final'!#REF!="Muy Baja",'Mapa final'!#REF!="Leve"),CONCATENATE("R10C",'Mapa final'!#REF!),"")</f>
        <v>#REF!</v>
      </c>
      <c r="L55" s="58" t="e">
        <f>IF(AND('Mapa final'!#REF!="Muy Baja",'Mapa final'!#REF!="Leve"),CONCATENATE("R10C",'Mapa final'!#REF!),"")</f>
        <v>#REF!</v>
      </c>
      <c r="M55" s="58" t="e">
        <f>IF(AND('Mapa final'!#REF!="Muy Baja",'Mapa final'!#REF!="Leve"),CONCATENATE("R10C",'Mapa final'!#REF!),"")</f>
        <v>#REF!</v>
      </c>
      <c r="N55" s="58" t="e">
        <f>IF(AND('Mapa final'!#REF!="Muy Baja",'Mapa final'!#REF!="Leve"),CONCATENATE("R10C",'Mapa final'!#REF!),"")</f>
        <v>#REF!</v>
      </c>
      <c r="O55" s="59" t="e">
        <f>IF(AND('Mapa final'!#REF!="Muy Baja",'Mapa final'!#REF!="Leve"),CONCATENATE("R10C",'Mapa final'!#REF!),"")</f>
        <v>#REF!</v>
      </c>
      <c r="P55" s="57" t="e">
        <f>IF(AND('Mapa final'!#REF!="Muy Baja",'Mapa final'!#REF!="Menor"),CONCATENATE("R10C",'Mapa final'!#REF!),"")</f>
        <v>#REF!</v>
      </c>
      <c r="Q55" s="58" t="e">
        <f>IF(AND('Mapa final'!#REF!="Muy Baja",'Mapa final'!#REF!="Menor"),CONCATENATE("R10C",'Mapa final'!#REF!),"")</f>
        <v>#REF!</v>
      </c>
      <c r="R55" s="58" t="e">
        <f>IF(AND('Mapa final'!#REF!="Muy Baja",'Mapa final'!#REF!="Menor"),CONCATENATE("R10C",'Mapa final'!#REF!),"")</f>
        <v>#REF!</v>
      </c>
      <c r="S55" s="58" t="e">
        <f>IF(AND('Mapa final'!#REF!="Muy Baja",'Mapa final'!#REF!="Menor"),CONCATENATE("R10C",'Mapa final'!#REF!),"")</f>
        <v>#REF!</v>
      </c>
      <c r="T55" s="58" t="e">
        <f>IF(AND('Mapa final'!#REF!="Muy Baja",'Mapa final'!#REF!="Menor"),CONCATENATE("R10C",'Mapa final'!#REF!),"")</f>
        <v>#REF!</v>
      </c>
      <c r="U55" s="59" t="e">
        <f>IF(AND('Mapa final'!#REF!="Muy Baja",'Mapa final'!#REF!="Menor"),CONCATENATE("R10C",'Mapa final'!#REF!),"")</f>
        <v>#REF!</v>
      </c>
      <c r="V55" s="48" t="e">
        <f>IF(AND('Mapa final'!#REF!="Muy Baja",'Mapa final'!#REF!="Moderado"),CONCATENATE("R10C",'Mapa final'!#REF!),"")</f>
        <v>#REF!</v>
      </c>
      <c r="W55" s="49" t="e">
        <f>IF(AND('Mapa final'!#REF!="Muy Baja",'Mapa final'!#REF!="Moderado"),CONCATENATE("R10C",'Mapa final'!#REF!),"")</f>
        <v>#REF!</v>
      </c>
      <c r="X55" s="49" t="e">
        <f>IF(AND('Mapa final'!#REF!="Muy Baja",'Mapa final'!#REF!="Moderado"),CONCATENATE("R10C",'Mapa final'!#REF!),"")</f>
        <v>#REF!</v>
      </c>
      <c r="Y55" s="49" t="e">
        <f>IF(AND('Mapa final'!#REF!="Muy Baja",'Mapa final'!#REF!="Moderado"),CONCATENATE("R10C",'Mapa final'!#REF!),"")</f>
        <v>#REF!</v>
      </c>
      <c r="Z55" s="49" t="e">
        <f>IF(AND('Mapa final'!#REF!="Muy Baja",'Mapa final'!#REF!="Moderado"),CONCATENATE("R10C",'Mapa final'!#REF!),"")</f>
        <v>#REF!</v>
      </c>
      <c r="AA55" s="50" t="e">
        <f>IF(AND('Mapa final'!#REF!="Muy Baja",'Mapa final'!#REF!="Moderado"),CONCATENATE("R10C",'Mapa final'!#REF!),"")</f>
        <v>#REF!</v>
      </c>
      <c r="AB55" s="36" t="e">
        <f>IF(AND('Mapa final'!#REF!="Muy Baja",'Mapa final'!#REF!="Mayor"),CONCATENATE("R10C",'Mapa final'!#REF!),"")</f>
        <v>#REF!</v>
      </c>
      <c r="AC55" s="37" t="e">
        <f>IF(AND('Mapa final'!#REF!="Muy Baja",'Mapa final'!#REF!="Mayor"),CONCATENATE("R10C",'Mapa final'!#REF!),"")</f>
        <v>#REF!</v>
      </c>
      <c r="AD55" s="37" t="e">
        <f>IF(AND('Mapa final'!#REF!="Muy Baja",'Mapa final'!#REF!="Mayor"),CONCATENATE("R10C",'Mapa final'!#REF!),"")</f>
        <v>#REF!</v>
      </c>
      <c r="AE55" s="37" t="e">
        <f>IF(AND('Mapa final'!#REF!="Muy Baja",'Mapa final'!#REF!="Mayor"),CONCATENATE("R10C",'Mapa final'!#REF!),"")</f>
        <v>#REF!</v>
      </c>
      <c r="AF55" s="37" t="e">
        <f>IF(AND('Mapa final'!#REF!="Muy Baja",'Mapa final'!#REF!="Mayor"),CONCATENATE("R10C",'Mapa final'!#REF!),"")</f>
        <v>#REF!</v>
      </c>
      <c r="AG55" s="38" t="e">
        <f>IF(AND('Mapa final'!#REF!="Muy Baja",'Mapa final'!#REF!="Mayor"),CONCATENATE("R10C",'Mapa final'!#REF!),"")</f>
        <v>#REF!</v>
      </c>
      <c r="AH55" s="39" t="e">
        <f>IF(AND('Mapa final'!#REF!="Muy Baja",'Mapa final'!#REF!="Catastrófico"),CONCATENATE("R10C",'Mapa final'!#REF!),"")</f>
        <v>#REF!</v>
      </c>
      <c r="AI55" s="40" t="e">
        <f>IF(AND('Mapa final'!#REF!="Muy Baja",'Mapa final'!#REF!="Catastrófico"),CONCATENATE("R10C",'Mapa final'!#REF!),"")</f>
        <v>#REF!</v>
      </c>
      <c r="AJ55" s="40" t="e">
        <f>IF(AND('Mapa final'!#REF!="Muy Baja",'Mapa final'!#REF!="Catastrófico"),CONCATENATE("R10C",'Mapa final'!#REF!),"")</f>
        <v>#REF!</v>
      </c>
      <c r="AK55" s="40" t="e">
        <f>IF(AND('Mapa final'!#REF!="Muy Baja",'Mapa final'!#REF!="Catastrófico"),CONCATENATE("R10C",'Mapa final'!#REF!),"")</f>
        <v>#REF!</v>
      </c>
      <c r="AL55" s="40" t="e">
        <f>IF(AND('Mapa final'!#REF!="Muy Baja",'Mapa final'!#REF!="Catastrófico"),CONCATENATE("R10C",'Mapa final'!#REF!),"")</f>
        <v>#REF!</v>
      </c>
      <c r="AM55" s="41" t="e">
        <f>IF(AND('Mapa final'!#REF!="Muy Baja",'Mapa final'!#REF!="Catastrófico"),CONCATENATE("R10C",'Mapa final'!#REF!),"")</f>
        <v>#REF!</v>
      </c>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row>
    <row r="56" spans="1:80" x14ac:dyDescent="0.3">
      <c r="A56" s="61"/>
      <c r="B56" s="61"/>
      <c r="C56" s="61"/>
      <c r="D56" s="61"/>
      <c r="E56" s="61"/>
      <c r="F56" s="61"/>
      <c r="G56" s="61"/>
      <c r="H56" s="61"/>
      <c r="I56" s="61"/>
      <c r="J56" s="387" t="s">
        <v>104</v>
      </c>
      <c r="K56" s="388"/>
      <c r="L56" s="388"/>
      <c r="M56" s="388"/>
      <c r="N56" s="388"/>
      <c r="O56" s="389"/>
      <c r="P56" s="387" t="s">
        <v>103</v>
      </c>
      <c r="Q56" s="388"/>
      <c r="R56" s="388"/>
      <c r="S56" s="388"/>
      <c r="T56" s="388"/>
      <c r="U56" s="389"/>
      <c r="V56" s="387" t="s">
        <v>102</v>
      </c>
      <c r="W56" s="388"/>
      <c r="X56" s="388"/>
      <c r="Y56" s="388"/>
      <c r="Z56" s="388"/>
      <c r="AA56" s="389"/>
      <c r="AB56" s="387" t="s">
        <v>101</v>
      </c>
      <c r="AC56" s="396"/>
      <c r="AD56" s="388"/>
      <c r="AE56" s="388"/>
      <c r="AF56" s="388"/>
      <c r="AG56" s="389"/>
      <c r="AH56" s="387" t="s">
        <v>100</v>
      </c>
      <c r="AI56" s="388"/>
      <c r="AJ56" s="388"/>
      <c r="AK56" s="388"/>
      <c r="AL56" s="388"/>
      <c r="AM56" s="389"/>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row>
    <row r="57" spans="1:80" x14ac:dyDescent="0.3">
      <c r="A57" s="61"/>
      <c r="B57" s="61"/>
      <c r="C57" s="61"/>
      <c r="D57" s="61"/>
      <c r="E57" s="61"/>
      <c r="F57" s="61"/>
      <c r="G57" s="61"/>
      <c r="H57" s="61"/>
      <c r="I57" s="61"/>
      <c r="J57" s="390"/>
      <c r="K57" s="391"/>
      <c r="L57" s="391"/>
      <c r="M57" s="391"/>
      <c r="N57" s="391"/>
      <c r="O57" s="392"/>
      <c r="P57" s="390"/>
      <c r="Q57" s="391"/>
      <c r="R57" s="391"/>
      <c r="S57" s="391"/>
      <c r="T57" s="391"/>
      <c r="U57" s="392"/>
      <c r="V57" s="390"/>
      <c r="W57" s="391"/>
      <c r="X57" s="391"/>
      <c r="Y57" s="391"/>
      <c r="Z57" s="391"/>
      <c r="AA57" s="392"/>
      <c r="AB57" s="390"/>
      <c r="AC57" s="391"/>
      <c r="AD57" s="391"/>
      <c r="AE57" s="391"/>
      <c r="AF57" s="391"/>
      <c r="AG57" s="392"/>
      <c r="AH57" s="390"/>
      <c r="AI57" s="391"/>
      <c r="AJ57" s="391"/>
      <c r="AK57" s="391"/>
      <c r="AL57" s="391"/>
      <c r="AM57" s="392"/>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row>
    <row r="58" spans="1:80" x14ac:dyDescent="0.3">
      <c r="A58" s="61"/>
      <c r="B58" s="61"/>
      <c r="C58" s="61"/>
      <c r="D58" s="61"/>
      <c r="E58" s="61"/>
      <c r="F58" s="61"/>
      <c r="G58" s="61"/>
      <c r="H58" s="61"/>
      <c r="I58" s="61"/>
      <c r="J58" s="390"/>
      <c r="K58" s="391"/>
      <c r="L58" s="391"/>
      <c r="M58" s="391"/>
      <c r="N58" s="391"/>
      <c r="O58" s="392"/>
      <c r="P58" s="390"/>
      <c r="Q58" s="391"/>
      <c r="R58" s="391"/>
      <c r="S58" s="391"/>
      <c r="T58" s="391"/>
      <c r="U58" s="392"/>
      <c r="V58" s="390"/>
      <c r="W58" s="391"/>
      <c r="X58" s="391"/>
      <c r="Y58" s="391"/>
      <c r="Z58" s="391"/>
      <c r="AA58" s="392"/>
      <c r="AB58" s="390"/>
      <c r="AC58" s="391"/>
      <c r="AD58" s="391"/>
      <c r="AE58" s="391"/>
      <c r="AF58" s="391"/>
      <c r="AG58" s="392"/>
      <c r="AH58" s="390"/>
      <c r="AI58" s="391"/>
      <c r="AJ58" s="391"/>
      <c r="AK58" s="391"/>
      <c r="AL58" s="391"/>
      <c r="AM58" s="392"/>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row>
    <row r="59" spans="1:80" x14ac:dyDescent="0.3">
      <c r="A59" s="61"/>
      <c r="B59" s="61"/>
      <c r="C59" s="61"/>
      <c r="D59" s="61"/>
      <c r="E59" s="61"/>
      <c r="F59" s="61"/>
      <c r="G59" s="61"/>
      <c r="H59" s="61"/>
      <c r="I59" s="61"/>
      <c r="J59" s="390"/>
      <c r="K59" s="391"/>
      <c r="L59" s="391"/>
      <c r="M59" s="391"/>
      <c r="N59" s="391"/>
      <c r="O59" s="392"/>
      <c r="P59" s="390"/>
      <c r="Q59" s="391"/>
      <c r="R59" s="391"/>
      <c r="S59" s="391"/>
      <c r="T59" s="391"/>
      <c r="U59" s="392"/>
      <c r="V59" s="390"/>
      <c r="W59" s="391"/>
      <c r="X59" s="391"/>
      <c r="Y59" s="391"/>
      <c r="Z59" s="391"/>
      <c r="AA59" s="392"/>
      <c r="AB59" s="390"/>
      <c r="AC59" s="391"/>
      <c r="AD59" s="391"/>
      <c r="AE59" s="391"/>
      <c r="AF59" s="391"/>
      <c r="AG59" s="392"/>
      <c r="AH59" s="390"/>
      <c r="AI59" s="391"/>
      <c r="AJ59" s="391"/>
      <c r="AK59" s="391"/>
      <c r="AL59" s="391"/>
      <c r="AM59" s="392"/>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row>
    <row r="60" spans="1:80" x14ac:dyDescent="0.3">
      <c r="A60" s="61"/>
      <c r="B60" s="61"/>
      <c r="C60" s="61"/>
      <c r="D60" s="61"/>
      <c r="E60" s="61"/>
      <c r="F60" s="61"/>
      <c r="G60" s="61"/>
      <c r="H60" s="61"/>
      <c r="I60" s="61"/>
      <c r="J60" s="390"/>
      <c r="K60" s="391"/>
      <c r="L60" s="391"/>
      <c r="M60" s="391"/>
      <c r="N60" s="391"/>
      <c r="O60" s="392"/>
      <c r="P60" s="390"/>
      <c r="Q60" s="391"/>
      <c r="R60" s="391"/>
      <c r="S60" s="391"/>
      <c r="T60" s="391"/>
      <c r="U60" s="392"/>
      <c r="V60" s="390"/>
      <c r="W60" s="391"/>
      <c r="X60" s="391"/>
      <c r="Y60" s="391"/>
      <c r="Z60" s="391"/>
      <c r="AA60" s="392"/>
      <c r="AB60" s="390"/>
      <c r="AC60" s="391"/>
      <c r="AD60" s="391"/>
      <c r="AE60" s="391"/>
      <c r="AF60" s="391"/>
      <c r="AG60" s="392"/>
      <c r="AH60" s="390"/>
      <c r="AI60" s="391"/>
      <c r="AJ60" s="391"/>
      <c r="AK60" s="391"/>
      <c r="AL60" s="391"/>
      <c r="AM60" s="392"/>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row>
    <row r="61" spans="1:80" ht="15" thickBot="1" x14ac:dyDescent="0.35">
      <c r="A61" s="61"/>
      <c r="B61" s="61"/>
      <c r="C61" s="61"/>
      <c r="D61" s="61"/>
      <c r="E61" s="61"/>
      <c r="F61" s="61"/>
      <c r="G61" s="61"/>
      <c r="H61" s="61"/>
      <c r="I61" s="61"/>
      <c r="J61" s="393"/>
      <c r="K61" s="394"/>
      <c r="L61" s="394"/>
      <c r="M61" s="394"/>
      <c r="N61" s="394"/>
      <c r="O61" s="395"/>
      <c r="P61" s="393"/>
      <c r="Q61" s="394"/>
      <c r="R61" s="394"/>
      <c r="S61" s="394"/>
      <c r="T61" s="394"/>
      <c r="U61" s="395"/>
      <c r="V61" s="393"/>
      <c r="W61" s="394"/>
      <c r="X61" s="394"/>
      <c r="Y61" s="394"/>
      <c r="Z61" s="394"/>
      <c r="AA61" s="395"/>
      <c r="AB61" s="393"/>
      <c r="AC61" s="394"/>
      <c r="AD61" s="394"/>
      <c r="AE61" s="394"/>
      <c r="AF61" s="394"/>
      <c r="AG61" s="395"/>
      <c r="AH61" s="393"/>
      <c r="AI61" s="394"/>
      <c r="AJ61" s="394"/>
      <c r="AK61" s="394"/>
      <c r="AL61" s="394"/>
      <c r="AM61" s="395"/>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row>
    <row r="62" spans="1:80"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row>
    <row r="63" spans="1:80" ht="15" customHeight="1" x14ac:dyDescent="0.3">
      <c r="A63" s="61"/>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1"/>
      <c r="AV63" s="61"/>
      <c r="AW63" s="61"/>
      <c r="AX63" s="61"/>
      <c r="AY63" s="61"/>
      <c r="AZ63" s="61"/>
      <c r="BA63" s="61"/>
      <c r="BB63" s="61"/>
      <c r="BC63" s="61"/>
      <c r="BD63" s="61"/>
      <c r="BE63" s="61"/>
      <c r="BF63" s="61"/>
      <c r="BG63" s="61"/>
      <c r="BH63" s="61"/>
    </row>
    <row r="64" spans="1:80" ht="15" customHeight="1" x14ac:dyDescent="0.3">
      <c r="A64" s="61"/>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1"/>
      <c r="AV64" s="61"/>
      <c r="AW64" s="61"/>
      <c r="AX64" s="61"/>
      <c r="AY64" s="61"/>
      <c r="AZ64" s="61"/>
      <c r="BA64" s="61"/>
      <c r="BB64" s="61"/>
      <c r="BC64" s="61"/>
      <c r="BD64" s="61"/>
      <c r="BE64" s="61"/>
      <c r="BF64" s="61"/>
      <c r="BG64" s="61"/>
      <c r="BH64" s="61"/>
    </row>
    <row r="65" spans="1:60"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row>
    <row r="66" spans="1:60"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row>
    <row r="67" spans="1:60"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row>
    <row r="68" spans="1:60"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row>
    <row r="69" spans="1:60"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row>
    <row r="70" spans="1:60"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row>
    <row r="71" spans="1:60"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row>
    <row r="72" spans="1:60"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row>
    <row r="73" spans="1:60"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row>
    <row r="74" spans="1:60"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row>
    <row r="75" spans="1:60"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row>
    <row r="76" spans="1:60"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row>
    <row r="77" spans="1:60"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row>
    <row r="78" spans="1:60"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row>
    <row r="79" spans="1:60"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row>
    <row r="80" spans="1:60"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row>
    <row r="81" spans="1:60"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row>
    <row r="82" spans="1:60"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row>
    <row r="83" spans="1:60"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row>
    <row r="84" spans="1:60"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row>
    <row r="85" spans="1:60"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row>
    <row r="86" spans="1:60"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row>
    <row r="87" spans="1:60"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row>
    <row r="88" spans="1:60"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row>
    <row r="89" spans="1:60"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row>
    <row r="90" spans="1:60"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row>
    <row r="91" spans="1:60"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row>
    <row r="92" spans="1:60"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row>
    <row r="93" spans="1:60"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row>
    <row r="94" spans="1:60"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row>
    <row r="95" spans="1:60"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row>
    <row r="96" spans="1:60"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row>
    <row r="97" spans="1:60"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row>
    <row r="98" spans="1:60"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row>
    <row r="99" spans="1:60"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row>
    <row r="100" spans="1:60"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row>
    <row r="101" spans="1:60"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row>
    <row r="102" spans="1:60"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row>
    <row r="103" spans="1:60"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row>
    <row r="104" spans="1:60"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row>
    <row r="105" spans="1:60"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row>
    <row r="106" spans="1:60"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row>
    <row r="107" spans="1:60"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row>
    <row r="108" spans="1:60"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row>
    <row r="109" spans="1:60"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row>
    <row r="110" spans="1:60"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row>
    <row r="111" spans="1:60"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row>
    <row r="112" spans="1:60"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row>
    <row r="113" spans="1:60"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row>
    <row r="114" spans="1:60"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row>
    <row r="115" spans="1:60"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row>
    <row r="116" spans="1:60"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row>
    <row r="117" spans="1:60"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row>
    <row r="118" spans="1:60"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row>
    <row r="119" spans="1:60"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row>
    <row r="120" spans="1:60"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row>
    <row r="121" spans="1:60"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row>
    <row r="122" spans="1:60"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row>
    <row r="123" spans="1:60"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row>
    <row r="124" spans="1:60"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row>
    <row r="125" spans="1:60"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row>
    <row r="126" spans="1:60"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row>
    <row r="127" spans="1:60"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row>
    <row r="128" spans="1:60"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row>
    <row r="129" spans="1:60"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row>
    <row r="130" spans="1:60"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row>
    <row r="131" spans="1:60"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row>
    <row r="132" spans="1:60"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row>
    <row r="133" spans="1:60"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row>
    <row r="134" spans="1:60"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row>
    <row r="135" spans="1:60"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row>
    <row r="136" spans="1:60"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row>
    <row r="137" spans="1:60"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row>
    <row r="138" spans="1:60"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row>
    <row r="139" spans="1:60"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row>
    <row r="140" spans="1:60"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row>
    <row r="141" spans="1:60"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row>
    <row r="142" spans="1:60"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row>
    <row r="143" spans="1:60"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row>
    <row r="144" spans="1:60"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row>
    <row r="145" spans="1:60"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row>
    <row r="146" spans="1:60"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row>
    <row r="147" spans="1:60"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row>
    <row r="148" spans="1:60"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row>
    <row r="149" spans="1:60"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row>
    <row r="150" spans="1:60"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row>
    <row r="151" spans="1:60"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row>
    <row r="152" spans="1:60"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row>
    <row r="153" spans="1:60"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row>
    <row r="154" spans="1:60"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row>
    <row r="155" spans="1:60"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row>
    <row r="156" spans="1:60"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row>
    <row r="157" spans="1:60"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row>
    <row r="158" spans="1:60"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row>
    <row r="159" spans="1:60"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row>
    <row r="160" spans="1:60"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row>
    <row r="161" spans="1:60"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row>
    <row r="162" spans="1:60"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row>
    <row r="163" spans="1:60"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row>
    <row r="164" spans="1:60"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row>
    <row r="165" spans="1:60"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row>
    <row r="166" spans="1:60"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row>
    <row r="167" spans="1:60"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row>
    <row r="168" spans="1:60"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row>
    <row r="169" spans="1:60"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row>
    <row r="170" spans="1:60"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row>
    <row r="171" spans="1:60"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row>
    <row r="172" spans="1:60"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row>
    <row r="173" spans="1:60"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row>
    <row r="174" spans="1:60"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row>
    <row r="175" spans="1:60"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row>
    <row r="176" spans="1:60"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row>
    <row r="177" spans="1:60"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row>
    <row r="178" spans="1:60"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row>
    <row r="179" spans="1:60"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row>
    <row r="180" spans="1:60"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row>
    <row r="181" spans="1:60"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row>
    <row r="182" spans="1:60"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row>
    <row r="183" spans="1:60"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row>
    <row r="184" spans="1:60"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row>
    <row r="185" spans="1:60"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row>
    <row r="186" spans="1:60"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row>
    <row r="187" spans="1:60"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row>
    <row r="188" spans="1:60"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row>
    <row r="189" spans="1:60"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row>
    <row r="190" spans="1:60"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row>
    <row r="191" spans="1:60" x14ac:dyDescent="0.3">
      <c r="A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row>
    <row r="192" spans="1:60" x14ac:dyDescent="0.3">
      <c r="A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row>
    <row r="193" spans="1:60" x14ac:dyDescent="0.3">
      <c r="A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row>
    <row r="194" spans="1:60" x14ac:dyDescent="0.3">
      <c r="A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row>
    <row r="195" spans="1:60" x14ac:dyDescent="0.3">
      <c r="A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row>
    <row r="196" spans="1:60" x14ac:dyDescent="0.3">
      <c r="A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row>
    <row r="197" spans="1:60" x14ac:dyDescent="0.3">
      <c r="A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row>
    <row r="198" spans="1:60" x14ac:dyDescent="0.3">
      <c r="A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row>
    <row r="199" spans="1:60" x14ac:dyDescent="0.3">
      <c r="A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row>
    <row r="200" spans="1:60" x14ac:dyDescent="0.3">
      <c r="A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row>
    <row r="201" spans="1:60" x14ac:dyDescent="0.3">
      <c r="A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row>
    <row r="202" spans="1:60" x14ac:dyDescent="0.3">
      <c r="A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row>
    <row r="203" spans="1:60" x14ac:dyDescent="0.3">
      <c r="A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row>
    <row r="204" spans="1:60" x14ac:dyDescent="0.3">
      <c r="A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row>
    <row r="205" spans="1:60" x14ac:dyDescent="0.3">
      <c r="A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row>
    <row r="206" spans="1:60" x14ac:dyDescent="0.3">
      <c r="A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row>
    <row r="207" spans="1:60" x14ac:dyDescent="0.3">
      <c r="A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row>
    <row r="208" spans="1:60" x14ac:dyDescent="0.3">
      <c r="A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row>
    <row r="209" spans="1:60" x14ac:dyDescent="0.3">
      <c r="A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row>
    <row r="210" spans="1:60" x14ac:dyDescent="0.3">
      <c r="A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row>
    <row r="211" spans="1:60" x14ac:dyDescent="0.3">
      <c r="A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row>
    <row r="212" spans="1:60" x14ac:dyDescent="0.3">
      <c r="A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row>
    <row r="213" spans="1:60" x14ac:dyDescent="0.3">
      <c r="A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row>
    <row r="214" spans="1:60" x14ac:dyDescent="0.3">
      <c r="A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row>
    <row r="215" spans="1:60" x14ac:dyDescent="0.3">
      <c r="A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row>
    <row r="216" spans="1:60" x14ac:dyDescent="0.3">
      <c r="A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row>
    <row r="217" spans="1:60" x14ac:dyDescent="0.3">
      <c r="A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row>
    <row r="218" spans="1:60" x14ac:dyDescent="0.3">
      <c r="A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row>
    <row r="219" spans="1:60" x14ac:dyDescent="0.3">
      <c r="A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row>
    <row r="220" spans="1:60" x14ac:dyDescent="0.3">
      <c r="A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row>
    <row r="221" spans="1:60" x14ac:dyDescent="0.3">
      <c r="A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row>
    <row r="222" spans="1:60" x14ac:dyDescent="0.3">
      <c r="A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row>
    <row r="223" spans="1:60" x14ac:dyDescent="0.3">
      <c r="A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row>
    <row r="224" spans="1:60" x14ac:dyDescent="0.3">
      <c r="A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row>
    <row r="225" spans="1:60" x14ac:dyDescent="0.3">
      <c r="A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row>
    <row r="226" spans="1:60" x14ac:dyDescent="0.3">
      <c r="A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row>
    <row r="227" spans="1:60" x14ac:dyDescent="0.3">
      <c r="A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row>
    <row r="228" spans="1:60" x14ac:dyDescent="0.3">
      <c r="A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row>
    <row r="229" spans="1:60" x14ac:dyDescent="0.3">
      <c r="A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row>
    <row r="230" spans="1:60" x14ac:dyDescent="0.3">
      <c r="A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row>
    <row r="231" spans="1:60" x14ac:dyDescent="0.3">
      <c r="A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row>
    <row r="232" spans="1:60" x14ac:dyDescent="0.3">
      <c r="A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row>
    <row r="233" spans="1:60" x14ac:dyDescent="0.3">
      <c r="A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row>
    <row r="234" spans="1:60" x14ac:dyDescent="0.3">
      <c r="A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row>
    <row r="235" spans="1:60" x14ac:dyDescent="0.3">
      <c r="A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row>
    <row r="236" spans="1:60" x14ac:dyDescent="0.3">
      <c r="A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row>
    <row r="237" spans="1:60" x14ac:dyDescent="0.3">
      <c r="A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row>
    <row r="238" spans="1:60" x14ac:dyDescent="0.3">
      <c r="A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row>
    <row r="239" spans="1:60" x14ac:dyDescent="0.3">
      <c r="A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row>
    <row r="240" spans="1:60" x14ac:dyDescent="0.3">
      <c r="A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row>
    <row r="241" spans="1:60" x14ac:dyDescent="0.3">
      <c r="A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row>
    <row r="242" spans="1:60" x14ac:dyDescent="0.3">
      <c r="A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row>
    <row r="243" spans="1:60" x14ac:dyDescent="0.3">
      <c r="A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row>
    <row r="244" spans="1:60" x14ac:dyDescent="0.3">
      <c r="A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row>
    <row r="245" spans="1:60" x14ac:dyDescent="0.3">
      <c r="A245" s="61"/>
    </row>
    <row r="246" spans="1:60" x14ac:dyDescent="0.3">
      <c r="A246" s="61"/>
    </row>
    <row r="247" spans="1:60" x14ac:dyDescent="0.3">
      <c r="A247" s="61"/>
    </row>
    <row r="248" spans="1:60" x14ac:dyDescent="0.3">
      <c r="A248" s="61"/>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1"/>
      <c r="B1" s="436" t="s">
        <v>52</v>
      </c>
      <c r="C1" s="436"/>
      <c r="D1" s="436"/>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7" x14ac:dyDescent="0.3">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row>
    <row r="3" spans="1:37" ht="25.2" x14ac:dyDescent="0.3">
      <c r="A3" s="61"/>
      <c r="B3" s="6"/>
      <c r="C3" s="7" t="s">
        <v>49</v>
      </c>
      <c r="D3" s="7" t="s">
        <v>4</v>
      </c>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7" ht="50.4" x14ac:dyDescent="0.3">
      <c r="A4" s="61"/>
      <c r="B4" s="8" t="s">
        <v>48</v>
      </c>
      <c r="C4" s="9" t="s">
        <v>94</v>
      </c>
      <c r="D4" s="10">
        <v>0.2</v>
      </c>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7" ht="50.4" x14ac:dyDescent="0.3">
      <c r="A5" s="61"/>
      <c r="B5" s="11" t="s">
        <v>50</v>
      </c>
      <c r="C5" s="12" t="s">
        <v>95</v>
      </c>
      <c r="D5" s="13">
        <v>0.4</v>
      </c>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6" spans="1:37" ht="50.4" x14ac:dyDescent="0.3">
      <c r="A6" s="61"/>
      <c r="B6" s="14" t="s">
        <v>99</v>
      </c>
      <c r="C6" s="12" t="s">
        <v>96</v>
      </c>
      <c r="D6" s="13">
        <v>0.6</v>
      </c>
      <c r="E6" s="61"/>
      <c r="F6" s="61"/>
      <c r="G6" s="61"/>
      <c r="H6" s="61"/>
      <c r="I6" s="61"/>
      <c r="J6" s="61"/>
      <c r="K6" s="61"/>
      <c r="L6" s="61"/>
      <c r="M6" s="61"/>
      <c r="N6" s="61"/>
      <c r="O6" s="61"/>
      <c r="P6" s="61"/>
      <c r="Q6" s="61"/>
      <c r="R6" s="61"/>
      <c r="S6" s="61"/>
      <c r="T6" s="61"/>
      <c r="U6" s="61"/>
      <c r="V6" s="61"/>
      <c r="W6" s="61"/>
      <c r="X6" s="61"/>
      <c r="Y6" s="61"/>
      <c r="Z6" s="61"/>
      <c r="AA6" s="61"/>
      <c r="AB6" s="61"/>
      <c r="AC6" s="61"/>
      <c r="AD6" s="61"/>
      <c r="AE6" s="61"/>
    </row>
    <row r="7" spans="1:37" ht="75.599999999999994" x14ac:dyDescent="0.3">
      <c r="A7" s="61"/>
      <c r="B7" s="15" t="s">
        <v>6</v>
      </c>
      <c r="C7" s="12" t="s">
        <v>97</v>
      </c>
      <c r="D7" s="13">
        <v>0.8</v>
      </c>
      <c r="E7" s="61"/>
      <c r="F7" s="61"/>
      <c r="G7" s="61"/>
      <c r="H7" s="61"/>
      <c r="I7" s="61"/>
      <c r="J7" s="61"/>
      <c r="K7" s="61"/>
      <c r="L7" s="61"/>
      <c r="M7" s="61"/>
      <c r="N7" s="61"/>
      <c r="O7" s="61"/>
      <c r="P7" s="61"/>
      <c r="Q7" s="61"/>
      <c r="R7" s="61"/>
      <c r="S7" s="61"/>
      <c r="T7" s="61"/>
      <c r="U7" s="61"/>
      <c r="V7" s="61"/>
      <c r="W7" s="61"/>
      <c r="X7" s="61"/>
      <c r="Y7" s="61"/>
      <c r="Z7" s="61"/>
      <c r="AA7" s="61"/>
      <c r="AB7" s="61"/>
      <c r="AC7" s="61"/>
      <c r="AD7" s="61"/>
      <c r="AE7" s="61"/>
    </row>
    <row r="8" spans="1:37" ht="50.4" x14ac:dyDescent="0.3">
      <c r="A8" s="61"/>
      <c r="B8" s="16" t="s">
        <v>51</v>
      </c>
      <c r="C8" s="12" t="s">
        <v>98</v>
      </c>
      <c r="D8" s="13">
        <v>1</v>
      </c>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7" x14ac:dyDescent="0.3">
      <c r="A9" s="61"/>
      <c r="B9" s="83"/>
      <c r="C9" s="83"/>
      <c r="D9" s="83"/>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x14ac:dyDescent="0.3">
      <c r="A10" s="61"/>
      <c r="B10" s="84"/>
      <c r="C10" s="83"/>
      <c r="D10" s="83"/>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7" x14ac:dyDescent="0.3">
      <c r="A11" s="61"/>
      <c r="B11" s="83"/>
      <c r="C11" s="83"/>
      <c r="D11" s="83"/>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1:37" x14ac:dyDescent="0.3">
      <c r="A12" s="61"/>
      <c r="B12" s="83"/>
      <c r="C12" s="83"/>
      <c r="D12" s="83"/>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spans="1:37" x14ac:dyDescent="0.3">
      <c r="A13" s="61"/>
      <c r="B13" s="83"/>
      <c r="C13" s="83"/>
      <c r="D13" s="83"/>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x14ac:dyDescent="0.3">
      <c r="A14" s="61"/>
      <c r="B14" s="83"/>
      <c r="C14" s="83"/>
      <c r="D14" s="83"/>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pans="1:37" x14ac:dyDescent="0.3">
      <c r="A15" s="61"/>
      <c r="B15" s="83"/>
      <c r="C15" s="83"/>
      <c r="D15" s="83"/>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x14ac:dyDescent="0.3">
      <c r="A16" s="61"/>
      <c r="B16" s="83"/>
      <c r="C16" s="83"/>
      <c r="D16" s="83"/>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pans="1:37" x14ac:dyDescent="0.3">
      <c r="A17" s="61"/>
      <c r="B17" s="83"/>
      <c r="C17" s="83"/>
      <c r="D17" s="83"/>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7" x14ac:dyDescent="0.3">
      <c r="A18" s="61"/>
      <c r="B18" s="83"/>
      <c r="C18" s="83"/>
      <c r="D18" s="83"/>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pans="1:37" x14ac:dyDescent="0.3">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1:37" x14ac:dyDescent="0.3">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spans="1:37" x14ac:dyDescent="0.3">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1:37" x14ac:dyDescent="0.3">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spans="1:37" x14ac:dyDescent="0.3">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1:37" x14ac:dyDescent="0.3">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row>
    <row r="25" spans="1:37" x14ac:dyDescent="0.3">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row>
    <row r="26" spans="1:37"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row>
    <row r="27" spans="1:37" x14ac:dyDescent="0.3">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1:37" x14ac:dyDescent="0.3">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37"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1:37" x14ac:dyDescent="0.3">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row>
    <row r="31" spans="1:37" x14ac:dyDescent="0.3">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1:37"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row>
    <row r="33" spans="1:31" x14ac:dyDescent="0.3">
      <c r="A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row>
    <row r="34" spans="1:31" x14ac:dyDescent="0.3">
      <c r="A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row>
    <row r="35" spans="1:31" x14ac:dyDescent="0.3">
      <c r="A35" s="61"/>
    </row>
    <row r="36" spans="1:31" x14ac:dyDescent="0.3">
      <c r="A36" s="61"/>
    </row>
    <row r="37" spans="1:31" x14ac:dyDescent="0.3">
      <c r="A37" s="61"/>
    </row>
    <row r="38" spans="1:31" x14ac:dyDescent="0.3">
      <c r="A38" s="61"/>
    </row>
    <row r="39" spans="1:31" x14ac:dyDescent="0.3">
      <c r="A39" s="61"/>
    </row>
    <row r="40" spans="1:31" x14ac:dyDescent="0.3">
      <c r="A40" s="61"/>
    </row>
    <row r="41" spans="1:31" x14ac:dyDescent="0.3">
      <c r="A41" s="61"/>
    </row>
    <row r="42" spans="1:31" x14ac:dyDescent="0.3">
      <c r="A42" s="61"/>
    </row>
    <row r="43" spans="1:31" x14ac:dyDescent="0.3">
      <c r="A43" s="61"/>
    </row>
    <row r="44" spans="1:31" x14ac:dyDescent="0.3">
      <c r="A44" s="61"/>
    </row>
    <row r="45" spans="1:31" x14ac:dyDescent="0.3">
      <c r="A45" s="61"/>
    </row>
    <row r="46" spans="1:31" x14ac:dyDescent="0.3">
      <c r="A46" s="61"/>
    </row>
    <row r="47" spans="1:31" x14ac:dyDescent="0.3">
      <c r="A47" s="61"/>
    </row>
    <row r="48" spans="1:31" x14ac:dyDescent="0.3">
      <c r="A48" s="61"/>
    </row>
    <row r="49" spans="1:1" x14ac:dyDescent="0.3">
      <c r="A49" s="61"/>
    </row>
    <row r="50" spans="1:1" x14ac:dyDescent="0.3">
      <c r="A50" s="61"/>
    </row>
    <row r="51" spans="1:1" x14ac:dyDescent="0.3">
      <c r="A51" s="61"/>
    </row>
    <row r="52" spans="1:1" x14ac:dyDescent="0.3">
      <c r="A52" s="61"/>
    </row>
    <row r="53" spans="1:1" x14ac:dyDescent="0.3">
      <c r="A53" s="61"/>
    </row>
    <row r="54" spans="1:1" x14ac:dyDescent="0.3">
      <c r="A54" s="61"/>
    </row>
    <row r="55" spans="1:1" x14ac:dyDescent="0.3">
      <c r="A55" s="6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17"/>
    <col min="2" max="2" width="40.44140625" style="17" customWidth="1"/>
    <col min="3" max="3" width="74.88671875" style="17" customWidth="1"/>
    <col min="4" max="4" width="135" style="17" bestFit="1" customWidth="1"/>
    <col min="5" max="5" width="137.88671875" style="17" customWidth="1"/>
    <col min="6" max="16384" width="11.44140625" style="17"/>
  </cols>
  <sheetData>
    <row r="1" spans="1:21" ht="32.4" x14ac:dyDescent="0.3">
      <c r="A1" s="83"/>
      <c r="B1" s="437" t="s">
        <v>59</v>
      </c>
      <c r="C1" s="437"/>
      <c r="D1" s="437"/>
      <c r="E1" s="83"/>
      <c r="F1" s="83"/>
      <c r="G1" s="83"/>
      <c r="H1" s="83"/>
      <c r="I1" s="83"/>
      <c r="J1" s="83"/>
      <c r="K1" s="83"/>
      <c r="L1" s="83"/>
      <c r="M1" s="83"/>
      <c r="N1" s="83"/>
      <c r="O1" s="83"/>
      <c r="P1" s="83"/>
      <c r="Q1" s="83"/>
      <c r="R1" s="83"/>
      <c r="S1" s="83"/>
      <c r="T1" s="83"/>
      <c r="U1" s="83"/>
    </row>
    <row r="2" spans="1:21" x14ac:dyDescent="0.3">
      <c r="A2" s="83"/>
      <c r="B2" s="83"/>
      <c r="C2" s="83"/>
      <c r="D2" s="83"/>
      <c r="E2" s="83"/>
      <c r="F2" s="83"/>
      <c r="G2" s="83"/>
      <c r="H2" s="83"/>
      <c r="I2" s="83"/>
      <c r="J2" s="83"/>
      <c r="K2" s="83"/>
      <c r="L2" s="83"/>
      <c r="M2" s="83"/>
      <c r="N2" s="83"/>
      <c r="O2" s="83"/>
      <c r="P2" s="83"/>
      <c r="Q2" s="83"/>
      <c r="R2" s="83"/>
      <c r="S2" s="83"/>
      <c r="T2" s="83"/>
      <c r="U2" s="83"/>
    </row>
    <row r="3" spans="1:21" ht="30" x14ac:dyDescent="0.3">
      <c r="A3" s="83"/>
      <c r="B3" s="82"/>
      <c r="C3" s="99" t="s">
        <v>53</v>
      </c>
      <c r="D3" s="99" t="s">
        <v>54</v>
      </c>
      <c r="E3" s="83"/>
      <c r="F3" s="83"/>
      <c r="G3" s="83"/>
      <c r="H3" s="83"/>
      <c r="I3" s="83"/>
      <c r="J3" s="83"/>
      <c r="K3" s="83"/>
      <c r="L3" s="83"/>
      <c r="M3" s="83"/>
      <c r="N3" s="83"/>
      <c r="O3" s="83"/>
      <c r="P3" s="83"/>
      <c r="Q3" s="83"/>
      <c r="R3" s="83"/>
      <c r="S3" s="83"/>
      <c r="T3" s="83"/>
      <c r="U3" s="83"/>
    </row>
    <row r="4" spans="1:21" ht="32.4" x14ac:dyDescent="0.3">
      <c r="A4" s="83" t="s">
        <v>79</v>
      </c>
      <c r="B4" s="100" t="s">
        <v>93</v>
      </c>
      <c r="C4" s="101" t="s">
        <v>201</v>
      </c>
      <c r="D4" s="102" t="s">
        <v>89</v>
      </c>
      <c r="E4" s="83"/>
      <c r="F4" s="83"/>
      <c r="G4" s="83"/>
      <c r="H4" s="83"/>
      <c r="I4" s="83"/>
      <c r="J4" s="83"/>
      <c r="K4" s="83"/>
      <c r="L4" s="83"/>
      <c r="M4" s="83"/>
      <c r="N4" s="83"/>
      <c r="O4" s="83"/>
      <c r="P4" s="83"/>
      <c r="Q4" s="83"/>
      <c r="R4" s="83"/>
      <c r="S4" s="83"/>
      <c r="T4" s="83"/>
      <c r="U4" s="83"/>
    </row>
    <row r="5" spans="1:21" ht="64.8" x14ac:dyDescent="0.3">
      <c r="A5" s="83" t="s">
        <v>80</v>
      </c>
      <c r="B5" s="103" t="s">
        <v>55</v>
      </c>
      <c r="C5" s="104" t="s">
        <v>202</v>
      </c>
      <c r="D5" s="105" t="s">
        <v>90</v>
      </c>
      <c r="E5" s="83"/>
      <c r="F5" s="83"/>
      <c r="G5" s="83"/>
      <c r="H5" s="83"/>
      <c r="I5" s="83"/>
      <c r="J5" s="83"/>
      <c r="K5" s="83"/>
      <c r="L5" s="83"/>
      <c r="M5" s="83"/>
      <c r="N5" s="83"/>
      <c r="O5" s="83"/>
      <c r="P5" s="83"/>
      <c r="Q5" s="83"/>
      <c r="R5" s="83"/>
      <c r="S5" s="83"/>
      <c r="T5" s="83"/>
      <c r="U5" s="83"/>
    </row>
    <row r="6" spans="1:21" ht="64.8" x14ac:dyDescent="0.3">
      <c r="A6" s="83" t="s">
        <v>77</v>
      </c>
      <c r="B6" s="106" t="s">
        <v>56</v>
      </c>
      <c r="C6" s="104" t="s">
        <v>206</v>
      </c>
      <c r="D6" s="105" t="s">
        <v>92</v>
      </c>
      <c r="E6" s="83"/>
      <c r="F6" s="83"/>
      <c r="G6" s="83"/>
      <c r="H6" s="83"/>
      <c r="I6" s="83"/>
      <c r="J6" s="83"/>
      <c r="K6" s="83"/>
      <c r="L6" s="83"/>
      <c r="M6" s="83"/>
      <c r="N6" s="83"/>
      <c r="O6" s="83"/>
      <c r="P6" s="83"/>
      <c r="Q6" s="83"/>
      <c r="R6" s="83"/>
      <c r="S6" s="83"/>
      <c r="T6" s="83"/>
      <c r="U6" s="83"/>
    </row>
    <row r="7" spans="1:21" ht="97.2" x14ac:dyDescent="0.3">
      <c r="A7" s="83" t="s">
        <v>7</v>
      </c>
      <c r="B7" s="107" t="s">
        <v>57</v>
      </c>
      <c r="C7" s="104" t="s">
        <v>207</v>
      </c>
      <c r="D7" s="105" t="s">
        <v>91</v>
      </c>
      <c r="E7" s="83"/>
      <c r="F7" s="83"/>
      <c r="G7" s="83"/>
      <c r="H7" s="83"/>
      <c r="I7" s="83"/>
      <c r="J7" s="83"/>
      <c r="K7" s="83"/>
      <c r="L7" s="83"/>
      <c r="M7" s="83"/>
      <c r="N7" s="83"/>
      <c r="O7" s="83"/>
      <c r="P7" s="83"/>
      <c r="Q7" s="83"/>
      <c r="R7" s="83"/>
      <c r="S7" s="83"/>
      <c r="T7" s="83"/>
      <c r="U7" s="83"/>
    </row>
    <row r="8" spans="1:21" ht="64.8" x14ac:dyDescent="0.3">
      <c r="A8" s="83" t="s">
        <v>81</v>
      </c>
      <c r="B8" s="108" t="s">
        <v>58</v>
      </c>
      <c r="C8" s="104" t="s">
        <v>203</v>
      </c>
      <c r="D8" s="105" t="s">
        <v>110</v>
      </c>
      <c r="E8" s="83"/>
      <c r="F8" s="83"/>
      <c r="G8" s="83"/>
      <c r="H8" s="83"/>
      <c r="I8" s="83"/>
      <c r="J8" s="83"/>
      <c r="K8" s="83"/>
      <c r="L8" s="83"/>
      <c r="M8" s="83"/>
      <c r="N8" s="83"/>
      <c r="O8" s="83"/>
      <c r="P8" s="83"/>
      <c r="Q8" s="83"/>
      <c r="R8" s="83"/>
      <c r="S8" s="83"/>
      <c r="T8" s="83"/>
      <c r="U8" s="83"/>
    </row>
    <row r="9" spans="1:21" s="18" customFormat="1" ht="20.399999999999999" x14ac:dyDescent="0.3">
      <c r="A9" s="81"/>
      <c r="B9" s="81"/>
      <c r="C9" s="109"/>
      <c r="D9" s="109"/>
      <c r="E9" s="81"/>
      <c r="F9" s="81"/>
      <c r="G9" s="81"/>
      <c r="H9" s="81"/>
      <c r="I9" s="81"/>
      <c r="J9" s="81"/>
      <c r="K9" s="81"/>
      <c r="L9" s="81"/>
      <c r="M9" s="81"/>
      <c r="N9" s="81"/>
      <c r="O9" s="81"/>
      <c r="P9" s="81"/>
      <c r="Q9" s="81"/>
      <c r="R9" s="81"/>
      <c r="S9" s="81"/>
      <c r="T9" s="81"/>
      <c r="U9" s="81"/>
    </row>
    <row r="10" spans="1:21" s="18" customFormat="1" x14ac:dyDescent="0.3">
      <c r="A10" s="81"/>
      <c r="B10" s="110"/>
      <c r="C10" s="110"/>
      <c r="D10" s="110"/>
      <c r="E10" s="81"/>
      <c r="F10" s="81"/>
      <c r="G10" s="81"/>
      <c r="H10" s="81"/>
      <c r="I10" s="81"/>
      <c r="J10" s="81"/>
      <c r="K10" s="81"/>
      <c r="L10" s="81"/>
      <c r="M10" s="81"/>
      <c r="N10" s="81"/>
      <c r="O10" s="81"/>
      <c r="P10" s="81"/>
      <c r="Q10" s="81"/>
      <c r="R10" s="81"/>
      <c r="S10" s="81"/>
      <c r="T10" s="81"/>
      <c r="U10" s="81"/>
    </row>
    <row r="11" spans="1:21" s="18" customFormat="1" x14ac:dyDescent="0.3">
      <c r="A11" s="81"/>
      <c r="B11" s="81" t="s">
        <v>87</v>
      </c>
      <c r="C11" s="81" t="s">
        <v>205</v>
      </c>
      <c r="D11" s="81" t="s">
        <v>139</v>
      </c>
      <c r="E11" s="81"/>
      <c r="F11" s="81"/>
      <c r="G11" s="81"/>
      <c r="H11" s="81"/>
      <c r="I11" s="81"/>
      <c r="J11" s="81"/>
      <c r="K11" s="81"/>
      <c r="L11" s="81"/>
      <c r="M11" s="81"/>
      <c r="N11" s="81"/>
      <c r="O11" s="81"/>
      <c r="P11" s="81"/>
      <c r="Q11" s="81"/>
      <c r="R11" s="81"/>
      <c r="S11" s="81"/>
      <c r="T11" s="81"/>
      <c r="U11" s="81"/>
    </row>
    <row r="12" spans="1:21" s="18" customFormat="1" x14ac:dyDescent="0.3">
      <c r="A12" s="81"/>
      <c r="B12" s="81" t="s">
        <v>85</v>
      </c>
      <c r="C12" s="81" t="s">
        <v>204</v>
      </c>
      <c r="D12" s="81" t="s">
        <v>140</v>
      </c>
      <c r="E12" s="81"/>
      <c r="F12" s="81"/>
      <c r="G12" s="81"/>
      <c r="H12" s="81"/>
      <c r="I12" s="81"/>
      <c r="J12" s="81"/>
      <c r="K12" s="81"/>
      <c r="L12" s="81"/>
      <c r="M12" s="81"/>
      <c r="N12" s="81"/>
      <c r="O12" s="81"/>
      <c r="P12" s="81"/>
      <c r="Q12" s="81"/>
      <c r="R12" s="81"/>
      <c r="S12" s="81"/>
      <c r="T12" s="81"/>
      <c r="U12" s="81"/>
    </row>
    <row r="13" spans="1:21" s="18" customFormat="1" x14ac:dyDescent="0.3">
      <c r="A13" s="81"/>
      <c r="B13" s="81"/>
      <c r="C13" s="81" t="s">
        <v>208</v>
      </c>
      <c r="D13" s="81" t="s">
        <v>141</v>
      </c>
      <c r="E13" s="81"/>
      <c r="F13" s="81"/>
      <c r="G13" s="81"/>
      <c r="H13" s="81"/>
      <c r="I13" s="81"/>
      <c r="J13" s="81"/>
      <c r="K13" s="81"/>
      <c r="L13" s="81"/>
      <c r="M13" s="81"/>
      <c r="N13" s="81"/>
      <c r="O13" s="81"/>
      <c r="P13" s="81"/>
      <c r="Q13" s="81"/>
      <c r="R13" s="81"/>
      <c r="S13" s="81"/>
      <c r="T13" s="81"/>
      <c r="U13" s="81"/>
    </row>
    <row r="14" spans="1:21" s="18" customFormat="1" x14ac:dyDescent="0.3">
      <c r="A14" s="81"/>
      <c r="B14" s="81"/>
      <c r="C14" s="81" t="s">
        <v>210</v>
      </c>
      <c r="D14" s="81" t="s">
        <v>142</v>
      </c>
      <c r="E14" s="81"/>
      <c r="F14" s="81"/>
      <c r="G14" s="81"/>
      <c r="H14" s="81"/>
      <c r="I14" s="81"/>
      <c r="J14" s="81"/>
      <c r="K14" s="81"/>
      <c r="L14" s="81"/>
      <c r="M14" s="81"/>
      <c r="N14" s="81"/>
      <c r="O14" s="81"/>
      <c r="P14" s="81"/>
      <c r="Q14" s="81"/>
      <c r="R14" s="81"/>
      <c r="S14" s="81"/>
      <c r="T14" s="81"/>
      <c r="U14" s="81"/>
    </row>
    <row r="15" spans="1:21" s="18" customFormat="1" x14ac:dyDescent="0.3">
      <c r="A15" s="81"/>
      <c r="B15" s="81"/>
      <c r="C15" s="81" t="s">
        <v>209</v>
      </c>
      <c r="D15" s="81" t="s">
        <v>143</v>
      </c>
      <c r="E15" s="81"/>
      <c r="F15" s="81"/>
      <c r="G15" s="81"/>
      <c r="H15" s="81"/>
      <c r="I15" s="81"/>
      <c r="J15" s="81"/>
      <c r="K15" s="81"/>
      <c r="L15" s="81"/>
      <c r="M15" s="81"/>
      <c r="N15" s="81"/>
      <c r="O15" s="81"/>
      <c r="P15" s="81"/>
      <c r="Q15" s="81"/>
      <c r="R15" s="81"/>
      <c r="S15" s="81"/>
      <c r="T15" s="81"/>
      <c r="U15" s="81"/>
    </row>
    <row r="16" spans="1:21" s="18" customFormat="1" x14ac:dyDescent="0.3">
      <c r="A16" s="81"/>
      <c r="B16" s="81"/>
      <c r="C16" s="81"/>
      <c r="D16" s="81"/>
      <c r="E16" s="81"/>
      <c r="F16" s="81"/>
      <c r="G16" s="81"/>
      <c r="H16" s="81"/>
      <c r="I16" s="81"/>
      <c r="J16" s="81"/>
      <c r="K16" s="81"/>
      <c r="L16" s="81"/>
      <c r="M16" s="81"/>
      <c r="N16" s="81"/>
      <c r="O16" s="81"/>
    </row>
    <row r="17" spans="1:15" s="18" customFormat="1" x14ac:dyDescent="0.3">
      <c r="A17" s="81"/>
      <c r="B17" s="81"/>
      <c r="C17" s="81"/>
      <c r="D17" s="81"/>
      <c r="E17" s="81"/>
      <c r="F17" s="81"/>
      <c r="G17" s="81"/>
      <c r="H17" s="81"/>
      <c r="I17" s="81"/>
      <c r="J17" s="81"/>
      <c r="K17" s="81"/>
      <c r="L17" s="81"/>
      <c r="M17" s="81"/>
      <c r="N17" s="81"/>
      <c r="O17" s="81"/>
    </row>
    <row r="18" spans="1:15" s="18" customFormat="1" x14ac:dyDescent="0.3">
      <c r="A18" s="81"/>
      <c r="B18" s="81"/>
      <c r="C18" s="81"/>
      <c r="D18" s="81"/>
      <c r="E18" s="81"/>
      <c r="F18" s="81"/>
      <c r="G18" s="81"/>
      <c r="H18" s="81"/>
      <c r="I18" s="81"/>
      <c r="J18" s="81"/>
      <c r="K18" s="81"/>
      <c r="L18" s="81"/>
      <c r="M18" s="81"/>
      <c r="N18" s="81"/>
      <c r="O18" s="81"/>
    </row>
    <row r="19" spans="1:15" s="18" customFormat="1" x14ac:dyDescent="0.3">
      <c r="A19" s="81"/>
      <c r="B19" s="81"/>
      <c r="C19" s="81"/>
      <c r="D19" s="81"/>
      <c r="E19" s="81"/>
      <c r="F19" s="81"/>
      <c r="G19" s="81"/>
      <c r="H19" s="81"/>
      <c r="I19" s="81"/>
      <c r="J19" s="81"/>
      <c r="K19" s="81"/>
      <c r="L19" s="81"/>
      <c r="M19" s="81"/>
      <c r="N19" s="81"/>
      <c r="O19" s="81"/>
    </row>
    <row r="20" spans="1:15" s="18" customFormat="1" x14ac:dyDescent="0.3">
      <c r="A20" s="81"/>
      <c r="B20" s="81"/>
      <c r="C20" s="81"/>
      <c r="D20" s="81"/>
      <c r="E20" s="81"/>
      <c r="F20" s="81"/>
      <c r="G20" s="81"/>
      <c r="H20" s="81"/>
      <c r="I20" s="81"/>
      <c r="J20" s="81"/>
      <c r="K20" s="81"/>
      <c r="L20" s="81"/>
      <c r="M20" s="81"/>
      <c r="N20" s="81"/>
      <c r="O20" s="81"/>
    </row>
    <row r="21" spans="1:15" s="18" customFormat="1" x14ac:dyDescent="0.3">
      <c r="A21" s="81"/>
      <c r="B21" s="81"/>
      <c r="C21" s="81"/>
      <c r="D21" s="81"/>
      <c r="E21" s="81"/>
      <c r="F21" s="81"/>
      <c r="G21" s="81"/>
      <c r="H21" s="81"/>
      <c r="I21" s="81"/>
      <c r="J21" s="81"/>
      <c r="K21" s="81"/>
      <c r="L21" s="81"/>
      <c r="M21" s="81"/>
      <c r="N21" s="81"/>
      <c r="O21" s="81"/>
    </row>
    <row r="22" spans="1:15" s="18" customFormat="1" ht="20.399999999999999" x14ac:dyDescent="0.3">
      <c r="A22" s="81"/>
      <c r="B22" s="81"/>
      <c r="C22" s="109"/>
      <c r="D22" s="109"/>
      <c r="E22" s="81"/>
      <c r="F22" s="81"/>
      <c r="G22" s="81"/>
      <c r="H22" s="81"/>
      <c r="I22" s="81"/>
      <c r="J22" s="81"/>
      <c r="K22" s="81"/>
      <c r="L22" s="81"/>
      <c r="M22" s="81"/>
      <c r="N22" s="81"/>
      <c r="O22" s="81"/>
    </row>
    <row r="23" spans="1:15" s="18" customFormat="1" ht="20.399999999999999" x14ac:dyDescent="0.3">
      <c r="A23" s="81"/>
      <c r="B23" s="81"/>
      <c r="C23" s="109"/>
      <c r="D23" s="109"/>
      <c r="E23" s="81"/>
      <c r="F23" s="81"/>
      <c r="G23" s="81"/>
      <c r="H23" s="81"/>
      <c r="I23" s="81"/>
      <c r="J23" s="81"/>
      <c r="K23" s="81"/>
      <c r="L23" s="81"/>
      <c r="M23" s="81"/>
      <c r="N23" s="81"/>
      <c r="O23" s="81"/>
    </row>
    <row r="24" spans="1:15" s="18" customFormat="1" ht="20.399999999999999" x14ac:dyDescent="0.3">
      <c r="A24" s="81"/>
      <c r="B24" s="81"/>
      <c r="C24" s="109"/>
      <c r="D24" s="109"/>
      <c r="E24" s="81"/>
      <c r="F24" s="81"/>
      <c r="G24" s="81"/>
      <c r="H24" s="81"/>
      <c r="I24" s="81"/>
      <c r="J24" s="81"/>
      <c r="K24" s="81"/>
      <c r="L24" s="81"/>
      <c r="M24" s="81"/>
      <c r="N24" s="81"/>
      <c r="O24" s="81"/>
    </row>
    <row r="25" spans="1:15" s="18" customFormat="1" ht="20.399999999999999" x14ac:dyDescent="0.3">
      <c r="A25" s="81"/>
      <c r="B25" s="81"/>
      <c r="C25" s="109"/>
      <c r="D25" s="109"/>
      <c r="E25" s="81"/>
      <c r="F25" s="81"/>
      <c r="G25" s="81"/>
      <c r="H25" s="81"/>
      <c r="I25" s="81"/>
      <c r="J25" s="81"/>
      <c r="K25" s="81"/>
      <c r="L25" s="81"/>
      <c r="M25" s="81"/>
      <c r="N25" s="81"/>
      <c r="O25" s="81"/>
    </row>
    <row r="26" spans="1:15" s="18" customFormat="1" ht="20.399999999999999" x14ac:dyDescent="0.3">
      <c r="A26" s="81"/>
      <c r="B26" s="81"/>
      <c r="C26" s="109"/>
      <c r="D26" s="109"/>
      <c r="E26" s="81"/>
      <c r="F26" s="81"/>
      <c r="G26" s="81"/>
      <c r="H26" s="81"/>
      <c r="I26" s="81"/>
      <c r="J26" s="81"/>
      <c r="K26" s="81"/>
      <c r="L26" s="81"/>
      <c r="M26" s="81"/>
      <c r="N26" s="81"/>
      <c r="O26" s="81"/>
    </row>
    <row r="27" spans="1:15" s="18" customFormat="1" ht="20.399999999999999" x14ac:dyDescent="0.3">
      <c r="A27" s="81"/>
      <c r="B27" s="81"/>
      <c r="C27" s="109"/>
      <c r="D27" s="109"/>
      <c r="E27" s="81"/>
      <c r="F27" s="81"/>
      <c r="G27" s="81"/>
      <c r="H27" s="81"/>
      <c r="I27" s="81"/>
      <c r="J27" s="81"/>
      <c r="K27" s="81"/>
      <c r="L27" s="81"/>
      <c r="M27" s="81"/>
      <c r="N27" s="81"/>
      <c r="O27" s="81"/>
    </row>
    <row r="28" spans="1:15" s="18" customFormat="1" ht="20.399999999999999" x14ac:dyDescent="0.3">
      <c r="A28" s="81"/>
      <c r="B28" s="81"/>
      <c r="C28" s="109"/>
      <c r="D28" s="109"/>
      <c r="E28" s="81"/>
      <c r="F28" s="81"/>
      <c r="G28" s="81"/>
      <c r="H28" s="81"/>
      <c r="I28" s="81"/>
      <c r="J28" s="81"/>
      <c r="K28" s="81"/>
      <c r="L28" s="81"/>
      <c r="M28" s="81"/>
      <c r="N28" s="81"/>
      <c r="O28" s="81"/>
    </row>
    <row r="29" spans="1:15" s="18" customFormat="1" ht="20.399999999999999" x14ac:dyDescent="0.3">
      <c r="A29" s="81"/>
      <c r="B29" s="81"/>
      <c r="C29" s="109"/>
      <c r="D29" s="109"/>
      <c r="E29" s="81"/>
      <c r="F29" s="81"/>
      <c r="G29" s="81"/>
      <c r="H29" s="81"/>
      <c r="I29" s="81"/>
      <c r="J29" s="81"/>
      <c r="K29" s="81"/>
      <c r="L29" s="81"/>
      <c r="M29" s="81"/>
      <c r="N29" s="81"/>
      <c r="O29" s="81"/>
    </row>
    <row r="30" spans="1:15" s="18" customFormat="1" ht="20.399999999999999" x14ac:dyDescent="0.3">
      <c r="A30" s="81"/>
      <c r="B30" s="81"/>
      <c r="C30" s="109"/>
      <c r="D30" s="109"/>
      <c r="E30" s="81"/>
      <c r="F30" s="81"/>
      <c r="G30" s="81"/>
      <c r="H30" s="81"/>
      <c r="I30" s="81"/>
      <c r="J30" s="81"/>
      <c r="K30" s="81"/>
      <c r="L30" s="81"/>
      <c r="M30" s="81"/>
      <c r="N30" s="81"/>
      <c r="O30" s="81"/>
    </row>
    <row r="31" spans="1:15" s="18" customFormat="1" ht="20.399999999999999" x14ac:dyDescent="0.3">
      <c r="A31" s="81"/>
      <c r="B31" s="81"/>
      <c r="C31" s="109"/>
      <c r="D31" s="109"/>
      <c r="E31" s="81"/>
      <c r="F31" s="81"/>
      <c r="G31" s="81"/>
      <c r="H31" s="81"/>
      <c r="I31" s="81"/>
      <c r="J31" s="81"/>
      <c r="K31" s="81"/>
      <c r="L31" s="81"/>
      <c r="M31" s="81"/>
      <c r="N31" s="81"/>
      <c r="O31" s="81"/>
    </row>
    <row r="32" spans="1:15" s="18" customFormat="1" ht="20.399999999999999" x14ac:dyDescent="0.3">
      <c r="A32" s="81"/>
      <c r="B32" s="81"/>
      <c r="C32" s="109"/>
      <c r="D32" s="109"/>
      <c r="E32" s="81"/>
      <c r="F32" s="81"/>
      <c r="G32" s="81"/>
      <c r="H32" s="81"/>
      <c r="I32" s="81"/>
      <c r="J32" s="81"/>
      <c r="K32" s="81"/>
      <c r="L32" s="81"/>
      <c r="M32" s="81"/>
      <c r="N32" s="81"/>
      <c r="O32" s="81"/>
    </row>
    <row r="33" spans="1:15" s="18" customFormat="1" ht="20.399999999999999" x14ac:dyDescent="0.3">
      <c r="A33" s="81"/>
      <c r="B33" s="81"/>
      <c r="C33" s="109"/>
      <c r="D33" s="109"/>
      <c r="E33" s="81"/>
      <c r="F33" s="81"/>
      <c r="G33" s="81"/>
      <c r="H33" s="81"/>
      <c r="I33" s="81"/>
      <c r="J33" s="81"/>
      <c r="K33" s="81"/>
      <c r="L33" s="81"/>
      <c r="M33" s="81"/>
      <c r="N33" s="81"/>
      <c r="O33" s="81"/>
    </row>
    <row r="34" spans="1:15" s="18" customFormat="1" ht="20.399999999999999" x14ac:dyDescent="0.3">
      <c r="A34" s="81"/>
      <c r="B34" s="81"/>
      <c r="C34" s="109"/>
      <c r="D34" s="109"/>
      <c r="E34" s="81"/>
      <c r="F34" s="81"/>
      <c r="G34" s="81"/>
      <c r="H34" s="81"/>
      <c r="I34" s="81"/>
      <c r="J34" s="81"/>
      <c r="K34" s="81"/>
      <c r="L34" s="81"/>
      <c r="M34" s="81"/>
      <c r="N34" s="81"/>
      <c r="O34" s="81"/>
    </row>
    <row r="35" spans="1:15" s="18" customFormat="1" ht="20.399999999999999" x14ac:dyDescent="0.3">
      <c r="A35" s="81"/>
      <c r="B35" s="81"/>
      <c r="C35" s="109"/>
      <c r="D35" s="109"/>
      <c r="E35" s="81"/>
      <c r="F35" s="81"/>
      <c r="G35" s="81"/>
      <c r="H35" s="81"/>
      <c r="I35" s="81"/>
      <c r="J35" s="81"/>
      <c r="K35" s="81"/>
      <c r="L35" s="81"/>
      <c r="M35" s="81"/>
      <c r="N35" s="81"/>
      <c r="O35" s="81"/>
    </row>
    <row r="36" spans="1:15" s="18" customFormat="1" ht="20.399999999999999" x14ac:dyDescent="0.3">
      <c r="A36" s="81"/>
      <c r="B36" s="81"/>
      <c r="C36" s="109"/>
      <c r="D36" s="109"/>
      <c r="E36" s="81"/>
      <c r="F36" s="81"/>
      <c r="G36" s="81"/>
      <c r="H36" s="81"/>
      <c r="I36" s="81"/>
      <c r="J36" s="81"/>
      <c r="K36" s="81"/>
      <c r="L36" s="81"/>
      <c r="M36" s="81"/>
      <c r="N36" s="81"/>
      <c r="O36" s="81"/>
    </row>
    <row r="37" spans="1:15" s="18" customFormat="1" ht="20.399999999999999" x14ac:dyDescent="0.3">
      <c r="A37" s="81"/>
      <c r="B37" s="81"/>
      <c r="C37" s="109"/>
      <c r="D37" s="109"/>
      <c r="E37" s="81"/>
      <c r="F37" s="81"/>
      <c r="G37" s="81"/>
      <c r="H37" s="81"/>
      <c r="I37" s="81"/>
      <c r="J37" s="81"/>
      <c r="K37" s="81"/>
      <c r="L37" s="81"/>
      <c r="M37" s="81"/>
      <c r="N37" s="81"/>
      <c r="O37" s="81"/>
    </row>
    <row r="38" spans="1:15" s="18" customFormat="1" ht="20.399999999999999" x14ac:dyDescent="0.3">
      <c r="A38" s="81"/>
      <c r="B38" s="81"/>
      <c r="C38" s="109"/>
      <c r="D38" s="109"/>
      <c r="E38" s="81"/>
      <c r="F38" s="81"/>
      <c r="G38" s="81"/>
      <c r="H38" s="81"/>
      <c r="I38" s="81"/>
      <c r="J38" s="81"/>
      <c r="K38" s="81"/>
      <c r="L38" s="81"/>
      <c r="M38" s="81"/>
      <c r="N38" s="81"/>
      <c r="O38" s="81"/>
    </row>
    <row r="39" spans="1:15" s="18" customFormat="1" ht="20.399999999999999" x14ac:dyDescent="0.3">
      <c r="A39" s="81"/>
      <c r="B39" s="81"/>
      <c r="C39" s="109"/>
      <c r="D39" s="109"/>
      <c r="E39" s="81"/>
      <c r="F39" s="81"/>
      <c r="G39" s="81"/>
      <c r="H39" s="81"/>
      <c r="I39" s="81"/>
      <c r="J39" s="81"/>
      <c r="K39" s="81"/>
      <c r="L39" s="81"/>
      <c r="M39" s="81"/>
      <c r="N39" s="81"/>
      <c r="O39" s="81"/>
    </row>
    <row r="40" spans="1:15" s="18" customFormat="1" ht="20.399999999999999" x14ac:dyDescent="0.3">
      <c r="A40" s="81"/>
      <c r="B40" s="81"/>
      <c r="C40" s="109"/>
      <c r="D40" s="109"/>
      <c r="E40" s="81"/>
      <c r="F40" s="81"/>
      <c r="G40" s="81"/>
      <c r="H40" s="81"/>
      <c r="I40" s="81"/>
      <c r="J40" s="81"/>
      <c r="K40" s="81"/>
      <c r="L40" s="81"/>
      <c r="M40" s="81"/>
      <c r="N40" s="81"/>
      <c r="O40" s="81"/>
    </row>
    <row r="41" spans="1:15" s="18" customFormat="1" ht="20.399999999999999" x14ac:dyDescent="0.3">
      <c r="A41" s="81"/>
      <c r="B41" s="81"/>
      <c r="C41" s="109"/>
      <c r="D41" s="109"/>
      <c r="E41" s="81"/>
      <c r="F41" s="81"/>
      <c r="G41" s="81"/>
      <c r="H41" s="81"/>
      <c r="I41" s="81"/>
      <c r="J41" s="81"/>
      <c r="K41" s="81"/>
      <c r="L41" s="81"/>
      <c r="M41" s="81"/>
      <c r="N41" s="81"/>
      <c r="O41" s="81"/>
    </row>
    <row r="42" spans="1:15" s="18" customFormat="1" ht="20.399999999999999" x14ac:dyDescent="0.3">
      <c r="A42" s="81"/>
      <c r="B42" s="81"/>
      <c r="C42" s="109"/>
      <c r="D42" s="109"/>
      <c r="E42" s="81"/>
      <c r="F42" s="81"/>
      <c r="G42" s="81"/>
      <c r="H42" s="81"/>
      <c r="I42" s="81"/>
      <c r="J42" s="81"/>
      <c r="K42" s="81"/>
      <c r="L42" s="81"/>
      <c r="M42" s="81"/>
      <c r="N42" s="81"/>
      <c r="O42" s="81"/>
    </row>
    <row r="43" spans="1:15" s="18" customFormat="1" ht="20.399999999999999" x14ac:dyDescent="0.3">
      <c r="A43" s="81"/>
      <c r="B43" s="81"/>
      <c r="C43" s="109"/>
      <c r="D43" s="109"/>
      <c r="E43" s="81"/>
      <c r="F43" s="81"/>
      <c r="G43" s="81"/>
      <c r="H43" s="81"/>
      <c r="I43" s="81"/>
      <c r="J43" s="81"/>
      <c r="K43" s="81"/>
      <c r="L43" s="81"/>
      <c r="M43" s="81"/>
      <c r="N43" s="81"/>
      <c r="O43" s="81"/>
    </row>
    <row r="44" spans="1:15" s="18" customFormat="1" ht="20.399999999999999" x14ac:dyDescent="0.3">
      <c r="A44" s="81"/>
      <c r="B44" s="81"/>
      <c r="C44" s="109"/>
      <c r="D44" s="109"/>
      <c r="E44" s="81"/>
      <c r="F44" s="81"/>
      <c r="G44" s="81"/>
      <c r="H44" s="81"/>
      <c r="I44" s="81"/>
      <c r="J44" s="81"/>
      <c r="K44" s="81"/>
      <c r="L44" s="81"/>
      <c r="M44" s="81"/>
      <c r="N44" s="81"/>
      <c r="O44" s="81"/>
    </row>
    <row r="45" spans="1:15" s="18" customFormat="1" ht="20.399999999999999" x14ac:dyDescent="0.3">
      <c r="A45" s="81"/>
      <c r="B45" s="81"/>
      <c r="C45" s="109"/>
      <c r="D45" s="109"/>
      <c r="E45" s="81"/>
      <c r="F45" s="81"/>
      <c r="G45" s="81"/>
      <c r="H45" s="81"/>
      <c r="I45" s="81"/>
      <c r="J45" s="81"/>
      <c r="K45" s="81"/>
      <c r="L45" s="81"/>
      <c r="M45" s="81"/>
      <c r="N45" s="81"/>
      <c r="O45" s="81"/>
    </row>
    <row r="46" spans="1:15" s="18" customFormat="1" ht="20.399999999999999" x14ac:dyDescent="0.3">
      <c r="A46" s="81"/>
      <c r="B46" s="81"/>
      <c r="C46" s="109"/>
      <c r="D46" s="109"/>
      <c r="E46" s="81"/>
      <c r="F46" s="81"/>
      <c r="G46" s="81"/>
      <c r="H46" s="81"/>
      <c r="I46" s="81"/>
      <c r="J46" s="81"/>
      <c r="K46" s="81"/>
      <c r="L46" s="81"/>
      <c r="M46" s="81"/>
      <c r="N46" s="81"/>
      <c r="O46" s="81"/>
    </row>
    <row r="47" spans="1:15" s="18" customFormat="1" ht="20.399999999999999" x14ac:dyDescent="0.3">
      <c r="A47" s="81"/>
      <c r="B47" s="81"/>
      <c r="C47" s="109"/>
      <c r="D47" s="109"/>
      <c r="E47" s="81"/>
      <c r="F47" s="81"/>
      <c r="G47" s="81"/>
      <c r="H47" s="81"/>
      <c r="I47" s="81"/>
      <c r="J47" s="81"/>
      <c r="K47" s="81"/>
      <c r="L47" s="81"/>
      <c r="M47" s="81"/>
      <c r="N47" s="81"/>
      <c r="O47" s="81"/>
    </row>
    <row r="48" spans="1:15" s="18" customFormat="1" ht="20.399999999999999" x14ac:dyDescent="0.3">
      <c r="A48" s="81"/>
      <c r="B48" s="81"/>
      <c r="C48" s="109"/>
      <c r="D48" s="109"/>
      <c r="E48" s="81"/>
      <c r="F48" s="81"/>
      <c r="G48" s="81"/>
      <c r="H48" s="81"/>
      <c r="I48" s="81"/>
      <c r="J48" s="81"/>
      <c r="K48" s="81"/>
      <c r="L48" s="81"/>
      <c r="M48" s="81"/>
      <c r="N48" s="81"/>
      <c r="O48" s="81"/>
    </row>
    <row r="49" spans="1:15" s="18" customFormat="1" ht="20.399999999999999" x14ac:dyDescent="0.3">
      <c r="A49" s="81"/>
      <c r="B49" s="81"/>
      <c r="C49" s="109"/>
      <c r="D49" s="109"/>
      <c r="E49" s="81"/>
      <c r="F49" s="81"/>
      <c r="G49" s="81"/>
      <c r="H49" s="81"/>
      <c r="I49" s="81"/>
      <c r="J49" s="81"/>
      <c r="K49" s="81"/>
      <c r="L49" s="81"/>
      <c r="M49" s="81"/>
      <c r="N49" s="81"/>
      <c r="O49" s="81"/>
    </row>
    <row r="50" spans="1:15" s="18" customFormat="1" ht="20.399999999999999" x14ac:dyDescent="0.3">
      <c r="A50" s="81"/>
      <c r="B50" s="81"/>
      <c r="C50" s="109"/>
      <c r="D50" s="109"/>
      <c r="E50" s="81"/>
      <c r="F50" s="81"/>
      <c r="G50" s="81"/>
      <c r="H50" s="81"/>
      <c r="I50" s="81"/>
      <c r="J50" s="81"/>
      <c r="K50" s="81"/>
      <c r="L50" s="81"/>
      <c r="M50" s="81"/>
      <c r="N50" s="81"/>
      <c r="O50" s="81"/>
    </row>
    <row r="51" spans="1:15" s="18" customFormat="1" ht="20.399999999999999" x14ac:dyDescent="0.3">
      <c r="A51" s="81"/>
      <c r="B51" s="81"/>
      <c r="C51" s="109"/>
      <c r="D51" s="109"/>
      <c r="E51" s="81"/>
      <c r="F51" s="81"/>
      <c r="G51" s="81"/>
      <c r="H51" s="81"/>
      <c r="I51" s="81"/>
      <c r="J51" s="81"/>
      <c r="K51" s="81"/>
      <c r="L51" s="81"/>
      <c r="M51" s="81"/>
      <c r="N51" s="81"/>
      <c r="O51" s="81"/>
    </row>
    <row r="52" spans="1:15" s="18" customFormat="1" ht="20.399999999999999" x14ac:dyDescent="0.3">
      <c r="A52" s="81"/>
      <c r="C52" s="111"/>
      <c r="D52" s="111"/>
    </row>
    <row r="53" spans="1:15" s="18" customFormat="1" ht="20.399999999999999" x14ac:dyDescent="0.3">
      <c r="A53" s="81"/>
      <c r="C53" s="111"/>
      <c r="D53" s="111"/>
    </row>
    <row r="54" spans="1:15" s="18" customFormat="1" ht="20.399999999999999" x14ac:dyDescent="0.3">
      <c r="A54" s="81"/>
      <c r="C54" s="111"/>
      <c r="D54" s="111"/>
    </row>
    <row r="55" spans="1:15" s="18" customFormat="1" ht="20.399999999999999" x14ac:dyDescent="0.3">
      <c r="A55" s="81"/>
      <c r="C55" s="111"/>
      <c r="D55" s="111"/>
    </row>
    <row r="56" spans="1:15" s="18" customFormat="1" ht="20.399999999999999" x14ac:dyDescent="0.3">
      <c r="A56" s="81"/>
      <c r="C56" s="111"/>
      <c r="D56" s="111"/>
    </row>
    <row r="57" spans="1:15" s="18" customFormat="1" ht="20.399999999999999" x14ac:dyDescent="0.3">
      <c r="A57" s="81"/>
      <c r="C57" s="111"/>
      <c r="D57" s="111"/>
    </row>
    <row r="58" spans="1:15" s="18" customFormat="1" ht="20.399999999999999" x14ac:dyDescent="0.3">
      <c r="A58" s="81"/>
      <c r="C58" s="111"/>
      <c r="D58" s="111"/>
    </row>
    <row r="59" spans="1:15" s="18" customFormat="1" ht="20.399999999999999" x14ac:dyDescent="0.3">
      <c r="A59" s="81"/>
      <c r="C59" s="111"/>
      <c r="D59" s="111"/>
    </row>
    <row r="60" spans="1:15" s="18" customFormat="1" ht="20.399999999999999" x14ac:dyDescent="0.3">
      <c r="A60" s="81"/>
      <c r="C60" s="111"/>
      <c r="D60" s="111"/>
    </row>
    <row r="61" spans="1:15" s="18" customFormat="1" ht="20.399999999999999" x14ac:dyDescent="0.3">
      <c r="A61" s="81"/>
      <c r="C61" s="111"/>
      <c r="D61" s="111"/>
    </row>
    <row r="62" spans="1:15" s="18" customFormat="1" ht="20.399999999999999" x14ac:dyDescent="0.3">
      <c r="A62" s="81"/>
      <c r="C62" s="111"/>
      <c r="D62" s="111"/>
    </row>
    <row r="63" spans="1:15" s="18" customFormat="1" ht="20.399999999999999" x14ac:dyDescent="0.3">
      <c r="A63" s="81"/>
      <c r="C63" s="111"/>
      <c r="D63" s="111"/>
    </row>
    <row r="64" spans="1:15" s="18" customFormat="1" ht="20.399999999999999" x14ac:dyDescent="0.3">
      <c r="A64" s="81"/>
      <c r="C64" s="111"/>
      <c r="D64" s="111"/>
    </row>
    <row r="65" spans="1:4" s="18" customFormat="1" ht="20.399999999999999" x14ac:dyDescent="0.3">
      <c r="A65" s="81"/>
      <c r="C65" s="111"/>
      <c r="D65" s="111"/>
    </row>
    <row r="66" spans="1:4" s="18" customFormat="1" ht="20.399999999999999" x14ac:dyDescent="0.3">
      <c r="A66" s="81"/>
      <c r="C66" s="111"/>
      <c r="D66" s="111"/>
    </row>
    <row r="67" spans="1:4" s="18" customFormat="1" ht="20.399999999999999" x14ac:dyDescent="0.3">
      <c r="A67" s="81"/>
      <c r="C67" s="111"/>
      <c r="D67" s="111"/>
    </row>
    <row r="68" spans="1:4" s="18" customFormat="1" ht="20.399999999999999" x14ac:dyDescent="0.3">
      <c r="A68" s="81"/>
      <c r="C68" s="111"/>
      <c r="D68" s="111"/>
    </row>
    <row r="69" spans="1:4" s="18" customFormat="1" ht="20.399999999999999" x14ac:dyDescent="0.3">
      <c r="A69" s="81"/>
      <c r="C69" s="111"/>
      <c r="D69" s="111"/>
    </row>
    <row r="70" spans="1:4" s="18" customFormat="1" ht="20.399999999999999" x14ac:dyDescent="0.3">
      <c r="A70" s="81"/>
      <c r="C70" s="111"/>
      <c r="D70" s="111"/>
    </row>
    <row r="71" spans="1:4" s="18" customFormat="1" ht="20.399999999999999" x14ac:dyDescent="0.3">
      <c r="A71" s="81"/>
      <c r="C71" s="111"/>
      <c r="D71" s="111"/>
    </row>
    <row r="72" spans="1:4" s="18" customFormat="1" ht="20.399999999999999" x14ac:dyDescent="0.3">
      <c r="A72" s="81"/>
      <c r="C72" s="111"/>
      <c r="D72" s="111"/>
    </row>
    <row r="73" spans="1:4" s="18" customFormat="1" ht="20.399999999999999" x14ac:dyDescent="0.3">
      <c r="A73" s="81"/>
      <c r="C73" s="111"/>
      <c r="D73" s="111"/>
    </row>
    <row r="74" spans="1:4" s="18" customFormat="1" ht="20.399999999999999" x14ac:dyDescent="0.3">
      <c r="A74" s="81"/>
      <c r="C74" s="111"/>
      <c r="D74" s="111"/>
    </row>
    <row r="75" spans="1:4" s="18" customFormat="1" ht="20.399999999999999" x14ac:dyDescent="0.3">
      <c r="A75" s="81"/>
      <c r="C75" s="111"/>
      <c r="D75" s="111"/>
    </row>
    <row r="76" spans="1:4" s="18" customFormat="1" ht="20.399999999999999" x14ac:dyDescent="0.3">
      <c r="A76" s="81"/>
      <c r="C76" s="111"/>
      <c r="D76" s="111"/>
    </row>
    <row r="77" spans="1:4" s="18" customFormat="1" ht="20.399999999999999" x14ac:dyDescent="0.3">
      <c r="A77" s="81"/>
      <c r="C77" s="111"/>
      <c r="D77" s="111"/>
    </row>
    <row r="78" spans="1:4" s="18" customFormat="1" ht="20.399999999999999" x14ac:dyDescent="0.3">
      <c r="A78" s="81"/>
      <c r="C78" s="111"/>
      <c r="D78" s="111"/>
    </row>
    <row r="79" spans="1:4" s="18" customFormat="1" ht="20.399999999999999" x14ac:dyDescent="0.3">
      <c r="A79" s="81"/>
      <c r="C79" s="111"/>
      <c r="D79" s="111"/>
    </row>
    <row r="80" spans="1:4" s="18" customFormat="1" ht="20.399999999999999" x14ac:dyDescent="0.3">
      <c r="A80" s="81"/>
      <c r="C80" s="111"/>
      <c r="D80" s="111"/>
    </row>
    <row r="81" spans="1:4" s="18" customFormat="1" ht="20.399999999999999" x14ac:dyDescent="0.3">
      <c r="A81" s="81"/>
      <c r="C81" s="111"/>
      <c r="D81" s="111"/>
    </row>
    <row r="82" spans="1:4" s="18" customFormat="1" ht="20.399999999999999" x14ac:dyDescent="0.3">
      <c r="A82" s="81"/>
      <c r="C82" s="111"/>
      <c r="D82" s="111"/>
    </row>
    <row r="83" spans="1:4" s="18" customFormat="1" ht="20.399999999999999" x14ac:dyDescent="0.3">
      <c r="A83" s="81"/>
      <c r="C83" s="111"/>
      <c r="D83" s="111"/>
    </row>
    <row r="84" spans="1:4" s="18" customFormat="1" ht="20.399999999999999" x14ac:dyDescent="0.3">
      <c r="A84" s="81"/>
      <c r="C84" s="111"/>
      <c r="D84" s="111"/>
    </row>
    <row r="85" spans="1:4" s="18" customFormat="1" ht="20.399999999999999" x14ac:dyDescent="0.3">
      <c r="A85" s="81"/>
      <c r="C85" s="111"/>
      <c r="D85" s="111"/>
    </row>
    <row r="86" spans="1:4" s="18" customFormat="1" ht="20.399999999999999" x14ac:dyDescent="0.3">
      <c r="A86" s="81"/>
      <c r="C86" s="111"/>
      <c r="D86" s="111"/>
    </row>
    <row r="87" spans="1:4" s="18" customFormat="1" ht="20.399999999999999" x14ac:dyDescent="0.3">
      <c r="A87" s="81"/>
      <c r="C87" s="111"/>
      <c r="D87" s="111"/>
    </row>
    <row r="88" spans="1:4" s="18" customFormat="1" ht="20.399999999999999" x14ac:dyDescent="0.3">
      <c r="A88" s="81"/>
      <c r="C88" s="111"/>
      <c r="D88" s="111"/>
    </row>
    <row r="89" spans="1:4" s="18" customFormat="1" ht="20.399999999999999" x14ac:dyDescent="0.3">
      <c r="A89" s="81"/>
      <c r="C89" s="111"/>
      <c r="D89" s="111"/>
    </row>
    <row r="90" spans="1:4" s="18" customFormat="1" ht="20.399999999999999" x14ac:dyDescent="0.3">
      <c r="A90" s="81"/>
      <c r="C90" s="111"/>
      <c r="D90" s="111"/>
    </row>
    <row r="91" spans="1:4" s="18" customFormat="1" ht="20.399999999999999" x14ac:dyDescent="0.3">
      <c r="A91" s="81"/>
      <c r="C91" s="111"/>
      <c r="D91" s="111"/>
    </row>
    <row r="92" spans="1:4" s="18" customFormat="1" ht="20.399999999999999" x14ac:dyDescent="0.3">
      <c r="A92" s="81"/>
      <c r="C92" s="111"/>
      <c r="D92" s="111"/>
    </row>
    <row r="93" spans="1:4" s="18" customFormat="1" ht="20.399999999999999" x14ac:dyDescent="0.3">
      <c r="A93" s="81"/>
      <c r="C93" s="111"/>
      <c r="D93" s="111"/>
    </row>
    <row r="94" spans="1:4" s="18" customFormat="1" ht="20.399999999999999" x14ac:dyDescent="0.3">
      <c r="A94" s="81"/>
      <c r="C94" s="111"/>
      <c r="D94" s="111"/>
    </row>
    <row r="95" spans="1:4" s="18" customFormat="1" ht="20.399999999999999" x14ac:dyDescent="0.3">
      <c r="A95" s="81"/>
      <c r="C95" s="111"/>
      <c r="D95" s="111"/>
    </row>
    <row r="96" spans="1:4" s="18" customFormat="1" ht="20.399999999999999" x14ac:dyDescent="0.3">
      <c r="A96" s="81"/>
      <c r="C96" s="111"/>
      <c r="D96" s="111"/>
    </row>
    <row r="97" spans="1:4" s="18" customFormat="1" ht="20.399999999999999" x14ac:dyDescent="0.3">
      <c r="A97" s="81"/>
      <c r="C97" s="111"/>
      <c r="D97" s="111"/>
    </row>
    <row r="98" spans="1:4" s="18" customFormat="1" ht="20.399999999999999" x14ac:dyDescent="0.3">
      <c r="A98" s="81"/>
      <c r="C98" s="111"/>
      <c r="D98" s="111"/>
    </row>
    <row r="99" spans="1:4" s="18" customFormat="1" ht="20.399999999999999" x14ac:dyDescent="0.3">
      <c r="A99" s="81"/>
      <c r="C99" s="111"/>
      <c r="D99" s="111"/>
    </row>
    <row r="100" spans="1:4" s="18" customFormat="1" ht="20.399999999999999" x14ac:dyDescent="0.3">
      <c r="A100" s="81"/>
      <c r="C100" s="111"/>
      <c r="D100" s="111"/>
    </row>
    <row r="101" spans="1:4" s="18" customFormat="1" ht="20.399999999999999" x14ac:dyDescent="0.3">
      <c r="A101" s="81"/>
      <c r="C101" s="111"/>
      <c r="D101" s="111"/>
    </row>
    <row r="102" spans="1:4" s="18" customFormat="1" ht="20.399999999999999" x14ac:dyDescent="0.3">
      <c r="A102" s="81"/>
      <c r="C102" s="111"/>
      <c r="D102" s="111"/>
    </row>
    <row r="103" spans="1:4" s="18" customFormat="1" ht="20.399999999999999" x14ac:dyDescent="0.3">
      <c r="A103" s="81"/>
      <c r="C103" s="111"/>
      <c r="D103" s="111"/>
    </row>
    <row r="104" spans="1:4" s="18" customFormat="1" ht="20.399999999999999" x14ac:dyDescent="0.3">
      <c r="A104" s="81"/>
      <c r="C104" s="111"/>
      <c r="D104" s="111"/>
    </row>
    <row r="105" spans="1:4" s="18" customFormat="1" ht="20.399999999999999" x14ac:dyDescent="0.3">
      <c r="A105" s="81"/>
      <c r="C105" s="111"/>
      <c r="D105" s="111"/>
    </row>
    <row r="106" spans="1:4" s="18" customFormat="1" ht="20.399999999999999" x14ac:dyDescent="0.3">
      <c r="A106" s="81"/>
      <c r="C106" s="111"/>
      <c r="D106" s="111"/>
    </row>
    <row r="107" spans="1:4" s="18" customFormat="1" ht="20.399999999999999" x14ac:dyDescent="0.3">
      <c r="A107" s="81"/>
      <c r="C107" s="111"/>
      <c r="D107" s="111"/>
    </row>
    <row r="108" spans="1:4" s="18" customFormat="1" ht="20.399999999999999" x14ac:dyDescent="0.3">
      <c r="A108" s="81"/>
      <c r="C108" s="111"/>
      <c r="D108" s="111"/>
    </row>
    <row r="109" spans="1:4" s="18" customFormat="1" ht="20.399999999999999" x14ac:dyDescent="0.3">
      <c r="A109" s="81"/>
      <c r="C109" s="111"/>
      <c r="D109" s="111"/>
    </row>
    <row r="110" spans="1:4" s="18" customFormat="1" ht="20.399999999999999" x14ac:dyDescent="0.3">
      <c r="A110" s="81"/>
      <c r="C110" s="111"/>
      <c r="D110" s="111"/>
    </row>
    <row r="111" spans="1:4" s="18" customFormat="1" ht="20.399999999999999" x14ac:dyDescent="0.3">
      <c r="A111" s="81"/>
      <c r="C111" s="111"/>
      <c r="D111" s="111"/>
    </row>
    <row r="112" spans="1:4" s="18" customFormat="1" ht="20.399999999999999" x14ac:dyDescent="0.3">
      <c r="A112" s="81"/>
      <c r="C112" s="111"/>
      <c r="D112" s="111"/>
    </row>
    <row r="113" spans="1:4" s="18" customFormat="1" ht="20.399999999999999" x14ac:dyDescent="0.3">
      <c r="A113" s="81"/>
      <c r="C113" s="111"/>
      <c r="D113" s="111"/>
    </row>
    <row r="114" spans="1:4" s="18" customFormat="1" ht="20.399999999999999" x14ac:dyDescent="0.3">
      <c r="A114" s="81"/>
      <c r="C114" s="111"/>
      <c r="D114" s="111"/>
    </row>
    <row r="115" spans="1:4" s="18" customFormat="1" ht="20.399999999999999" x14ac:dyDescent="0.3">
      <c r="A115" s="81"/>
      <c r="C115" s="111"/>
      <c r="D115" s="111"/>
    </row>
    <row r="116" spans="1:4" s="18" customFormat="1" ht="20.399999999999999" x14ac:dyDescent="0.3">
      <c r="A116" s="81"/>
      <c r="C116" s="111"/>
      <c r="D116" s="111"/>
    </row>
    <row r="117" spans="1:4" s="18" customFormat="1" ht="20.399999999999999" x14ac:dyDescent="0.3">
      <c r="A117" s="81"/>
      <c r="C117" s="111"/>
      <c r="D117" s="111"/>
    </row>
    <row r="118" spans="1:4" s="18" customFormat="1" ht="20.399999999999999" x14ac:dyDescent="0.3">
      <c r="A118" s="81"/>
      <c r="C118" s="111"/>
      <c r="D118" s="111"/>
    </row>
    <row r="119" spans="1:4" s="18" customFormat="1" ht="20.399999999999999" x14ac:dyDescent="0.3">
      <c r="A119" s="81"/>
      <c r="C119" s="111"/>
      <c r="D119" s="111"/>
    </row>
    <row r="120" spans="1:4" s="18" customFormat="1" ht="20.399999999999999" x14ac:dyDescent="0.3">
      <c r="A120" s="81"/>
      <c r="C120" s="111"/>
      <c r="D120" s="111"/>
    </row>
    <row r="121" spans="1:4" s="18" customFormat="1" ht="20.399999999999999" x14ac:dyDescent="0.3">
      <c r="A121" s="81"/>
      <c r="C121" s="111"/>
      <c r="D121" s="111"/>
    </row>
    <row r="122" spans="1:4" s="18" customFormat="1" ht="20.399999999999999" x14ac:dyDescent="0.3">
      <c r="A122" s="81"/>
      <c r="C122" s="111"/>
      <c r="D122" s="111"/>
    </row>
    <row r="123" spans="1:4" s="18" customFormat="1" ht="20.399999999999999" x14ac:dyDescent="0.3">
      <c r="A123" s="81"/>
      <c r="C123" s="111"/>
      <c r="D123" s="111"/>
    </row>
    <row r="124" spans="1:4" s="18" customFormat="1" ht="20.399999999999999" x14ac:dyDescent="0.3">
      <c r="A124" s="81"/>
      <c r="C124" s="111"/>
      <c r="D124" s="111"/>
    </row>
    <row r="125" spans="1:4" s="18" customFormat="1" ht="20.399999999999999" x14ac:dyDescent="0.3">
      <c r="A125" s="81"/>
      <c r="C125" s="111"/>
      <c r="D125" s="111"/>
    </row>
    <row r="126" spans="1:4" s="18" customFormat="1" ht="20.399999999999999" x14ac:dyDescent="0.3">
      <c r="A126" s="81"/>
      <c r="C126" s="111"/>
      <c r="D126" s="111"/>
    </row>
    <row r="127" spans="1:4" s="18" customFormat="1" ht="20.399999999999999" x14ac:dyDescent="0.3">
      <c r="A127" s="81"/>
      <c r="C127" s="111"/>
      <c r="D127" s="111"/>
    </row>
    <row r="128" spans="1:4" s="18" customFormat="1" ht="20.399999999999999" x14ac:dyDescent="0.3">
      <c r="A128" s="81"/>
      <c r="C128" s="111"/>
      <c r="D128" s="111"/>
    </row>
    <row r="129" spans="1:4" s="18" customFormat="1" ht="20.399999999999999" x14ac:dyDescent="0.3">
      <c r="A129" s="81"/>
      <c r="C129" s="111"/>
      <c r="D129" s="111"/>
    </row>
    <row r="130" spans="1:4" s="18" customFormat="1" ht="20.399999999999999" x14ac:dyDescent="0.3">
      <c r="A130" s="81"/>
      <c r="C130" s="111"/>
      <c r="D130" s="111"/>
    </row>
    <row r="131" spans="1:4" s="18" customFormat="1" ht="20.399999999999999" x14ac:dyDescent="0.3">
      <c r="A131" s="81"/>
      <c r="C131" s="111"/>
      <c r="D131" s="111"/>
    </row>
    <row r="132" spans="1:4" s="18" customFormat="1" ht="20.399999999999999" x14ac:dyDescent="0.3">
      <c r="A132" s="81"/>
      <c r="C132" s="111"/>
      <c r="D132" s="111"/>
    </row>
    <row r="133" spans="1:4" s="18" customFormat="1" ht="20.399999999999999" x14ac:dyDescent="0.3">
      <c r="A133" s="81"/>
      <c r="C133" s="111"/>
      <c r="D133" s="111"/>
    </row>
    <row r="134" spans="1:4" s="18" customFormat="1" ht="20.399999999999999" x14ac:dyDescent="0.3">
      <c r="A134" s="81"/>
      <c r="C134" s="111"/>
      <c r="D134" s="111"/>
    </row>
    <row r="135" spans="1:4" s="18" customFormat="1" ht="20.399999999999999" x14ac:dyDescent="0.3">
      <c r="A135" s="81"/>
      <c r="C135" s="111"/>
      <c r="D135" s="111"/>
    </row>
    <row r="136" spans="1:4" s="18" customFormat="1" ht="20.399999999999999" x14ac:dyDescent="0.3">
      <c r="A136" s="81"/>
      <c r="C136" s="111"/>
      <c r="D136" s="111"/>
    </row>
    <row r="137" spans="1:4" s="18" customFormat="1" ht="20.399999999999999" x14ac:dyDescent="0.3">
      <c r="A137" s="81"/>
      <c r="C137" s="111"/>
      <c r="D137" s="111"/>
    </row>
    <row r="138" spans="1:4" s="18" customFormat="1" ht="20.399999999999999" x14ac:dyDescent="0.3">
      <c r="A138" s="81"/>
      <c r="C138" s="111"/>
      <c r="D138" s="111"/>
    </row>
    <row r="139" spans="1:4" s="18" customFormat="1" ht="20.399999999999999" x14ac:dyDescent="0.3">
      <c r="A139" s="81"/>
      <c r="C139" s="111"/>
      <c r="D139" s="111"/>
    </row>
    <row r="140" spans="1:4" s="18" customFormat="1" ht="20.399999999999999" x14ac:dyDescent="0.3">
      <c r="A140" s="81"/>
      <c r="C140" s="111"/>
      <c r="D140" s="111"/>
    </row>
    <row r="141" spans="1:4" s="18" customFormat="1" ht="20.399999999999999" x14ac:dyDescent="0.3">
      <c r="A141" s="81"/>
      <c r="C141" s="111"/>
      <c r="D141" s="111"/>
    </row>
    <row r="142" spans="1:4" s="18" customFormat="1" ht="20.399999999999999" x14ac:dyDescent="0.3">
      <c r="A142" s="81"/>
      <c r="C142" s="111"/>
      <c r="D142" s="111"/>
    </row>
    <row r="143" spans="1:4" s="18" customFormat="1" ht="20.399999999999999" x14ac:dyDescent="0.3">
      <c r="A143" s="81"/>
      <c r="C143" s="111"/>
      <c r="D143" s="111"/>
    </row>
    <row r="144" spans="1:4" s="18" customFormat="1" ht="20.399999999999999" x14ac:dyDescent="0.3">
      <c r="A144" s="81"/>
      <c r="C144" s="111"/>
      <c r="D144" s="111"/>
    </row>
    <row r="145" spans="1:4" s="18" customFormat="1" ht="20.399999999999999" x14ac:dyDescent="0.3">
      <c r="A145" s="81"/>
      <c r="C145" s="111"/>
      <c r="D145" s="111"/>
    </row>
    <row r="146" spans="1:4" s="18" customFormat="1" ht="20.399999999999999" x14ac:dyDescent="0.3">
      <c r="A146" s="81"/>
      <c r="C146" s="111"/>
      <c r="D146" s="111"/>
    </row>
    <row r="147" spans="1:4" s="18" customFormat="1" ht="20.399999999999999" x14ac:dyDescent="0.3">
      <c r="A147" s="81"/>
      <c r="C147" s="111"/>
      <c r="D147" s="111"/>
    </row>
    <row r="148" spans="1:4" s="18" customFormat="1" ht="20.399999999999999" x14ac:dyDescent="0.3">
      <c r="A148" s="81"/>
      <c r="C148" s="111"/>
      <c r="D148" s="111"/>
    </row>
    <row r="149" spans="1:4" s="18" customFormat="1" ht="20.399999999999999" x14ac:dyDescent="0.3">
      <c r="A149" s="81"/>
      <c r="C149" s="111"/>
      <c r="D149" s="111"/>
    </row>
    <row r="150" spans="1:4" s="18" customFormat="1" ht="20.399999999999999" x14ac:dyDescent="0.3">
      <c r="A150" s="81"/>
      <c r="C150" s="111"/>
      <c r="D150" s="111"/>
    </row>
    <row r="151" spans="1:4" s="18" customFormat="1" ht="20.399999999999999" x14ac:dyDescent="0.3">
      <c r="A151" s="81"/>
      <c r="C151" s="111"/>
      <c r="D151" s="111"/>
    </row>
    <row r="152" spans="1:4" s="18" customFormat="1" ht="20.399999999999999" x14ac:dyDescent="0.3">
      <c r="A152" s="81"/>
      <c r="C152" s="111"/>
      <c r="D152" s="111"/>
    </row>
    <row r="153" spans="1:4" s="18" customFormat="1" ht="20.399999999999999" x14ac:dyDescent="0.3">
      <c r="A153" s="81"/>
      <c r="C153" s="111"/>
      <c r="D153" s="111"/>
    </row>
    <row r="154" spans="1:4" s="18" customFormat="1" ht="20.399999999999999" x14ac:dyDescent="0.3">
      <c r="A154" s="81"/>
      <c r="C154" s="111"/>
      <c r="D154" s="111"/>
    </row>
    <row r="155" spans="1:4" s="18" customFormat="1" ht="20.399999999999999" x14ac:dyDescent="0.3">
      <c r="A155" s="81"/>
      <c r="C155" s="111"/>
      <c r="D155" s="111"/>
    </row>
    <row r="156" spans="1:4" s="18" customFormat="1" ht="20.399999999999999" x14ac:dyDescent="0.3">
      <c r="A156" s="81"/>
      <c r="C156" s="111"/>
      <c r="D156" s="111"/>
    </row>
    <row r="157" spans="1:4" s="18" customFormat="1" ht="20.399999999999999" x14ac:dyDescent="0.3">
      <c r="A157" s="81"/>
      <c r="C157" s="111"/>
      <c r="D157" s="111"/>
    </row>
    <row r="158" spans="1:4" s="18" customFormat="1" ht="20.399999999999999" x14ac:dyDescent="0.3">
      <c r="A158" s="81"/>
      <c r="C158" s="111"/>
      <c r="D158" s="111"/>
    </row>
    <row r="159" spans="1:4" s="18" customFormat="1" ht="20.399999999999999" x14ac:dyDescent="0.3">
      <c r="A159" s="81"/>
      <c r="C159" s="111"/>
      <c r="D159" s="111"/>
    </row>
    <row r="160" spans="1:4" s="18" customFormat="1" ht="20.399999999999999" x14ac:dyDescent="0.3">
      <c r="A160" s="81"/>
      <c r="C160" s="111"/>
      <c r="D160" s="111"/>
    </row>
    <row r="161" spans="1:4" s="18" customFormat="1" ht="20.399999999999999" x14ac:dyDescent="0.3">
      <c r="A161" s="81"/>
      <c r="C161" s="111"/>
      <c r="D161" s="111"/>
    </row>
    <row r="162" spans="1:4" s="18" customFormat="1" ht="20.399999999999999" x14ac:dyDescent="0.3">
      <c r="A162" s="81"/>
      <c r="C162" s="111"/>
      <c r="D162" s="111"/>
    </row>
    <row r="163" spans="1:4" s="18" customFormat="1" ht="20.399999999999999" x14ac:dyDescent="0.3">
      <c r="A163" s="81"/>
      <c r="C163" s="111"/>
      <c r="D163" s="111"/>
    </row>
    <row r="164" spans="1:4" s="18" customFormat="1" ht="20.399999999999999" x14ac:dyDescent="0.3">
      <c r="A164" s="81"/>
      <c r="C164" s="111"/>
      <c r="D164" s="111"/>
    </row>
    <row r="165" spans="1:4" s="18" customFormat="1" ht="20.399999999999999" x14ac:dyDescent="0.3">
      <c r="A165" s="81"/>
      <c r="C165" s="111"/>
      <c r="D165" s="111"/>
    </row>
    <row r="166" spans="1:4" s="18" customFormat="1" ht="20.399999999999999" x14ac:dyDescent="0.3">
      <c r="A166" s="81"/>
      <c r="C166" s="111"/>
      <c r="D166" s="111"/>
    </row>
    <row r="167" spans="1:4" s="18" customFormat="1" ht="20.399999999999999" x14ac:dyDescent="0.3">
      <c r="A167" s="81"/>
      <c r="C167" s="111"/>
      <c r="D167" s="111"/>
    </row>
    <row r="168" spans="1:4" s="18" customFormat="1" ht="20.399999999999999" x14ac:dyDescent="0.3">
      <c r="A168" s="81"/>
      <c r="C168" s="111"/>
      <c r="D168" s="111"/>
    </row>
    <row r="169" spans="1:4" s="18" customFormat="1" ht="20.399999999999999" x14ac:dyDescent="0.3">
      <c r="A169" s="81"/>
      <c r="C169" s="111"/>
      <c r="D169" s="111"/>
    </row>
    <row r="170" spans="1:4" s="18" customFormat="1" ht="20.399999999999999" x14ac:dyDescent="0.3">
      <c r="A170" s="81"/>
      <c r="C170" s="111"/>
      <c r="D170" s="111"/>
    </row>
    <row r="171" spans="1:4" s="18" customFormat="1" ht="20.399999999999999" x14ac:dyDescent="0.3">
      <c r="A171" s="81"/>
      <c r="C171" s="111"/>
      <c r="D171" s="111"/>
    </row>
    <row r="172" spans="1:4" s="18" customFormat="1" ht="20.399999999999999" x14ac:dyDescent="0.3">
      <c r="A172" s="81"/>
      <c r="C172" s="111"/>
      <c r="D172" s="111"/>
    </row>
    <row r="173" spans="1:4" s="18" customFormat="1" ht="20.399999999999999" x14ac:dyDescent="0.3">
      <c r="A173" s="81"/>
      <c r="C173" s="111"/>
      <c r="D173" s="111"/>
    </row>
    <row r="174" spans="1:4" s="18" customFormat="1" ht="20.399999999999999" x14ac:dyDescent="0.3">
      <c r="A174" s="81"/>
      <c r="C174" s="111"/>
      <c r="D174" s="111"/>
    </row>
    <row r="175" spans="1:4" s="18" customFormat="1" ht="20.399999999999999" x14ac:dyDescent="0.3">
      <c r="A175" s="81"/>
      <c r="C175" s="111"/>
      <c r="D175" s="111"/>
    </row>
    <row r="176" spans="1:4" s="18" customFormat="1" ht="20.399999999999999" x14ac:dyDescent="0.3">
      <c r="A176" s="81"/>
      <c r="C176" s="111"/>
      <c r="D176" s="111"/>
    </row>
    <row r="177" spans="1:4" s="18" customFormat="1" ht="20.399999999999999" x14ac:dyDescent="0.3">
      <c r="A177" s="81"/>
      <c r="C177" s="111"/>
      <c r="D177" s="111"/>
    </row>
    <row r="178" spans="1:4" s="18" customFormat="1" ht="20.399999999999999" x14ac:dyDescent="0.3">
      <c r="A178" s="81"/>
      <c r="C178" s="111"/>
      <c r="D178" s="111"/>
    </row>
    <row r="179" spans="1:4" s="18" customFormat="1" ht="20.399999999999999" x14ac:dyDescent="0.3">
      <c r="A179" s="81"/>
      <c r="C179" s="111"/>
      <c r="D179" s="111"/>
    </row>
    <row r="180" spans="1:4" s="18" customFormat="1" ht="20.399999999999999" x14ac:dyDescent="0.3">
      <c r="A180" s="81"/>
      <c r="C180" s="111"/>
      <c r="D180" s="111"/>
    </row>
    <row r="181" spans="1:4" s="18" customFormat="1" ht="20.399999999999999" x14ac:dyDescent="0.3">
      <c r="A181" s="81"/>
      <c r="C181" s="111"/>
      <c r="D181" s="111"/>
    </row>
    <row r="182" spans="1:4" s="18" customFormat="1" ht="20.399999999999999" x14ac:dyDescent="0.3">
      <c r="A182" s="81"/>
      <c r="C182" s="111"/>
      <c r="D182" s="111"/>
    </row>
    <row r="183" spans="1:4" s="18" customFormat="1" ht="20.399999999999999" x14ac:dyDescent="0.3">
      <c r="A183" s="81"/>
      <c r="C183" s="111"/>
      <c r="D183" s="111"/>
    </row>
    <row r="184" spans="1:4" s="18" customFormat="1" ht="20.399999999999999" x14ac:dyDescent="0.3">
      <c r="A184" s="81"/>
      <c r="C184" s="111"/>
      <c r="D184" s="111"/>
    </row>
    <row r="185" spans="1:4" s="18" customFormat="1" ht="20.399999999999999" x14ac:dyDescent="0.3">
      <c r="A185" s="81"/>
      <c r="C185" s="111"/>
      <c r="D185" s="111"/>
    </row>
    <row r="186" spans="1:4" s="18" customFormat="1" ht="20.399999999999999" x14ac:dyDescent="0.3">
      <c r="A186" s="81"/>
      <c r="C186" s="111"/>
      <c r="D186" s="111"/>
    </row>
    <row r="187" spans="1:4" s="18" customFormat="1" ht="20.399999999999999" x14ac:dyDescent="0.3">
      <c r="A187" s="81"/>
      <c r="C187" s="111"/>
      <c r="D187" s="111"/>
    </row>
    <row r="188" spans="1:4" s="18" customFormat="1" ht="20.399999999999999" x14ac:dyDescent="0.3">
      <c r="A188" s="81"/>
      <c r="C188" s="111"/>
      <c r="D188" s="111"/>
    </row>
    <row r="189" spans="1:4" s="18" customFormat="1" ht="20.399999999999999" x14ac:dyDescent="0.3">
      <c r="A189" s="81"/>
      <c r="C189" s="111"/>
      <c r="D189" s="111"/>
    </row>
    <row r="190" spans="1:4" s="18" customFormat="1" ht="20.399999999999999" x14ac:dyDescent="0.3">
      <c r="A190" s="81"/>
      <c r="C190" s="111"/>
      <c r="D190" s="111"/>
    </row>
    <row r="191" spans="1:4" s="18" customFormat="1" ht="20.399999999999999" x14ac:dyDescent="0.3">
      <c r="A191" s="81"/>
      <c r="C191" s="111"/>
      <c r="D191" s="111"/>
    </row>
    <row r="192" spans="1:4" s="18" customFormat="1" ht="20.399999999999999" x14ac:dyDescent="0.3">
      <c r="A192" s="81"/>
      <c r="C192" s="111"/>
      <c r="D192" s="111"/>
    </row>
    <row r="193" spans="1:4" s="18" customFormat="1" ht="20.399999999999999" x14ac:dyDescent="0.3">
      <c r="A193" s="81"/>
      <c r="C193" s="111"/>
      <c r="D193" s="111"/>
    </row>
    <row r="194" spans="1:4" s="18" customFormat="1" ht="20.399999999999999" x14ac:dyDescent="0.3">
      <c r="A194" s="81"/>
      <c r="C194" s="111"/>
      <c r="D194" s="111"/>
    </row>
    <row r="195" spans="1:4" s="18" customFormat="1" ht="20.399999999999999" x14ac:dyDescent="0.3">
      <c r="A195" s="81"/>
      <c r="C195" s="111"/>
      <c r="D195" s="111"/>
    </row>
    <row r="196" spans="1:4" s="18" customFormat="1" ht="20.399999999999999" x14ac:dyDescent="0.3">
      <c r="A196" s="81"/>
      <c r="C196" s="111"/>
      <c r="D196" s="111"/>
    </row>
    <row r="197" spans="1:4" s="18" customFormat="1" ht="20.399999999999999" x14ac:dyDescent="0.3">
      <c r="A197" s="81"/>
      <c r="C197" s="111"/>
      <c r="D197" s="111"/>
    </row>
    <row r="198" spans="1:4" s="18" customFormat="1" ht="20.399999999999999" x14ac:dyDescent="0.3">
      <c r="A198" s="81"/>
      <c r="C198" s="111"/>
      <c r="D198" s="111"/>
    </row>
    <row r="199" spans="1:4" s="18" customFormat="1" ht="20.399999999999999" x14ac:dyDescent="0.3">
      <c r="A199" s="81"/>
      <c r="C199" s="111"/>
      <c r="D199" s="111"/>
    </row>
    <row r="200" spans="1:4" s="18" customFormat="1" ht="20.399999999999999" x14ac:dyDescent="0.3">
      <c r="A200" s="81"/>
      <c r="C200" s="111"/>
      <c r="D200" s="111"/>
    </row>
    <row r="201" spans="1:4" s="18" customFormat="1" ht="20.399999999999999" x14ac:dyDescent="0.3">
      <c r="A201" s="81"/>
      <c r="C201" s="111"/>
      <c r="D201" s="111"/>
    </row>
    <row r="202" spans="1:4" s="18" customFormat="1" ht="20.399999999999999" x14ac:dyDescent="0.3">
      <c r="A202" s="81"/>
      <c r="C202" s="111"/>
      <c r="D202" s="111"/>
    </row>
    <row r="203" spans="1:4" s="18" customFormat="1" ht="20.399999999999999" x14ac:dyDescent="0.3">
      <c r="A203" s="81"/>
      <c r="C203" s="111"/>
      <c r="D203" s="111"/>
    </row>
    <row r="204" spans="1:4" s="18" customFormat="1" ht="20.399999999999999" x14ac:dyDescent="0.3">
      <c r="A204" s="81"/>
      <c r="C204" s="111"/>
      <c r="D204" s="111"/>
    </row>
    <row r="205" spans="1:4" s="18" customFormat="1" ht="20.399999999999999" x14ac:dyDescent="0.3">
      <c r="A205" s="81"/>
      <c r="C205" s="111"/>
      <c r="D205" s="111"/>
    </row>
    <row r="206" spans="1:4" s="18" customFormat="1" ht="20.399999999999999" x14ac:dyDescent="0.3">
      <c r="A206" s="81"/>
      <c r="C206" s="111"/>
      <c r="D206" s="111"/>
    </row>
    <row r="207" spans="1:4" s="18" customFormat="1" ht="20.399999999999999" x14ac:dyDescent="0.3">
      <c r="A207" s="81"/>
      <c r="C207" s="111"/>
      <c r="D207" s="111"/>
    </row>
    <row r="208" spans="1:4" s="18" customFormat="1" x14ac:dyDescent="0.3">
      <c r="A208" s="81"/>
    </row>
    <row r="209" spans="1:8" s="18" customFormat="1" ht="20.399999999999999" x14ac:dyDescent="0.3">
      <c r="A209" s="81"/>
      <c r="B209" s="112" t="s">
        <v>84</v>
      </c>
      <c r="C209" s="112" t="s">
        <v>136</v>
      </c>
      <c r="D209" s="113" t="s">
        <v>84</v>
      </c>
      <c r="E209" s="113" t="s">
        <v>136</v>
      </c>
    </row>
    <row r="210" spans="1:8" s="18" customFormat="1" ht="42" x14ac:dyDescent="0.4">
      <c r="A210" s="81"/>
      <c r="B210" s="114" t="s">
        <v>86</v>
      </c>
      <c r="C210" s="114" t="s">
        <v>201</v>
      </c>
      <c r="D210" s="18" t="s">
        <v>86</v>
      </c>
      <c r="F210" s="18" t="str">
        <f>IF(NOT(ISBLANK(D210)),D210,IF(NOT(ISBLANK(E210)),"     "&amp;E210,FALSE))</f>
        <v>Afectación Económica o presupuestal</v>
      </c>
      <c r="G210" s="18" t="s">
        <v>86</v>
      </c>
      <c r="H210" s="18" t="str">
        <f ca="1">IF(NOT(ISERROR(MATCH(G210,_xlfn.ANCHORARRAY(B221),0))),F223&amp;"Por favor no seleccionar los criterios de impacto",G210)</f>
        <v>Afectación Económica o presupuestal</v>
      </c>
    </row>
    <row r="211" spans="1:8" s="18" customFormat="1" ht="42" x14ac:dyDescent="0.4">
      <c r="A211" s="81"/>
      <c r="B211" s="114" t="s">
        <v>86</v>
      </c>
      <c r="C211" s="114" t="s">
        <v>202</v>
      </c>
      <c r="E211" s="18" t="s">
        <v>201</v>
      </c>
      <c r="F211" s="18" t="str">
        <f t="shared" ref="F211:F221" si="0">IF(NOT(ISBLANK(D211)),D211,IF(NOT(ISBLANK(E211)),"     "&amp;E211,FALSE))</f>
        <v xml:space="preserve">     Afectación menor a 200 SMLMV</v>
      </c>
    </row>
    <row r="212" spans="1:8" s="18" customFormat="1" ht="42" x14ac:dyDescent="0.4">
      <c r="A212" s="81"/>
      <c r="B212" s="114" t="s">
        <v>86</v>
      </c>
      <c r="C212" s="114" t="s">
        <v>206</v>
      </c>
      <c r="E212" s="18" t="s">
        <v>202</v>
      </c>
      <c r="F212" s="18" t="str">
        <f t="shared" si="0"/>
        <v xml:space="preserve">     Entre 200 y 1000 SMLMV</v>
      </c>
    </row>
    <row r="213" spans="1:8" s="18" customFormat="1" ht="42" x14ac:dyDescent="0.4">
      <c r="A213" s="81"/>
      <c r="B213" s="114" t="s">
        <v>86</v>
      </c>
      <c r="C213" s="114" t="s">
        <v>207</v>
      </c>
      <c r="E213" s="18" t="s">
        <v>206</v>
      </c>
      <c r="F213" s="18" t="str">
        <f t="shared" si="0"/>
        <v xml:space="preserve">     Entre 1000 y 5000 SMLMV </v>
      </c>
    </row>
    <row r="214" spans="1:8" s="18" customFormat="1" ht="42" x14ac:dyDescent="0.4">
      <c r="A214" s="81"/>
      <c r="B214" s="114" t="s">
        <v>86</v>
      </c>
      <c r="C214" s="114" t="s">
        <v>203</v>
      </c>
      <c r="E214" s="18" t="s">
        <v>207</v>
      </c>
      <c r="F214" s="18" t="str">
        <f t="shared" si="0"/>
        <v xml:space="preserve">     Entre 5000 y 10000 SMLMV</v>
      </c>
    </row>
    <row r="215" spans="1:8" s="18" customFormat="1" ht="21" x14ac:dyDescent="0.4">
      <c r="A215" s="81"/>
      <c r="B215" s="114" t="s">
        <v>54</v>
      </c>
      <c r="C215" s="114" t="s">
        <v>89</v>
      </c>
      <c r="E215" s="18" t="s">
        <v>203</v>
      </c>
      <c r="F215" s="18" t="str">
        <f t="shared" si="0"/>
        <v xml:space="preserve">     Mayor a 10000 SMLMV</v>
      </c>
    </row>
    <row r="216" spans="1:8" s="18" customFormat="1" ht="63" x14ac:dyDescent="0.4">
      <c r="A216" s="81"/>
      <c r="B216" s="114" t="s">
        <v>54</v>
      </c>
      <c r="C216" s="114" t="s">
        <v>90</v>
      </c>
      <c r="D216" s="18" t="s">
        <v>54</v>
      </c>
      <c r="F216" s="18" t="str">
        <f t="shared" si="0"/>
        <v>Pérdida Reputacional</v>
      </c>
    </row>
    <row r="217" spans="1:8" s="18" customFormat="1" ht="42" x14ac:dyDescent="0.4">
      <c r="A217" s="81"/>
      <c r="B217" s="114" t="s">
        <v>54</v>
      </c>
      <c r="C217" s="114" t="s">
        <v>92</v>
      </c>
      <c r="E217" s="18" t="s">
        <v>89</v>
      </c>
      <c r="F217" s="18" t="str">
        <f>IF(NOT(ISBLANK(D217)),D217,IF(NOT(ISBLANK(E217)),"     "&amp;E217,FALSE))</f>
        <v xml:space="preserve">     El riesgo afecta la imagen de alguna área de la organización</v>
      </c>
    </row>
    <row r="218" spans="1:8" s="18" customFormat="1" ht="63" x14ac:dyDescent="0.4">
      <c r="A218" s="81"/>
      <c r="B218" s="114" t="s">
        <v>54</v>
      </c>
      <c r="C218" s="114" t="s">
        <v>91</v>
      </c>
      <c r="E218" s="18" t="s">
        <v>90</v>
      </c>
      <c r="F218" s="18" t="str">
        <f t="shared" si="0"/>
        <v xml:space="preserve">     El riesgo afecta la imagen de la entidad internamente, de conocimiento general, nivel interno, de junta dircetiva y accionistas y/o de provedores</v>
      </c>
    </row>
    <row r="219" spans="1:8" s="18" customFormat="1" ht="42" x14ac:dyDescent="0.4">
      <c r="A219" s="81"/>
      <c r="B219" s="114" t="s">
        <v>54</v>
      </c>
      <c r="C219" s="114" t="s">
        <v>110</v>
      </c>
      <c r="E219" s="18" t="s">
        <v>92</v>
      </c>
      <c r="F219" s="18" t="str">
        <f t="shared" si="0"/>
        <v xml:space="preserve">     El riesgo afecta la imagen de la entidad con algunos usuarios de relevancia frente al logro de los objetivos</v>
      </c>
    </row>
    <row r="220" spans="1:8" s="18" customFormat="1" x14ac:dyDescent="0.3">
      <c r="A220" s="81"/>
      <c r="E220" s="18" t="s">
        <v>91</v>
      </c>
      <c r="F220" s="18" t="str">
        <f t="shared" si="0"/>
        <v xml:space="preserve">     El riesgo afecta la imagen de de la entidad con efecto publicitario sostenido a nivel de sector administrativo, nivel departamental o municipal</v>
      </c>
    </row>
    <row r="221" spans="1:8" s="18" customFormat="1" x14ac:dyDescent="0.3">
      <c r="A221" s="81"/>
      <c r="B221" s="18" t="e" cm="1">
        <f t="array" aca="1" ref="B221:B223" ca="1">_xlfn.UNIQUE(Tabla1[[#All],[Criterios]])</f>
        <v>#NAME?</v>
      </c>
      <c r="E221" s="18" t="s">
        <v>110</v>
      </c>
      <c r="F221" s="18" t="str">
        <f t="shared" si="0"/>
        <v xml:space="preserve">     El riesgo afecta la imagen de la entidad a nivel nacional, con efecto publicitarios sostenible a nivel país</v>
      </c>
    </row>
    <row r="222" spans="1:8" s="18" customFormat="1" x14ac:dyDescent="0.3">
      <c r="A222" s="81"/>
      <c r="B222" s="18" t="e">
        <f ca="1"/>
        <v>#NAME?</v>
      </c>
    </row>
    <row r="223" spans="1:8" s="18" customFormat="1" x14ac:dyDescent="0.3">
      <c r="B223" s="18" t="e">
        <f ca="1"/>
        <v>#NAME?</v>
      </c>
      <c r="F223" s="115" t="s">
        <v>137</v>
      </c>
    </row>
    <row r="224" spans="1:8" s="18" customFormat="1" x14ac:dyDescent="0.3">
      <c r="F224" s="115" t="s">
        <v>138</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66"/>
    <col min="3" max="3" width="17" style="66" customWidth="1"/>
    <col min="4" max="4" width="14.33203125" style="66"/>
    <col min="5" max="5" width="46" style="66" customWidth="1"/>
    <col min="6" max="16384" width="14.33203125" style="66"/>
  </cols>
  <sheetData>
    <row r="1" spans="2:6" ht="24" customHeight="1" thickBot="1" x14ac:dyDescent="0.35">
      <c r="B1" s="438" t="s">
        <v>74</v>
      </c>
      <c r="C1" s="439"/>
      <c r="D1" s="439"/>
      <c r="E1" s="439"/>
      <c r="F1" s="440"/>
    </row>
    <row r="2" spans="2:6" ht="16.2" thickBot="1" x14ac:dyDescent="0.35">
      <c r="B2" s="67"/>
      <c r="C2" s="67"/>
      <c r="D2" s="67"/>
      <c r="E2" s="67"/>
      <c r="F2" s="67"/>
    </row>
    <row r="3" spans="2:6" ht="16.2" thickBot="1" x14ac:dyDescent="0.35">
      <c r="B3" s="442" t="s">
        <v>60</v>
      </c>
      <c r="C3" s="443"/>
      <c r="D3" s="443"/>
      <c r="E3" s="79" t="s">
        <v>61</v>
      </c>
      <c r="F3" s="80" t="s">
        <v>62</v>
      </c>
    </row>
    <row r="4" spans="2:6" ht="31.2" x14ac:dyDescent="0.3">
      <c r="B4" s="444" t="s">
        <v>63</v>
      </c>
      <c r="C4" s="446" t="s">
        <v>13</v>
      </c>
      <c r="D4" s="68" t="s">
        <v>14</v>
      </c>
      <c r="E4" s="69" t="s">
        <v>64</v>
      </c>
      <c r="F4" s="70">
        <v>0.25</v>
      </c>
    </row>
    <row r="5" spans="2:6" ht="46.8" x14ac:dyDescent="0.3">
      <c r="B5" s="445"/>
      <c r="C5" s="447"/>
      <c r="D5" s="71" t="s">
        <v>15</v>
      </c>
      <c r="E5" s="72" t="s">
        <v>65</v>
      </c>
      <c r="F5" s="73">
        <v>0.15</v>
      </c>
    </row>
    <row r="6" spans="2:6" ht="46.8" x14ac:dyDescent="0.3">
      <c r="B6" s="445"/>
      <c r="C6" s="447"/>
      <c r="D6" s="71" t="s">
        <v>16</v>
      </c>
      <c r="E6" s="72" t="s">
        <v>66</v>
      </c>
      <c r="F6" s="73">
        <v>0.1</v>
      </c>
    </row>
    <row r="7" spans="2:6" ht="62.4" x14ac:dyDescent="0.3">
      <c r="B7" s="445"/>
      <c r="C7" s="447" t="s">
        <v>17</v>
      </c>
      <c r="D7" s="71" t="s">
        <v>10</v>
      </c>
      <c r="E7" s="72" t="s">
        <v>67</v>
      </c>
      <c r="F7" s="73">
        <v>0.25</v>
      </c>
    </row>
    <row r="8" spans="2:6" ht="31.2" x14ac:dyDescent="0.3">
      <c r="B8" s="445"/>
      <c r="C8" s="447"/>
      <c r="D8" s="71" t="s">
        <v>9</v>
      </c>
      <c r="E8" s="72" t="s">
        <v>68</v>
      </c>
      <c r="F8" s="73">
        <v>0.15</v>
      </c>
    </row>
    <row r="9" spans="2:6" ht="46.8" x14ac:dyDescent="0.3">
      <c r="B9" s="445" t="s">
        <v>147</v>
      </c>
      <c r="C9" s="447" t="s">
        <v>18</v>
      </c>
      <c r="D9" s="71" t="s">
        <v>19</v>
      </c>
      <c r="E9" s="72" t="s">
        <v>69</v>
      </c>
      <c r="F9" s="74" t="s">
        <v>70</v>
      </c>
    </row>
    <row r="10" spans="2:6" ht="46.8" x14ac:dyDescent="0.3">
      <c r="B10" s="445"/>
      <c r="C10" s="447"/>
      <c r="D10" s="71" t="s">
        <v>20</v>
      </c>
      <c r="E10" s="72" t="s">
        <v>71</v>
      </c>
      <c r="F10" s="74" t="s">
        <v>70</v>
      </c>
    </row>
    <row r="11" spans="2:6" ht="46.8" x14ac:dyDescent="0.3">
      <c r="B11" s="445"/>
      <c r="C11" s="447" t="s">
        <v>21</v>
      </c>
      <c r="D11" s="71" t="s">
        <v>22</v>
      </c>
      <c r="E11" s="72" t="s">
        <v>72</v>
      </c>
      <c r="F11" s="74" t="s">
        <v>70</v>
      </c>
    </row>
    <row r="12" spans="2:6" ht="46.8" x14ac:dyDescent="0.3">
      <c r="B12" s="445"/>
      <c r="C12" s="447"/>
      <c r="D12" s="71" t="s">
        <v>23</v>
      </c>
      <c r="E12" s="72" t="s">
        <v>73</v>
      </c>
      <c r="F12" s="74" t="s">
        <v>70</v>
      </c>
    </row>
    <row r="13" spans="2:6" ht="31.2" x14ac:dyDescent="0.3">
      <c r="B13" s="445"/>
      <c r="C13" s="447" t="s">
        <v>24</v>
      </c>
      <c r="D13" s="71" t="s">
        <v>111</v>
      </c>
      <c r="E13" s="72" t="s">
        <v>114</v>
      </c>
      <c r="F13" s="74" t="s">
        <v>70</v>
      </c>
    </row>
    <row r="14" spans="2:6" ht="16.2" thickBot="1" x14ac:dyDescent="0.35">
      <c r="B14" s="448"/>
      <c r="C14" s="449"/>
      <c r="D14" s="75" t="s">
        <v>112</v>
      </c>
      <c r="E14" s="76" t="s">
        <v>113</v>
      </c>
      <c r="F14" s="77" t="s">
        <v>70</v>
      </c>
    </row>
    <row r="15" spans="2:6" ht="49.5" customHeight="1" x14ac:dyDescent="0.3">
      <c r="B15" s="441" t="s">
        <v>144</v>
      </c>
      <c r="C15" s="441"/>
      <c r="D15" s="441"/>
      <c r="E15" s="441"/>
      <c r="F15" s="441"/>
    </row>
    <row r="16" spans="2:6" ht="27" customHeight="1" x14ac:dyDescent="0.3">
      <c r="B16" s="7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124</v>
      </c>
    </row>
    <row r="3" spans="2:5" x14ac:dyDescent="0.3">
      <c r="B3" t="s">
        <v>32</v>
      </c>
      <c r="E3" t="s">
        <v>123</v>
      </c>
    </row>
    <row r="4" spans="2:5" x14ac:dyDescent="0.3">
      <c r="B4" t="s">
        <v>128</v>
      </c>
      <c r="E4" t="s">
        <v>125</v>
      </c>
    </row>
    <row r="5" spans="2:5" x14ac:dyDescent="0.3">
      <c r="B5" t="s">
        <v>127</v>
      </c>
    </row>
    <row r="8" spans="2:5" x14ac:dyDescent="0.3">
      <c r="B8" t="s">
        <v>82</v>
      </c>
    </row>
    <row r="9" spans="2:5" x14ac:dyDescent="0.3">
      <c r="B9" t="s">
        <v>37</v>
      </c>
    </row>
    <row r="10" spans="2:5" x14ac:dyDescent="0.3">
      <c r="B10" t="s">
        <v>38</v>
      </c>
    </row>
    <row r="13" spans="2:5" x14ac:dyDescent="0.3">
      <c r="B13" t="s">
        <v>121</v>
      </c>
    </row>
    <row r="14" spans="2:5" x14ac:dyDescent="0.3">
      <c r="B14" t="s">
        <v>115</v>
      </c>
    </row>
    <row r="15" spans="2:5" x14ac:dyDescent="0.3">
      <c r="B15" t="s">
        <v>118</v>
      </c>
    </row>
    <row r="16" spans="2:5" x14ac:dyDescent="0.3">
      <c r="B16" t="s">
        <v>116</v>
      </c>
    </row>
    <row r="17" spans="2:2" x14ac:dyDescent="0.3">
      <c r="B17" t="s">
        <v>117</v>
      </c>
    </row>
    <row r="18" spans="2:2" x14ac:dyDescent="0.3">
      <c r="B18" t="s">
        <v>119</v>
      </c>
    </row>
    <row r="19" spans="2:2" x14ac:dyDescent="0.3">
      <c r="B19" t="s">
        <v>120</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4" customWidth="1"/>
    <col min="2" max="16384" width="11.44140625" style="4"/>
  </cols>
  <sheetData>
    <row r="3" spans="1:1" x14ac:dyDescent="0.3">
      <c r="A3" s="5" t="s">
        <v>14</v>
      </c>
    </row>
    <row r="4" spans="1:1" x14ac:dyDescent="0.3">
      <c r="A4" s="5" t="s">
        <v>15</v>
      </c>
    </row>
    <row r="5" spans="1:1" x14ac:dyDescent="0.3">
      <c r="A5" s="5" t="s">
        <v>16</v>
      </c>
    </row>
    <row r="6" spans="1:1" x14ac:dyDescent="0.3">
      <c r="A6" s="5" t="s">
        <v>10</v>
      </c>
    </row>
    <row r="7" spans="1:1" x14ac:dyDescent="0.3">
      <c r="A7" s="5" t="s">
        <v>9</v>
      </c>
    </row>
    <row r="8" spans="1:1" x14ac:dyDescent="0.3">
      <c r="A8" s="5" t="s">
        <v>19</v>
      </c>
    </row>
    <row r="9" spans="1:1" x14ac:dyDescent="0.3">
      <c r="A9" s="5" t="s">
        <v>20</v>
      </c>
    </row>
    <row r="10" spans="1:1" x14ac:dyDescent="0.3">
      <c r="A10" s="5" t="s">
        <v>22</v>
      </c>
    </row>
    <row r="11" spans="1:1" x14ac:dyDescent="0.3">
      <c r="A11" s="5" t="s">
        <v>23</v>
      </c>
    </row>
    <row r="12" spans="1:1" x14ac:dyDescent="0.3">
      <c r="A12" s="5" t="s">
        <v>25</v>
      </c>
    </row>
    <row r="13" spans="1:1" x14ac:dyDescent="0.3">
      <c r="A13" s="5" t="s">
        <v>26</v>
      </c>
    </row>
    <row r="14" spans="1:1" x14ac:dyDescent="0.3">
      <c r="A14" s="5" t="s">
        <v>27</v>
      </c>
    </row>
    <row r="16" spans="1:1" x14ac:dyDescent="0.3">
      <c r="A16" s="5" t="s">
        <v>30</v>
      </c>
    </row>
    <row r="17" spans="1:1" x14ac:dyDescent="0.3">
      <c r="A17" s="5" t="s">
        <v>31</v>
      </c>
    </row>
    <row r="18" spans="1:1" x14ac:dyDescent="0.3">
      <c r="A18" s="5" t="s">
        <v>32</v>
      </c>
    </row>
    <row r="20" spans="1:1" x14ac:dyDescent="0.3">
      <c r="A20" s="5" t="s">
        <v>37</v>
      </c>
    </row>
    <row r="21" spans="1:1" x14ac:dyDescent="0.3">
      <c r="A21" s="5"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2020-05-13T01:12:22Z</cp:lastPrinted>
  <dcterms:created xsi:type="dcterms:W3CDTF">2020-03-24T23:12:47Z</dcterms:created>
  <dcterms:modified xsi:type="dcterms:W3CDTF">2023-07-19T16:13:02Z</dcterms:modified>
</cp:coreProperties>
</file>