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QUIPO 36\Desktop\PLANES DE ACCION A 30 DE JUNIO PARA PUBLICAR\"/>
    </mc:Choice>
  </mc:AlternateContent>
  <bookViews>
    <workbookView xWindow="0" yWindow="0" windowWidth="21600" windowHeight="7830" tabRatio="700" firstSheet="2" activeTab="4"/>
  </bookViews>
  <sheets>
    <sheet name="FORTALECIMIENTO - REACTIVACIÓN" sheetId="80" r:id="rId1"/>
    <sheet name="PRODUCCIÓN SOSTENIBLE" sheetId="74" r:id="rId2"/>
    <sheet name="INFRAESTRUCTURA PRODUCTIVA" sheetId="79" r:id="rId3"/>
    <sheet name="RED VIAL TERCIARIA" sheetId="75" r:id="rId4"/>
    <sheet name="GASIFICACIÓN" sheetId="87" r:id="rId5"/>
    <sheet name="RELACION DE CTO X META" sheetId="89" r:id="rId6"/>
  </sheets>
  <externalReferences>
    <externalReference r:id="rId7"/>
  </externalReferences>
  <definedNames>
    <definedName name="_xlnm.Print_Area" localSheetId="0">'FORTALECIMIENTO - REACTIVACIÓN'!$B$1:$O$95</definedName>
    <definedName name="_xlnm.Print_Area" localSheetId="2">'INFRAESTRUCTURA PRODUCTIVA'!$A$1:$N$32</definedName>
    <definedName name="_xlnm.Print_Area" localSheetId="1">'PRODUCCIÓN SOSTENIBLE'!$A$1:$O$57</definedName>
    <definedName name="_xlnm.Print_Area">#REF!</definedName>
    <definedName name="BARRIOS" localSheetId="0">[1]listas!#REF!</definedName>
    <definedName name="BARRIOS">[1]listas!#REF!</definedName>
    <definedName name="ooo" localSheetId="0">[1]listas!#REF!</definedName>
    <definedName name="ooo">[1]listas!#REF!</definedName>
    <definedName name="ppp" localSheetId="0">[1]listas!#REF!</definedName>
    <definedName name="ppp">[1]listas!#REF!</definedName>
    <definedName name="_xlnm.Print_Titles" localSheetId="0">'FORTALECIMIENTO - REACTIVACIÓN'!$1:$14</definedName>
    <definedName name="_xlnm.Print_Titles">#N/A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8" i="87" l="1"/>
  <c r="E59" i="75" l="1"/>
  <c r="E58" i="75"/>
  <c r="F38" i="74"/>
  <c r="F37" i="74"/>
  <c r="M18" i="87"/>
  <c r="M58" i="75"/>
  <c r="L58" i="75"/>
  <c r="F58" i="75"/>
  <c r="G58" i="75"/>
  <c r="H58" i="75"/>
  <c r="M25" i="79"/>
  <c r="L25" i="79"/>
  <c r="N21" i="74"/>
  <c r="L38" i="75"/>
  <c r="M38" i="75"/>
  <c r="N38" i="75"/>
  <c r="L40" i="75"/>
  <c r="M40" i="75"/>
  <c r="L50" i="75"/>
  <c r="F26" i="79"/>
  <c r="E26" i="79"/>
  <c r="G38" i="74"/>
  <c r="G37" i="74"/>
  <c r="N37" i="74" l="1"/>
  <c r="N40" i="75"/>
  <c r="D217" i="89"/>
  <c r="F152" i="89"/>
  <c r="E136" i="89"/>
  <c r="F135" i="89" s="1"/>
  <c r="F108" i="89"/>
  <c r="F11" i="89"/>
  <c r="H59" i="75"/>
  <c r="F18" i="87"/>
  <c r="F19" i="87"/>
  <c r="H19" i="87"/>
  <c r="H18" i="87"/>
  <c r="E19" i="87"/>
  <c r="H38" i="74"/>
  <c r="F57" i="80"/>
  <c r="F56" i="80"/>
  <c r="J125" i="89"/>
  <c r="F125" i="89"/>
  <c r="F59" i="75"/>
  <c r="E37" i="75"/>
  <c r="E43" i="75"/>
  <c r="E45" i="75"/>
  <c r="E46" i="75"/>
  <c r="E47" i="75"/>
  <c r="E48" i="75"/>
  <c r="E49" i="75"/>
  <c r="E51" i="75"/>
  <c r="M50" i="75" s="1"/>
  <c r="E52" i="75"/>
  <c r="E53" i="75"/>
  <c r="E54" i="75"/>
  <c r="E55" i="75"/>
  <c r="E56" i="75"/>
  <c r="E57" i="75"/>
  <c r="E26" i="75"/>
  <c r="E29" i="75"/>
  <c r="E30" i="75"/>
  <c r="E33" i="75"/>
  <c r="E34" i="75"/>
  <c r="E35" i="75"/>
  <c r="E36" i="75"/>
  <c r="H57" i="80" l="1"/>
  <c r="N56" i="80"/>
  <c r="L19" i="79"/>
  <c r="M19" i="79"/>
  <c r="L21" i="79"/>
  <c r="M21" i="79"/>
  <c r="E25" i="79"/>
  <c r="N19" i="79" l="1"/>
  <c r="G8" i="89"/>
  <c r="H155" i="89"/>
  <c r="F150" i="89" l="1"/>
  <c r="F143" i="89"/>
  <c r="F122" i="89"/>
  <c r="F119" i="89"/>
  <c r="F112" i="89"/>
  <c r="F106" i="89"/>
  <c r="F105" i="89"/>
  <c r="F93" i="89"/>
  <c r="F79" i="89"/>
  <c r="F78" i="89"/>
  <c r="F74" i="89"/>
  <c r="F73" i="89"/>
  <c r="F71" i="89"/>
  <c r="F69" i="89"/>
  <c r="F63" i="89"/>
  <c r="F56" i="89"/>
  <c r="F51" i="89"/>
  <c r="F50" i="89"/>
  <c r="F48" i="89"/>
  <c r="F46" i="89"/>
  <c r="F44" i="89"/>
  <c r="F40" i="89"/>
  <c r="F28" i="89"/>
  <c r="F16" i="89"/>
  <c r="F9" i="89"/>
  <c r="F3" i="89"/>
  <c r="F4" i="89"/>
  <c r="G59" i="75"/>
  <c r="L36" i="75"/>
  <c r="M26" i="75"/>
  <c r="M30" i="75"/>
  <c r="E18" i="87"/>
  <c r="M16" i="87"/>
  <c r="L16" i="87"/>
  <c r="N16" i="87" s="1"/>
  <c r="M52" i="75"/>
  <c r="M42" i="75"/>
  <c r="M48" i="75"/>
  <c r="M46" i="75"/>
  <c r="M34" i="75"/>
  <c r="M32" i="75"/>
  <c r="N30" i="80"/>
  <c r="N26" i="80"/>
  <c r="N24" i="80"/>
  <c r="M26" i="80"/>
  <c r="G56" i="80"/>
  <c r="G57" i="80"/>
  <c r="N35" i="74"/>
  <c r="N33" i="74"/>
  <c r="N31" i="74"/>
  <c r="N27" i="74"/>
  <c r="N19" i="74"/>
  <c r="N23" i="74"/>
  <c r="N17" i="74"/>
  <c r="M35" i="74"/>
  <c r="M31" i="74"/>
  <c r="M27" i="74"/>
  <c r="M25" i="74"/>
  <c r="M28" i="75"/>
  <c r="L28" i="75"/>
  <c r="L30" i="75"/>
  <c r="L32" i="75"/>
  <c r="L26" i="75"/>
  <c r="L24" i="75"/>
  <c r="N50" i="80"/>
  <c r="M50" i="80"/>
  <c r="N54" i="80"/>
  <c r="M54" i="80"/>
  <c r="L17" i="79"/>
  <c r="M17" i="79"/>
  <c r="L23" i="79"/>
  <c r="F25" i="79"/>
  <c r="L34" i="75"/>
  <c r="M36" i="75"/>
  <c r="L42" i="75"/>
  <c r="L44" i="75"/>
  <c r="L46" i="75"/>
  <c r="L48" i="75"/>
  <c r="L52" i="75"/>
  <c r="L54" i="75"/>
  <c r="M54" i="75"/>
  <c r="L56" i="75"/>
  <c r="M17" i="74"/>
  <c r="M19" i="74"/>
  <c r="M21" i="74"/>
  <c r="M23" i="74"/>
  <c r="N25" i="74"/>
  <c r="M29" i="74"/>
  <c r="N29" i="74"/>
  <c r="M33" i="74"/>
  <c r="M18" i="80"/>
  <c r="N18" i="80"/>
  <c r="M20" i="80"/>
  <c r="N20" i="80"/>
  <c r="M22" i="80"/>
  <c r="N22" i="80"/>
  <c r="M24" i="80"/>
  <c r="M28" i="80"/>
  <c r="M30" i="80"/>
  <c r="M32" i="80"/>
  <c r="N32" i="80"/>
  <c r="N34" i="80"/>
  <c r="M36" i="80"/>
  <c r="N36" i="80"/>
  <c r="M38" i="80"/>
  <c r="N38" i="80"/>
  <c r="M40" i="80"/>
  <c r="N40" i="80"/>
  <c r="M42" i="80"/>
  <c r="N42" i="80"/>
  <c r="M44" i="80"/>
  <c r="N44" i="80"/>
  <c r="M46" i="80"/>
  <c r="N46" i="80"/>
  <c r="M48" i="80"/>
  <c r="N48" i="80"/>
  <c r="M52" i="80"/>
  <c r="N52" i="80"/>
  <c r="M24" i="75"/>
  <c r="O22" i="80"/>
  <c r="M56" i="80" l="1"/>
  <c r="M37" i="74"/>
  <c r="O25" i="74"/>
  <c r="F75" i="89"/>
  <c r="N24" i="75"/>
  <c r="N36" i="75"/>
  <c r="N30" i="75"/>
  <c r="N17" i="79"/>
  <c r="O29" i="74"/>
  <c r="O33" i="74"/>
  <c r="O23" i="74"/>
  <c r="O21" i="74"/>
  <c r="O38" i="80"/>
  <c r="O52" i="80"/>
  <c r="O50" i="80"/>
  <c r="O48" i="80"/>
  <c r="O40" i="80"/>
  <c r="O42" i="80"/>
  <c r="O32" i="80"/>
  <c r="O26" i="80"/>
  <c r="O18" i="80"/>
  <c r="N48" i="75"/>
  <c r="O46" i="80"/>
  <c r="O34" i="80"/>
  <c r="O35" i="74"/>
  <c r="O44" i="80"/>
  <c r="N26" i="75"/>
</calcChain>
</file>

<file path=xl/sharedStrings.xml><?xml version="1.0" encoding="utf-8"?>
<sst xmlns="http://schemas.openxmlformats.org/spreadsheetml/2006/main" count="922" uniqueCount="561">
  <si>
    <r>
      <rPr>
        <b/>
        <sz val="16"/>
        <rFont val="Arial"/>
        <family val="2"/>
      </rPr>
      <t>PROCESO:</t>
    </r>
    <r>
      <rPr>
        <sz val="16"/>
        <rFont val="Arial"/>
        <family val="2"/>
      </rPr>
      <t xml:space="preserve"> PLANEACIÓN ESTRATÉGICA Y TERRITORIAL</t>
    </r>
  </si>
  <si>
    <r>
      <t xml:space="preserve">Codigo: </t>
    </r>
    <r>
      <rPr>
        <sz val="16"/>
        <rFont val="Arial"/>
        <family val="2"/>
      </rPr>
      <t>FOR-08-PRO-PET-01</t>
    </r>
  </si>
  <si>
    <r>
      <t>Version:</t>
    </r>
    <r>
      <rPr>
        <sz val="16"/>
        <rFont val="Arial"/>
        <family val="2"/>
      </rPr>
      <t xml:space="preserve"> 01</t>
    </r>
  </si>
  <si>
    <r>
      <rPr>
        <b/>
        <sz val="16"/>
        <rFont val="Arial"/>
        <family val="2"/>
      </rPr>
      <t>FORMATO:</t>
    </r>
    <r>
      <rPr>
        <sz val="16"/>
        <rFont val="Arial"/>
        <family val="2"/>
      </rPr>
      <t xml:space="preserve"> PLAN DE ACCIÓN</t>
    </r>
  </si>
  <si>
    <r>
      <t xml:space="preserve">Fecha: </t>
    </r>
    <r>
      <rPr>
        <sz val="16"/>
        <rFont val="Arial"/>
        <family val="2"/>
      </rPr>
      <t>31/08/2017</t>
    </r>
  </si>
  <si>
    <r>
      <t xml:space="preserve">Pagina: </t>
    </r>
    <r>
      <rPr>
        <sz val="16"/>
        <rFont val="Arial"/>
        <family val="2"/>
      </rPr>
      <t>1 de  1</t>
    </r>
  </si>
  <si>
    <r>
      <t xml:space="preserve">SECRETARÍA / ENTIDAD: </t>
    </r>
    <r>
      <rPr>
        <sz val="20"/>
        <rFont val="Arial"/>
        <family val="2"/>
      </rPr>
      <t xml:space="preserve">SECRETARÍA DE AGRICULTURA Y DESARROLLO RURAL                                         </t>
    </r>
    <r>
      <rPr>
        <b/>
        <sz val="18"/>
        <rFont val="Arial"/>
        <family val="2"/>
      </rPr>
      <t xml:space="preserve">/ DIRECCIÓN: </t>
    </r>
    <r>
      <rPr>
        <sz val="20"/>
        <rFont val="Arial"/>
        <family val="2"/>
      </rPr>
      <t>ASUNTOS AGROPECUARIOS Y UMATA Y DESARROLLO RURAL</t>
    </r>
  </si>
  <si>
    <t>FECHA DE PROGRAMACIÓN: 01 ENERO DE 2023</t>
  </si>
  <si>
    <t>PROCESO: FORTALECIMIENTO DE CAPACIDADES PRODUCTIVAS</t>
  </si>
  <si>
    <t xml:space="preserve">RELACIÓN DE CONTRATOS Y CONVENIOS </t>
  </si>
  <si>
    <t>No</t>
  </si>
  <si>
    <t>OBJETO</t>
  </si>
  <si>
    <t>VALOR</t>
  </si>
  <si>
    <t>VER ANEXO</t>
  </si>
  <si>
    <t>CÓDIGO BPPIM:   2020730010073</t>
  </si>
  <si>
    <t>CÓDIGO PRESUPUESTAL 212320201003-2020730010073-01</t>
  </si>
  <si>
    <t>CÓDIGO PRESUPUESTAL 212320202008-2020730010073-01</t>
  </si>
  <si>
    <t>CÓDIGO PRESUPUESTAL 212320202009-2020730010073-01</t>
  </si>
  <si>
    <t>PRINCIPALES ACTIVIDADES</t>
  </si>
  <si>
    <t>UNIDAD DE MEDIDA</t>
  </si>
  <si>
    <t>PROGRAMADO</t>
  </si>
  <si>
    <t>CANT.</t>
  </si>
  <si>
    <t>COSTO TOTAL   (MILES DE PESOS)</t>
  </si>
  <si>
    <t>FUENTES DE FINANCIACIÓN (EN MILES DE $)</t>
  </si>
  <si>
    <t>PROGRAMACIÓN (dd/mm/aa)</t>
  </si>
  <si>
    <t>INDICADORES DE GESTIÓN</t>
  </si>
  <si>
    <t>ÍNDICE FÍSICO</t>
  </si>
  <si>
    <t>ÍNDICE INVERSIÓN</t>
  </si>
  <si>
    <t>EFICIENCIA</t>
  </si>
  <si>
    <t>EJECUTADO</t>
  </si>
  <si>
    <t>MPIO</t>
  </si>
  <si>
    <t>SGP</t>
  </si>
  <si>
    <t>CRÉDITO</t>
  </si>
  <si>
    <t>OTROS</t>
  </si>
  <si>
    <t xml:space="preserve">INICIO </t>
  </si>
  <si>
    <t>TERMINACIÓN</t>
  </si>
  <si>
    <t>Realizar reporte semestral a la plataforma del Ministerio de Agricultura, administrada por la UPRA (Unidad de Planificación Regional Agrícola) de las  EVAS (Evaluaciones Agropecuarias Municipales)</t>
  </si>
  <si>
    <t xml:space="preserve">No. de reportes de EVAS realizados </t>
  </si>
  <si>
    <t>P</t>
  </si>
  <si>
    <t>E</t>
  </si>
  <si>
    <t>Actualizar la base de datos de productores agropecuarios municipales, consolidando información de los Registros Únicos de Extensión Agropecuaria-RUEA, aplicados en la zona rural de Ibagué</t>
  </si>
  <si>
    <t>No. de bases de datos de RUEA actualizadas</t>
  </si>
  <si>
    <t>Actualizar el documento de Diagnóstico Agropecuario Municipal con información primaria obtenida en el territorio rural del municipio de Ibagué y procesamiento de la información secundaria, generada por entidades oficiales de soporte a nivel Nacional, relacionadas</t>
  </si>
  <si>
    <t>No. de documentos  actualizados</t>
  </si>
  <si>
    <t>Actualizar el documento técnico de planificación municipal del Programa de extensión agropecuaria para el Municipio de Ibagué, realizado por la Secretaría de Agricultura y Desarrollo Rural</t>
  </si>
  <si>
    <t>No. de documentos de planificación actualizados</t>
  </si>
  <si>
    <t>Prestar asistencia técnica agrícola y pecuaria para fortalecer la producción, productividad, transformación y comercialización agropecuaria de la zona rural de Ibagué</t>
  </si>
  <si>
    <t>No. de asistencias técnicas agropecuarias realizadas</t>
  </si>
  <si>
    <t>Actualizar la base de datos de usuarios, de acuerdo a las asistencias técnicas agrícolas y pecuarias realizadas</t>
  </si>
  <si>
    <t>No. de bases de datos de asistencias técnicas agropecuarias actualizadas</t>
  </si>
  <si>
    <t>Coofinanciar alianzas productivas para el desarrollo de cultivos de la zona rural del Municipio de Ibagué</t>
  </si>
  <si>
    <t>No. de alianzas productivas realizadas</t>
  </si>
  <si>
    <t>Brindar apoyo  para el fortalecimiento de asociaciones de productores agropecuarios en procesos administrativos, sociales y económicos, caracterización de usuarios, acompañamiento y asistencia técnica permanente</t>
  </si>
  <si>
    <t xml:space="preserve">No. de organizaciones  de productores fortalecidas </t>
  </si>
  <si>
    <t>Brindar acompañamiento técnico y formación a las organizaciónes de productores agropecuarios, para la creación de modelos de asociatividad de segundo nivel</t>
  </si>
  <si>
    <t>No. de modelos de asociatividad de segundo nivel implementados</t>
  </si>
  <si>
    <t>Fortalecer el Consejo Municipal de Desarrollo Rural en términos técnicos y logísticos, garantizando el desarrollo de las sesiones para la participación activa de esta  en la planeación, gestión, ejecución, seguimiento y control de las políticas y programas ejecutados por la Administración Municipal dirigidas sector rural</t>
  </si>
  <si>
    <t xml:space="preserve">No. de Consejos Municipales de de Desarrollo Rural con acompañamiento </t>
  </si>
  <si>
    <t>Capacitar en Buenas Prácticas Agrícolas-BPA y Buenas Prácticas Pecuarias-BPP a productores de la zona rural de Ibagué</t>
  </si>
  <si>
    <t>No. de productores  capacitados en BPA y BPP</t>
  </si>
  <si>
    <t>Realizar alianzas estratégicas con el Servicio Nacional de Aprendizaje-SENA, la Federación Nacional de Avicultores de Colombia-FENAVI, el Fondo Nacional Avícola-FONAV y la Federación Nacional de Cafeteros-FNC, para certificar e implementar en BPA, BPP y BPM a los pequeños productores de la zona rural del Municipio de Ibagué</t>
  </si>
  <si>
    <t>No. de productores  certificados en BPA y BPP</t>
  </si>
  <si>
    <t>Apoyar a pequeños y medianos productores de la zona rural de Ibagué, para obtener la certificación en producción orgánica y/o limpia</t>
  </si>
  <si>
    <t>No. de productores certificados en agricultura orgánica</t>
  </si>
  <si>
    <t>Apoyar a pequeños y medianos productores  rurales, para la partipación en eventos de circuitos cortos de comercialización, encuentros masivos locales y regionales, para la ampliación de las líneas directas de comercialización de productos agropecuarios de la zona rural de Ibagué</t>
  </si>
  <si>
    <t>No. de productores apoyados en encuentros locales de comercialización</t>
  </si>
  <si>
    <t xml:space="preserve">Realizar eventos y encuentros locales de comercialización para apoyar productores agropecuarios rurales (ferias agropecuarias, ruedas de negocio eventos  de socialización, exposiciones  agropecuarias) </t>
  </si>
  <si>
    <t>No. de encuentros locales de comercialización realizados</t>
  </si>
  <si>
    <t>Implementar la plataforma virtual de comercialización para el sector agropecuario de la zona rural de Ibagué</t>
  </si>
  <si>
    <t>No. de plataformas virtuales implementadas</t>
  </si>
  <si>
    <t>Ejecutar y/o hacer seguimiento a proyectos productivos, a través de la prestación de  asistencia e incorporar el concepto de cadena de valor en  cadenas priorizadas de la zona rural de Ibagué</t>
  </si>
  <si>
    <t>No. de cadenas priorizadas dinamizadas</t>
  </si>
  <si>
    <t>Implementar un programa de huertas caseras para el autoconsumo y la generación de ingresos de las familias campesinas rurales</t>
  </si>
  <si>
    <t>No. de programas implementados</t>
  </si>
  <si>
    <t>Implementar el programa de Escuelas Campesinas, a través de jornadas de capacitación en alianza con el SENA, para el fortalecimiento de las cadenas priorizadas</t>
  </si>
  <si>
    <t xml:space="preserve"> TOTAL PLAN DE ACCIÓN</t>
  </si>
  <si>
    <t>METAS DE RESULTADO</t>
  </si>
  <si>
    <t>METAS DE PRODUCTO</t>
  </si>
  <si>
    <t>INDICADORES</t>
  </si>
  <si>
    <t>SECRETARIO DESPACHO / DIRECTOR</t>
  </si>
  <si>
    <t>Realizar 4 evaluaciones municipales agropecuarias (EVAS)</t>
  </si>
  <si>
    <t>Documentos de evaluación elaborados</t>
  </si>
  <si>
    <t>Implementar un diagnóstico agropecuario municipal sistematizado</t>
  </si>
  <si>
    <t xml:space="preserve">Planes de desarrollo agropecuario y rural elaborados </t>
  </si>
  <si>
    <t>Implementar el Registro Único de Extensión Agropecuaria - RUEA</t>
  </si>
  <si>
    <t xml:space="preserve">Documentos de planeación elaborados </t>
  </si>
  <si>
    <t>Formular 1 programa de extensión agropecuaria municipal</t>
  </si>
  <si>
    <t>Estrategia comercial y de innovación para el fortalecimiento técnico, talento humano de apoyo a los productores</t>
  </si>
  <si>
    <t>Productores beneficiados</t>
  </si>
  <si>
    <t xml:space="preserve">Apoyar la conformación y fortalecimiento de las asociaciones de productores rurales </t>
  </si>
  <si>
    <t xml:space="preserve">Asociaciones fortalecidas </t>
  </si>
  <si>
    <t xml:space="preserve">Organizar 3 modelos de asociatividad de segundo nivel </t>
  </si>
  <si>
    <t xml:space="preserve">Asociaciones apoyadas </t>
  </si>
  <si>
    <t>Apoyar el Consejo Municipal de Desarrollo Rural - CDMR</t>
  </si>
  <si>
    <t xml:space="preserve">Servicio de fortalecimiento de capacidades locales </t>
  </si>
  <si>
    <t>Capacitar a 600 productores en buenas prácticas agrícolas y pecuarias</t>
  </si>
  <si>
    <t>Número de productores capacitados</t>
  </si>
  <si>
    <t>Aumentar en 500 el número  de productores certificados en BPA, BPP y BPM</t>
  </si>
  <si>
    <t>Número de productores beneficiados</t>
  </si>
  <si>
    <t>Estrategia para apoyar pequeños y medianos productores con certificación en agricultura orgánica y/o producción limpia</t>
  </si>
  <si>
    <t>Aumentar en 1500 el número de productores agropecuarios apoyados con ICR y FAG</t>
  </si>
  <si>
    <t>Servicio de apoyo financiero para proyectos productivos</t>
  </si>
  <si>
    <t>Apoyar a 400 productores agropecuarios  en eventos de circuitos cortos de comercialización (Mi campo vibra en la ciudad)</t>
  </si>
  <si>
    <t>Realizar 50 eventos y encuentros locales (virtuales y/o presenciales) de comercialización para apoyar productores agropecuarios rurales (ferias agropecuarias, ruedas de negocio, eventos de  socialización, exposiciones agropecuarias)</t>
  </si>
  <si>
    <t xml:space="preserve">Servicio de apoyo para el fomento organizativo de la Agricultura Campesina, Familiar y Comunitaria </t>
  </si>
  <si>
    <t xml:space="preserve">Implementar la plataforma virtual de comercialización para el sector agropecuario </t>
  </si>
  <si>
    <t>Plataforma implementada</t>
  </si>
  <si>
    <t>Fortalecer y dinamizar las cadenas productivas priorizadas</t>
  </si>
  <si>
    <t>Número de cadenas productivas fortalecidas y dinamizadas</t>
  </si>
  <si>
    <t xml:space="preserve">NOMBRE: DANIEL GUILLERMO JARAMILLO AYALA </t>
  </si>
  <si>
    <t>SECRETARIO DE AGRICULTURA Y DESARROLLO RURAL</t>
  </si>
  <si>
    <t>Implementar un programa de huertas orgánicas para la paz y post pandemia</t>
  </si>
  <si>
    <t>Programa implementado</t>
  </si>
  <si>
    <t>FIRMA</t>
  </si>
  <si>
    <t>NOMBRE: FERNANDO CASTRO ALARCÓN</t>
  </si>
  <si>
    <t>Implementar el programa de escuelas campesinas</t>
  </si>
  <si>
    <t>DIRECTOR DE ASUNTOS AGROPECUARIOS Y UMATA</t>
  </si>
  <si>
    <r>
      <t xml:space="preserve">SECRETARÍA / ENTIDAD: </t>
    </r>
    <r>
      <rPr>
        <sz val="20"/>
        <rFont val="Arial"/>
        <family val="2"/>
      </rPr>
      <t xml:space="preserve">SECRETARÍA DE AGRICULTURA Y DESARROLLO RURAL                                         </t>
    </r>
    <r>
      <rPr>
        <b/>
        <sz val="18"/>
        <rFont val="Arial"/>
        <family val="2"/>
      </rPr>
      <t xml:space="preserve">/ DIRECCIÓN: </t>
    </r>
    <r>
      <rPr>
        <sz val="20"/>
        <rFont val="Arial"/>
        <family val="2"/>
      </rPr>
      <t>ASUNTOS AGROPECUARIOS Y UMATA</t>
    </r>
  </si>
  <si>
    <t>FECHA DE PROGRAMACIÓN: 01 DE ENERO DE 2023</t>
  </si>
  <si>
    <t>CÓDIGO BPPIM:  2020730010074</t>
  </si>
  <si>
    <t>CÓDIGO PRESUPUESTAL 212320201000-2020730010074-01</t>
  </si>
  <si>
    <t>CÓDIGO PRESUPUESTAL 212320202009-2020730010074-01</t>
  </si>
  <si>
    <t>Realizar adecuaciones a la infraestructura física del Vivero Municipal, para mejorar el sistema de tecnificación y producción de material vegetal</t>
  </si>
  <si>
    <t>No. de viveros municipales con adecuaciones realizadas</t>
  </si>
  <si>
    <t xml:space="preserve">Contratar el suministro de materiales para la ampliación, mejoramiento, sostenimiento y mantenimiento del Vivero Municipal  </t>
  </si>
  <si>
    <t xml:space="preserve"> No. de adquisiciones de insumos para el Vivero Municipal </t>
  </si>
  <si>
    <t>Realizar actividades de germinación y desarrollo vegetativo de  plántulas vivas nativas de especies forestales, cacao, y/o café</t>
  </si>
  <si>
    <t xml:space="preserve"> No. plántulas producidas de material vegetal agrícola en el Vivero Municipal </t>
  </si>
  <si>
    <t>Prestar asistencias técnicas para mejorar las prácticas pecuarias y lo dispuesto en la ley de protección y bienestar animal</t>
  </si>
  <si>
    <t>No. de asistencias técnicas pecuarias realizadas</t>
  </si>
  <si>
    <t>Implementar el servicio de asistencia técnica pecuaria para el fomento de la ganadería sostenibe en la zona rural de Ibagué</t>
  </si>
  <si>
    <t xml:space="preserve"> No. de servicios implementados</t>
  </si>
  <si>
    <t>Contratar el establecimiento de parcelas en sistemas silvopastoriles para la adaptación y mitigación al cambio climático en unidades ganaderas bovinas en el Municipio de Ibagué</t>
  </si>
  <si>
    <t>No. de productores rurales beneficiados con proyectos productivos</t>
  </si>
  <si>
    <t>Implementar el servicio de asistencia técnica pecuaria, relacionada con la implementación de módulos apícolas en la zona rural de Ibagué</t>
  </si>
  <si>
    <t>No. de módulos apícolas   implementados</t>
  </si>
  <si>
    <t>Contratar el suministro de elementos y materiales para la instalación de colmenas de "Apis mellifera" que permitan el mejoramiento de la polinización natural de los sistemas productivos de café y frutales de la zona rural del municipio de Ibagué</t>
  </si>
  <si>
    <t>Brindar acompañamiento técnico para la instalación, operación, sostenimiento, mantemnimiento de unidades productivas para la producción agropecuaria familiar, para población con enfoque diferencial</t>
  </si>
  <si>
    <t>No. de proyectos productivos brindados a población víctima</t>
  </si>
  <si>
    <t>Suministrar materiales para fomentar y promover actividades agrícolas que mejoren la calidad de vida de la población urbana y rural</t>
  </si>
  <si>
    <t>No. de familias apoyadas</t>
  </si>
  <si>
    <t>TOTAL PLAN DE ACCIÓN</t>
  </si>
  <si>
    <t>SECRETARIO DESPACHO / GERENTE</t>
  </si>
  <si>
    <t>Aumentar en 1 el número de Viveros Municipales registrado ante el ICA</t>
  </si>
  <si>
    <t>Vivero Municipal registrado ante el ICA</t>
  </si>
  <si>
    <t>Producir 130.000 de plántulas de material vegetal agrícola en  el Vivero Municipal para las cadenas priorizadas</t>
  </si>
  <si>
    <t>Plántulas producidas de material vegetal agrícola en el Vivero Municipal para las cadenas priorizadas</t>
  </si>
  <si>
    <t>p</t>
  </si>
  <si>
    <t xml:space="preserve">Estrategia comercial y de innovación para el fortalecimiento técnico, producción sostenible y de talento humano a productores pecuarios </t>
  </si>
  <si>
    <t>Implementar 150 parcelas agrosilvopastoriles para fomento a la ganadería sostenible</t>
  </si>
  <si>
    <t>Parcelas agrosilvopastoriles para fomento a la ganadería sostenible implementada</t>
  </si>
  <si>
    <t xml:space="preserve">Implementar 200 módulos de producción apícola </t>
  </si>
  <si>
    <t xml:space="preserve">Módulos de producción apícola </t>
  </si>
  <si>
    <t>Implementar 170 proyectos productivos para  población víctima del conflicto armado</t>
  </si>
  <si>
    <t xml:space="preserve">Proyectos productivos para población víctima del conflicto armado </t>
  </si>
  <si>
    <t>Fortalecimiento en los procesos de agricultura urbana, familiar y el fomento de la producción campesina</t>
  </si>
  <si>
    <t>Número de familias apoyadas</t>
  </si>
  <si>
    <r>
      <t xml:space="preserve">SECRETARÍA / ENTIDAD: </t>
    </r>
    <r>
      <rPr>
        <sz val="20"/>
        <rFont val="Arial"/>
        <family val="2"/>
      </rPr>
      <t xml:space="preserve">SECRETARÍA DE AGRICULTURA Y DESARROLLO RURAL                                         </t>
    </r>
    <r>
      <rPr>
        <b/>
        <sz val="18"/>
        <rFont val="Arial"/>
        <family val="2"/>
      </rPr>
      <t xml:space="preserve">/ DIRECCIÓN: </t>
    </r>
    <r>
      <rPr>
        <sz val="20"/>
        <rFont val="Arial"/>
        <family val="2"/>
      </rPr>
      <t>DESARROLLO RURAL</t>
    </r>
  </si>
  <si>
    <t>PROCESO: VIVIENDA DIGNA</t>
  </si>
  <si>
    <t>CÓDIGO BPPIM: 2020730010075</t>
  </si>
  <si>
    <t>CÓDIGO PRESUPUESTAL 212320201003-2020730010075-01</t>
  </si>
  <si>
    <t>CÓDIGO PRESUPUESTAL 212320202009-2020730010075-01</t>
  </si>
  <si>
    <t>Formular proyectos para el fortalecimiento de las capacidades productivas tecnológicas y comerciales para la obtención de productos con valor agregado, en el marco de la reactivación económica para el Municipio de Ibagué</t>
  </si>
  <si>
    <t>No. de proyectos formulados</t>
  </si>
  <si>
    <t>Brindar acompañamiento tecnico para la  implementacion de proyectos dirigidos a la Fortalecer las capacidadades productivas tecnológicas y comerciales  que permitan la apropiacion de nuevas tecnologias para la obtencion de producto con valor agregado en las cadenas priorizadas .</t>
  </si>
  <si>
    <t>No. de asistencias técnicas</t>
  </si>
  <si>
    <t>Fortalecer la cadena productiva del café en dos ejes: capacitación y  procesos de comercialización en  el marco de la reactivación económica para el municipio de Ibagué</t>
  </si>
  <si>
    <t xml:space="preserve">No. de proyectos implentados </t>
  </si>
  <si>
    <t>Brindar acompañamiento profesional para la formulación de proyectos dirigidos a la construccion de centrales de abasto, centros de acopio, infraestructura productiva y de comercialización para pequeños productores rurales</t>
  </si>
  <si>
    <t>No. de acompañamientos técnicos para la estructuración de proyectos realizados</t>
  </si>
  <si>
    <t>Número productores con acuerdos comerciales suscritos - agricultura por contrato</t>
  </si>
  <si>
    <t>Proyectos de infraestructura para la transformación y comercialización de productos agropecuarios.</t>
  </si>
  <si>
    <t>Proyectos formulados</t>
  </si>
  <si>
    <t xml:space="preserve">Gestionar la construcción de la central de abastos </t>
  </si>
  <si>
    <t xml:space="preserve">Centrales de abastos gestionadas </t>
  </si>
  <si>
    <t>NOMBRE: JUAN JERÓNIMO CUELLAR CHÁVEZ</t>
  </si>
  <si>
    <t>FECHA DE PROGRAMACIÓN: 01 DE ENERO DE 2022</t>
  </si>
  <si>
    <t>CODIGO BPPIM: 2020730010072</t>
  </si>
  <si>
    <t>CODIGO PRESUPUESTAL 212320201003-2020730010072-17</t>
  </si>
  <si>
    <t>CODIGO PRESUPUESTAL 212320201004-2020730010072-17</t>
  </si>
  <si>
    <t>CODIGO PRESUPUESTAL 212320202005-2020730010072-17</t>
  </si>
  <si>
    <t>CODIGO PRESUPUESTAL 212320202007-2020730010072-17</t>
  </si>
  <si>
    <t>CODIGO PRESUPUESTAL 212320202008-2020730010072-17</t>
  </si>
  <si>
    <t xml:space="preserve">CODIGO PRESUPUESTAL 212320202009-2020730010072-01   </t>
  </si>
  <si>
    <t>CODIGO PRESUPUESTAL 212320202005-2020730010072-14</t>
  </si>
  <si>
    <t>CODIGO PRESUPUESTAL 2123201010030208-2021730010025-14</t>
  </si>
  <si>
    <t>CODIGO PRESUPUESTAL 2123201010030208-2021730010025-01</t>
  </si>
  <si>
    <t>Realizar mantenimiento rutinario y atención a emergencias para la recuperación y conformación de la malla vial terciaria (limpieza mecánica, reconstrucción de cunetas  y extensión de material de afirmado para la recuperación de la banca, remoción de derrumbes)</t>
  </si>
  <si>
    <t>Km de red vial terciaria con mantenimiento</t>
  </si>
  <si>
    <t>Brindar apoyo técnico  para el fortalecimiento a las actividades dirigidas al mantenimiento de vías terciarias</t>
  </si>
  <si>
    <t>No. de apoyos prestados para el mantenimiento de la malla vial terciaria</t>
  </si>
  <si>
    <t>Realizar mantenimiento preventivo y correctivo a los vehículos y maquinaria amarilla que hacen parte del parque automotor de la Secretaría de Agricultura y Desarrollo Rural</t>
  </si>
  <si>
    <t>No. de mantenimientos del parque automotor</t>
  </si>
  <si>
    <t>Contratar el suministro de combustible para los vehículos que conforman el parque automotor de la Secretaría de Agricultura y Desarrollo Rural</t>
  </si>
  <si>
    <t>No. de suministros de combustible para el parque automotor</t>
  </si>
  <si>
    <t>Alquiler de maquinaria amarilla para realizar el mantenimiento de la red vial terciaria de la zona rural del Municipio de Ibagué</t>
  </si>
  <si>
    <t>No. de veces en el que se alquiló maquinaria amarilla</t>
  </si>
  <si>
    <t>No. de veces en el que se compró maquinaria amarilla</t>
  </si>
  <si>
    <t>Desarrollar actividades técnicas para la elaboración de presupuestos de obra  (cantidad de materiales) y seguimiento a inversiones para el mejoramiento y/o manteniemiento de puentes petonales y/o vehiculares en la red vial terciaria municipal</t>
  </si>
  <si>
    <t xml:space="preserve">No. de documentos técnicos elaborados para el mejoramiento de la infraestructura vial rural </t>
  </si>
  <si>
    <t>Desarrollar actividades técnicas  para elaboración  de presupuestos de obra (cantidad de materiales) y  seguimiento a inversiones para la  Construccion de placa huellas enla red vial terciaria municipal</t>
  </si>
  <si>
    <t xml:space="preserve">Desarrollar actividades técnicas diagnotico de puentes  peatonales y/o vehiculares </t>
  </si>
  <si>
    <t xml:space="preserve">No. de documentos técnicos elaborados para el diagnostico de puentes </t>
  </si>
  <si>
    <t>Realizar el mantenimiento de puentes peatonales y/o vehiculares ubicados en la zona rural del municipio de Ibagué</t>
  </si>
  <si>
    <t>No. de puentes peatonales y/o mulares construidos y/o mantenidos</t>
  </si>
  <si>
    <t>Realizar las actividades dirigidas a la adecuación, mantenimiento y sostenimiento de los caminos veredales</t>
  </si>
  <si>
    <t>Km de caminos veredales ampliados y/o mantenidos</t>
  </si>
  <si>
    <t>Contratar el suministro de elementos de ferretería para atender requerimientos y necesidades de obras para la construcción y/o mejoramiento de la infraestructura de la malla vial terciaria</t>
  </si>
  <si>
    <t>No. de suministros de materiales de ferretería</t>
  </si>
  <si>
    <t>Contratar la construcción de placa huella tipo INVÍAS en red vial terciaria del municipio de Ibagué</t>
  </si>
  <si>
    <t>Km de placa huella construidos</t>
  </si>
  <si>
    <t xml:space="preserve">Contratarla construcción de del puente peatonal la esperanza vereda la cocare </t>
  </si>
  <si>
    <t xml:space="preserve">Contratar interventoría técnica para la construcción de del puente peatonal la esperanza vereda la cocare </t>
  </si>
  <si>
    <t>No. de procesos de interventoría adjudicados para obras en la red vial terciaria</t>
  </si>
  <si>
    <t xml:space="preserve">Contratar el alquiler de vehiculos para la realizacion de visitas tecnicas convenio de placa huella </t>
  </si>
  <si>
    <t>No. de procesos  adjudicados para el análisis de suelos de la red vial terciaria</t>
  </si>
  <si>
    <t>Contratar estudios y diseños para la construcción de placa huellas, vías y/o puentes veredales en la zona rural del municipio de Ibagué</t>
  </si>
  <si>
    <t>No. de procesos  adjudicados para estudios y diseños en la red vial terciaria</t>
  </si>
  <si>
    <t>Realizar ampliación y mantenimiento a 200 km de caminos veredales</t>
  </si>
  <si>
    <t xml:space="preserve">NOMBRE:  DANIEL GUILLERMO JARAMILLO AYALA </t>
  </si>
  <si>
    <t xml:space="preserve">Realizar la construcción y/o mejoramiento y/o mantenimiento a 20 puentes peatonales y/o vehicular  en red vial terciaria </t>
  </si>
  <si>
    <t>Puentes peatonales y/o mulares, en red vial terciaria rehabilitados</t>
  </si>
  <si>
    <t xml:space="preserve">FIRMA
</t>
  </si>
  <si>
    <t>Construcción de 15 km de placa huella en la red vial terciaria</t>
  </si>
  <si>
    <t>Kilómetros de placa huella</t>
  </si>
  <si>
    <t>DIRECTOR  DE  DESARROLLO RURAL</t>
  </si>
  <si>
    <t xml:space="preserve">
FIRMA 
</t>
  </si>
  <si>
    <t>Mejoramiento y/o mantenimiento y/o construcción a 300 km de la red vial terciaria</t>
  </si>
  <si>
    <t>Km vía terciaria construida y/o mejorada y/o mantenida</t>
  </si>
  <si>
    <t xml:space="preserve">PROCESO: GASIFICACION RURAL </t>
  </si>
  <si>
    <t>CÓDIGO BPPIM: 2021730010016</t>
  </si>
  <si>
    <t>CÓDIGO PRESUPUESTAL 212320202005-2021730010016-14</t>
  </si>
  <si>
    <t>Realizar inversión en redes de distribución de gas domiciliario, en derechos de conexión y en certificación</t>
  </si>
  <si>
    <t>Número de usuarios con cobertura de gas domiciliario en la zona urbana y rural</t>
  </si>
  <si>
    <t>Aumentar la cobertura de gas natural para uso residencial y la zona rural del municipio</t>
  </si>
  <si>
    <t>Gestionar la ampliación de la cobertura de gas domiciliaria en 200 usuarios por red en la zona urbana y rural</t>
  </si>
  <si>
    <t>FORTALECIMIENTO, REACTIVACIÓN, TRANSFORMACIÓN E INCREMENTO DE LA PRODUCCIÓN AGROPECUARIA EN EL MUNICIPIO DE IBAGUÉ</t>
  </si>
  <si>
    <t xml:space="preserve">JOHANA GALINDO </t>
  </si>
  <si>
    <t>1475/2023,</t>
  </si>
  <si>
    <t>Implementar el Registro Único de Extensión Agropecuaria RUEA</t>
  </si>
  <si>
    <t>Implementar un Diagnóstico Agropecuario Municipal sistematizado</t>
  </si>
  <si>
    <t xml:space="preserve">juan carlos alvarez </t>
  </si>
  <si>
    <t>1706/2023</t>
  </si>
  <si>
    <t>Formular 1 Programa de Extensión Agropecuaria Municipal</t>
  </si>
  <si>
    <t xml:space="preserve">DORIS PATRICIA TOVAR </t>
  </si>
  <si>
    <t>173/2023</t>
  </si>
  <si>
    <t>SANDRA VIVIANA GOMEZ CALDERON</t>
  </si>
  <si>
    <t>194/2023</t>
  </si>
  <si>
    <t>RITA  ELSA SANCHEZ ALTURO</t>
  </si>
  <si>
    <t>989/2023</t>
  </si>
  <si>
    <t xml:space="preserve">DORA INES </t>
  </si>
  <si>
    <t>1278/2023</t>
  </si>
  <si>
    <t xml:space="preserve">luis danilo pinzon </t>
  </si>
  <si>
    <t>1707/2023</t>
  </si>
  <si>
    <t xml:space="preserve">julian ivan castro lozano </t>
  </si>
  <si>
    <t>1401/2023</t>
  </si>
  <si>
    <t>Apoyar la conformación y Fortalecimiento de las asociaciones de productores rurales</t>
  </si>
  <si>
    <t>GILBERTO EDUARDO VARON CASTRO</t>
  </si>
  <si>
    <t>916/2023</t>
  </si>
  <si>
    <t xml:space="preserve">maria alexandra castro </t>
  </si>
  <si>
    <t>1668/2023</t>
  </si>
  <si>
    <t xml:space="preserve">mercedes guzman </t>
  </si>
  <si>
    <t>1505/2023</t>
  </si>
  <si>
    <t>Organizar 3 modelos de asociatividad de segundo nivel</t>
  </si>
  <si>
    <t>AYLIN MICHELL ROA GUTIERREZ</t>
  </si>
  <si>
    <t>988/2023</t>
  </si>
  <si>
    <t xml:space="preserve">ERIKA COMBITA </t>
  </si>
  <si>
    <t>1510/2023</t>
  </si>
  <si>
    <t xml:space="preserve">HEYRA </t>
  </si>
  <si>
    <t>1556/2023</t>
  </si>
  <si>
    <t>Capacitar a 600 Productores en buenas prácticas agrícolas y pecuarias</t>
  </si>
  <si>
    <t xml:space="preserve">OSCAR GUITIERREZ </t>
  </si>
  <si>
    <t>1479/2023</t>
  </si>
  <si>
    <t>Aumentar en 500 el número de Productores certificados en BPA, BPP y BPM</t>
  </si>
  <si>
    <t>DIANA PATRICIA PACHON  MANCILLA</t>
  </si>
  <si>
    <t>1102/2023</t>
  </si>
  <si>
    <t>Estrategia para apoyar Pequeños y medianos productores con certificación en agricultura orgánica y/o producción limpia</t>
  </si>
  <si>
    <t xml:space="preserve">LINA MARIA DEL MAR </t>
  </si>
  <si>
    <t>821/2023</t>
  </si>
  <si>
    <t>Aumentar en 1500 el número de Productores agropecuarios apoyados con ICR y FAG</t>
  </si>
  <si>
    <t>Apoyar a 400 Productores agropecuarios en eventos de circuitos cortos de comercialización (Mi campo vibra en la ciudad)</t>
  </si>
  <si>
    <t xml:space="preserve">JUAN CAMILO MENESES MARTINEZ </t>
  </si>
  <si>
    <t>1476/2023,</t>
  </si>
  <si>
    <t xml:space="preserve">NICOLAS ARIAS </t>
  </si>
  <si>
    <t>1277/2023,</t>
  </si>
  <si>
    <t xml:space="preserve">BORIS BONILLA </t>
  </si>
  <si>
    <t>1105/2023,</t>
  </si>
  <si>
    <t xml:space="preserve">MILENA MURCIA </t>
  </si>
  <si>
    <t>1311/2023,</t>
  </si>
  <si>
    <t xml:space="preserve">YAMIN TELLO </t>
  </si>
  <si>
    <t>1417/2023</t>
  </si>
  <si>
    <t xml:space="preserve">AUGUSTO ABRAHAM RAMIREZ </t>
  </si>
  <si>
    <t>1528/2023,</t>
  </si>
  <si>
    <t>Realizar 50 Eventos y encuentros locales (virtuales y/o presenciales) de comercialización para apoyar productores agropecuarios rurales (ferias agropecuarias, ruedas de negocio, eventos de socialización, exposiciones agropecuarias)</t>
  </si>
  <si>
    <t xml:space="preserve">trasferencia infi </t>
  </si>
  <si>
    <t>Implementar la plataforma virtual de comercialización para el sector agropecuario</t>
  </si>
  <si>
    <t xml:space="preserve">OSCAR BONILLA </t>
  </si>
  <si>
    <t>1402/2023</t>
  </si>
  <si>
    <t>Fortalecer y dinamizar las cadenas productivas priorizados</t>
  </si>
  <si>
    <t>EJLALE ABAD NIETO</t>
  </si>
  <si>
    <t>1106/2023</t>
  </si>
  <si>
    <t>EDNA MERCEDES REIRAN</t>
  </si>
  <si>
    <t>1103/2023</t>
  </si>
  <si>
    <t>Producir 130.000 de plántulas de Material Vegetal Agrícola en el Vivero Municipal para las cadenas priorizadas</t>
  </si>
  <si>
    <t xml:space="preserve">YOVANY BRAVO MONROY </t>
  </si>
  <si>
    <t>1763/2023</t>
  </si>
  <si>
    <t>DOMINGO AUGUSTO VALENCIA ORTIZ</t>
  </si>
  <si>
    <t>1638/2023,</t>
  </si>
  <si>
    <t>MARTHA CONSUELO PEDRAZA RIOBO</t>
  </si>
  <si>
    <t>1662/2023</t>
  </si>
  <si>
    <t>ANIBAL  MENESES GUZMAN</t>
  </si>
  <si>
    <t>1354/2023</t>
  </si>
  <si>
    <t xml:space="preserve">DANIEL ESTEBAN OSPINA </t>
  </si>
  <si>
    <t>1644/2023</t>
  </si>
  <si>
    <t xml:space="preserve">CARLOS ALBERTO PULIDO </t>
  </si>
  <si>
    <t>1764/2023</t>
  </si>
  <si>
    <t>Estrategia comercial y de innovación para el fortalecimiento técnico, producción sostenible y de talento humano a productores pecuarios</t>
  </si>
  <si>
    <t>YEIDER FAIR MARTINEZ ESCARRAGA</t>
  </si>
  <si>
    <t>341/2023</t>
  </si>
  <si>
    <t xml:space="preserve">FERNEY DELGADO </t>
  </si>
  <si>
    <t>1450/2023,</t>
  </si>
  <si>
    <t xml:space="preserve">JUANA VALENTINA CIFUENTES </t>
  </si>
  <si>
    <t>1531/2023,</t>
  </si>
  <si>
    <t xml:space="preserve">NESTOR CARDONA </t>
  </si>
  <si>
    <t>1774/2023,</t>
  </si>
  <si>
    <t>Implementar 150 arcelas agrosilvopastoriles para fomento a la ganadería sostenible</t>
  </si>
  <si>
    <t xml:space="preserve">JUAN JOSE JIMENEZ </t>
  </si>
  <si>
    <t>1685/2023,</t>
  </si>
  <si>
    <t xml:space="preserve">JULIAN MENESES </t>
  </si>
  <si>
    <t>1478/2023</t>
  </si>
  <si>
    <t xml:space="preserve">JOSE RAMIRO CORREA </t>
  </si>
  <si>
    <t>1852/2023</t>
  </si>
  <si>
    <t>Implementar 200 Módulos de producción apícola</t>
  </si>
  <si>
    <t xml:space="preserve">JENNIFER SIERRA MOYA </t>
  </si>
  <si>
    <t>1264/2023</t>
  </si>
  <si>
    <t>Implementar 170 Proyectos productivos para población víctima del conflicto armado</t>
  </si>
  <si>
    <t xml:space="preserve">MARIA CAMILA LIVELLA </t>
  </si>
  <si>
    <t>1664/2023</t>
  </si>
  <si>
    <t>Proyectos de Infraestructura para la transformación y comercialización de productos agropecuarios.</t>
  </si>
  <si>
    <t>ROBERT SMITH HUERTAS ROJAS</t>
  </si>
  <si>
    <t>1091/2023</t>
  </si>
  <si>
    <t xml:space="preserve">sergio andrew celis </t>
  </si>
  <si>
    <t>1530/2023</t>
  </si>
  <si>
    <t>Gestionar la construcción de la central de abastos</t>
  </si>
  <si>
    <t xml:space="preserve">PROPIOS </t>
  </si>
  <si>
    <t xml:space="preserve">SGP </t>
  </si>
  <si>
    <t>MARCO TULIO ZAMORA</t>
  </si>
  <si>
    <t>163/2023</t>
  </si>
  <si>
    <t xml:space="preserve">distracom sa </t>
  </si>
  <si>
    <t>contrato  1360-2023</t>
  </si>
  <si>
    <t>JOSE LUIS DIAZ</t>
  </si>
  <si>
    <t>162/2023</t>
  </si>
  <si>
    <t>JULIO CESAR GIRALDO OCAMPO</t>
  </si>
  <si>
    <t>159/2023</t>
  </si>
  <si>
    <t>HERNAN  CESPEDES CESPEDES</t>
  </si>
  <si>
    <t>160/2023</t>
  </si>
  <si>
    <t>ROMULO  CALDERON ALVAREZ</t>
  </si>
  <si>
    <t>158/2023</t>
  </si>
  <si>
    <t>VICTOR HUGO QUINTERO MERCHAN</t>
  </si>
  <si>
    <t>161/2023</t>
  </si>
  <si>
    <t>HUGO  BARRAGAN PARRA</t>
  </si>
  <si>
    <t>217/2023</t>
  </si>
  <si>
    <t>CARLOS JULIO NONATO CARRILLO</t>
  </si>
  <si>
    <t>343/2023</t>
  </si>
  <si>
    <t xml:space="preserve">CESAR OSSA </t>
  </si>
  <si>
    <t>1534/2023,</t>
  </si>
  <si>
    <t xml:space="preserve">DIEGO FERNANDO BARRAGAN TRIANA </t>
  </si>
  <si>
    <t>917/2023</t>
  </si>
  <si>
    <t>DEIBY MELO OCAMPO</t>
  </si>
  <si>
    <t>1259/2023</t>
  </si>
  <si>
    <t>Realizar la construcción y/o mejoramiento y/o mantenimiento a 20 puentes peatonales y/o vehicular en red vial terciaria</t>
  </si>
  <si>
    <t>CAROLINA ANDREA ROMERO POLANCO</t>
  </si>
  <si>
    <t>1101/2023</t>
  </si>
  <si>
    <t xml:space="preserve">JOSE ARANCED HUESO </t>
  </si>
  <si>
    <t>1758/2023,</t>
  </si>
  <si>
    <t xml:space="preserve">MARIA PAULA RIAÑO </t>
  </si>
  <si>
    <t>1263/2023,</t>
  </si>
  <si>
    <t xml:space="preserve">VILMA COY </t>
  </si>
  <si>
    <t>1440/2023,</t>
  </si>
  <si>
    <t xml:space="preserve">JORGE ELIECER CERON CALDERON </t>
  </si>
  <si>
    <t>1806/2023,</t>
  </si>
  <si>
    <t>Realizar ampliación y mantenimiento a 200 Km de caminos veredales</t>
  </si>
  <si>
    <t>EDGAR AUGUSTO AYA VASQUEZ</t>
  </si>
  <si>
    <t>1104/2023</t>
  </si>
  <si>
    <t>recursos del credito</t>
  </si>
  <si>
    <t xml:space="preserve">YANNY LUD </t>
  </si>
  <si>
    <t>1571/2023,</t>
  </si>
  <si>
    <t xml:space="preserve">la isabella </t>
  </si>
  <si>
    <t>convenio 2020-2023</t>
  </si>
  <si>
    <t xml:space="preserve">ALEJANDRO MONTAÑA </t>
  </si>
  <si>
    <t>1730/2023,</t>
  </si>
  <si>
    <t xml:space="preserve">convenios placa huella </t>
  </si>
  <si>
    <t>***</t>
  </si>
  <si>
    <t xml:space="preserve">JOSE DANIEL JARAMILLO </t>
  </si>
  <si>
    <t>1477/2023,</t>
  </si>
  <si>
    <t xml:space="preserve">GUILLEROMO MARIN </t>
  </si>
  <si>
    <t>15/2023,</t>
  </si>
  <si>
    <t xml:space="preserve">INSTALACION Y SUMINISTRO DE LA RED DE GAS PROPANO DOMICILIARIO Y CONEXIONES DE USUARIOS DE MENORES INGRESOS  EN LA ZONA RURAL  DEL MUNICIPIO DE IBAGUE , EN EL DEPARTAMENTO DEL TOLIMA </t>
  </si>
  <si>
    <t xml:space="preserve">convenio con Gas Union  </t>
  </si>
  <si>
    <t>1435/2023</t>
  </si>
  <si>
    <t xml:space="preserve">4,200,000,000recursos credito  y544302272 propios </t>
  </si>
  <si>
    <t xml:space="preserve">convenios placa huella recursos del credito </t>
  </si>
  <si>
    <t>JUNTA DE ACCION COMUNAL DE LA VEREDA LA CARRIZALES PARTE ALTA SECTOR SINAI</t>
  </si>
  <si>
    <t>1956/2023</t>
  </si>
  <si>
    <t>JUNTA DE ACCION COMUNAL DE LA VEREDA CHARCO RICO ALTO</t>
  </si>
  <si>
    <t>1963/2023</t>
  </si>
  <si>
    <t>JUNTA DE ACCION COMUNAL DE LA VEREDA  EL GUAICO</t>
  </si>
  <si>
    <t>1945/2023</t>
  </si>
  <si>
    <t>JUNTA DE ACCION COMUNAL VEREDA DE CATAIMA CORREGIMIENTO 03</t>
  </si>
  <si>
    <t>1917/2023</t>
  </si>
  <si>
    <t>JUNTA DE ACCION COMUNAL DEL CORREGIMIENTO 5 VEREDA TAPIAS</t>
  </si>
  <si>
    <t>1943/2023</t>
  </si>
  <si>
    <t>JUNTA DE ACCION COMUNAL DE LA VEREDA EL CURAL</t>
  </si>
  <si>
    <t>1920/2023</t>
  </si>
  <si>
    <t>JUNTA DE ACCION COMUNAL DE LA VEREDA LA FLORIDA PARTE BAJA</t>
  </si>
  <si>
    <t>1971/2023</t>
  </si>
  <si>
    <t>J.A.C.V/.MARIA PIEDRA GRA. CORREGIMIENTO 8</t>
  </si>
  <si>
    <t>1947/2023</t>
  </si>
  <si>
    <t>JUNTA DE ACCION COMUNAL DE LA VEREDA MARTINICA</t>
  </si>
  <si>
    <t>1957/2023</t>
  </si>
  <si>
    <t>JUNTA DE ACCION COMUNAL DE LA VEREDA SAN CAYETANO PARTE ALTA</t>
  </si>
  <si>
    <t>1948/2023</t>
  </si>
  <si>
    <t>JUNTA DE ACCION COMUNAL DE LA VEREDA SAN CRISTOBAL</t>
  </si>
  <si>
    <t>1913/2023</t>
  </si>
  <si>
    <t>JUNTA DE ACCION COMUNAL DE LA VEREDA SAN FRANCISCO</t>
  </si>
  <si>
    <t>1969/2023</t>
  </si>
  <si>
    <t>JUNTA DE ACCION COMUNAL DE LA VEREDA SANTA RITA</t>
  </si>
  <si>
    <t>1967/2023</t>
  </si>
  <si>
    <t>JUNTA DE ACCION COMUNAL DE LA VERERDA  BERLIN CORREGIMIENTO 8</t>
  </si>
  <si>
    <t>1912/2023</t>
  </si>
  <si>
    <t>JUNTA DE ACCION COMUNAL DE LA INSPECCION DEPARTAMENTAL DE DANTAS</t>
  </si>
  <si>
    <t>1925/2023</t>
  </si>
  <si>
    <t>JUNTA DE ACCION COMUNAL DE LA VEREDA EL RODEO</t>
  </si>
  <si>
    <t>1958/2023</t>
  </si>
  <si>
    <t>JUNTA DE ACCION DE COMUNAL DE LA VEREDA LA FLOR CORREGIMIENTO NUMERO 12</t>
  </si>
  <si>
    <t>1961/2023</t>
  </si>
  <si>
    <t>JUNTA DE ACCION COMUNAKL VEREDA LA PLATA EL BRILLANTE</t>
  </si>
  <si>
    <t>1938/2023</t>
  </si>
  <si>
    <t>JUNTA DE ACCION COMUNAL DE LA  VEREDA CALAMBEO MUNICIPIO DE IBAGUE</t>
  </si>
  <si>
    <t>1952/2023</t>
  </si>
  <si>
    <t>JUNTA DE ACCION COMUNAL DE LA  VEREDA RUBY CORREGIMIENTO NO.11</t>
  </si>
  <si>
    <t>1970/2023</t>
  </si>
  <si>
    <t>JUNTA DE ACCION COMUNAL DE LA VEREDA DE PERICO</t>
  </si>
  <si>
    <t>1965/2023</t>
  </si>
  <si>
    <t>JUNTA DE ACCION COMUNAL DE LA VEREDA RAMOS Y ASTILLEROS</t>
  </si>
  <si>
    <t>1915/2023</t>
  </si>
  <si>
    <t>JUNTA DE ACCION COMUNAL DE LA LINDA</t>
  </si>
  <si>
    <t>1919/2023</t>
  </si>
  <si>
    <t>JUNTA DE ACCION COMUNAL DE LA  VEREDA  LOS NARANJOS</t>
  </si>
  <si>
    <t>1914/2023</t>
  </si>
  <si>
    <t>JUNTA DE ACCION COMUNAL DE LA VEREDA SAN RAFAEL</t>
  </si>
  <si>
    <t>1939/2023</t>
  </si>
  <si>
    <t>JUNTA DE ACCION COMUNAL DE LA VEREDA SAN SIMON PARTE BAJA</t>
  </si>
  <si>
    <t>1916/2023</t>
  </si>
  <si>
    <t>JUNTA DE ACCION COMUNAL VEREDA  SAN SIMON</t>
  </si>
  <si>
    <t>1953/2023</t>
  </si>
  <si>
    <t>JUNTA DE ACCION COMUNAL  DE LA VEREDA SAN BERNARDO CORREGIMIENTO 12</t>
  </si>
  <si>
    <t>2012/2023</t>
  </si>
  <si>
    <t>JUNTA DE ACCION COMUNAL DE LA VEREDA EL ECUADOR</t>
  </si>
  <si>
    <t>1973/2023</t>
  </si>
  <si>
    <t>JUNTA DE ACCION COMUNAL VEREDA LA CUEVA</t>
  </si>
  <si>
    <t>2008/2023</t>
  </si>
  <si>
    <t>JUNTA DE ACCION COMUNAL DE LA VEREDA AMBALA</t>
  </si>
  <si>
    <t>1978/2023</t>
  </si>
  <si>
    <t>JUNTA DE ACCION COMUNAL DE LA  VEREDA CHINA MEDIA</t>
  </si>
  <si>
    <t>1931/2023</t>
  </si>
  <si>
    <t>JUNTA DE ACCI¿¿N COMUNAL VEREDA LLANITOS PARTE ALTA</t>
  </si>
  <si>
    <t>2001/2023</t>
  </si>
  <si>
    <t>JAC SAN CAYETANO BAJO</t>
  </si>
  <si>
    <t>1966/2023</t>
  </si>
  <si>
    <t>JUNTA DE ACCION COMUNAL DE LA VEREDA EL GALLO</t>
  </si>
  <si>
    <t>2019/2023</t>
  </si>
  <si>
    <t>JUNTA DE ACCION COMUNAL DE LA VEREDA CHINA ALTA SECTOR CASEBANCA CORREG. 13</t>
  </si>
  <si>
    <t>2022/2023</t>
  </si>
  <si>
    <t>JUNTA DE ACCION COMUNAL DE LA VEREDA LA PALMILLA CORREGIMIENTO -13</t>
  </si>
  <si>
    <t>1955/2023</t>
  </si>
  <si>
    <t>JUNTA DE ACCION COMUNAL DE LA VEREDA  ANCON TESORITO</t>
  </si>
  <si>
    <t>1994/2023</t>
  </si>
  <si>
    <t>JUNTA DE ACCION COMUNAL VEREDA PE¿¿ARANDA PARTE ALTA SECTOR EL SANTUARIO DEL MUNICIPIO DE IBAGUE</t>
  </si>
  <si>
    <t>2016/2023</t>
  </si>
  <si>
    <t>JUNTA DE ACCION COMUNAL DEL SECTOR LAS PAVAS VEREDA DANTAS</t>
  </si>
  <si>
    <t>1933/2023</t>
  </si>
  <si>
    <t>JUNTA DE ACCION COMUNAL DE LA VEREDA LOS PASTOS</t>
  </si>
  <si>
    <t>1922/2023</t>
  </si>
  <si>
    <t>JUNTA DE ACCION COMUNAL DE LA VEREDA SANTA BARBARA CORREGIMIENTO 3</t>
  </si>
  <si>
    <t>2015/2023</t>
  </si>
  <si>
    <t>JUNTA DE ACCION COMUNAL DE LA VEREDA EL COLEGIO DEL MUNICIPIO DE IBAGUE</t>
  </si>
  <si>
    <t>2013/2023</t>
  </si>
  <si>
    <t>JUNTA DE ACCION COMUNAL DE LA INSPECCION DE JUNTAS</t>
  </si>
  <si>
    <t>2006/2023</t>
  </si>
  <si>
    <t>JUNTA DE ACCION COMUNAL DE LA VEREDA EL CEDRAL</t>
  </si>
  <si>
    <t>1995/2023</t>
  </si>
  <si>
    <t>JUNTA DE ACCION COMUNAL VEREDA ANCON TESORITO</t>
  </si>
  <si>
    <t>1999/2023</t>
  </si>
  <si>
    <t>1990/2023</t>
  </si>
  <si>
    <t>JUNTA DE ACCION COMUNAL DE LA VEREDA LA ESPERANZA</t>
  </si>
  <si>
    <t>1921/2023</t>
  </si>
  <si>
    <t>JUNTA DE ACCION COMUNAL DE LA VEREDA LA MARIA</t>
  </si>
  <si>
    <t>2018/2023</t>
  </si>
  <si>
    <t>JUNTA DE ACCION COMUNAL DE LA VEREDA CHINA ALTA</t>
  </si>
  <si>
    <t>1932/2023</t>
  </si>
  <si>
    <t>JUNTA DE ACCION COMUNAL DE LA VEREDA EL RETIRO</t>
  </si>
  <si>
    <t>1968/2023</t>
  </si>
  <si>
    <t>JUNTA DE ACCION COMUNAL DE LA VEREDA EL TEJAR SECTOR POTOSI - LAS DELICIAS</t>
  </si>
  <si>
    <t>1998/2023</t>
  </si>
  <si>
    <t>JUNTA DE ACCION COMUNAL DE LA VEREDA LA BELLEZA CORREGIMIENTO  13</t>
  </si>
  <si>
    <t>2051/2023</t>
  </si>
  <si>
    <t>JUNTA DE ACCION COMUNAL DE LA VEREDA LA COQUETA CORREGIMIENTO 9</t>
  </si>
  <si>
    <t>2021/2023</t>
  </si>
  <si>
    <t>FECHA DE  SEGUIMIENTO: 30 DE JUNIO DEL 2023</t>
  </si>
  <si>
    <t>FECHA DE SEGUIMIENTO: 30 DE JUNIO DEL 2023</t>
  </si>
  <si>
    <r>
      <t xml:space="preserve">DIMENSIÓN: </t>
    </r>
    <r>
      <rPr>
        <sz val="12"/>
        <rFont val="Arial"/>
        <family val="2"/>
      </rPr>
      <t>IBAGUÉ ECONÓMICA Y PRODUCTIVA</t>
    </r>
  </si>
  <si>
    <r>
      <t xml:space="preserve">SECTOR: </t>
    </r>
    <r>
      <rPr>
        <sz val="12"/>
        <rFont val="Arial"/>
        <family val="2"/>
      </rPr>
      <t>MI CAMPO VIBRA</t>
    </r>
  </si>
  <si>
    <r>
      <t>OBJETIVOS:</t>
    </r>
    <r>
      <rPr>
        <sz val="12"/>
        <rFont val="Arial"/>
        <family val="2"/>
      </rPr>
      <t xml:space="preserve"> Mejorar las condiciones sociales, productivas, tecnológicas, generación de valor y competitividad en productores agropecuarios del Municipio de Ibagué.</t>
    </r>
  </si>
  <si>
    <r>
      <t>PROGRAMA:</t>
    </r>
    <r>
      <rPr>
        <sz val="12"/>
        <rFont val="Arial"/>
        <family val="2"/>
      </rPr>
      <t xml:space="preserve"> INCLUSIÓN PRODUCTIVA DE PEQUEÑOS PRODUCTORES RURALES</t>
    </r>
  </si>
  <si>
    <r>
      <t>NOMBRE  DEL PROYECTO POAI:</t>
    </r>
    <r>
      <rPr>
        <sz val="12"/>
        <rFont val="Arial"/>
        <family val="2"/>
      </rPr>
      <t xml:space="preserve"> FORTALECIMIENTO, REACTIVACIÓN, TRANSFORMACIÓN E INCREMENTO DE LA PRODUCCIÓN AGROPECUARIA EN EL MUNICIPIO DE IBAGUÉ</t>
    </r>
  </si>
  <si>
    <r>
      <rPr>
        <b/>
        <sz val="12"/>
        <rFont val="Arial"/>
        <family val="2"/>
      </rPr>
      <t>RUBRO:</t>
    </r>
    <r>
      <rPr>
        <sz val="12"/>
        <rFont val="Arial"/>
        <family val="2"/>
      </rPr>
      <t xml:space="preserve"> OTROS BIENES TRANSPORTABLES (EXCEPTO PRODUCTOS METÁLICOS, MAQUINARIA Y EQUIPO)</t>
    </r>
  </si>
  <si>
    <r>
      <rPr>
        <b/>
        <sz val="12"/>
        <rFont val="Arial"/>
        <family val="2"/>
      </rPr>
      <t>RUBRO:</t>
    </r>
    <r>
      <rPr>
        <sz val="12"/>
        <rFont val="Arial"/>
        <family val="2"/>
      </rPr>
      <t xml:space="preserve"> SERVICIOS PRESTADOS A LAS EMPRESAS Y SERVICIOS DE PRODUCCIÓN</t>
    </r>
  </si>
  <si>
    <r>
      <rPr>
        <b/>
        <sz val="12"/>
        <rFont val="Arial"/>
        <family val="2"/>
      </rPr>
      <t>RUBRO:</t>
    </r>
    <r>
      <rPr>
        <sz val="12"/>
        <rFont val="Arial"/>
        <family val="2"/>
      </rPr>
      <t xml:space="preserve"> SERVICIOS PARA LA COMUNIDAD, SOCIALES Y PERSONALES</t>
    </r>
  </si>
  <si>
    <r>
      <t xml:space="preserve">META DE RESULTADO No. 1: </t>
    </r>
    <r>
      <rPr>
        <sz val="12"/>
        <rFont val="Arial"/>
        <family val="2"/>
      </rPr>
      <t>Incrementar el porcentaje de pequeños productores en mercados formales</t>
    </r>
  </si>
  <si>
    <r>
      <t xml:space="preserve">META DE RESULTADO No. 2: </t>
    </r>
    <r>
      <rPr>
        <sz val="12"/>
        <rFont val="Arial"/>
        <family val="2"/>
      </rPr>
      <t>Incrementar las líneas de comercialización de productos agropecuarios del sector rural del Municipio de Ibagué</t>
    </r>
  </si>
  <si>
    <r>
      <t xml:space="preserve">META DE RESULTADO No. 3: </t>
    </r>
    <r>
      <rPr>
        <sz val="12"/>
        <rFont val="Arial MT"/>
      </rPr>
      <t>Porcentaje de Inversión en actividades agropecuarias</t>
    </r>
  </si>
  <si>
    <r>
      <t xml:space="preserve">OBSERVACIONES: </t>
    </r>
    <r>
      <rPr>
        <sz val="12"/>
        <rFont val="Arial MT"/>
      </rPr>
      <t>El presente Plan de Acción se proyectó de conformidad a los valores que se armonizaron con la aprobación del Plan de Desarrollo Ibagué Vibra.</t>
    </r>
  </si>
  <si>
    <r>
      <t xml:space="preserve">OBJETIVOS: </t>
    </r>
    <r>
      <rPr>
        <sz val="12"/>
        <rFont val="Arial"/>
        <family val="2"/>
      </rPr>
      <t>Promover el establecimiento de modelos productivos integrales, como alternativa para garantizar accesibilidad, disponibilidad, manejo de alimentos, generación de ingresos y fomento de hábitos alimentarios saludables en familias del Municipio de Ibagué.</t>
    </r>
  </si>
  <si>
    <r>
      <t>PROGRAMA:</t>
    </r>
    <r>
      <rPr>
        <sz val="12"/>
        <rFont val="Arial"/>
        <family val="2"/>
      </rPr>
      <t xml:space="preserve"> ORDENAMIENTO SOCIAL Y USO PRODUCTIVO DEL TERRITORIO RURAL</t>
    </r>
  </si>
  <si>
    <r>
      <t>NOMBRE  DEL PROYECTO POAI:</t>
    </r>
    <r>
      <rPr>
        <sz val="12"/>
        <rFont val="Arial"/>
        <family val="2"/>
      </rPr>
      <t xml:space="preserve"> FORTALECIMIENTO DE LA PRODUCCIÓN SOSTENIBLE Y AMIGABLE CON EL MEDIO AMBIENTE EN LA ZONA RURAL DEL MUNICIPIO DE IBAGUÉ</t>
    </r>
  </si>
  <si>
    <r>
      <rPr>
        <b/>
        <sz val="12"/>
        <rFont val="Arial"/>
        <family val="2"/>
      </rPr>
      <t xml:space="preserve">RUBRO: </t>
    </r>
    <r>
      <rPr>
        <sz val="12"/>
        <rFont val="Arial"/>
        <family val="2"/>
      </rPr>
      <t xml:space="preserve">AGRICULTURA, SILVICULTURA Y PRODUCTOS DE LA PESCA </t>
    </r>
  </si>
  <si>
    <r>
      <rPr>
        <b/>
        <sz val="12"/>
        <rFont val="Arial"/>
        <family val="2"/>
      </rPr>
      <t>META DE RESULTADO No. 1:</t>
    </r>
    <r>
      <rPr>
        <sz val="12"/>
        <rFont val="Arial"/>
        <family val="2"/>
      </rPr>
      <t xml:space="preserve"> % de inversión en actividades agropecuarias</t>
    </r>
  </si>
  <si>
    <r>
      <rPr>
        <b/>
        <sz val="12"/>
        <rFont val="Arial"/>
        <family val="2"/>
      </rPr>
      <t>META DE RESULTADO No. 2:</t>
    </r>
    <r>
      <rPr>
        <sz val="12"/>
        <rFont val="Arial"/>
        <family val="2"/>
      </rPr>
      <t>Número de productores con acuerdos comerciales suscritos - agricultura por contrato</t>
    </r>
  </si>
  <si>
    <r>
      <t xml:space="preserve">OBSERVACIONES: </t>
    </r>
    <r>
      <rPr>
        <sz val="12"/>
        <rFont val="Arial"/>
        <family val="2"/>
      </rPr>
      <t>El presente Plan de Acción se proyectó de conformidad a los valores que se armonizaron con la aprobación del Plan de Desarrollo Ibagué Vibra.</t>
    </r>
  </si>
  <si>
    <r>
      <t xml:space="preserve">DIMENSION: </t>
    </r>
    <r>
      <rPr>
        <sz val="12"/>
        <rFont val="Arial"/>
        <family val="2"/>
      </rPr>
      <t>IBAGUÉ ECONÓMICA Y PRODUCTIVA</t>
    </r>
  </si>
  <si>
    <r>
      <t>OBJETIVOS:</t>
    </r>
    <r>
      <rPr>
        <sz val="12"/>
        <rFont val="Arial"/>
        <family val="2"/>
      </rPr>
      <t xml:space="preserve"> Fortalecer los factores productivos, tecnológicos y comerciales de las cadenas productivas priorizadas en el Municipio de Ibagué, mediante la incorporación de procesos con infraestructura mejorada para la obtención de productos de valor agregado.</t>
    </r>
  </si>
  <si>
    <r>
      <t>PROGRAMA:</t>
    </r>
    <r>
      <rPr>
        <sz val="12"/>
        <rFont val="Arial"/>
        <family val="2"/>
      </rPr>
      <t xml:space="preserve">  INFRAESTRUCTURA PRODUCTIVA Y COMERCIALIZACIÓN</t>
    </r>
  </si>
  <si>
    <r>
      <t xml:space="preserve">NOMBRE DEL PROYECTO POAI: </t>
    </r>
    <r>
      <rPr>
        <sz val="12"/>
        <rFont val="Arial"/>
        <family val="2"/>
      </rPr>
      <t>MEJORAMIENTO DE LA INFRAESTRUCTURA PRODUCTIVA DE VALOR AGREGADO Y COMERCIALIZACIÓN DE LOS PRODUCTORES AGROPECUARIOS EN EL MUNICIPIO DE IBAGUÉ</t>
    </r>
  </si>
  <si>
    <r>
      <rPr>
        <b/>
        <sz val="12"/>
        <rFont val="Arial"/>
        <family val="2"/>
      </rPr>
      <t xml:space="preserve">RUBRO: </t>
    </r>
    <r>
      <rPr>
        <sz val="12"/>
        <rFont val="Arial"/>
        <family val="2"/>
      </rPr>
      <t>OTROS BIENES TRANSPORTABLES (EXCEPTO PRODUCTOS METÁLICOS, MAQUINARIA Y EQUIPO)</t>
    </r>
  </si>
  <si>
    <r>
      <rPr>
        <b/>
        <sz val="12"/>
        <rFont val="Arial"/>
        <family val="2"/>
      </rPr>
      <t xml:space="preserve">RUBRO: </t>
    </r>
    <r>
      <rPr>
        <sz val="12"/>
        <rFont val="Arial"/>
        <family val="2"/>
      </rPr>
      <t>SERVICIOS PARA LA COMUNIDAD, SOCIALES Y PERSONALES</t>
    </r>
  </si>
  <si>
    <r>
      <t xml:space="preserve">OBSERVACIONES: </t>
    </r>
    <r>
      <rPr>
        <sz val="12"/>
        <rFont val="Arial"/>
        <family val="2"/>
      </rPr>
      <t>El presente Plan de Acción se proyecto de conformidad a los valores que se Armonizaron con la Aprobacion del Plan de Desarrollo Ibague Vibra.</t>
    </r>
  </si>
  <si>
    <r>
      <t xml:space="preserve">SECTOR: </t>
    </r>
    <r>
      <rPr>
        <sz val="12"/>
        <rFont val="Arial"/>
        <family val="2"/>
      </rPr>
      <t>LAS VÍAS VIBRAN CON MOVILIDAD</t>
    </r>
  </si>
  <si>
    <r>
      <t xml:space="preserve">OBETIVOS: </t>
    </r>
    <r>
      <rPr>
        <sz val="12"/>
        <rFont val="Arial"/>
        <family val="2"/>
      </rPr>
      <t>Mejorar las condiciones de conectividad intermodal rural en el Municipio de Ibagué</t>
    </r>
  </si>
  <si>
    <r>
      <t>PROGRAMA:</t>
    </r>
    <r>
      <rPr>
        <sz val="12"/>
        <rFont val="Arial"/>
        <family val="2"/>
      </rPr>
      <t xml:space="preserve"> INFRAESTRUCTURA RED VIAL REGIONAL</t>
    </r>
  </si>
  <si>
    <r>
      <t>NOMBRE  DEL PROYECTO POAI:</t>
    </r>
    <r>
      <rPr>
        <sz val="12"/>
        <rFont val="Arial"/>
        <family val="2"/>
      </rPr>
      <t xml:space="preserve"> MANTENIMIENTO Y SOSTENIMIENTO DE LA RED VIAL TERCIARIA, PARA EL DESARROLLO RURAL EN EL MUNICIPIO DE IBAGUE</t>
    </r>
  </si>
  <si>
    <r>
      <rPr>
        <b/>
        <sz val="12"/>
        <rFont val="Arial"/>
        <family val="2"/>
      </rPr>
      <t>RUBRO:</t>
    </r>
    <r>
      <rPr>
        <sz val="12"/>
        <rFont val="Arial"/>
        <family val="2"/>
      </rPr>
      <t xml:space="preserve"> PRODUCTOS METÁLICOS Y PAQUETES DE SOFTWARE</t>
    </r>
  </si>
  <si>
    <r>
      <rPr>
        <b/>
        <sz val="12"/>
        <rFont val="Arial"/>
        <family val="2"/>
      </rPr>
      <t>RUBRO:</t>
    </r>
    <r>
      <rPr>
        <sz val="12"/>
        <rFont val="Arial"/>
        <family val="2"/>
      </rPr>
      <t xml:space="preserve"> SERVICIOS DE LA CONSTRUCCIÓN</t>
    </r>
  </si>
  <si>
    <r>
      <rPr>
        <b/>
        <sz val="12"/>
        <rFont val="Arial"/>
        <family val="2"/>
      </rPr>
      <t>RUBRO:</t>
    </r>
    <r>
      <rPr>
        <sz val="12"/>
        <rFont val="Arial"/>
        <family val="2"/>
      </rPr>
      <t xml:space="preserve"> SERVICIOS FINANCIEROS Y SERVICIOS CONEXOS, SERVICIOS INMOBILIARIOS Y SERVICIOS DE LEASING</t>
    </r>
  </si>
  <si>
    <r>
      <rPr>
        <b/>
        <sz val="12"/>
        <rFont val="Arial"/>
        <family val="2"/>
      </rPr>
      <t xml:space="preserve">RUBRO: </t>
    </r>
    <r>
      <rPr>
        <sz val="12"/>
        <rFont val="Arial"/>
        <family val="2"/>
      </rPr>
      <t>SERVICIOS PRESTADOS A LAS EMPRESAS Y SERVICIOS DE PRODUCCIÓN</t>
    </r>
  </si>
  <si>
    <r>
      <rPr>
        <b/>
        <sz val="12"/>
        <rFont val="Arial"/>
        <family val="2"/>
      </rPr>
      <t>RUBRO</t>
    </r>
    <r>
      <rPr>
        <sz val="12"/>
        <rFont val="Arial"/>
        <family val="2"/>
      </rPr>
      <t>: OTRA MAQUINARIA PARA USOS ESPECIALES Y SUS PARTES Y PIEZAS</t>
    </r>
  </si>
  <si>
    <r>
      <t xml:space="preserve">Aumentar la capacidad operativa del </t>
    </r>
    <r>
      <rPr>
        <sz val="12"/>
        <color indexed="8"/>
        <rFont val="Arial"/>
        <family val="2"/>
      </rPr>
      <t>pool</t>
    </r>
    <r>
      <rPr>
        <sz val="12"/>
        <rFont val="Arial"/>
        <family val="2"/>
      </rPr>
      <t xml:space="preserve"> de maquinaria pesada del Municipio de Ibagué mediante la compra de kits de maquinaria pesada</t>
    </r>
  </si>
  <si>
    <r>
      <rPr>
        <b/>
        <sz val="12"/>
        <rFont val="Arial"/>
        <family val="2"/>
      </rPr>
      <t>META DE RESULTADO No. 1:</t>
    </r>
    <r>
      <rPr>
        <sz val="12"/>
        <rFont val="Arial"/>
        <family val="2"/>
      </rPr>
      <t>Incrementar el porcentaje de la red vial urbana en buen estado</t>
    </r>
  </si>
  <si>
    <r>
      <t>NOMBRE:</t>
    </r>
    <r>
      <rPr>
        <sz val="12"/>
        <rFont val="Arial MT"/>
      </rPr>
      <t xml:space="preserve"> </t>
    </r>
    <r>
      <rPr>
        <b/>
        <sz val="12"/>
        <rFont val="Arial MT"/>
      </rPr>
      <t>JUAN JERÓNIMO CUELLAR CHÁVEZ</t>
    </r>
  </si>
  <si>
    <r>
      <t xml:space="preserve">SECTOR: </t>
    </r>
    <r>
      <rPr>
        <sz val="12"/>
        <rFont val="Arial"/>
        <family val="2"/>
      </rPr>
      <t>MINAS Y ENERGÍA</t>
    </r>
  </si>
  <si>
    <r>
      <t>OBJETIVOS:</t>
    </r>
    <r>
      <rPr>
        <sz val="12"/>
        <rFont val="Arial"/>
        <family val="2"/>
      </rPr>
      <t xml:space="preserve"> Garantizar el acceso y abastecimiento de gas natural, la ampliación de la cobertura y el mejoramiento de la calidad de este servicio a nivel domiciliario, en la zona urbana y rural del municipio.</t>
    </r>
  </si>
  <si>
    <r>
      <t>PROGRAMA:</t>
    </r>
    <r>
      <rPr>
        <sz val="12"/>
        <rFont val="Arial"/>
        <family val="2"/>
      </rPr>
      <t xml:space="preserve"> CONSOLIDAR EL MERCADO DE GAS COMBUSTIBLE A NIVEL RESIDENCIAL, COMERCIAL E INDUSTRIAL</t>
    </r>
  </si>
  <si>
    <r>
      <t xml:space="preserve">NOMBRE DEL PROYECTO POAI: </t>
    </r>
    <r>
      <rPr>
        <sz val="12"/>
        <rFont val="Arial"/>
        <family val="2"/>
      </rPr>
      <t>INSTALACIÓN Y SUMINISTRO DE LA RED DE GAS PROPANO DOMICILIARIO Y CONEXIONES DE USUARIOS DE MENORES INGRESOS  EN LA ZONA RURAL DEL MUNICIPIO DE IBAGUÉ, EN EL DEPARTAMENTO DEL TOLIMA</t>
    </r>
  </si>
  <si>
    <r>
      <rPr>
        <b/>
        <sz val="12"/>
        <rFont val="Arial"/>
        <family val="2"/>
      </rPr>
      <t xml:space="preserve">RUBRO: </t>
    </r>
    <r>
      <rPr>
        <sz val="12"/>
        <rFont val="Arial"/>
        <family val="2"/>
      </rPr>
      <t>SERVICIOS DE LA CONSTRUCCIÓN</t>
    </r>
  </si>
  <si>
    <r>
      <rPr>
        <b/>
        <sz val="12"/>
        <rFont val="Arial"/>
        <family val="2"/>
      </rPr>
      <t>PROCESO:</t>
    </r>
    <r>
      <rPr>
        <sz val="12"/>
        <rFont val="Arial"/>
        <family val="2"/>
      </rPr>
      <t xml:space="preserve"> PLANEACIÓN ESTRATÉGICA Y TERRITORIAL</t>
    </r>
  </si>
  <si>
    <r>
      <t xml:space="preserve">Codigo: </t>
    </r>
    <r>
      <rPr>
        <sz val="12"/>
        <rFont val="Arial"/>
        <family val="2"/>
      </rPr>
      <t>FOR-08-PRO-PET-01</t>
    </r>
  </si>
  <si>
    <r>
      <t>Version:</t>
    </r>
    <r>
      <rPr>
        <sz val="12"/>
        <rFont val="Arial"/>
        <family val="2"/>
      </rPr>
      <t xml:space="preserve"> 01</t>
    </r>
  </si>
  <si>
    <r>
      <rPr>
        <b/>
        <sz val="12"/>
        <rFont val="Arial"/>
        <family val="2"/>
      </rPr>
      <t>FORMATO:</t>
    </r>
    <r>
      <rPr>
        <sz val="12"/>
        <rFont val="Arial"/>
        <family val="2"/>
      </rPr>
      <t xml:space="preserve"> PLAN DE ACCIÓN</t>
    </r>
  </si>
  <si>
    <r>
      <t xml:space="preserve">Fecha: </t>
    </r>
    <r>
      <rPr>
        <sz val="12"/>
        <rFont val="Arial"/>
        <family val="2"/>
      </rPr>
      <t>31/08/2017</t>
    </r>
  </si>
  <si>
    <r>
      <t xml:space="preserve">Pagina: </t>
    </r>
    <r>
      <rPr>
        <sz val="12"/>
        <rFont val="Arial"/>
        <family val="2"/>
      </rPr>
      <t>1 de  1</t>
    </r>
  </si>
  <si>
    <r>
      <t xml:space="preserve">SECRETARÍA / ENTIDAD: </t>
    </r>
    <r>
      <rPr>
        <sz val="12"/>
        <rFont val="Arial"/>
        <family val="2"/>
      </rPr>
      <t xml:space="preserve">SECRETARÍA DE AGRICULTURA Y DESARROLLO RURAL                                         </t>
    </r>
    <r>
      <rPr>
        <b/>
        <sz val="12"/>
        <rFont val="Arial"/>
        <family val="2"/>
      </rPr>
      <t xml:space="preserve">/ DIRECCIÓN: </t>
    </r>
    <r>
      <rPr>
        <sz val="12"/>
        <rFont val="Arial"/>
        <family val="2"/>
      </rPr>
      <t>DESARROLLO RURAL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</si>
</sst>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0">
    <numFmt numFmtId="6" formatCode="&quot;$&quot;\ #,##0;[Red]\-&quot;$&quot;\ #,##0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-&quot;$&quot;* #,##0.00_-;\-&quot;$&quot;* #,##0.00_-;_-&quot;$&quot;* &quot;-&quot;??_-;_-@_-"/>
    <numFmt numFmtId="165" formatCode="_(* #,##0_);_(* \(#,##0\);_(* &quot;-&quot;_);_(@_)"/>
    <numFmt numFmtId="166" formatCode="_(* #,##0.00_);_(* \(#,##0.00\);_(* &quot;-&quot;??_);_(@_)"/>
    <numFmt numFmtId="167" formatCode="_(&quot;$&quot;\ * #,##0.00_);_(&quot;$&quot;\ * \(#,##0.00\);_(&quot;$&quot;\ * &quot;-&quot;??_);_(@_)"/>
    <numFmt numFmtId="168" formatCode="&quot;S/.&quot;\ #,##0_);[Red]\(&quot;S/.&quot;\ #,##0\)"/>
    <numFmt numFmtId="169" formatCode="#,##0.0_);\(#,##0.0\)"/>
    <numFmt numFmtId="170" formatCode="0.0%"/>
    <numFmt numFmtId="171" formatCode="_-* #,##0_-;\-* #,##0_-;_-* &quot;-&quot;??_-;_-@_-"/>
    <numFmt numFmtId="172" formatCode="[$$-409]#,##0"/>
    <numFmt numFmtId="173" formatCode="dd/mm/yyyy;@"/>
    <numFmt numFmtId="174" formatCode="_ [$€]\ * #,##0.00_ ;_ [$€]\ * \-#,##0.00_ ;_ [$€]\ * &quot;-&quot;??_ ;_ @_ "/>
    <numFmt numFmtId="175" formatCode="\$#,##0_-"/>
    <numFmt numFmtId="176" formatCode="_-&quot;$&quot;\ * #,##0_-;\-&quot;$&quot;\ * #,##0_-;_-&quot;$&quot;\ * &quot;-&quot;??_-;_-@_-"/>
    <numFmt numFmtId="177" formatCode="_-&quot;$&quot;* #,##0_-;\-&quot;$&quot;* #,##0_-;_-&quot;$&quot;* &quot;-&quot;??_-;_-@_-"/>
    <numFmt numFmtId="178" formatCode="0.0000000000"/>
    <numFmt numFmtId="179" formatCode="#,##0.0;\-#,##0.0"/>
    <numFmt numFmtId="180" formatCode="#,##0_ ;\-#,##0\ "/>
  </numFmts>
  <fonts count="58">
    <font>
      <sz val="12"/>
      <name val="Arial MT"/>
    </font>
    <font>
      <sz val="12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 MT"/>
    </font>
    <font>
      <sz val="14"/>
      <name val="Arial MT"/>
    </font>
    <font>
      <sz val="12"/>
      <name val="Arial MT"/>
    </font>
    <font>
      <b/>
      <sz val="16"/>
      <name val="Arial MT"/>
    </font>
    <font>
      <sz val="11"/>
      <color indexed="8"/>
      <name val="Calibri"/>
      <family val="2"/>
    </font>
    <font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color indexed="8"/>
      <name val="Calibri"/>
      <family val="2"/>
    </font>
    <font>
      <sz val="14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sz val="12"/>
      <color indexed="10"/>
      <name val="Arial"/>
      <family val="2"/>
    </font>
    <font>
      <b/>
      <sz val="10"/>
      <name val="Arial"/>
      <family val="2"/>
    </font>
    <font>
      <b/>
      <sz val="18"/>
      <name val="Arial"/>
      <family val="2"/>
    </font>
    <font>
      <sz val="20"/>
      <name val="Arial"/>
      <family val="2"/>
    </font>
    <font>
      <sz val="10"/>
      <name val="Calibri"/>
      <family val="2"/>
    </font>
    <font>
      <sz val="9"/>
      <name val="Arial MT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2"/>
      <color theme="1"/>
      <name val="Arial MT"/>
    </font>
    <font>
      <sz val="12"/>
      <color theme="1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Calibri"/>
      <family val="2"/>
    </font>
    <font>
      <sz val="12"/>
      <color rgb="FFFF0000"/>
      <name val="Arial"/>
      <family val="2"/>
    </font>
    <font>
      <sz val="10"/>
      <color theme="1"/>
      <name val="Calibri"/>
      <family val="2"/>
    </font>
    <font>
      <sz val="11"/>
      <color rgb="FF444444"/>
      <name val="Calibri"/>
      <family val="2"/>
      <charset val="1"/>
    </font>
    <font>
      <sz val="11"/>
      <color rgb="FFFF0000"/>
      <name val="Calibri"/>
      <family val="2"/>
    </font>
    <font>
      <b/>
      <sz val="11"/>
      <name val="Calibri"/>
      <family val="2"/>
    </font>
    <font>
      <b/>
      <sz val="10"/>
      <name val="Calibri"/>
      <family val="2"/>
    </font>
    <font>
      <b/>
      <sz val="12"/>
      <color theme="1"/>
      <name val="Calibri"/>
      <family val="2"/>
      <scheme val="minor"/>
    </font>
    <font>
      <sz val="10"/>
      <color rgb="FF000000"/>
      <name val="Arial"/>
      <family val="2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rgb="FF000000"/>
      <name val="Arial"/>
      <family val="2"/>
    </font>
    <font>
      <sz val="9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sz val="10"/>
      <color rgb="FF000000"/>
      <name val="Calibri"/>
      <family val="2"/>
      <scheme val="minor"/>
    </font>
    <font>
      <sz val="10"/>
      <color theme="1"/>
      <name val="Arial"/>
      <family val="2"/>
    </font>
    <font>
      <b/>
      <sz val="8"/>
      <color rgb="FF000000"/>
      <name val="Arial"/>
      <family val="2"/>
    </font>
    <font>
      <sz val="10"/>
      <color theme="5" tint="-0.249977111117893"/>
      <name val="Arial"/>
      <family val="2"/>
    </font>
    <font>
      <sz val="11"/>
      <color rgb="FF000000"/>
      <name val="Calibri"/>
      <family val="2"/>
    </font>
    <font>
      <sz val="12"/>
      <color theme="1"/>
      <name val="Arial MT"/>
    </font>
    <font>
      <sz val="12"/>
      <color rgb="FFFF0000"/>
      <name val="Arial MT"/>
    </font>
    <font>
      <sz val="12"/>
      <color theme="1"/>
      <name val="Arial Narrow"/>
      <family val="2"/>
    </font>
    <font>
      <sz val="12"/>
      <color rgb="FF000000"/>
      <name val="Arial"/>
      <family val="2"/>
    </font>
    <font>
      <sz val="12"/>
      <color indexed="8"/>
      <name val="Arial"/>
      <family val="2"/>
    </font>
    <font>
      <b/>
      <sz val="12"/>
      <color indexed="10"/>
      <name val="Arial"/>
      <family val="2"/>
    </font>
    <font>
      <b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59">
    <xf numFmtId="0" fontId="0" fillId="0" borderId="0"/>
    <xf numFmtId="17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14" fillId="0" borderId="0" applyFont="0" applyFill="0" applyBorder="0" applyAlignment="0" applyProtection="0"/>
    <xf numFmtId="173" fontId="12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7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" fillId="0" borderId="0" applyFont="0" applyFill="0" applyBorder="0" applyAlignment="0" applyProtection="0"/>
    <xf numFmtId="172" fontId="8" fillId="0" borderId="0" applyFont="0" applyFill="0" applyBorder="0" applyAlignment="0" applyProtection="0"/>
    <xf numFmtId="172" fontId="8" fillId="0" borderId="0" applyFont="0" applyFill="0" applyBorder="0" applyAlignment="0" applyProtection="0"/>
    <xf numFmtId="172" fontId="8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2" fillId="0" borderId="0"/>
    <xf numFmtId="0" fontId="2" fillId="0" borderId="0"/>
    <xf numFmtId="0" fontId="26" fillId="0" borderId="0"/>
    <xf numFmtId="0" fontId="9" fillId="0" borderId="0"/>
    <xf numFmtId="0" fontId="25" fillId="0" borderId="0"/>
    <xf numFmtId="0" fontId="9" fillId="0" borderId="0"/>
    <xf numFmtId="0" fontId="9" fillId="0" borderId="0"/>
    <xf numFmtId="0" fontId="2" fillId="0" borderId="0"/>
    <xf numFmtId="0" fontId="8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" fillId="0" borderId="0"/>
    <xf numFmtId="0" fontId="2" fillId="0" borderId="0"/>
    <xf numFmtId="0" fontId="9" fillId="0" borderId="0"/>
    <xf numFmtId="0" fontId="8" fillId="0" borderId="0"/>
    <xf numFmtId="0" fontId="24" fillId="0" borderId="0"/>
    <xf numFmtId="0" fontId="9" fillId="0" borderId="0"/>
    <xf numFmtId="0" fontId="9" fillId="0" borderId="0"/>
    <xf numFmtId="0" fontId="9" fillId="0" borderId="0"/>
    <xf numFmtId="0" fontId="2" fillId="0" borderId="0"/>
    <xf numFmtId="0" fontId="10" fillId="0" borderId="0"/>
    <xf numFmtId="0" fontId="11" fillId="0" borderId="0"/>
    <xf numFmtId="0" fontId="12" fillId="0" borderId="0"/>
    <xf numFmtId="0" fontId="2" fillId="0" borderId="0"/>
    <xf numFmtId="0" fontId="24" fillId="0" borderId="0"/>
    <xf numFmtId="9" fontId="2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1079">
    <xf numFmtId="0" fontId="0" fillId="0" borderId="0" xfId="0"/>
    <xf numFmtId="0" fontId="12" fillId="0" borderId="0" xfId="50"/>
    <xf numFmtId="0" fontId="4" fillId="0" borderId="0" xfId="50" applyFont="1"/>
    <xf numFmtId="10" fontId="5" fillId="0" borderId="0" xfId="57" applyNumberFormat="1" applyFont="1"/>
    <xf numFmtId="0" fontId="12" fillId="0" borderId="0" xfId="50" applyAlignment="1">
      <alignment vertical="center"/>
    </xf>
    <xf numFmtId="0" fontId="2" fillId="0" borderId="0" xfId="50" applyFont="1"/>
    <xf numFmtId="0" fontId="13" fillId="0" borderId="4" xfId="50" applyFont="1" applyBorder="1" applyAlignment="1">
      <alignment horizontal="center" vertical="center"/>
    </xf>
    <xf numFmtId="171" fontId="9" fillId="0" borderId="4" xfId="2" applyNumberFormat="1" applyFont="1" applyFill="1" applyBorder="1" applyAlignment="1" applyProtection="1">
      <alignment vertical="center"/>
    </xf>
    <xf numFmtId="14" fontId="9" fillId="0" borderId="4" xfId="50" applyNumberFormat="1" applyFont="1" applyBorder="1" applyAlignment="1">
      <alignment vertical="center"/>
    </xf>
    <xf numFmtId="171" fontId="9" fillId="0" borderId="4" xfId="50" applyNumberFormat="1" applyFont="1" applyBorder="1" applyAlignment="1">
      <alignment vertical="center"/>
    </xf>
    <xf numFmtId="0" fontId="2" fillId="2" borderId="0" xfId="51" applyFill="1"/>
    <xf numFmtId="0" fontId="2" fillId="2" borderId="0" xfId="51" applyFill="1" applyAlignment="1">
      <alignment vertical="center"/>
    </xf>
    <xf numFmtId="2" fontId="3" fillId="2" borderId="0" xfId="51" applyNumberFormat="1" applyFont="1" applyFill="1"/>
    <xf numFmtId="10" fontId="5" fillId="2" borderId="0" xfId="58" applyNumberFormat="1" applyFont="1" applyFill="1" applyBorder="1" applyProtection="1"/>
    <xf numFmtId="10" fontId="5" fillId="2" borderId="0" xfId="58" applyNumberFormat="1" applyFont="1" applyFill="1"/>
    <xf numFmtId="0" fontId="4" fillId="2" borderId="0" xfId="51" applyFont="1" applyFill="1"/>
    <xf numFmtId="0" fontId="12" fillId="2" borderId="0" xfId="50" applyFill="1"/>
    <xf numFmtId="0" fontId="12" fillId="2" borderId="0" xfId="50" applyFill="1" applyAlignment="1">
      <alignment vertical="center"/>
    </xf>
    <xf numFmtId="0" fontId="4" fillId="2" borderId="0" xfId="50" applyFont="1" applyFill="1"/>
    <xf numFmtId="10" fontId="5" fillId="2" borderId="0" xfId="57" applyNumberFormat="1" applyFont="1" applyFill="1" applyBorder="1"/>
    <xf numFmtId="10" fontId="5" fillId="2" borderId="0" xfId="57" applyNumberFormat="1" applyFont="1" applyFill="1"/>
    <xf numFmtId="0" fontId="12" fillId="2" borderId="0" xfId="50" applyFill="1" applyAlignment="1">
      <alignment horizontal="justify" vertical="center"/>
    </xf>
    <xf numFmtId="0" fontId="2" fillId="2" borderId="0" xfId="51" applyFill="1" applyAlignment="1">
      <alignment horizontal="justify" vertical="justify"/>
    </xf>
    <xf numFmtId="0" fontId="12" fillId="0" borderId="0" xfId="50" applyAlignment="1">
      <alignment horizontal="justify"/>
    </xf>
    <xf numFmtId="2" fontId="13" fillId="2" borderId="4" xfId="50" applyNumberFormat="1" applyFont="1" applyFill="1" applyBorder="1" applyAlignment="1">
      <alignment horizontal="center" vertical="center"/>
    </xf>
    <xf numFmtId="2" fontId="13" fillId="2" borderId="12" xfId="50" applyNumberFormat="1" applyFont="1" applyFill="1" applyBorder="1" applyAlignment="1">
      <alignment horizontal="center" vertical="center"/>
    </xf>
    <xf numFmtId="14" fontId="29" fillId="2" borderId="4" xfId="51" applyNumberFormat="1" applyFont="1" applyFill="1" applyBorder="1" applyAlignment="1">
      <alignment vertical="center"/>
    </xf>
    <xf numFmtId="2" fontId="13" fillId="2" borderId="4" xfId="51" applyNumberFormat="1" applyFont="1" applyFill="1" applyBorder="1" applyAlignment="1">
      <alignment horizontal="center" vertical="center"/>
    </xf>
    <xf numFmtId="2" fontId="13" fillId="2" borderId="12" xfId="51" applyNumberFormat="1" applyFont="1" applyFill="1" applyBorder="1" applyAlignment="1">
      <alignment horizontal="center" vertical="center"/>
    </xf>
    <xf numFmtId="171" fontId="29" fillId="2" borderId="4" xfId="2" applyNumberFormat="1" applyFont="1" applyFill="1" applyBorder="1" applyAlignment="1" applyProtection="1">
      <alignment vertical="center"/>
    </xf>
    <xf numFmtId="2" fontId="13" fillId="0" borderId="0" xfId="50" applyNumberFormat="1" applyFont="1"/>
    <xf numFmtId="10" fontId="9" fillId="0" borderId="0" xfId="57" applyNumberFormat="1" applyFont="1" applyBorder="1" applyProtection="1"/>
    <xf numFmtId="0" fontId="15" fillId="0" borderId="0" xfId="50" applyFont="1"/>
    <xf numFmtId="10" fontId="9" fillId="0" borderId="0" xfId="57" applyNumberFormat="1" applyFont="1"/>
    <xf numFmtId="2" fontId="13" fillId="0" borderId="4" xfId="50" applyNumberFormat="1" applyFont="1" applyBorder="1" applyAlignment="1">
      <alignment horizontal="center" vertical="center"/>
    </xf>
    <xf numFmtId="2" fontId="13" fillId="0" borderId="12" xfId="50" applyNumberFormat="1" applyFont="1" applyBorder="1" applyAlignment="1">
      <alignment horizontal="center" vertical="center"/>
    </xf>
    <xf numFmtId="10" fontId="5" fillId="2" borderId="0" xfId="58" applyNumberFormat="1" applyFont="1" applyFill="1" applyBorder="1"/>
    <xf numFmtId="0" fontId="3" fillId="2" borderId="1" xfId="51" applyFont="1" applyFill="1" applyBorder="1" applyAlignment="1">
      <alignment horizontal="justify" vertical="justify" wrapText="1"/>
    </xf>
    <xf numFmtId="0" fontId="2" fillId="0" borderId="0" xfId="50" applyFont="1" applyAlignment="1">
      <alignment vertical="center"/>
    </xf>
    <xf numFmtId="14" fontId="9" fillId="2" borderId="6" xfId="50" applyNumberFormat="1" applyFont="1" applyFill="1" applyBorder="1" applyAlignment="1">
      <alignment horizontal="right" vertical="center"/>
    </xf>
    <xf numFmtId="14" fontId="9" fillId="2" borderId="6" xfId="50" applyNumberFormat="1" applyFont="1" applyFill="1" applyBorder="1" applyAlignment="1">
      <alignment horizontal="right" vertical="center" wrapText="1"/>
    </xf>
    <xf numFmtId="0" fontId="17" fillId="2" borderId="30" xfId="50" applyFont="1" applyFill="1" applyBorder="1" applyAlignment="1">
      <alignment vertical="center"/>
    </xf>
    <xf numFmtId="0" fontId="2" fillId="2" borderId="30" xfId="50" applyFont="1" applyFill="1" applyBorder="1"/>
    <xf numFmtId="0" fontId="2" fillId="2" borderId="24" xfId="50" applyFont="1" applyFill="1" applyBorder="1"/>
    <xf numFmtId="0" fontId="6" fillId="0" borderId="20" xfId="50" applyFont="1" applyBorder="1" applyAlignment="1">
      <alignment horizontal="justify" vertical="center"/>
    </xf>
    <xf numFmtId="175" fontId="0" fillId="0" borderId="4" xfId="0" applyNumberFormat="1" applyBorder="1" applyAlignment="1">
      <alignment horizontal="center" vertical="center"/>
    </xf>
    <xf numFmtId="175" fontId="0" fillId="0" borderId="11" xfId="0" applyNumberFormat="1" applyBorder="1" applyAlignment="1">
      <alignment horizontal="center" vertical="center"/>
    </xf>
    <xf numFmtId="175" fontId="0" fillId="0" borderId="4" xfId="0" applyNumberFormat="1" applyBorder="1"/>
    <xf numFmtId="175" fontId="0" fillId="0" borderId="0" xfId="0" applyNumberFormat="1"/>
    <xf numFmtId="175" fontId="0" fillId="0" borderId="11" xfId="0" applyNumberFormat="1" applyBorder="1"/>
    <xf numFmtId="175" fontId="0" fillId="0" borderId="11" xfId="0" applyNumberFormat="1" applyBorder="1" applyAlignment="1">
      <alignment vertical="center"/>
    </xf>
    <xf numFmtId="175" fontId="0" fillId="0" borderId="15" xfId="0" applyNumberFormat="1" applyBorder="1" applyAlignment="1">
      <alignment horizontal="center" vertical="center"/>
    </xf>
    <xf numFmtId="175" fontId="0" fillId="0" borderId="15" xfId="0" applyNumberFormat="1" applyBorder="1"/>
    <xf numFmtId="175" fontId="0" fillId="0" borderId="7" xfId="0" applyNumberFormat="1" applyBorder="1" applyAlignment="1">
      <alignment horizontal="center" vertical="center"/>
    </xf>
    <xf numFmtId="175" fontId="0" fillId="0" borderId="7" xfId="0" applyNumberFormat="1" applyBorder="1"/>
    <xf numFmtId="0" fontId="30" fillId="0" borderId="41" xfId="0" applyFont="1" applyBorder="1" applyAlignment="1">
      <alignment horizontal="center" vertical="center" wrapText="1"/>
    </xf>
    <xf numFmtId="0" fontId="30" fillId="0" borderId="45" xfId="0" applyFont="1" applyBorder="1" applyAlignment="1">
      <alignment horizontal="center" vertical="center" wrapText="1"/>
    </xf>
    <xf numFmtId="175" fontId="0" fillId="0" borderId="46" xfId="0" applyNumberFormat="1" applyBorder="1" applyAlignment="1">
      <alignment horizontal="center" vertical="center"/>
    </xf>
    <xf numFmtId="0" fontId="27" fillId="2" borderId="15" xfId="51" applyFont="1" applyFill="1" applyBorder="1" applyAlignment="1">
      <alignment horizontal="center" vertical="center"/>
    </xf>
    <xf numFmtId="14" fontId="29" fillId="2" borderId="15" xfId="51" applyNumberFormat="1" applyFont="1" applyFill="1" applyBorder="1" applyAlignment="1">
      <alignment vertical="center"/>
    </xf>
    <xf numFmtId="14" fontId="9" fillId="2" borderId="15" xfId="50" applyNumberFormat="1" applyFont="1" applyFill="1" applyBorder="1" applyAlignment="1">
      <alignment horizontal="right" vertical="center" wrapText="1"/>
    </xf>
    <xf numFmtId="175" fontId="31" fillId="0" borderId="4" xfId="0" applyNumberFormat="1" applyFont="1" applyBorder="1" applyAlignment="1">
      <alignment horizontal="right"/>
    </xf>
    <xf numFmtId="175" fontId="31" fillId="0" borderId="11" xfId="0" applyNumberFormat="1" applyFont="1" applyBorder="1" applyAlignment="1">
      <alignment horizontal="right"/>
    </xf>
    <xf numFmtId="171" fontId="29" fillId="2" borderId="15" xfId="0" applyNumberFormat="1" applyFont="1" applyFill="1" applyBorder="1" applyAlignment="1">
      <alignment horizontal="right" vertical="center" wrapText="1"/>
    </xf>
    <xf numFmtId="171" fontId="29" fillId="2" borderId="15" xfId="2" applyNumberFormat="1" applyFont="1" applyFill="1" applyBorder="1" applyAlignment="1" applyProtection="1">
      <alignment vertical="center"/>
    </xf>
    <xf numFmtId="171" fontId="29" fillId="2" borderId="7" xfId="2" applyNumberFormat="1" applyFont="1" applyFill="1" applyBorder="1" applyAlignment="1" applyProtection="1">
      <alignment vertical="center"/>
    </xf>
    <xf numFmtId="0" fontId="0" fillId="0" borderId="4" xfId="0" applyBorder="1"/>
    <xf numFmtId="175" fontId="31" fillId="0" borderId="15" xfId="0" applyNumberFormat="1" applyFont="1" applyBorder="1" applyAlignment="1">
      <alignment horizontal="right"/>
    </xf>
    <xf numFmtId="0" fontId="0" fillId="0" borderId="15" xfId="0" applyBorder="1"/>
    <xf numFmtId="175" fontId="31" fillId="0" borderId="7" xfId="0" applyNumberFormat="1" applyFont="1" applyBorder="1" applyAlignment="1">
      <alignment horizontal="right"/>
    </xf>
    <xf numFmtId="0" fontId="0" fillId="0" borderId="7" xfId="0" applyBorder="1"/>
    <xf numFmtId="0" fontId="0" fillId="0" borderId="11" xfId="0" applyBorder="1"/>
    <xf numFmtId="175" fontId="31" fillId="0" borderId="4" xfId="0" applyNumberFormat="1" applyFont="1" applyBorder="1"/>
    <xf numFmtId="0" fontId="0" fillId="0" borderId="4" xfId="0" applyBorder="1" applyAlignment="1">
      <alignment vertical="center"/>
    </xf>
    <xf numFmtId="0" fontId="30" fillId="0" borderId="16" xfId="0" applyFont="1" applyBorder="1" applyAlignment="1">
      <alignment horizontal="center" vertical="center" wrapText="1"/>
    </xf>
    <xf numFmtId="175" fontId="31" fillId="0" borderId="4" xfId="0" applyNumberFormat="1" applyFont="1" applyBorder="1" applyAlignment="1">
      <alignment horizontal="right" wrapText="1"/>
    </xf>
    <xf numFmtId="175" fontId="31" fillId="0" borderId="11" xfId="0" applyNumberFormat="1" applyFont="1" applyBorder="1" applyAlignment="1">
      <alignment horizontal="right" wrapText="1"/>
    </xf>
    <xf numFmtId="175" fontId="31" fillId="0" borderId="4" xfId="0" applyNumberFormat="1" applyFont="1" applyBorder="1" applyAlignment="1">
      <alignment horizontal="center" vertical="center"/>
    </xf>
    <xf numFmtId="175" fontId="31" fillId="0" borderId="42" xfId="0" applyNumberFormat="1" applyFont="1" applyBorder="1" applyAlignment="1">
      <alignment horizontal="right"/>
    </xf>
    <xf numFmtId="175" fontId="31" fillId="0" borderId="42" xfId="0" applyNumberFormat="1" applyFont="1" applyBorder="1"/>
    <xf numFmtId="175" fontId="0" fillId="0" borderId="20" xfId="0" applyNumberFormat="1" applyBorder="1" applyAlignment="1">
      <alignment horizontal="center" vertical="center"/>
    </xf>
    <xf numFmtId="175" fontId="0" fillId="0" borderId="59" xfId="0" applyNumberFormat="1" applyBorder="1" applyAlignment="1">
      <alignment horizontal="center" vertical="center"/>
    </xf>
    <xf numFmtId="175" fontId="31" fillId="0" borderId="54" xfId="0" applyNumberFormat="1" applyFont="1" applyBorder="1" applyAlignment="1">
      <alignment horizontal="right" vertical="center"/>
    </xf>
    <xf numFmtId="175" fontId="31" fillId="0" borderId="54" xfId="0" applyNumberFormat="1" applyFont="1" applyBorder="1" applyAlignment="1">
      <alignment vertical="center"/>
    </xf>
    <xf numFmtId="175" fontId="31" fillId="0" borderId="4" xfId="0" applyNumberFormat="1" applyFont="1" applyBorder="1" applyAlignment="1">
      <alignment horizontal="right" vertical="center"/>
    </xf>
    <xf numFmtId="175" fontId="33" fillId="0" borderId="4" xfId="0" applyNumberFormat="1" applyFont="1" applyBorder="1" applyAlignment="1">
      <alignment horizontal="right"/>
    </xf>
    <xf numFmtId="175" fontId="31" fillId="0" borderId="7" xfId="0" applyNumberFormat="1" applyFont="1" applyBorder="1" applyAlignment="1">
      <alignment horizontal="right" vertical="center"/>
    </xf>
    <xf numFmtId="175" fontId="31" fillId="0" borderId="11" xfId="0" applyNumberFormat="1" applyFont="1" applyBorder="1" applyAlignment="1">
      <alignment horizontal="right" vertical="center"/>
    </xf>
    <xf numFmtId="175" fontId="33" fillId="0" borderId="11" xfId="0" applyNumberFormat="1" applyFont="1" applyBorder="1" applyAlignment="1">
      <alignment horizontal="right"/>
    </xf>
    <xf numFmtId="0" fontId="0" fillId="0" borderId="7" xfId="0" applyBorder="1" applyAlignment="1">
      <alignment vertical="center"/>
    </xf>
    <xf numFmtId="0" fontId="13" fillId="0" borderId="15" xfId="50" applyFont="1" applyBorder="1" applyAlignment="1">
      <alignment horizontal="center" vertical="center"/>
    </xf>
    <xf numFmtId="14" fontId="9" fillId="2" borderId="15" xfId="50" applyNumberFormat="1" applyFont="1" applyFill="1" applyBorder="1" applyAlignment="1">
      <alignment horizontal="right" vertical="center"/>
    </xf>
    <xf numFmtId="0" fontId="13" fillId="0" borderId="7" xfId="50" applyFont="1" applyBorder="1" applyAlignment="1">
      <alignment horizontal="center" vertical="center"/>
    </xf>
    <xf numFmtId="171" fontId="9" fillId="0" borderId="15" xfId="2" applyNumberFormat="1" applyFont="1" applyFill="1" applyBorder="1" applyAlignment="1" applyProtection="1">
      <alignment vertical="center"/>
    </xf>
    <xf numFmtId="171" fontId="18" fillId="0" borderId="7" xfId="0" applyNumberFormat="1" applyFont="1" applyBorder="1" applyAlignment="1">
      <alignment horizontal="right" vertical="center" wrapText="1"/>
    </xf>
    <xf numFmtId="171" fontId="9" fillId="0" borderId="7" xfId="2" applyNumberFormat="1" applyFont="1" applyFill="1" applyBorder="1" applyAlignment="1" applyProtection="1">
      <alignment vertical="center"/>
    </xf>
    <xf numFmtId="171" fontId="32" fillId="0" borderId="7" xfId="2" applyNumberFormat="1" applyFont="1" applyFill="1" applyBorder="1" applyAlignment="1" applyProtection="1">
      <alignment vertical="center"/>
    </xf>
    <xf numFmtId="0" fontId="0" fillId="0" borderId="11" xfId="0" applyBorder="1" applyAlignment="1">
      <alignment vertical="center"/>
    </xf>
    <xf numFmtId="0" fontId="34" fillId="0" borderId="71" xfId="0" applyFont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175" fontId="31" fillId="0" borderId="0" xfId="0" applyNumberFormat="1" applyFont="1" applyAlignment="1">
      <alignment horizontal="center" vertical="center"/>
    </xf>
    <xf numFmtId="175" fontId="31" fillId="0" borderId="11" xfId="0" applyNumberFormat="1" applyFont="1" applyBorder="1" applyAlignment="1">
      <alignment horizontal="center" vertical="center"/>
    </xf>
    <xf numFmtId="0" fontId="34" fillId="2" borderId="73" xfId="0" applyFont="1" applyFill="1" applyBorder="1" applyAlignment="1">
      <alignment horizontal="center" vertical="center"/>
    </xf>
    <xf numFmtId="0" fontId="0" fillId="2" borderId="73" xfId="0" applyFill="1" applyBorder="1"/>
    <xf numFmtId="175" fontId="31" fillId="2" borderId="73" xfId="0" applyNumberFormat="1" applyFont="1" applyFill="1" applyBorder="1" applyAlignment="1">
      <alignment horizontal="center" vertical="center"/>
    </xf>
    <xf numFmtId="175" fontId="0" fillId="0" borderId="0" xfId="0" applyNumberFormat="1" applyAlignment="1">
      <alignment horizontal="right"/>
    </xf>
    <xf numFmtId="175" fontId="35" fillId="0" borderId="0" xfId="0" applyNumberFormat="1" applyFont="1" applyAlignment="1">
      <alignment horizontal="right"/>
    </xf>
    <xf numFmtId="175" fontId="2" fillId="0" borderId="0" xfId="0" applyNumberFormat="1" applyFont="1" applyAlignment="1">
      <alignment horizontal="right"/>
    </xf>
    <xf numFmtId="175" fontId="2" fillId="0" borderId="0" xfId="0" applyNumberFormat="1" applyFont="1" applyAlignment="1">
      <alignment horizontal="center" vertical="center"/>
    </xf>
    <xf numFmtId="175" fontId="2" fillId="0" borderId="0" xfId="0" applyNumberFormat="1" applyFont="1" applyAlignment="1">
      <alignment horizontal="center"/>
    </xf>
    <xf numFmtId="0" fontId="34" fillId="0" borderId="78" xfId="0" applyFont="1" applyBorder="1" applyAlignment="1">
      <alignment horizontal="center" vertical="center"/>
    </xf>
    <xf numFmtId="0" fontId="0" fillId="0" borderId="13" xfId="0" applyBorder="1"/>
    <xf numFmtId="0" fontId="36" fillId="0" borderId="70" xfId="0" applyFont="1" applyBorder="1" applyAlignment="1">
      <alignment horizontal="center" vertical="center"/>
    </xf>
    <xf numFmtId="0" fontId="34" fillId="2" borderId="71" xfId="0" applyFont="1" applyFill="1" applyBorder="1" applyAlignment="1">
      <alignment horizontal="center" vertical="center"/>
    </xf>
    <xf numFmtId="0" fontId="0" fillId="2" borderId="71" xfId="0" applyFill="1" applyBorder="1"/>
    <xf numFmtId="175" fontId="31" fillId="2" borderId="71" xfId="0" applyNumberFormat="1" applyFont="1" applyFill="1" applyBorder="1" applyAlignment="1">
      <alignment horizontal="center" vertical="center"/>
    </xf>
    <xf numFmtId="0" fontId="0" fillId="0" borderId="47" xfId="0" applyBorder="1"/>
    <xf numFmtId="175" fontId="37" fillId="0" borderId="12" xfId="0" applyNumberFormat="1" applyFont="1" applyBorder="1" applyAlignment="1">
      <alignment horizontal="center" vertical="center"/>
    </xf>
    <xf numFmtId="0" fontId="0" fillId="0" borderId="39" xfId="0" applyBorder="1"/>
    <xf numFmtId="0" fontId="36" fillId="0" borderId="80" xfId="0" applyFont="1" applyBorder="1" applyAlignment="1">
      <alignment horizontal="center" vertical="center"/>
    </xf>
    <xf numFmtId="175" fontId="37" fillId="0" borderId="36" xfId="0" applyNumberFormat="1" applyFont="1" applyBorder="1" applyAlignment="1">
      <alignment horizontal="center" vertical="center"/>
    </xf>
    <xf numFmtId="0" fontId="0" fillId="0" borderId="40" xfId="0" applyBorder="1"/>
    <xf numFmtId="175" fontId="0" fillId="0" borderId="5" xfId="0" applyNumberFormat="1" applyBorder="1"/>
    <xf numFmtId="0" fontId="0" fillId="0" borderId="0" xfId="0" applyAlignment="1">
      <alignment horizontal="center"/>
    </xf>
    <xf numFmtId="175" fontId="0" fillId="0" borderId="35" xfId="0" applyNumberFormat="1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175" fontId="0" fillId="0" borderId="28" xfId="0" applyNumberFormat="1" applyBorder="1" applyAlignment="1">
      <alignment horizontal="center" vertical="center"/>
    </xf>
    <xf numFmtId="175" fontId="0" fillId="0" borderId="43" xfId="0" applyNumberFormat="1" applyBorder="1" applyAlignment="1">
      <alignment horizontal="center"/>
    </xf>
    <xf numFmtId="175" fontId="3" fillId="3" borderId="0" xfId="0" applyNumberFormat="1" applyFont="1" applyFill="1" applyAlignment="1">
      <alignment horizontal="center"/>
    </xf>
    <xf numFmtId="0" fontId="0" fillId="0" borderId="35" xfId="0" applyBorder="1" applyAlignment="1">
      <alignment horizontal="center"/>
    </xf>
    <xf numFmtId="0" fontId="0" fillId="0" borderId="22" xfId="0" applyBorder="1" applyAlignment="1">
      <alignment horizontal="center"/>
    </xf>
    <xf numFmtId="175" fontId="3" fillId="0" borderId="5" xfId="0" applyNumberFormat="1" applyFont="1" applyBorder="1" applyAlignment="1">
      <alignment horizontal="center" vertical="center"/>
    </xf>
    <xf numFmtId="175" fontId="0" fillId="0" borderId="5" xfId="0" applyNumberFormat="1" applyBorder="1" applyAlignment="1">
      <alignment horizontal="center" vertical="center"/>
    </xf>
    <xf numFmtId="175" fontId="40" fillId="0" borderId="4" xfId="0" applyNumberFormat="1" applyFont="1" applyBorder="1" applyAlignment="1">
      <alignment wrapText="1"/>
    </xf>
    <xf numFmtId="175" fontId="41" fillId="0" borderId="4" xfId="0" applyNumberFormat="1" applyFont="1" applyBorder="1" applyAlignment="1">
      <alignment horizontal="right"/>
    </xf>
    <xf numFmtId="175" fontId="40" fillId="0" borderId="4" xfId="0" applyNumberFormat="1" applyFont="1" applyBorder="1" applyAlignment="1">
      <alignment horizontal="right"/>
    </xf>
    <xf numFmtId="0" fontId="42" fillId="2" borderId="4" xfId="0" applyFont="1" applyFill="1" applyBorder="1" applyAlignment="1">
      <alignment horizontal="justify" vertical="center"/>
    </xf>
    <xf numFmtId="175" fontId="0" fillId="0" borderId="4" xfId="0" applyNumberFormat="1" applyBorder="1" applyAlignment="1">
      <alignment horizontal="right"/>
    </xf>
    <xf numFmtId="175" fontId="0" fillId="0" borderId="4" xfId="0" applyNumberFormat="1" applyBorder="1" applyAlignment="1">
      <alignment horizontal="right" vertical="center"/>
    </xf>
    <xf numFmtId="175" fontId="0" fillId="0" borderId="4" xfId="0" applyNumberFormat="1" applyBorder="1" applyAlignment="1">
      <alignment horizontal="right" vertical="center" wrapText="1"/>
    </xf>
    <xf numFmtId="175" fontId="40" fillId="0" borderId="4" xfId="0" applyNumberFormat="1" applyFont="1" applyBorder="1"/>
    <xf numFmtId="175" fontId="43" fillId="0" borderId="4" xfId="0" applyNumberFormat="1" applyFont="1" applyBorder="1" applyAlignment="1">
      <alignment horizontal="right"/>
    </xf>
    <xf numFmtId="0" fontId="42" fillId="2" borderId="15" xfId="0" applyFont="1" applyFill="1" applyBorder="1" applyAlignment="1">
      <alignment horizontal="justify" vertical="center"/>
    </xf>
    <xf numFmtId="175" fontId="0" fillId="0" borderId="15" xfId="0" applyNumberFormat="1" applyBorder="1" applyAlignment="1">
      <alignment horizontal="right" vertical="center"/>
    </xf>
    <xf numFmtId="0" fontId="39" fillId="2" borderId="4" xfId="0" applyFont="1" applyFill="1" applyBorder="1" applyAlignment="1">
      <alignment horizontal="justify" vertical="center"/>
    </xf>
    <xf numFmtId="0" fontId="39" fillId="2" borderId="4" xfId="0" applyFont="1" applyFill="1" applyBorder="1" applyAlignment="1">
      <alignment horizontal="justify" vertical="center" wrapText="1"/>
    </xf>
    <xf numFmtId="177" fontId="39" fillId="2" borderId="4" xfId="18" applyNumberFormat="1" applyFont="1" applyFill="1" applyBorder="1" applyAlignment="1">
      <alignment horizontal="justify" vertical="center" wrapText="1"/>
    </xf>
    <xf numFmtId="0" fontId="44" fillId="0" borderId="4" xfId="0" applyFont="1" applyBorder="1" applyAlignment="1">
      <alignment vertical="center"/>
    </xf>
    <xf numFmtId="175" fontId="31" fillId="0" borderId="27" xfId="0" applyNumberFormat="1" applyFont="1" applyBorder="1" applyAlignment="1">
      <alignment horizontal="right"/>
    </xf>
    <xf numFmtId="175" fontId="31" fillId="0" borderId="38" xfId="0" applyNumberFormat="1" applyFont="1" applyBorder="1" applyAlignment="1">
      <alignment horizontal="right"/>
    </xf>
    <xf numFmtId="175" fontId="0" fillId="0" borderId="28" xfId="0" applyNumberFormat="1" applyBorder="1" applyAlignment="1">
      <alignment horizontal="center"/>
    </xf>
    <xf numFmtId="0" fontId="45" fillId="0" borderId="84" xfId="0" applyFont="1" applyBorder="1"/>
    <xf numFmtId="176" fontId="45" fillId="0" borderId="37" xfId="18" applyNumberFormat="1" applyFont="1" applyFill="1" applyBorder="1" applyAlignment="1">
      <alignment vertical="center"/>
    </xf>
    <xf numFmtId="0" fontId="39" fillId="2" borderId="6" xfId="0" applyFont="1" applyFill="1" applyBorder="1" applyAlignment="1">
      <alignment horizontal="justify" vertical="center"/>
    </xf>
    <xf numFmtId="0" fontId="39" fillId="2" borderId="6" xfId="0" applyFont="1" applyFill="1" applyBorder="1" applyAlignment="1">
      <alignment horizontal="justify" vertical="center" wrapText="1"/>
    </xf>
    <xf numFmtId="0" fontId="0" fillId="0" borderId="70" xfId="0" applyBorder="1"/>
    <xf numFmtId="0" fontId="42" fillId="2" borderId="70" xfId="0" applyFont="1" applyFill="1" applyBorder="1" applyAlignment="1">
      <alignment horizontal="justify" vertical="center"/>
    </xf>
    <xf numFmtId="175" fontId="0" fillId="0" borderId="70" xfId="0" applyNumberFormat="1" applyBorder="1" applyAlignment="1">
      <alignment horizontal="right"/>
    </xf>
    <xf numFmtId="175" fontId="0" fillId="0" borderId="70" xfId="0" applyNumberFormat="1" applyBorder="1" applyAlignment="1">
      <alignment horizontal="center" vertical="center"/>
    </xf>
    <xf numFmtId="175" fontId="31" fillId="0" borderId="70" xfId="0" applyNumberFormat="1" applyFont="1" applyBorder="1" applyAlignment="1">
      <alignment horizontal="right"/>
    </xf>
    <xf numFmtId="175" fontId="40" fillId="0" borderId="70" xfId="0" applyNumberFormat="1" applyFont="1" applyBorder="1"/>
    <xf numFmtId="175" fontId="22" fillId="0" borderId="70" xfId="0" applyNumberFormat="1" applyFont="1" applyBorder="1" applyAlignment="1">
      <alignment horizontal="right"/>
    </xf>
    <xf numFmtId="175" fontId="0" fillId="0" borderId="71" xfId="0" applyNumberFormat="1" applyBorder="1" applyAlignment="1">
      <alignment horizontal="center" vertical="center"/>
    </xf>
    <xf numFmtId="175" fontId="31" fillId="0" borderId="71" xfId="0" applyNumberFormat="1" applyFont="1" applyBorder="1" applyAlignment="1">
      <alignment horizontal="right"/>
    </xf>
    <xf numFmtId="175" fontId="31" fillId="0" borderId="6" xfId="0" applyNumberFormat="1" applyFont="1" applyBorder="1" applyAlignment="1">
      <alignment horizontal="right"/>
    </xf>
    <xf numFmtId="0" fontId="0" fillId="0" borderId="6" xfId="0" applyBorder="1"/>
    <xf numFmtId="175" fontId="40" fillId="0" borderId="6" xfId="0" applyNumberFormat="1" applyFont="1" applyBorder="1"/>
    <xf numFmtId="175" fontId="43" fillId="0" borderId="6" xfId="0" applyNumberFormat="1" applyFont="1" applyBorder="1" applyAlignment="1">
      <alignment horizontal="right"/>
    </xf>
    <xf numFmtId="175" fontId="0" fillId="0" borderId="70" xfId="0" applyNumberFormat="1" applyBorder="1" applyAlignment="1">
      <alignment vertical="center"/>
    </xf>
    <xf numFmtId="0" fontId="0" fillId="0" borderId="70" xfId="0" applyBorder="1" applyAlignment="1">
      <alignment horizontal="center" vertical="center"/>
    </xf>
    <xf numFmtId="175" fontId="0" fillId="0" borderId="73" xfId="0" applyNumberFormat="1" applyBorder="1" applyAlignment="1">
      <alignment horizontal="center" vertical="center"/>
    </xf>
    <xf numFmtId="175" fontId="0" fillId="0" borderId="73" xfId="0" applyNumberFormat="1" applyBorder="1" applyAlignment="1">
      <alignment vertical="center"/>
    </xf>
    <xf numFmtId="175" fontId="0" fillId="0" borderId="87" xfId="0" applyNumberFormat="1" applyBorder="1" applyAlignment="1">
      <alignment horizontal="center" vertical="center"/>
    </xf>
    <xf numFmtId="175" fontId="0" fillId="0" borderId="87" xfId="0" applyNumberFormat="1" applyBorder="1" applyAlignment="1">
      <alignment vertical="center"/>
    </xf>
    <xf numFmtId="175" fontId="41" fillId="0" borderId="4" xfId="0" applyNumberFormat="1" applyFont="1" applyBorder="1"/>
    <xf numFmtId="176" fontId="19" fillId="0" borderId="22" xfId="18" applyNumberFormat="1" applyFont="1" applyFill="1" applyBorder="1" applyAlignment="1">
      <alignment vertical="center"/>
    </xf>
    <xf numFmtId="175" fontId="46" fillId="0" borderId="4" xfId="0" applyNumberFormat="1" applyFont="1" applyBorder="1"/>
    <xf numFmtId="176" fontId="30" fillId="0" borderId="22" xfId="18" applyNumberFormat="1" applyFont="1" applyFill="1" applyBorder="1" applyAlignment="1">
      <alignment vertical="center"/>
    </xf>
    <xf numFmtId="0" fontId="39" fillId="2" borderId="4" xfId="0" applyFont="1" applyFill="1" applyBorder="1" applyAlignment="1">
      <alignment horizontal="right" vertical="center" wrapText="1"/>
    </xf>
    <xf numFmtId="0" fontId="39" fillId="0" borderId="4" xfId="0" applyFont="1" applyBorder="1" applyAlignment="1">
      <alignment horizontal="justify" vertical="center" wrapText="1"/>
    </xf>
    <xf numFmtId="0" fontId="45" fillId="0" borderId="4" xfId="0" applyFont="1" applyBorder="1"/>
    <xf numFmtId="0" fontId="47" fillId="2" borderId="4" xfId="0" applyFont="1" applyFill="1" applyBorder="1" applyAlignment="1">
      <alignment horizontal="justify"/>
    </xf>
    <xf numFmtId="175" fontId="0" fillId="0" borderId="62" xfId="0" applyNumberFormat="1" applyBorder="1" applyAlignment="1">
      <alignment vertical="center"/>
    </xf>
    <xf numFmtId="175" fontId="0" fillId="0" borderId="24" xfId="0" applyNumberFormat="1" applyBorder="1" applyAlignment="1">
      <alignment vertical="center"/>
    </xf>
    <xf numFmtId="175" fontId="0" fillId="0" borderId="0" xfId="0" applyNumberFormat="1" applyAlignment="1">
      <alignment vertical="center"/>
    </xf>
    <xf numFmtId="164" fontId="39" fillId="2" borderId="4" xfId="18" applyFont="1" applyFill="1" applyBorder="1" applyAlignment="1">
      <alignment horizontal="justify" vertical="center" wrapText="1"/>
    </xf>
    <xf numFmtId="175" fontId="43" fillId="0" borderId="4" xfId="0" applyNumberFormat="1" applyFont="1" applyBorder="1"/>
    <xf numFmtId="175" fontId="43" fillId="0" borderId="11" xfId="0" applyNumberFormat="1" applyFont="1" applyBorder="1"/>
    <xf numFmtId="0" fontId="39" fillId="2" borderId="11" xfId="0" applyFont="1" applyFill="1" applyBorder="1" applyAlignment="1">
      <alignment horizontal="justify" vertical="center" wrapText="1"/>
    </xf>
    <xf numFmtId="176" fontId="45" fillId="0" borderId="36" xfId="18" applyNumberFormat="1" applyFont="1" applyBorder="1" applyAlignment="1">
      <alignment vertical="center" wrapText="1"/>
    </xf>
    <xf numFmtId="176" fontId="30" fillId="0" borderId="36" xfId="18" applyNumberFormat="1" applyFont="1" applyBorder="1" applyAlignment="1">
      <alignment vertical="center" wrapText="1"/>
    </xf>
    <xf numFmtId="175" fontId="40" fillId="0" borderId="11" xfId="0" applyNumberFormat="1" applyFont="1" applyBorder="1"/>
    <xf numFmtId="175" fontId="40" fillId="0" borderId="4" xfId="0" applyNumberFormat="1" applyFont="1" applyBorder="1" applyAlignment="1">
      <alignment vertical="center"/>
    </xf>
    <xf numFmtId="176" fontId="30" fillId="2" borderId="36" xfId="18" applyNumberFormat="1" applyFont="1" applyFill="1" applyBorder="1" applyAlignment="1">
      <alignment vertical="center" wrapText="1"/>
    </xf>
    <xf numFmtId="176" fontId="30" fillId="0" borderId="22" xfId="18" applyNumberFormat="1" applyFont="1" applyBorder="1" applyAlignment="1">
      <alignment vertical="center" wrapText="1"/>
    </xf>
    <xf numFmtId="0" fontId="0" fillId="0" borderId="70" xfId="0" applyBorder="1" applyAlignment="1">
      <alignment vertical="center"/>
    </xf>
    <xf numFmtId="0" fontId="42" fillId="2" borderId="4" xfId="0" applyFont="1" applyFill="1" applyBorder="1" applyAlignment="1">
      <alignment vertical="center"/>
    </xf>
    <xf numFmtId="0" fontId="39" fillId="2" borderId="4" xfId="0" applyFont="1" applyFill="1" applyBorder="1" applyAlignment="1">
      <alignment vertical="center" wrapText="1"/>
    </xf>
    <xf numFmtId="175" fontId="31" fillId="0" borderId="70" xfId="0" applyNumberFormat="1" applyFont="1" applyBorder="1" applyAlignment="1">
      <alignment vertical="center"/>
    </xf>
    <xf numFmtId="0" fontId="30" fillId="0" borderId="70" xfId="0" applyFont="1" applyBorder="1" applyAlignment="1">
      <alignment horizontal="center" vertical="center" wrapText="1"/>
    </xf>
    <xf numFmtId="175" fontId="31" fillId="0" borderId="70" xfId="0" applyNumberFormat="1" applyFont="1" applyBorder="1" applyAlignment="1">
      <alignment horizontal="center" vertical="center"/>
    </xf>
    <xf numFmtId="0" fontId="48" fillId="0" borderId="70" xfId="0" applyFont="1" applyBorder="1" applyAlignment="1">
      <alignment horizontal="left" vertical="center" wrapText="1" indent="1"/>
    </xf>
    <xf numFmtId="0" fontId="49" fillId="2" borderId="70" xfId="0" applyFont="1" applyFill="1" applyBorder="1" applyAlignment="1">
      <alignment horizontal="justify" vertical="center"/>
    </xf>
    <xf numFmtId="175" fontId="0" fillId="0" borderId="70" xfId="0" applyNumberFormat="1" applyBorder="1" applyAlignment="1">
      <alignment horizontal="right" vertical="center" wrapText="1"/>
    </xf>
    <xf numFmtId="0" fontId="0" fillId="0" borderId="70" xfId="0" applyBorder="1" applyAlignment="1">
      <alignment horizontal="center" wrapText="1"/>
    </xf>
    <xf numFmtId="175" fontId="26" fillId="0" borderId="70" xfId="0" applyNumberFormat="1" applyFont="1" applyBorder="1" applyAlignment="1">
      <alignment wrapText="1"/>
    </xf>
    <xf numFmtId="175" fontId="41" fillId="0" borderId="70" xfId="0" applyNumberFormat="1" applyFont="1" applyBorder="1" applyAlignment="1">
      <alignment horizontal="right"/>
    </xf>
    <xf numFmtId="175" fontId="40" fillId="0" borderId="70" xfId="0" applyNumberFormat="1" applyFont="1" applyBorder="1" applyAlignment="1">
      <alignment horizontal="right"/>
    </xf>
    <xf numFmtId="0" fontId="39" fillId="2" borderId="70" xfId="0" applyFont="1" applyFill="1" applyBorder="1" applyAlignment="1">
      <alignment horizontal="justify" vertical="center" wrapText="1"/>
    </xf>
    <xf numFmtId="175" fontId="0" fillId="0" borderId="4" xfId="0" applyNumberFormat="1" applyBorder="1" applyAlignment="1">
      <alignment vertical="center"/>
    </xf>
    <xf numFmtId="0" fontId="42" fillId="2" borderId="11" xfId="0" applyFont="1" applyFill="1" applyBorder="1" applyAlignment="1">
      <alignment horizontal="justify" vertical="center"/>
    </xf>
    <xf numFmtId="175" fontId="0" fillId="0" borderId="11" xfId="0" applyNumberFormat="1" applyBorder="1" applyAlignment="1">
      <alignment horizontal="right" vertical="center"/>
    </xf>
    <xf numFmtId="0" fontId="42" fillId="2" borderId="24" xfId="0" applyFont="1" applyFill="1" applyBorder="1" applyAlignment="1">
      <alignment horizontal="justify" vertical="center"/>
    </xf>
    <xf numFmtId="176" fontId="19" fillId="0" borderId="42" xfId="18" applyNumberFormat="1" applyFont="1" applyBorder="1" applyAlignment="1">
      <alignment horizontal="center" vertical="center"/>
    </xf>
    <xf numFmtId="0" fontId="3" fillId="0" borderId="0" xfId="0" applyFont="1"/>
    <xf numFmtId="0" fontId="50" fillId="0" borderId="0" xfId="0" applyFont="1"/>
    <xf numFmtId="6" fontId="50" fillId="0" borderId="0" xfId="0" applyNumberFormat="1" applyFont="1"/>
    <xf numFmtId="6" fontId="0" fillId="0" borderId="0" xfId="0" applyNumberFormat="1"/>
    <xf numFmtId="0" fontId="27" fillId="2" borderId="4" xfId="51" applyFont="1" applyFill="1" applyBorder="1" applyAlignment="1">
      <alignment horizontal="center" vertical="center"/>
    </xf>
    <xf numFmtId="171" fontId="29" fillId="0" borderId="4" xfId="2" applyNumberFormat="1" applyFont="1" applyFill="1" applyBorder="1" applyAlignment="1" applyProtection="1">
      <alignment vertical="center"/>
    </xf>
    <xf numFmtId="176" fontId="38" fillId="0" borderId="15" xfId="18" applyNumberFormat="1" applyFont="1" applyFill="1" applyBorder="1" applyAlignment="1">
      <alignment vertical="center"/>
    </xf>
    <xf numFmtId="14" fontId="29" fillId="2" borderId="7" xfId="51" applyNumberFormat="1" applyFont="1" applyFill="1" applyBorder="1" applyAlignment="1">
      <alignment vertical="center"/>
    </xf>
    <xf numFmtId="3" fontId="29" fillId="0" borderId="4" xfId="0" applyNumberFormat="1" applyFont="1" applyBorder="1" applyAlignment="1">
      <alignment horizontal="right" vertical="center" wrapText="1"/>
    </xf>
    <xf numFmtId="3" fontId="29" fillId="2" borderId="4" xfId="0" applyNumberFormat="1" applyFont="1" applyFill="1" applyBorder="1" applyAlignment="1">
      <alignment horizontal="right" vertical="center" wrapText="1"/>
    </xf>
    <xf numFmtId="3" fontId="29" fillId="2" borderId="7" xfId="0" applyNumberFormat="1" applyFont="1" applyFill="1" applyBorder="1" applyAlignment="1">
      <alignment horizontal="right" vertical="center" wrapText="1"/>
    </xf>
    <xf numFmtId="3" fontId="29" fillId="0" borderId="4" xfId="18" applyNumberFormat="1" applyFont="1" applyFill="1" applyBorder="1" applyAlignment="1">
      <alignment horizontal="right" vertical="center" wrapText="1"/>
    </xf>
    <xf numFmtId="3" fontId="29" fillId="2" borderId="4" xfId="51" applyNumberFormat="1" applyFont="1" applyFill="1" applyBorder="1" applyAlignment="1">
      <alignment horizontal="right" vertical="center"/>
    </xf>
    <xf numFmtId="3" fontId="1" fillId="0" borderId="4" xfId="18" applyNumberFormat="1" applyFont="1" applyFill="1" applyBorder="1" applyAlignment="1">
      <alignment horizontal="right" vertical="center"/>
    </xf>
    <xf numFmtId="3" fontId="29" fillId="0" borderId="7" xfId="18" applyNumberFormat="1" applyFont="1" applyFill="1" applyBorder="1" applyAlignment="1">
      <alignment horizontal="right" vertical="center" wrapText="1"/>
    </xf>
    <xf numFmtId="180" fontId="27" fillId="0" borderId="15" xfId="2" applyNumberFormat="1" applyFont="1" applyFill="1" applyBorder="1" applyAlignment="1" applyProtection="1">
      <alignment horizontal="right" vertical="center"/>
    </xf>
    <xf numFmtId="180" fontId="27" fillId="0" borderId="7" xfId="2" applyNumberFormat="1" applyFont="1" applyFill="1" applyBorder="1" applyAlignment="1" applyProtection="1">
      <alignment horizontal="right" vertical="center"/>
    </xf>
    <xf numFmtId="180" fontId="27" fillId="2" borderId="7" xfId="2" applyNumberFormat="1" applyFont="1" applyFill="1" applyBorder="1" applyAlignment="1" applyProtection="1">
      <alignment horizontal="right" vertical="center"/>
    </xf>
    <xf numFmtId="0" fontId="13" fillId="2" borderId="23" xfId="51" applyFont="1" applyFill="1" applyBorder="1" applyAlignment="1">
      <alignment horizontal="justify" vertical="center"/>
    </xf>
    <xf numFmtId="0" fontId="9" fillId="2" borderId="30" xfId="51" applyFont="1" applyFill="1" applyBorder="1" applyAlignment="1">
      <alignment vertical="center"/>
    </xf>
    <xf numFmtId="0" fontId="9" fillId="2" borderId="31" xfId="51" applyFont="1" applyFill="1" applyBorder="1" applyAlignment="1">
      <alignment vertical="center"/>
    </xf>
    <xf numFmtId="0" fontId="9" fillId="2" borderId="0" xfId="51" applyFont="1" applyFill="1"/>
    <xf numFmtId="0" fontId="13" fillId="2" borderId="6" xfId="51" applyFont="1" applyFill="1" applyBorder="1" applyAlignment="1">
      <alignment horizontal="left" vertical="center" wrapText="1"/>
    </xf>
    <xf numFmtId="0" fontId="13" fillId="2" borderId="18" xfId="51" applyFont="1" applyFill="1" applyBorder="1" applyAlignment="1">
      <alignment horizontal="justify" vertical="center" wrapText="1"/>
    </xf>
    <xf numFmtId="0" fontId="13" fillId="2" borderId="19" xfId="51" applyFont="1" applyFill="1" applyBorder="1" applyAlignment="1">
      <alignment horizontal="justify" vertical="center" wrapText="1"/>
    </xf>
    <xf numFmtId="0" fontId="13" fillId="2" borderId="20" xfId="51" applyFont="1" applyFill="1" applyBorder="1" applyAlignment="1">
      <alignment horizontal="left" vertical="center" wrapText="1"/>
    </xf>
    <xf numFmtId="0" fontId="13" fillId="2" borderId="23" xfId="51" applyFont="1" applyFill="1" applyBorder="1" applyAlignment="1">
      <alignment horizontal="left" vertical="center" wrapText="1"/>
    </xf>
    <xf numFmtId="0" fontId="13" fillId="2" borderId="21" xfId="51" applyFont="1" applyFill="1" applyBorder="1" applyAlignment="1">
      <alignment horizontal="left" vertical="center" wrapText="1"/>
    </xf>
    <xf numFmtId="0" fontId="5" fillId="2" borderId="0" xfId="51" applyFont="1" applyFill="1"/>
    <xf numFmtId="0" fontId="13" fillId="2" borderId="11" xfId="51" applyFont="1" applyFill="1" applyBorder="1" applyAlignment="1">
      <alignment horizontal="center" vertical="center" wrapText="1"/>
    </xf>
    <xf numFmtId="0" fontId="13" fillId="2" borderId="11" xfId="51" applyFont="1" applyFill="1" applyBorder="1" applyAlignment="1">
      <alignment horizontal="center" vertical="center"/>
    </xf>
    <xf numFmtId="0" fontId="9" fillId="0" borderId="15" xfId="51" applyFont="1" applyBorder="1" applyAlignment="1">
      <alignment horizontal="center" vertical="center" wrapText="1"/>
    </xf>
    <xf numFmtId="0" fontId="29" fillId="0" borderId="15" xfId="0" applyFont="1" applyBorder="1" applyAlignment="1">
      <alignment horizontal="center" vertical="center" wrapText="1"/>
    </xf>
    <xf numFmtId="0" fontId="29" fillId="0" borderId="15" xfId="51" applyFont="1" applyBorder="1" applyAlignment="1">
      <alignment horizontal="center" vertical="center" wrapText="1"/>
    </xf>
    <xf numFmtId="0" fontId="29" fillId="0" borderId="4" xfId="0" applyFont="1" applyBorder="1" applyAlignment="1">
      <alignment horizontal="center" vertical="center" wrapText="1"/>
    </xf>
    <xf numFmtId="0" fontId="27" fillId="0" borderId="4" xfId="51" applyFont="1" applyBorder="1" applyAlignment="1">
      <alignment horizontal="center" vertical="center" wrapText="1"/>
    </xf>
    <xf numFmtId="0" fontId="9" fillId="0" borderId="4" xfId="51" applyFont="1" applyBorder="1" applyAlignment="1">
      <alignment horizontal="center" vertical="center" wrapText="1"/>
    </xf>
    <xf numFmtId="0" fontId="29" fillId="0" borderId="4" xfId="51" applyFont="1" applyBorder="1" applyAlignment="1">
      <alignment horizontal="center" vertical="center" wrapText="1"/>
    </xf>
    <xf numFmtId="0" fontId="9" fillId="0" borderId="0" xfId="51" applyFont="1" applyAlignment="1">
      <alignment horizontal="center"/>
    </xf>
    <xf numFmtId="1" fontId="29" fillId="0" borderId="4" xfId="0" applyNumberFormat="1" applyFont="1" applyBorder="1" applyAlignment="1">
      <alignment horizontal="center" vertical="center" wrapText="1"/>
    </xf>
    <xf numFmtId="0" fontId="9" fillId="0" borderId="0" xfId="51" applyFont="1"/>
    <xf numFmtId="1" fontId="27" fillId="0" borderId="4" xfId="0" applyNumberFormat="1" applyFont="1" applyBorder="1" applyAlignment="1">
      <alignment horizontal="center" vertical="center" wrapText="1"/>
    </xf>
    <xf numFmtId="0" fontId="9" fillId="2" borderId="0" xfId="51" applyFont="1" applyFill="1" applyAlignment="1">
      <alignment horizontal="center"/>
    </xf>
    <xf numFmtId="0" fontId="9" fillId="2" borderId="2" xfId="51" applyFont="1" applyFill="1" applyBorder="1" applyAlignment="1">
      <alignment horizontal="center"/>
    </xf>
    <xf numFmtId="0" fontId="9" fillId="2" borderId="3" xfId="51" applyFont="1" applyFill="1" applyBorder="1" applyAlignment="1">
      <alignment horizontal="center"/>
    </xf>
    <xf numFmtId="0" fontId="29" fillId="0" borderId="7" xfId="0" applyFont="1" applyBorder="1" applyAlignment="1">
      <alignment horizontal="center" vertical="center" wrapText="1"/>
    </xf>
    <xf numFmtId="1" fontId="27" fillId="0" borderId="7" xfId="0" applyNumberFormat="1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1" fontId="29" fillId="0" borderId="15" xfId="0" applyNumberFormat="1" applyFont="1" applyBorder="1" applyAlignment="1">
      <alignment horizontal="center" vertical="center" wrapText="1"/>
    </xf>
    <xf numFmtId="0" fontId="13" fillId="0" borderId="7" xfId="51" applyFont="1" applyBorder="1" applyAlignment="1">
      <alignment horizontal="center" vertical="center" wrapText="1"/>
    </xf>
    <xf numFmtId="1" fontId="29" fillId="0" borderId="7" xfId="0" applyNumberFormat="1" applyFont="1" applyBorder="1" applyAlignment="1">
      <alignment horizontal="center" vertical="center" wrapText="1"/>
    </xf>
    <xf numFmtId="0" fontId="9" fillId="2" borderId="1" xfId="51" applyFont="1" applyFill="1" applyBorder="1" applyAlignment="1">
      <alignment horizontal="justify" vertical="justify"/>
    </xf>
    <xf numFmtId="171" fontId="9" fillId="2" borderId="0" xfId="51" applyNumberFormat="1" applyFont="1" applyFill="1" applyAlignment="1">
      <alignment horizontal="left" vertical="center"/>
    </xf>
    <xf numFmtId="169" fontId="9" fillId="2" borderId="0" xfId="51" applyNumberFormat="1" applyFont="1" applyFill="1"/>
    <xf numFmtId="39" fontId="5" fillId="2" borderId="0" xfId="51" applyNumberFormat="1" applyFont="1" applyFill="1"/>
    <xf numFmtId="39" fontId="5" fillId="2" borderId="5" xfId="51" applyNumberFormat="1" applyFont="1" applyFill="1" applyBorder="1"/>
    <xf numFmtId="169" fontId="3" fillId="2" borderId="26" xfId="51" applyNumberFormat="1" applyFont="1" applyFill="1" applyBorder="1" applyAlignment="1">
      <alignment horizontal="center" vertical="center"/>
    </xf>
    <xf numFmtId="0" fontId="9" fillId="2" borderId="15" xfId="51" applyFont="1" applyFill="1" applyBorder="1" applyAlignment="1">
      <alignment horizontal="center" vertical="center"/>
    </xf>
    <xf numFmtId="37" fontId="51" fillId="0" borderId="35" xfId="51" applyNumberFormat="1" applyFont="1" applyBorder="1" applyAlignment="1">
      <alignment horizontal="center" vertical="center"/>
    </xf>
    <xf numFmtId="0" fontId="9" fillId="2" borderId="4" xfId="51" applyFont="1" applyFill="1" applyBorder="1" applyAlignment="1">
      <alignment horizontal="center" vertical="center"/>
    </xf>
    <xf numFmtId="37" fontId="28" fillId="0" borderId="12" xfId="51" applyNumberFormat="1" applyFont="1" applyBorder="1" applyAlignment="1">
      <alignment horizontal="center" vertical="center"/>
    </xf>
    <xf numFmtId="37" fontId="51" fillId="0" borderId="12" xfId="51" applyNumberFormat="1" applyFont="1" applyBorder="1" applyAlignment="1">
      <alignment horizontal="center" vertical="center"/>
    </xf>
    <xf numFmtId="0" fontId="9" fillId="2" borderId="16" xfId="51" applyFont="1" applyFill="1" applyBorder="1" applyAlignment="1">
      <alignment horizontal="center" vertical="center"/>
    </xf>
    <xf numFmtId="0" fontId="9" fillId="2" borderId="7" xfId="51" applyFont="1" applyFill="1" applyBorder="1" applyAlignment="1">
      <alignment horizontal="center" vertical="center"/>
    </xf>
    <xf numFmtId="37" fontId="28" fillId="0" borderId="36" xfId="51" applyNumberFormat="1" applyFont="1" applyBorder="1" applyAlignment="1">
      <alignment horizontal="center" vertical="center"/>
    </xf>
    <xf numFmtId="0" fontId="9" fillId="2" borderId="2" xfId="51" applyFont="1" applyFill="1" applyBorder="1"/>
    <xf numFmtId="0" fontId="9" fillId="2" borderId="1" xfId="51" applyFont="1" applyFill="1" applyBorder="1"/>
    <xf numFmtId="0" fontId="9" fillId="2" borderId="8" xfId="51" applyFont="1" applyFill="1" applyBorder="1"/>
    <xf numFmtId="0" fontId="9" fillId="2" borderId="6" xfId="51" applyFont="1" applyFill="1" applyBorder="1" applyAlignment="1">
      <alignment horizontal="center" vertical="center"/>
    </xf>
    <xf numFmtId="37" fontId="51" fillId="0" borderId="37" xfId="51" applyNumberFormat="1" applyFont="1" applyBorder="1" applyAlignment="1">
      <alignment horizontal="center" vertical="center"/>
    </xf>
    <xf numFmtId="0" fontId="9" fillId="2" borderId="9" xfId="51" applyFont="1" applyFill="1" applyBorder="1"/>
    <xf numFmtId="0" fontId="13" fillId="2" borderId="20" xfId="51" applyFont="1" applyFill="1" applyBorder="1" applyAlignment="1">
      <alignment vertical="center" wrapText="1"/>
    </xf>
    <xf numFmtId="0" fontId="9" fillId="2" borderId="11" xfId="51" applyFont="1" applyFill="1" applyBorder="1" applyAlignment="1">
      <alignment horizontal="center" vertical="center"/>
    </xf>
    <xf numFmtId="0" fontId="9" fillId="2" borderId="10" xfId="51" applyFont="1" applyFill="1" applyBorder="1"/>
    <xf numFmtId="0" fontId="9" fillId="2" borderId="11" xfId="51" applyFont="1" applyFill="1" applyBorder="1" applyAlignment="1">
      <alignment vertical="center" wrapText="1"/>
    </xf>
    <xf numFmtId="37" fontId="52" fillId="2" borderId="22" xfId="51" applyNumberFormat="1" applyFont="1" applyFill="1" applyBorder="1" applyAlignment="1">
      <alignment horizontal="center" vertical="center"/>
    </xf>
    <xf numFmtId="0" fontId="9" fillId="2" borderId="5" xfId="51" applyFont="1" applyFill="1" applyBorder="1"/>
    <xf numFmtId="180" fontId="27" fillId="2" borderId="15" xfId="2" applyNumberFormat="1" applyFont="1" applyFill="1" applyBorder="1" applyAlignment="1" applyProtection="1">
      <alignment horizontal="right" vertical="center"/>
    </xf>
    <xf numFmtId="3" fontId="29" fillId="2" borderId="15" xfId="18" applyNumberFormat="1" applyFont="1" applyFill="1" applyBorder="1" applyAlignment="1">
      <alignment horizontal="right" vertical="center" wrapText="1"/>
    </xf>
    <xf numFmtId="3" fontId="27" fillId="0" borderId="15" xfId="50" applyNumberFormat="1" applyFont="1" applyBorder="1" applyAlignment="1">
      <alignment horizontal="right" vertical="center"/>
    </xf>
    <xf numFmtId="3" fontId="27" fillId="0" borderId="4" xfId="50" applyNumberFormat="1" applyFont="1" applyBorder="1" applyAlignment="1">
      <alignment horizontal="right" vertical="center"/>
    </xf>
    <xf numFmtId="3" fontId="29" fillId="2" borderId="4" xfId="18" applyNumberFormat="1" applyFont="1" applyFill="1" applyBorder="1" applyAlignment="1">
      <alignment horizontal="right" vertical="center" wrapText="1"/>
    </xf>
    <xf numFmtId="3" fontId="27" fillId="2" borderId="7" xfId="18" applyNumberFormat="1" applyFont="1" applyFill="1" applyBorder="1" applyAlignment="1">
      <alignment horizontal="right" vertical="center" wrapText="1"/>
    </xf>
    <xf numFmtId="3" fontId="28" fillId="2" borderId="7" xfId="16" applyNumberFormat="1" applyFont="1" applyFill="1" applyBorder="1" applyAlignment="1" applyProtection="1">
      <alignment horizontal="right" vertical="center"/>
    </xf>
    <xf numFmtId="0" fontId="9" fillId="0" borderId="0" xfId="50" applyFont="1"/>
    <xf numFmtId="0" fontId="13" fillId="2" borderId="17" xfId="51" applyFont="1" applyFill="1" applyBorder="1" applyAlignment="1">
      <alignment horizontal="justify" vertical="center" wrapText="1"/>
    </xf>
    <xf numFmtId="0" fontId="13" fillId="2" borderId="21" xfId="51" applyFont="1" applyFill="1" applyBorder="1" applyAlignment="1">
      <alignment vertical="center" wrapText="1"/>
    </xf>
    <xf numFmtId="0" fontId="5" fillId="0" borderId="0" xfId="50" applyFont="1"/>
    <xf numFmtId="0" fontId="3" fillId="0" borderId="11" xfId="50" applyFont="1" applyBorder="1" applyAlignment="1">
      <alignment horizontal="center" vertical="center" wrapText="1"/>
    </xf>
    <xf numFmtId="0" fontId="3" fillId="0" borderId="11" xfId="50" applyFont="1" applyBorder="1" applyAlignment="1">
      <alignment horizontal="center" vertical="center"/>
    </xf>
    <xf numFmtId="0" fontId="53" fillId="0" borderId="15" xfId="0" applyFont="1" applyBorder="1" applyAlignment="1">
      <alignment horizontal="center" vertical="center" wrapText="1"/>
    </xf>
    <xf numFmtId="0" fontId="29" fillId="0" borderId="4" xfId="50" applyFont="1" applyBorder="1" applyAlignment="1">
      <alignment horizontal="center" vertical="center" wrapText="1"/>
    </xf>
    <xf numFmtId="0" fontId="53" fillId="0" borderId="4" xfId="0" applyFont="1" applyBorder="1" applyAlignment="1">
      <alignment horizontal="center" vertical="center" wrapText="1"/>
    </xf>
    <xf numFmtId="0" fontId="28" fillId="0" borderId="15" xfId="50" applyFont="1" applyBorder="1" applyAlignment="1">
      <alignment horizontal="center" vertical="center" wrapText="1"/>
    </xf>
    <xf numFmtId="3" fontId="53" fillId="0" borderId="15" xfId="2" applyNumberFormat="1" applyFont="1" applyBorder="1" applyAlignment="1" applyProtection="1">
      <alignment horizontal="right" vertical="center"/>
    </xf>
    <xf numFmtId="14" fontId="53" fillId="0" borderId="15" xfId="50" applyNumberFormat="1" applyFont="1" applyBorder="1" applyAlignment="1">
      <alignment vertical="center"/>
    </xf>
    <xf numFmtId="0" fontId="9" fillId="2" borderId="0" xfId="50" applyFont="1" applyFill="1"/>
    <xf numFmtId="0" fontId="28" fillId="0" borderId="7" xfId="50" applyFont="1" applyBorder="1" applyAlignment="1">
      <alignment horizontal="center" vertical="center" wrapText="1"/>
    </xf>
    <xf numFmtId="0" fontId="53" fillId="0" borderId="7" xfId="0" applyFont="1" applyBorder="1" applyAlignment="1">
      <alignment horizontal="center" vertical="center" wrapText="1"/>
    </xf>
    <xf numFmtId="171" fontId="28" fillId="0" borderId="7" xfId="50" applyNumberFormat="1" applyFont="1" applyBorder="1" applyAlignment="1">
      <alignment horizontal="center" vertical="center" wrapText="1"/>
    </xf>
    <xf numFmtId="3" fontId="53" fillId="2" borderId="7" xfId="0" applyNumberFormat="1" applyFont="1" applyFill="1" applyBorder="1" applyAlignment="1">
      <alignment horizontal="right" vertical="center" wrapText="1"/>
    </xf>
    <xf numFmtId="171" fontId="53" fillId="2" borderId="7" xfId="50" applyNumberFormat="1" applyFont="1" applyFill="1" applyBorder="1" applyAlignment="1">
      <alignment vertical="center"/>
    </xf>
    <xf numFmtId="14" fontId="53" fillId="2" borderId="7" xfId="50" applyNumberFormat="1" applyFont="1" applyFill="1" applyBorder="1" applyAlignment="1">
      <alignment vertical="center"/>
    </xf>
    <xf numFmtId="169" fontId="13" fillId="0" borderId="1" xfId="50" applyNumberFormat="1" applyFont="1" applyBorder="1" applyAlignment="1">
      <alignment horizontal="justify" vertical="center"/>
    </xf>
    <xf numFmtId="171" fontId="9" fillId="0" borderId="0" xfId="50" applyNumberFormat="1" applyFont="1" applyAlignment="1">
      <alignment horizontal="left" vertical="center"/>
    </xf>
    <xf numFmtId="169" fontId="9" fillId="0" borderId="0" xfId="50" applyNumberFormat="1" applyFont="1"/>
    <xf numFmtId="39" fontId="9" fillId="0" borderId="0" xfId="50" applyNumberFormat="1" applyFont="1"/>
    <xf numFmtId="39" fontId="9" fillId="0" borderId="5" xfId="50" applyNumberFormat="1" applyFont="1" applyBorder="1"/>
    <xf numFmtId="0" fontId="13" fillId="0" borderId="21" xfId="50" applyFont="1" applyBorder="1" applyAlignment="1">
      <alignment horizontal="center" vertical="center"/>
    </xf>
    <xf numFmtId="169" fontId="9" fillId="0" borderId="13" xfId="50" applyNumberFormat="1" applyFont="1" applyBorder="1" applyAlignment="1">
      <alignment vertical="top"/>
    </xf>
    <xf numFmtId="0" fontId="9" fillId="0" borderId="2" xfId="50" applyFont="1" applyBorder="1"/>
    <xf numFmtId="0" fontId="9" fillId="0" borderId="1" xfId="50" applyFont="1" applyBorder="1"/>
    <xf numFmtId="0" fontId="9" fillId="0" borderId="11" xfId="50" applyFont="1" applyBorder="1" applyAlignment="1">
      <alignment horizontal="center" vertical="center"/>
    </xf>
    <xf numFmtId="0" fontId="9" fillId="0" borderId="4" xfId="50" applyFont="1" applyBorder="1" applyAlignment="1">
      <alignment horizontal="center" vertical="center"/>
    </xf>
    <xf numFmtId="0" fontId="9" fillId="0" borderId="3" xfId="50" applyFont="1" applyBorder="1"/>
    <xf numFmtId="0" fontId="9" fillId="0" borderId="11" xfId="51" applyFont="1" applyBorder="1" applyAlignment="1">
      <alignment horizontal="center" vertical="center" wrapText="1"/>
    </xf>
    <xf numFmtId="3" fontId="27" fillId="2" borderId="15" xfId="18" applyNumberFormat="1" applyFont="1" applyFill="1" applyBorder="1" applyAlignment="1">
      <alignment horizontal="right" vertical="center" wrapText="1"/>
    </xf>
    <xf numFmtId="1" fontId="27" fillId="0" borderId="8" xfId="50" applyNumberFormat="1" applyFont="1" applyBorder="1" applyAlignment="1">
      <alignment horizontal="center" vertical="center"/>
    </xf>
    <xf numFmtId="1" fontId="29" fillId="0" borderId="14" xfId="50" applyNumberFormat="1" applyFont="1" applyBorder="1" applyAlignment="1">
      <alignment horizontal="center" vertical="center"/>
    </xf>
    <xf numFmtId="1" fontId="27" fillId="0" borderId="14" xfId="50" applyNumberFormat="1" applyFont="1" applyBorder="1" applyAlignment="1">
      <alignment horizontal="center" vertical="center"/>
    </xf>
    <xf numFmtId="0" fontId="13" fillId="0" borderId="11" xfId="50" applyFont="1" applyBorder="1" applyAlignment="1">
      <alignment horizontal="center" vertical="center"/>
    </xf>
    <xf numFmtId="164" fontId="9" fillId="0" borderId="0" xfId="18" applyFont="1"/>
    <xf numFmtId="0" fontId="9" fillId="0" borderId="0" xfId="50" applyFont="1" applyAlignment="1">
      <alignment horizontal="center"/>
    </xf>
    <xf numFmtId="0" fontId="9" fillId="0" borderId="6" xfId="0" applyFont="1" applyBorder="1" applyAlignment="1">
      <alignment horizontal="center" vertical="center" wrapText="1"/>
    </xf>
    <xf numFmtId="169" fontId="13" fillId="0" borderId="27" xfId="50" applyNumberFormat="1" applyFont="1" applyBorder="1" applyAlignment="1">
      <alignment horizontal="center" vertical="center"/>
    </xf>
    <xf numFmtId="169" fontId="9" fillId="0" borderId="28" xfId="50" applyNumberFormat="1" applyFont="1" applyBorder="1" applyAlignment="1">
      <alignment horizontal="center" vertical="top"/>
    </xf>
    <xf numFmtId="0" fontId="9" fillId="0" borderId="16" xfId="50" applyFont="1" applyBorder="1" applyAlignment="1">
      <alignment horizontal="center" vertical="center"/>
    </xf>
    <xf numFmtId="37" fontId="9" fillId="0" borderId="44" xfId="50" applyNumberFormat="1" applyFont="1" applyBorder="1" applyAlignment="1">
      <alignment horizontal="center" vertical="center"/>
    </xf>
    <xf numFmtId="37" fontId="27" fillId="0" borderId="22" xfId="50" applyNumberFormat="1" applyFont="1" applyBorder="1" applyAlignment="1">
      <alignment horizontal="center" vertical="center"/>
    </xf>
    <xf numFmtId="0" fontId="9" fillId="0" borderId="24" xfId="50" applyFont="1" applyBorder="1" applyAlignment="1">
      <alignment horizontal="center" vertical="center"/>
    </xf>
    <xf numFmtId="37" fontId="9" fillId="0" borderId="4" xfId="50" applyNumberFormat="1" applyFont="1" applyBorder="1" applyAlignment="1">
      <alignment horizontal="center" vertical="center"/>
    </xf>
    <xf numFmtId="0" fontId="9" fillId="0" borderId="29" xfId="50" applyFont="1" applyBorder="1" applyAlignment="1">
      <alignment horizontal="center" vertical="center"/>
    </xf>
    <xf numFmtId="37" fontId="27" fillId="0" borderId="7" xfId="50" applyNumberFormat="1" applyFont="1" applyBorder="1" applyAlignment="1">
      <alignment horizontal="center" vertical="center"/>
    </xf>
    <xf numFmtId="14" fontId="9" fillId="2" borderId="4" xfId="50" applyNumberFormat="1" applyFont="1" applyFill="1" applyBorder="1" applyAlignment="1">
      <alignment horizontal="right" vertical="center"/>
    </xf>
    <xf numFmtId="14" fontId="9" fillId="2" borderId="4" xfId="50" applyNumberFormat="1" applyFont="1" applyFill="1" applyBorder="1" applyAlignment="1">
      <alignment horizontal="right" vertical="center" wrapText="1"/>
    </xf>
    <xf numFmtId="1" fontId="9" fillId="0" borderId="4" xfId="0" applyNumberFormat="1" applyFont="1" applyBorder="1" applyAlignment="1">
      <alignment horizontal="center" vertical="center" wrapText="1"/>
    </xf>
    <xf numFmtId="14" fontId="9" fillId="2" borderId="7" xfId="50" applyNumberFormat="1" applyFont="1" applyFill="1" applyBorder="1" applyAlignment="1">
      <alignment horizontal="right" vertical="center"/>
    </xf>
    <xf numFmtId="14" fontId="9" fillId="2" borderId="7" xfId="50" applyNumberFormat="1" applyFont="1" applyFill="1" applyBorder="1" applyAlignment="1">
      <alignment horizontal="right" vertical="center" wrapText="1"/>
    </xf>
    <xf numFmtId="3" fontId="9" fillId="0" borderId="15" xfId="18" applyNumberFormat="1" applyFont="1" applyFill="1" applyBorder="1" applyAlignment="1">
      <alignment horizontal="right" vertical="center" wrapText="1"/>
    </xf>
    <xf numFmtId="3" fontId="29" fillId="0" borderId="4" xfId="18" applyNumberFormat="1" applyFont="1" applyFill="1" applyBorder="1" applyAlignment="1" applyProtection="1">
      <alignment horizontal="right" vertical="center"/>
    </xf>
    <xf numFmtId="3" fontId="9" fillId="0" borderId="4" xfId="18" applyNumberFormat="1" applyFont="1" applyFill="1" applyBorder="1" applyAlignment="1">
      <alignment horizontal="right" vertical="center" wrapText="1"/>
    </xf>
    <xf numFmtId="3" fontId="29" fillId="0" borderId="7" xfId="18" applyNumberFormat="1" applyFont="1" applyFill="1" applyBorder="1" applyAlignment="1" applyProtection="1">
      <alignment horizontal="right" vertical="center"/>
    </xf>
    <xf numFmtId="169" fontId="9" fillId="0" borderId="40" xfId="50" applyNumberFormat="1" applyFont="1" applyBorder="1" applyAlignment="1">
      <alignment horizontal="center" vertical="top"/>
    </xf>
    <xf numFmtId="171" fontId="13" fillId="0" borderId="15" xfId="50" applyNumberFormat="1" applyFont="1" applyBorder="1" applyAlignment="1">
      <alignment vertical="center" wrapText="1"/>
    </xf>
    <xf numFmtId="3" fontId="13" fillId="0" borderId="15" xfId="18" applyNumberFormat="1" applyFont="1" applyFill="1" applyBorder="1" applyAlignment="1" applyProtection="1">
      <alignment horizontal="right" vertical="center"/>
    </xf>
    <xf numFmtId="14" fontId="9" fillId="0" borderId="15" xfId="50" applyNumberFormat="1" applyFont="1" applyBorder="1" applyAlignment="1">
      <alignment vertical="center"/>
    </xf>
    <xf numFmtId="171" fontId="13" fillId="0" borderId="7" xfId="50" applyNumberFormat="1" applyFont="1" applyBorder="1" applyAlignment="1">
      <alignment vertical="center" wrapText="1"/>
    </xf>
    <xf numFmtId="3" fontId="13" fillId="0" borderId="7" xfId="18" applyNumberFormat="1" applyFont="1" applyFill="1" applyBorder="1" applyAlignment="1" applyProtection="1">
      <alignment horizontal="right" vertical="center"/>
    </xf>
    <xf numFmtId="171" fontId="13" fillId="0" borderId="7" xfId="16" applyNumberFormat="1" applyFont="1" applyFill="1" applyBorder="1" applyAlignment="1" applyProtection="1">
      <alignment vertical="center"/>
    </xf>
    <xf numFmtId="171" fontId="9" fillId="0" borderId="7" xfId="50" applyNumberFormat="1" applyFont="1" applyBorder="1" applyAlignment="1">
      <alignment vertical="center"/>
    </xf>
    <xf numFmtId="14" fontId="9" fillId="0" borderId="7" xfId="50" applyNumberFormat="1" applyFont="1" applyBorder="1" applyAlignment="1">
      <alignment vertical="center"/>
    </xf>
    <xf numFmtId="0" fontId="13" fillId="0" borderId="33" xfId="51" applyFont="1" applyBorder="1" applyAlignment="1">
      <alignment horizontal="left" vertical="center" wrapText="1"/>
    </xf>
    <xf numFmtId="0" fontId="5" fillId="2" borderId="0" xfId="50" applyFont="1" applyFill="1"/>
    <xf numFmtId="0" fontId="13" fillId="2" borderId="7" xfId="50" applyFont="1" applyFill="1" applyBorder="1" applyAlignment="1">
      <alignment horizontal="center" vertical="center" wrapText="1"/>
    </xf>
    <xf numFmtId="0" fontId="13" fillId="2" borderId="7" xfId="50" applyFont="1" applyFill="1" applyBorder="1" applyAlignment="1">
      <alignment horizontal="center" vertical="center"/>
    </xf>
    <xf numFmtId="0" fontId="29" fillId="0" borderId="11" xfId="51" applyFont="1" applyBorder="1" applyAlignment="1">
      <alignment horizontal="center" vertical="center" wrapText="1"/>
    </xf>
    <xf numFmtId="43" fontId="5" fillId="2" borderId="0" xfId="50" applyNumberFormat="1" applyFont="1" applyFill="1"/>
    <xf numFmtId="177" fontId="9" fillId="2" borderId="0" xfId="50" applyNumberFormat="1" applyFont="1" applyFill="1"/>
    <xf numFmtId="169" fontId="9" fillId="2" borderId="4" xfId="50" applyNumberFormat="1" applyFont="1" applyFill="1" applyBorder="1" applyAlignment="1">
      <alignment horizontal="center" vertical="center"/>
    </xf>
    <xf numFmtId="49" fontId="28" fillId="0" borderId="4" xfId="50" applyNumberFormat="1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 wrapText="1"/>
    </xf>
    <xf numFmtId="37" fontId="5" fillId="0" borderId="4" xfId="50" applyNumberFormat="1" applyFont="1" applyBorder="1" applyAlignment="1">
      <alignment horizontal="center" vertical="center"/>
    </xf>
    <xf numFmtId="179" fontId="28" fillId="0" borderId="4" xfId="50" applyNumberFormat="1" applyFont="1" applyBorder="1" applyAlignment="1">
      <alignment horizontal="center" vertical="center"/>
    </xf>
    <xf numFmtId="37" fontId="28" fillId="0" borderId="4" xfId="50" applyNumberFormat="1" applyFont="1" applyBorder="1" applyAlignment="1">
      <alignment horizontal="center" vertical="center"/>
    </xf>
    <xf numFmtId="169" fontId="3" fillId="2" borderId="64" xfId="50" applyNumberFormat="1" applyFont="1" applyFill="1" applyBorder="1" applyAlignment="1">
      <alignment horizontal="center" vertical="center"/>
    </xf>
    <xf numFmtId="169" fontId="5" fillId="2" borderId="6" xfId="50" applyNumberFormat="1" applyFont="1" applyFill="1" applyBorder="1" applyAlignment="1">
      <alignment vertical="top"/>
    </xf>
    <xf numFmtId="3" fontId="13" fillId="0" borderId="6" xfId="50" applyNumberFormat="1" applyFont="1" applyBorder="1" applyAlignment="1">
      <alignment horizontal="right" vertical="center"/>
    </xf>
    <xf numFmtId="3" fontId="13" fillId="0" borderId="4" xfId="50" applyNumberFormat="1" applyFont="1" applyBorder="1" applyAlignment="1">
      <alignment horizontal="right" vertical="center"/>
    </xf>
    <xf numFmtId="3" fontId="9" fillId="0" borderId="4" xfId="2" applyNumberFormat="1" applyFont="1" applyFill="1" applyBorder="1" applyAlignment="1" applyProtection="1">
      <alignment horizontal="right" vertical="center"/>
    </xf>
    <xf numFmtId="3" fontId="13" fillId="0" borderId="4" xfId="16" applyNumberFormat="1" applyFont="1" applyFill="1" applyBorder="1" applyAlignment="1" applyProtection="1">
      <alignment horizontal="right" vertical="center"/>
    </xf>
    <xf numFmtId="0" fontId="13" fillId="0" borderId="7" xfId="50" applyFont="1" applyBorder="1" applyAlignment="1">
      <alignment horizontal="center" vertical="center" wrapText="1"/>
    </xf>
    <xf numFmtId="0" fontId="9" fillId="0" borderId="6" xfId="50" applyFont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13" fillId="2" borderId="18" xfId="51" applyFont="1" applyFill="1" applyBorder="1" applyAlignment="1">
      <alignment horizontal="justify" vertical="center" wrapText="1"/>
    </xf>
    <xf numFmtId="0" fontId="13" fillId="2" borderId="19" xfId="51" applyFont="1" applyFill="1" applyBorder="1" applyAlignment="1">
      <alignment horizontal="justify" vertical="center" wrapText="1"/>
    </xf>
    <xf numFmtId="0" fontId="9" fillId="0" borderId="15" xfId="51" applyFont="1" applyBorder="1" applyAlignment="1">
      <alignment horizontal="center" vertical="center" wrapText="1"/>
    </xf>
    <xf numFmtId="0" fontId="9" fillId="0" borderId="11" xfId="50" applyFont="1" applyBorder="1" applyAlignment="1">
      <alignment horizontal="center" vertical="center"/>
    </xf>
    <xf numFmtId="0" fontId="13" fillId="2" borderId="17" xfId="51" applyFont="1" applyFill="1" applyBorder="1" applyAlignment="1">
      <alignment horizontal="justify" vertical="center" wrapText="1"/>
    </xf>
    <xf numFmtId="2" fontId="13" fillId="0" borderId="4" xfId="50" applyNumberFormat="1" applyFont="1" applyBorder="1" applyAlignment="1">
      <alignment horizontal="center" vertical="center"/>
    </xf>
    <xf numFmtId="0" fontId="13" fillId="0" borderId="11" xfId="50" applyFont="1" applyBorder="1" applyAlignment="1">
      <alignment horizontal="center" vertical="center" wrapText="1"/>
    </xf>
    <xf numFmtId="169" fontId="13" fillId="0" borderId="3" xfId="50" applyNumberFormat="1" applyFont="1" applyBorder="1" applyAlignment="1">
      <alignment horizontal="center" vertical="center"/>
    </xf>
    <xf numFmtId="0" fontId="3" fillId="2" borderId="27" xfId="51" applyFont="1" applyFill="1" applyBorder="1" applyAlignment="1">
      <alignment horizontal="center" vertical="center"/>
    </xf>
    <xf numFmtId="0" fontId="3" fillId="2" borderId="38" xfId="51" applyFont="1" applyFill="1" applyBorder="1" applyAlignment="1">
      <alignment horizontal="center" vertical="center"/>
    </xf>
    <xf numFmtId="0" fontId="3" fillId="2" borderId="28" xfId="51" applyFont="1" applyFill="1" applyBorder="1" applyAlignment="1">
      <alignment horizontal="center" vertical="center"/>
    </xf>
    <xf numFmtId="0" fontId="13" fillId="2" borderId="23" xfId="51" applyFont="1" applyFill="1" applyBorder="1" applyAlignment="1">
      <alignment horizontal="left" vertical="center" wrapText="1"/>
    </xf>
    <xf numFmtId="0" fontId="13" fillId="2" borderId="30" xfId="51" applyFont="1" applyFill="1" applyBorder="1" applyAlignment="1">
      <alignment horizontal="left" vertical="center" wrapText="1"/>
    </xf>
    <xf numFmtId="0" fontId="13" fillId="2" borderId="24" xfId="51" applyFont="1" applyFill="1" applyBorder="1" applyAlignment="1">
      <alignment horizontal="left" vertical="center" wrapText="1"/>
    </xf>
    <xf numFmtId="0" fontId="9" fillId="2" borderId="30" xfId="51" applyFont="1" applyFill="1" applyBorder="1" applyAlignment="1">
      <alignment horizontal="left" vertical="center" wrapText="1"/>
    </xf>
    <xf numFmtId="0" fontId="9" fillId="2" borderId="24" xfId="51" applyFont="1" applyFill="1" applyBorder="1" applyAlignment="1">
      <alignment horizontal="left" vertical="center" wrapText="1"/>
    </xf>
    <xf numFmtId="0" fontId="9" fillId="2" borderId="29" xfId="51" applyFont="1" applyFill="1" applyBorder="1" applyAlignment="1">
      <alignment horizontal="left" vertical="center" wrapText="1"/>
    </xf>
    <xf numFmtId="0" fontId="9" fillId="2" borderId="32" xfId="51" applyFont="1" applyFill="1" applyBorder="1" applyAlignment="1">
      <alignment horizontal="left" vertical="center" wrapText="1"/>
    </xf>
    <xf numFmtId="0" fontId="13" fillId="0" borderId="34" xfId="51" applyFont="1" applyBorder="1" applyAlignment="1">
      <alignment horizontal="center" vertical="center"/>
    </xf>
    <xf numFmtId="0" fontId="13" fillId="0" borderId="21" xfId="51" applyFont="1" applyBorder="1" applyAlignment="1">
      <alignment horizontal="center" vertical="center"/>
    </xf>
    <xf numFmtId="0" fontId="9" fillId="0" borderId="15" xfId="51" applyFont="1" applyBorder="1" applyAlignment="1">
      <alignment horizontal="center" vertical="center" wrapText="1"/>
    </xf>
    <xf numFmtId="0" fontId="13" fillId="0" borderId="4" xfId="51" applyFont="1" applyBorder="1" applyAlignment="1">
      <alignment horizontal="center" vertical="center" wrapText="1"/>
    </xf>
    <xf numFmtId="0" fontId="9" fillId="0" borderId="20" xfId="51" applyFont="1" applyBorder="1" applyAlignment="1">
      <alignment horizontal="justify" vertical="center"/>
    </xf>
    <xf numFmtId="0" fontId="13" fillId="2" borderId="31" xfId="51" applyFont="1" applyFill="1" applyBorder="1" applyAlignment="1">
      <alignment horizontal="left" vertical="center" wrapText="1"/>
    </xf>
    <xf numFmtId="0" fontId="3" fillId="2" borderId="45" xfId="51" applyFont="1" applyFill="1" applyBorder="1" applyAlignment="1">
      <alignment horizontal="center" vertical="center" wrapText="1"/>
    </xf>
    <xf numFmtId="0" fontId="3" fillId="2" borderId="49" xfId="51" applyFont="1" applyFill="1" applyBorder="1" applyAlignment="1">
      <alignment horizontal="center" vertical="center" wrapText="1"/>
    </xf>
    <xf numFmtId="0" fontId="3" fillId="2" borderId="64" xfId="51" applyFont="1" applyFill="1" applyBorder="1" applyAlignment="1">
      <alignment horizontal="center" vertical="center" wrapText="1"/>
    </xf>
    <xf numFmtId="0" fontId="9" fillId="2" borderId="8" xfId="51" applyFont="1" applyFill="1" applyBorder="1" applyAlignment="1">
      <alignment horizontal="center" vertical="center" wrapText="1"/>
    </xf>
    <xf numFmtId="0" fontId="9" fillId="2" borderId="18" xfId="51" applyFont="1" applyFill="1" applyBorder="1" applyAlignment="1">
      <alignment horizontal="center" vertical="center" wrapText="1"/>
    </xf>
    <xf numFmtId="0" fontId="9" fillId="2" borderId="19" xfId="51" applyFont="1" applyFill="1" applyBorder="1" applyAlignment="1">
      <alignment horizontal="center" vertical="center" wrapText="1"/>
    </xf>
    <xf numFmtId="0" fontId="9" fillId="2" borderId="10" xfId="51" applyFont="1" applyFill="1" applyBorder="1" applyAlignment="1">
      <alignment horizontal="center" vertical="center" wrapText="1"/>
    </xf>
    <xf numFmtId="0" fontId="9" fillId="2" borderId="51" xfId="51" applyFont="1" applyFill="1" applyBorder="1" applyAlignment="1">
      <alignment horizontal="center" vertical="center" wrapText="1"/>
    </xf>
    <xf numFmtId="0" fontId="9" fillId="2" borderId="25" xfId="51" applyFont="1" applyFill="1" applyBorder="1" applyAlignment="1">
      <alignment horizontal="center" vertical="center" wrapText="1"/>
    </xf>
    <xf numFmtId="0" fontId="9" fillId="2" borderId="23" xfId="51" applyFont="1" applyFill="1" applyBorder="1" applyAlignment="1">
      <alignment horizontal="left" vertical="center" wrapText="1"/>
    </xf>
    <xf numFmtId="0" fontId="9" fillId="2" borderId="31" xfId="51" applyFont="1" applyFill="1" applyBorder="1" applyAlignment="1">
      <alignment horizontal="left" vertical="center" wrapText="1"/>
    </xf>
    <xf numFmtId="0" fontId="9" fillId="2" borderId="3" xfId="51" applyFont="1" applyFill="1" applyBorder="1" applyAlignment="1">
      <alignment horizontal="left" vertical="center" wrapText="1"/>
    </xf>
    <xf numFmtId="0" fontId="9" fillId="2" borderId="39" xfId="51" applyFont="1" applyFill="1" applyBorder="1" applyAlignment="1">
      <alignment horizontal="left" vertical="center" wrapText="1"/>
    </xf>
    <xf numFmtId="0" fontId="9" fillId="2" borderId="40" xfId="51" applyFont="1" applyFill="1" applyBorder="1" applyAlignment="1">
      <alignment horizontal="left" vertical="center" wrapText="1"/>
    </xf>
    <xf numFmtId="0" fontId="5" fillId="2" borderId="23" xfId="51" applyFont="1" applyFill="1" applyBorder="1" applyAlignment="1">
      <alignment horizontal="left" vertical="center" wrapText="1"/>
    </xf>
    <xf numFmtId="0" fontId="5" fillId="2" borderId="30" xfId="51" applyFont="1" applyFill="1" applyBorder="1" applyAlignment="1">
      <alignment horizontal="left" vertical="center" wrapText="1"/>
    </xf>
    <xf numFmtId="0" fontId="5" fillId="2" borderId="31" xfId="51" applyFont="1" applyFill="1" applyBorder="1" applyAlignment="1">
      <alignment horizontal="left" vertical="center" wrapText="1"/>
    </xf>
    <xf numFmtId="0" fontId="9" fillId="2" borderId="11" xfId="51" applyFont="1" applyFill="1" applyBorder="1" applyAlignment="1">
      <alignment horizontal="center" vertical="center"/>
    </xf>
    <xf numFmtId="0" fontId="9" fillId="2" borderId="16" xfId="51" applyFont="1" applyFill="1" applyBorder="1" applyAlignment="1">
      <alignment horizontal="center" vertical="center"/>
    </xf>
    <xf numFmtId="0" fontId="9" fillId="2" borderId="4" xfId="51" applyFont="1" applyFill="1" applyBorder="1" applyAlignment="1">
      <alignment horizontal="center" vertical="center" wrapText="1"/>
    </xf>
    <xf numFmtId="0" fontId="9" fillId="2" borderId="7" xfId="51" applyFont="1" applyFill="1" applyBorder="1" applyAlignment="1">
      <alignment horizontal="center" vertical="center" wrapText="1"/>
    </xf>
    <xf numFmtId="0" fontId="9" fillId="2" borderId="6" xfId="51" applyFont="1" applyFill="1" applyBorder="1" applyAlignment="1">
      <alignment horizontal="center" vertical="center" wrapText="1"/>
    </xf>
    <xf numFmtId="0" fontId="9" fillId="0" borderId="20" xfId="51" applyFont="1" applyBorder="1" applyAlignment="1">
      <alignment horizontal="left" vertical="center" wrapText="1"/>
    </xf>
    <xf numFmtId="0" fontId="9" fillId="0" borderId="4" xfId="51" applyFont="1" applyBorder="1" applyAlignment="1">
      <alignment horizontal="center" vertical="center" wrapText="1"/>
    </xf>
    <xf numFmtId="0" fontId="9" fillId="0" borderId="20" xfId="0" applyFont="1" applyBorder="1" applyAlignment="1">
      <alignment horizontal="justify" vertical="center" wrapText="1"/>
    </xf>
    <xf numFmtId="0" fontId="9" fillId="0" borderId="20" xfId="0" applyFont="1" applyBorder="1" applyAlignment="1">
      <alignment horizontal="justify" vertical="center"/>
    </xf>
    <xf numFmtId="39" fontId="27" fillId="2" borderId="12" xfId="51" applyNumberFormat="1" applyFont="1" applyFill="1" applyBorder="1" applyAlignment="1">
      <alignment horizontal="center" vertical="center"/>
    </xf>
    <xf numFmtId="0" fontId="17" fillId="2" borderId="60" xfId="29" applyFont="1" applyFill="1" applyBorder="1" applyAlignment="1">
      <alignment horizontal="left"/>
    </xf>
    <xf numFmtId="0" fontId="17" fillId="2" borderId="61" xfId="29" applyFont="1" applyFill="1" applyBorder="1" applyAlignment="1">
      <alignment horizontal="left"/>
    </xf>
    <xf numFmtId="0" fontId="17" fillId="2" borderId="62" xfId="29" applyFont="1" applyFill="1" applyBorder="1" applyAlignment="1">
      <alignment horizontal="left"/>
    </xf>
    <xf numFmtId="0" fontId="16" fillId="2" borderId="63" xfId="29" applyFont="1" applyFill="1" applyBorder="1" applyAlignment="1">
      <alignment horizontal="center"/>
    </xf>
    <xf numFmtId="0" fontId="16" fillId="2" borderId="47" xfId="29" applyFont="1" applyFill="1" applyBorder="1" applyAlignment="1">
      <alignment horizontal="center"/>
    </xf>
    <xf numFmtId="0" fontId="16" fillId="2" borderId="9" xfId="29" applyFont="1" applyFill="1" applyBorder="1" applyAlignment="1">
      <alignment horizontal="center"/>
    </xf>
    <xf numFmtId="0" fontId="16" fillId="2" borderId="5" xfId="29" applyFont="1" applyFill="1" applyBorder="1" applyAlignment="1">
      <alignment horizontal="center"/>
    </xf>
    <xf numFmtId="0" fontId="17" fillId="2" borderId="14" xfId="29" applyFont="1" applyFill="1" applyBorder="1" applyAlignment="1">
      <alignment horizontal="left"/>
    </xf>
    <xf numFmtId="0" fontId="17" fillId="2" borderId="30" xfId="29" applyFont="1" applyFill="1" applyBorder="1" applyAlignment="1">
      <alignment horizontal="left"/>
    </xf>
    <xf numFmtId="0" fontId="17" fillId="2" borderId="24" xfId="29" applyFont="1" applyFill="1" applyBorder="1" applyAlignment="1">
      <alignment horizontal="left"/>
    </xf>
    <xf numFmtId="0" fontId="13" fillId="2" borderId="15" xfId="51" applyFont="1" applyFill="1" applyBorder="1" applyAlignment="1">
      <alignment horizontal="center" vertical="center" wrapText="1"/>
    </xf>
    <xf numFmtId="0" fontId="13" fillId="2" borderId="4" xfId="51" applyFont="1" applyFill="1" applyBorder="1" applyAlignment="1">
      <alignment horizontal="center" vertical="center" wrapText="1"/>
    </xf>
    <xf numFmtId="0" fontId="13" fillId="2" borderId="11" xfId="51" applyFont="1" applyFill="1" applyBorder="1" applyAlignment="1">
      <alignment horizontal="center" vertical="center" wrapText="1"/>
    </xf>
    <xf numFmtId="0" fontId="13" fillId="2" borderId="54" xfId="51" applyFont="1" applyFill="1" applyBorder="1" applyAlignment="1">
      <alignment horizontal="center" vertical="center" wrapText="1"/>
    </xf>
    <xf numFmtId="0" fontId="13" fillId="2" borderId="6" xfId="51" applyFont="1" applyFill="1" applyBorder="1" applyAlignment="1">
      <alignment horizontal="center" vertical="center" wrapText="1"/>
    </xf>
    <xf numFmtId="0" fontId="13" fillId="2" borderId="64" xfId="51" applyFont="1" applyFill="1" applyBorder="1" applyAlignment="1">
      <alignment horizontal="left" vertical="center" wrapText="1"/>
    </xf>
    <xf numFmtId="0" fontId="13" fillId="2" borderId="6" xfId="51" applyFont="1" applyFill="1" applyBorder="1" applyAlignment="1">
      <alignment horizontal="left" vertical="center" wrapText="1"/>
    </xf>
    <xf numFmtId="0" fontId="13" fillId="2" borderId="63" xfId="51" applyFont="1" applyFill="1" applyBorder="1" applyAlignment="1">
      <alignment horizontal="center" vertical="center" wrapText="1"/>
    </xf>
    <xf numFmtId="0" fontId="13" fillId="2" borderId="13" xfId="51" applyFont="1" applyFill="1" applyBorder="1" applyAlignment="1">
      <alignment horizontal="center" vertical="center" wrapText="1"/>
    </xf>
    <xf numFmtId="0" fontId="13" fillId="2" borderId="53" xfId="51" applyFont="1" applyFill="1" applyBorder="1" applyAlignment="1">
      <alignment horizontal="center" vertical="center" wrapText="1"/>
    </xf>
    <xf numFmtId="0" fontId="13" fillId="2" borderId="10" xfId="51" applyFont="1" applyFill="1" applyBorder="1" applyAlignment="1">
      <alignment horizontal="center" vertical="center" wrapText="1"/>
    </xf>
    <xf numFmtId="0" fontId="13" fillId="2" borderId="51" xfId="51" applyFont="1" applyFill="1" applyBorder="1" applyAlignment="1">
      <alignment horizontal="center" vertical="center" wrapText="1"/>
    </xf>
    <xf numFmtId="0" fontId="13" fillId="2" borderId="25" xfId="51" applyFont="1" applyFill="1" applyBorder="1" applyAlignment="1">
      <alignment horizontal="center" vertical="center" wrapText="1"/>
    </xf>
    <xf numFmtId="0" fontId="20" fillId="2" borderId="65" xfId="51" applyFont="1" applyFill="1" applyBorder="1" applyAlignment="1">
      <alignment vertical="center"/>
    </xf>
    <xf numFmtId="0" fontId="20" fillId="2" borderId="61" xfId="51" applyFont="1" applyFill="1" applyBorder="1" applyAlignment="1">
      <alignment vertical="center"/>
    </xf>
    <xf numFmtId="0" fontId="20" fillId="2" borderId="66" xfId="51" applyFont="1" applyFill="1" applyBorder="1" applyAlignment="1">
      <alignment vertical="center"/>
    </xf>
    <xf numFmtId="0" fontId="13" fillId="2" borderId="30" xfId="51" applyFont="1" applyFill="1" applyBorder="1" applyAlignment="1">
      <alignment horizontal="left" vertical="center"/>
    </xf>
    <xf numFmtId="0" fontId="16" fillId="2" borderId="8" xfId="29" applyFont="1" applyFill="1" applyBorder="1" applyAlignment="1">
      <alignment horizontal="center" vertical="center"/>
    </xf>
    <xf numFmtId="0" fontId="16" fillId="2" borderId="18" xfId="29" applyFont="1" applyFill="1" applyBorder="1" applyAlignment="1">
      <alignment horizontal="center" vertical="center"/>
    </xf>
    <xf numFmtId="0" fontId="16" fillId="2" borderId="9" xfId="29" applyFont="1" applyFill="1" applyBorder="1" applyAlignment="1">
      <alignment horizontal="center" vertical="center"/>
    </xf>
    <xf numFmtId="0" fontId="16" fillId="2" borderId="0" xfId="29" applyFont="1" applyFill="1" applyAlignment="1">
      <alignment horizontal="center" vertical="center"/>
    </xf>
    <xf numFmtId="0" fontId="17" fillId="2" borderId="8" xfId="29" applyFont="1" applyFill="1" applyBorder="1" applyAlignment="1">
      <alignment horizontal="left"/>
    </xf>
    <xf numFmtId="0" fontId="17" fillId="2" borderId="18" xfId="29" applyFont="1" applyFill="1" applyBorder="1" applyAlignment="1">
      <alignment horizontal="left"/>
    </xf>
    <xf numFmtId="0" fontId="17" fillId="2" borderId="19" xfId="29" applyFont="1" applyFill="1" applyBorder="1" applyAlignment="1">
      <alignment horizontal="left"/>
    </xf>
    <xf numFmtId="0" fontId="13" fillId="2" borderId="8" xfId="51" applyFont="1" applyFill="1" applyBorder="1" applyAlignment="1">
      <alignment horizontal="justify" vertical="center" wrapText="1"/>
    </xf>
    <xf numFmtId="0" fontId="13" fillId="2" borderId="18" xfId="51" applyFont="1" applyFill="1" applyBorder="1" applyAlignment="1">
      <alignment horizontal="justify" vertical="center" wrapText="1"/>
    </xf>
    <xf numFmtId="0" fontId="13" fillId="2" borderId="19" xfId="51" applyFont="1" applyFill="1" applyBorder="1" applyAlignment="1">
      <alignment horizontal="justify" vertical="center" wrapText="1"/>
    </xf>
    <xf numFmtId="0" fontId="13" fillId="2" borderId="9" xfId="51" applyFont="1" applyFill="1" applyBorder="1" applyAlignment="1">
      <alignment horizontal="justify" vertical="center" wrapText="1"/>
    </xf>
    <xf numFmtId="0" fontId="13" fillId="2" borderId="0" xfId="51" applyFont="1" applyFill="1" applyAlignment="1">
      <alignment horizontal="justify" vertical="center" wrapText="1"/>
    </xf>
    <xf numFmtId="0" fontId="13" fillId="2" borderId="56" xfId="51" applyFont="1" applyFill="1" applyBorder="1" applyAlignment="1">
      <alignment horizontal="justify" vertical="center" wrapText="1"/>
    </xf>
    <xf numFmtId="0" fontId="13" fillId="2" borderId="57" xfId="51" applyFont="1" applyFill="1" applyBorder="1" applyAlignment="1">
      <alignment horizontal="justify" vertical="center" wrapText="1"/>
    </xf>
    <xf numFmtId="0" fontId="13" fillId="2" borderId="39" xfId="51" applyFont="1" applyFill="1" applyBorder="1" applyAlignment="1">
      <alignment horizontal="justify" vertical="center" wrapText="1"/>
    </xf>
    <xf numFmtId="0" fontId="13" fillId="2" borderId="58" xfId="51" applyFont="1" applyFill="1" applyBorder="1" applyAlignment="1">
      <alignment horizontal="justify" vertical="center" wrapText="1"/>
    </xf>
    <xf numFmtId="2" fontId="13" fillId="2" borderId="4" xfId="51" applyNumberFormat="1" applyFont="1" applyFill="1" applyBorder="1" applyAlignment="1">
      <alignment horizontal="center" vertical="center" wrapText="1"/>
    </xf>
    <xf numFmtId="2" fontId="13" fillId="2" borderId="12" xfId="51" applyNumberFormat="1" applyFont="1" applyFill="1" applyBorder="1" applyAlignment="1">
      <alignment horizontal="center" vertical="center" wrapText="1"/>
    </xf>
    <xf numFmtId="0" fontId="13" fillId="2" borderId="20" xfId="51" applyFont="1" applyFill="1" applyBorder="1" applyAlignment="1">
      <alignment horizontal="left" vertical="center" wrapText="1"/>
    </xf>
    <xf numFmtId="0" fontId="13" fillId="2" borderId="4" xfId="51" applyFont="1" applyFill="1" applyBorder="1" applyAlignment="1">
      <alignment horizontal="left" vertical="center" wrapText="1"/>
    </xf>
    <xf numFmtId="2" fontId="13" fillId="2" borderId="4" xfId="51" applyNumberFormat="1" applyFont="1" applyFill="1" applyBorder="1" applyAlignment="1">
      <alignment horizontal="center" vertical="center"/>
    </xf>
    <xf numFmtId="0" fontId="13" fillId="2" borderId="20" xfId="51" applyFont="1" applyFill="1" applyBorder="1" applyAlignment="1">
      <alignment horizontal="justify" vertical="center" wrapText="1"/>
    </xf>
    <xf numFmtId="0" fontId="13" fillId="2" borderId="4" xfId="51" applyFont="1" applyFill="1" applyBorder="1" applyAlignment="1">
      <alignment horizontal="justify" vertical="center" wrapText="1"/>
    </xf>
    <xf numFmtId="0" fontId="16" fillId="2" borderId="45" xfId="29" applyFont="1" applyFill="1" applyBorder="1" applyAlignment="1">
      <alignment horizontal="justify" vertical="justify"/>
    </xf>
    <xf numFmtId="0" fontId="16" fillId="2" borderId="49" xfId="29" applyFont="1" applyFill="1" applyBorder="1" applyAlignment="1">
      <alignment horizontal="justify" vertical="justify"/>
    </xf>
    <xf numFmtId="0" fontId="16" fillId="2" borderId="15" xfId="29" applyFont="1" applyFill="1" applyBorder="1" applyAlignment="1">
      <alignment horizontal="center" vertical="center"/>
    </xf>
    <xf numFmtId="0" fontId="16" fillId="2" borderId="60" xfId="29" applyFont="1" applyFill="1" applyBorder="1" applyAlignment="1">
      <alignment horizontal="center" vertical="center"/>
    </xf>
    <xf numFmtId="0" fontId="16" fillId="2" borderId="4" xfId="29" applyFont="1" applyFill="1" applyBorder="1" applyAlignment="1">
      <alignment horizontal="center" vertical="center"/>
    </xf>
    <xf numFmtId="0" fontId="16" fillId="2" borderId="14" xfId="29" applyFont="1" applyFill="1" applyBorder="1" applyAlignment="1">
      <alignment horizontal="center" vertical="center"/>
    </xf>
    <xf numFmtId="0" fontId="13" fillId="2" borderId="6" xfId="51" applyFont="1" applyFill="1" applyBorder="1" applyAlignment="1">
      <alignment vertical="center" wrapText="1"/>
    </xf>
    <xf numFmtId="0" fontId="13" fillId="2" borderId="37" xfId="51" applyFont="1" applyFill="1" applyBorder="1" applyAlignment="1">
      <alignment vertical="center" wrapText="1"/>
    </xf>
    <xf numFmtId="0" fontId="13" fillId="2" borderId="20" xfId="51" applyFont="1" applyFill="1" applyBorder="1" applyAlignment="1">
      <alignment horizontal="left" vertical="center"/>
    </xf>
    <xf numFmtId="0" fontId="13" fillId="2" borderId="4" xfId="51" applyFont="1" applyFill="1" applyBorder="1" applyAlignment="1">
      <alignment horizontal="left" vertical="center"/>
    </xf>
    <xf numFmtId="2" fontId="13" fillId="2" borderId="11" xfId="51" applyNumberFormat="1" applyFont="1" applyFill="1" applyBorder="1" applyAlignment="1">
      <alignment horizontal="center" vertical="center"/>
    </xf>
    <xf numFmtId="2" fontId="13" fillId="2" borderId="16" xfId="51" applyNumberFormat="1" applyFont="1" applyFill="1" applyBorder="1" applyAlignment="1">
      <alignment horizontal="center" vertical="center"/>
    </xf>
    <xf numFmtId="2" fontId="13" fillId="2" borderId="55" xfId="51" applyNumberFormat="1" applyFont="1" applyFill="1" applyBorder="1" applyAlignment="1">
      <alignment horizontal="center" vertical="center"/>
    </xf>
    <xf numFmtId="2" fontId="13" fillId="2" borderId="8" xfId="51" applyNumberFormat="1" applyFont="1" applyFill="1" applyBorder="1" applyAlignment="1">
      <alignment horizontal="center" vertical="center"/>
    </xf>
    <xf numFmtId="2" fontId="13" fillId="2" borderId="18" xfId="51" applyNumberFormat="1" applyFont="1" applyFill="1" applyBorder="1" applyAlignment="1">
      <alignment horizontal="center" vertical="center"/>
    </xf>
    <xf numFmtId="2" fontId="13" fillId="2" borderId="19" xfId="51" applyNumberFormat="1" applyFont="1" applyFill="1" applyBorder="1" applyAlignment="1">
      <alignment horizontal="center" vertical="center"/>
    </xf>
    <xf numFmtId="2" fontId="13" fillId="2" borderId="9" xfId="51" applyNumberFormat="1" applyFont="1" applyFill="1" applyBorder="1" applyAlignment="1">
      <alignment horizontal="center" vertical="center"/>
    </xf>
    <xf numFmtId="2" fontId="13" fillId="2" borderId="0" xfId="51" applyNumberFormat="1" applyFont="1" applyFill="1" applyAlignment="1">
      <alignment horizontal="center" vertical="center"/>
    </xf>
    <xf numFmtId="2" fontId="13" fillId="2" borderId="56" xfId="51" applyNumberFormat="1" applyFont="1" applyFill="1" applyBorder="1" applyAlignment="1">
      <alignment horizontal="center" vertical="center"/>
    </xf>
    <xf numFmtId="2" fontId="13" fillId="2" borderId="57" xfId="51" applyNumberFormat="1" applyFont="1" applyFill="1" applyBorder="1" applyAlignment="1">
      <alignment horizontal="center" vertical="center"/>
    </xf>
    <xf numFmtId="2" fontId="13" fillId="2" borderId="39" xfId="51" applyNumberFormat="1" applyFont="1" applyFill="1" applyBorder="1" applyAlignment="1">
      <alignment horizontal="center" vertical="center"/>
    </xf>
    <xf numFmtId="2" fontId="13" fillId="2" borderId="58" xfId="51" applyNumberFormat="1" applyFont="1" applyFill="1" applyBorder="1" applyAlignment="1">
      <alignment horizontal="center" vertical="center"/>
    </xf>
    <xf numFmtId="2" fontId="13" fillId="2" borderId="22" xfId="51" applyNumberFormat="1" applyFont="1" applyFill="1" applyBorder="1" applyAlignment="1">
      <alignment horizontal="center" vertical="center"/>
    </xf>
    <xf numFmtId="2" fontId="13" fillId="2" borderId="44" xfId="51" applyNumberFormat="1" applyFont="1" applyFill="1" applyBorder="1" applyAlignment="1">
      <alignment horizontal="center" vertical="center"/>
    </xf>
    <xf numFmtId="2" fontId="13" fillId="2" borderId="48" xfId="51" applyNumberFormat="1" applyFont="1" applyFill="1" applyBorder="1" applyAlignment="1">
      <alignment horizontal="center" vertical="center"/>
    </xf>
    <xf numFmtId="0" fontId="13" fillId="2" borderId="34" xfId="51" applyFont="1" applyFill="1" applyBorder="1" applyAlignment="1">
      <alignment horizontal="center" vertical="center"/>
    </xf>
    <xf numFmtId="0" fontId="13" fillId="2" borderId="20" xfId="51" applyFont="1" applyFill="1" applyBorder="1" applyAlignment="1">
      <alignment horizontal="center" vertical="center"/>
    </xf>
    <xf numFmtId="0" fontId="13" fillId="2" borderId="59" xfId="51" applyFont="1" applyFill="1" applyBorder="1" applyAlignment="1">
      <alignment horizontal="center" vertical="center"/>
    </xf>
    <xf numFmtId="0" fontId="9" fillId="0" borderId="34" xfId="51" applyFont="1" applyBorder="1" applyAlignment="1">
      <alignment horizontal="justify" vertical="center" wrapText="1"/>
    </xf>
    <xf numFmtId="0" fontId="9" fillId="0" borderId="20" xfId="51" applyFont="1" applyBorder="1" applyAlignment="1">
      <alignment horizontal="justify" vertical="center" wrapText="1"/>
    </xf>
    <xf numFmtId="0" fontId="13" fillId="2" borderId="15" xfId="51" applyFont="1" applyFill="1" applyBorder="1" applyAlignment="1">
      <alignment horizontal="center" vertical="center"/>
    </xf>
    <xf numFmtId="0" fontId="13" fillId="2" borderId="35" xfId="51" applyFont="1" applyFill="1" applyBorder="1" applyAlignment="1">
      <alignment horizontal="center" vertical="center"/>
    </xf>
    <xf numFmtId="0" fontId="13" fillId="2" borderId="12" xfId="51" applyFont="1" applyFill="1" applyBorder="1" applyAlignment="1">
      <alignment horizontal="center" vertical="center"/>
    </xf>
    <xf numFmtId="0" fontId="13" fillId="2" borderId="22" xfId="51" applyFont="1" applyFill="1" applyBorder="1" applyAlignment="1">
      <alignment horizontal="center" vertical="center"/>
    </xf>
    <xf numFmtId="9" fontId="27" fillId="2" borderId="15" xfId="53" applyFont="1" applyFill="1" applyBorder="1" applyAlignment="1">
      <alignment horizontal="center" vertical="center" wrapText="1"/>
    </xf>
    <xf numFmtId="9" fontId="27" fillId="2" borderId="4" xfId="53" applyFont="1" applyFill="1" applyBorder="1" applyAlignment="1">
      <alignment horizontal="center" vertical="center" wrapText="1"/>
    </xf>
    <xf numFmtId="2" fontId="27" fillId="2" borderId="35" xfId="51" applyNumberFormat="1" applyFont="1" applyFill="1" applyBorder="1" applyAlignment="1">
      <alignment horizontal="center" vertical="center"/>
    </xf>
    <xf numFmtId="2" fontId="27" fillId="2" borderId="12" xfId="51" applyNumberFormat="1" applyFont="1" applyFill="1" applyBorder="1" applyAlignment="1">
      <alignment horizontal="center" vertical="center"/>
    </xf>
    <xf numFmtId="9" fontId="27" fillId="2" borderId="4" xfId="53" applyFont="1" applyFill="1" applyBorder="1" applyAlignment="1" applyProtection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0" fontId="13" fillId="2" borderId="45" xfId="51" applyFont="1" applyFill="1" applyBorder="1" applyAlignment="1">
      <alignment horizontal="center" vertical="center" wrapText="1"/>
    </xf>
    <xf numFmtId="0" fontId="13" fillId="2" borderId="49" xfId="51" applyFont="1" applyFill="1" applyBorder="1" applyAlignment="1">
      <alignment horizontal="center" vertical="center" wrapText="1"/>
    </xf>
    <xf numFmtId="0" fontId="13" fillId="2" borderId="50" xfId="51" applyFont="1" applyFill="1" applyBorder="1" applyAlignment="1">
      <alignment horizontal="center" vertical="center" wrapText="1"/>
    </xf>
    <xf numFmtId="0" fontId="9" fillId="2" borderId="20" xfId="51" applyFont="1" applyFill="1" applyBorder="1" applyAlignment="1">
      <alignment horizontal="left" vertical="center" wrapText="1"/>
    </xf>
    <xf numFmtId="0" fontId="9" fillId="2" borderId="4" xfId="51" applyFont="1" applyFill="1" applyBorder="1" applyAlignment="1">
      <alignment horizontal="left" vertical="center" wrapText="1"/>
    </xf>
    <xf numFmtId="0" fontId="9" fillId="2" borderId="12" xfId="51" applyFont="1" applyFill="1" applyBorder="1" applyAlignment="1">
      <alignment horizontal="left" vertical="center" wrapText="1"/>
    </xf>
    <xf numFmtId="0" fontId="13" fillId="2" borderId="20" xfId="51" applyFont="1" applyFill="1" applyBorder="1" applyAlignment="1">
      <alignment vertical="center" wrapText="1"/>
    </xf>
    <xf numFmtId="0" fontId="13" fillId="2" borderId="4" xfId="51" applyFont="1" applyFill="1" applyBorder="1" applyAlignment="1">
      <alignment vertical="center" wrapText="1"/>
    </xf>
    <xf numFmtId="0" fontId="13" fillId="2" borderId="12" xfId="51" applyFont="1" applyFill="1" applyBorder="1" applyAlignment="1">
      <alignment vertical="center" wrapText="1"/>
    </xf>
    <xf numFmtId="2" fontId="3" fillId="2" borderId="2" xfId="51" applyNumberFormat="1" applyFont="1" applyFill="1" applyBorder="1" applyAlignment="1">
      <alignment horizontal="center" vertical="center"/>
    </xf>
    <xf numFmtId="2" fontId="3" fillId="2" borderId="13" xfId="51" applyNumberFormat="1" applyFont="1" applyFill="1" applyBorder="1" applyAlignment="1">
      <alignment horizontal="center" vertical="center"/>
    </xf>
    <xf numFmtId="2" fontId="3" fillId="2" borderId="47" xfId="51" applyNumberFormat="1" applyFont="1" applyFill="1" applyBorder="1" applyAlignment="1">
      <alignment horizontal="center" vertical="center"/>
    </xf>
    <xf numFmtId="2" fontId="3" fillId="2" borderId="1" xfId="51" applyNumberFormat="1" applyFont="1" applyFill="1" applyBorder="1" applyAlignment="1">
      <alignment horizontal="center" vertical="center"/>
    </xf>
    <xf numFmtId="2" fontId="3" fillId="2" borderId="0" xfId="51" applyNumberFormat="1" applyFont="1" applyFill="1" applyAlignment="1">
      <alignment horizontal="center" vertical="center"/>
    </xf>
    <xf numFmtId="2" fontId="3" fillId="2" borderId="5" xfId="51" applyNumberFormat="1" applyFont="1" applyFill="1" applyBorder="1" applyAlignment="1">
      <alignment horizontal="center" vertical="center"/>
    </xf>
    <xf numFmtId="2" fontId="3" fillId="2" borderId="33" xfId="51" applyNumberFormat="1" applyFont="1" applyFill="1" applyBorder="1" applyAlignment="1">
      <alignment horizontal="center" vertical="center"/>
    </xf>
    <xf numFmtId="2" fontId="3" fillId="2" borderId="51" xfId="51" applyNumberFormat="1" applyFont="1" applyFill="1" applyBorder="1" applyAlignment="1">
      <alignment horizontal="center" vertical="center"/>
    </xf>
    <xf numFmtId="2" fontId="3" fillId="2" borderId="52" xfId="51" applyNumberFormat="1" applyFont="1" applyFill="1" applyBorder="1" applyAlignment="1">
      <alignment horizontal="center" vertical="center"/>
    </xf>
    <xf numFmtId="0" fontId="9" fillId="2" borderId="15" xfId="51" applyFont="1" applyFill="1" applyBorder="1" applyAlignment="1">
      <alignment horizontal="center" vertical="center" wrapText="1"/>
    </xf>
    <xf numFmtId="169" fontId="9" fillId="2" borderId="4" xfId="51" applyNumberFormat="1" applyFont="1" applyFill="1" applyBorder="1" applyAlignment="1">
      <alignment horizontal="center" vertical="center"/>
    </xf>
    <xf numFmtId="169" fontId="3" fillId="2" borderId="27" xfId="51" applyNumberFormat="1" applyFont="1" applyFill="1" applyBorder="1" applyAlignment="1">
      <alignment horizontal="center" vertical="center"/>
    </xf>
    <xf numFmtId="169" fontId="3" fillId="2" borderId="38" xfId="51" applyNumberFormat="1" applyFont="1" applyFill="1" applyBorder="1" applyAlignment="1">
      <alignment horizontal="center" vertical="center"/>
    </xf>
    <xf numFmtId="169" fontId="3" fillId="2" borderId="28" xfId="51" applyNumberFormat="1" applyFont="1" applyFill="1" applyBorder="1" applyAlignment="1">
      <alignment horizontal="center" vertical="center"/>
    </xf>
    <xf numFmtId="0" fontId="9" fillId="0" borderId="21" xfId="0" applyFont="1" applyBorder="1" applyAlignment="1">
      <alignment horizontal="justify" vertical="center" wrapText="1"/>
    </xf>
    <xf numFmtId="0" fontId="9" fillId="0" borderId="7" xfId="0" applyFont="1" applyBorder="1" applyAlignment="1">
      <alignment horizontal="center" vertical="center" wrapText="1"/>
    </xf>
    <xf numFmtId="0" fontId="13" fillId="2" borderId="27" xfId="51" applyFont="1" applyFill="1" applyBorder="1" applyAlignment="1">
      <alignment horizontal="center" vertical="center"/>
    </xf>
    <xf numFmtId="0" fontId="13" fillId="2" borderId="38" xfId="51" applyFont="1" applyFill="1" applyBorder="1" applyAlignment="1">
      <alignment horizontal="center" vertical="center"/>
    </xf>
    <xf numFmtId="0" fontId="13" fillId="2" borderId="28" xfId="51" applyFont="1" applyFill="1" applyBorder="1" applyAlignment="1">
      <alignment horizontal="center" vertical="center"/>
    </xf>
    <xf numFmtId="2" fontId="3" fillId="2" borderId="53" xfId="51" applyNumberFormat="1" applyFont="1" applyFill="1" applyBorder="1" applyAlignment="1">
      <alignment horizontal="center" vertical="center"/>
    </xf>
    <xf numFmtId="2" fontId="3" fillId="2" borderId="54" xfId="51" applyNumberFormat="1" applyFont="1" applyFill="1" applyBorder="1" applyAlignment="1">
      <alignment horizontal="center" vertical="center"/>
    </xf>
    <xf numFmtId="2" fontId="3" fillId="2" borderId="46" xfId="51" applyNumberFormat="1" applyFont="1" applyFill="1" applyBorder="1" applyAlignment="1">
      <alignment horizontal="center" vertical="center"/>
    </xf>
    <xf numFmtId="9" fontId="29" fillId="2" borderId="15" xfId="53" applyFont="1" applyFill="1" applyBorder="1" applyAlignment="1">
      <alignment horizontal="center" vertical="center"/>
    </xf>
    <xf numFmtId="9" fontId="29" fillId="2" borderId="7" xfId="53" applyFont="1" applyFill="1" applyBorder="1" applyAlignment="1">
      <alignment horizontal="center" vertical="center"/>
    </xf>
    <xf numFmtId="39" fontId="29" fillId="2" borderId="35" xfId="51" applyNumberFormat="1" applyFont="1" applyFill="1" applyBorder="1" applyAlignment="1">
      <alignment horizontal="center" vertical="center"/>
    </xf>
    <xf numFmtId="39" fontId="29" fillId="2" borderId="36" xfId="51" applyNumberFormat="1" applyFont="1" applyFill="1" applyBorder="1" applyAlignment="1">
      <alignment horizontal="center" vertical="center"/>
    </xf>
    <xf numFmtId="39" fontId="27" fillId="2" borderId="36" xfId="51" applyNumberFormat="1" applyFont="1" applyFill="1" applyBorder="1" applyAlignment="1">
      <alignment horizontal="center" vertical="center"/>
    </xf>
    <xf numFmtId="9" fontId="27" fillId="2" borderId="7" xfId="53" applyFont="1" applyFill="1" applyBorder="1" applyAlignment="1" applyProtection="1">
      <alignment horizontal="center" vertical="center"/>
    </xf>
    <xf numFmtId="9" fontId="27" fillId="0" borderId="4" xfId="53" applyFont="1" applyFill="1" applyBorder="1" applyAlignment="1" applyProtection="1">
      <alignment horizontal="center" vertical="center"/>
    </xf>
    <xf numFmtId="0" fontId="27" fillId="0" borderId="12" xfId="51" applyFont="1" applyBorder="1" applyAlignment="1">
      <alignment horizontal="center" vertical="center"/>
    </xf>
    <xf numFmtId="39" fontId="27" fillId="0" borderId="12" xfId="51" applyNumberFormat="1" applyFont="1" applyBorder="1" applyAlignment="1">
      <alignment horizontal="center" vertical="center"/>
    </xf>
    <xf numFmtId="0" fontId="9" fillId="0" borderId="20" xfId="50" applyFont="1" applyBorder="1" applyAlignment="1">
      <alignment horizontal="justify" vertical="center" wrapText="1"/>
    </xf>
    <xf numFmtId="0" fontId="9" fillId="0" borderId="20" xfId="51" applyFont="1" applyBorder="1" applyAlignment="1">
      <alignment horizontal="center" vertical="center" wrapText="1"/>
    </xf>
    <xf numFmtId="0" fontId="9" fillId="0" borderId="59" xfId="51" applyFont="1" applyBorder="1" applyAlignment="1">
      <alignment horizontal="center" vertical="center" wrapText="1"/>
    </xf>
    <xf numFmtId="9" fontId="3" fillId="0" borderId="4" xfId="53" applyFont="1" applyBorder="1" applyAlignment="1" applyProtection="1">
      <alignment horizontal="center" vertical="center"/>
    </xf>
    <xf numFmtId="0" fontId="9" fillId="0" borderId="8" xfId="51" applyFont="1" applyBorder="1" applyAlignment="1">
      <alignment horizontal="center" vertical="center" wrapText="1"/>
    </xf>
    <xf numFmtId="0" fontId="9" fillId="0" borderId="18" xfId="51" applyFont="1" applyBorder="1" applyAlignment="1">
      <alignment horizontal="center" vertical="center" wrapText="1"/>
    </xf>
    <xf numFmtId="0" fontId="9" fillId="0" borderId="19" xfId="51" applyFont="1" applyBorder="1" applyAlignment="1">
      <alignment horizontal="center" vertical="center" wrapText="1"/>
    </xf>
    <xf numFmtId="0" fontId="9" fillId="0" borderId="10" xfId="51" applyFont="1" applyBorder="1" applyAlignment="1">
      <alignment horizontal="center" vertical="center" wrapText="1"/>
    </xf>
    <xf numFmtId="0" fontId="9" fillId="0" borderId="51" xfId="51" applyFont="1" applyBorder="1" applyAlignment="1">
      <alignment horizontal="center" vertical="center" wrapText="1"/>
    </xf>
    <xf numFmtId="0" fontId="9" fillId="0" borderId="25" xfId="51" applyFont="1" applyBorder="1" applyAlignment="1">
      <alignment horizontal="center" vertical="center" wrapText="1"/>
    </xf>
    <xf numFmtId="39" fontId="5" fillId="0" borderId="35" xfId="51" applyNumberFormat="1" applyFont="1" applyBorder="1" applyAlignment="1">
      <alignment horizontal="center" vertical="center"/>
    </xf>
    <xf numFmtId="39" fontId="5" fillId="0" borderId="36" xfId="51" applyNumberFormat="1" applyFont="1" applyBorder="1" applyAlignment="1">
      <alignment horizontal="center" vertical="center"/>
    </xf>
    <xf numFmtId="0" fontId="13" fillId="0" borderId="41" xfId="50" applyFont="1" applyBorder="1" applyAlignment="1">
      <alignment horizontal="center" vertical="center"/>
    </xf>
    <xf numFmtId="0" fontId="13" fillId="0" borderId="42" xfId="50" applyFont="1" applyBorder="1" applyAlignment="1">
      <alignment horizontal="center" vertical="center"/>
    </xf>
    <xf numFmtId="0" fontId="13" fillId="0" borderId="43" xfId="50" applyFont="1" applyBorder="1" applyAlignment="1">
      <alignment horizontal="center" vertical="center"/>
    </xf>
    <xf numFmtId="0" fontId="3" fillId="0" borderId="34" xfId="50" applyFont="1" applyBorder="1" applyAlignment="1">
      <alignment horizontal="center" vertical="center"/>
    </xf>
    <xf numFmtId="0" fontId="3" fillId="0" borderId="21" xfId="50" applyFont="1" applyBorder="1" applyAlignment="1">
      <alignment horizontal="center" vertical="center"/>
    </xf>
    <xf numFmtId="37" fontId="29" fillId="0" borderId="63" xfId="50" applyNumberFormat="1" applyFont="1" applyBorder="1" applyAlignment="1">
      <alignment horizontal="center" vertical="center"/>
    </xf>
    <xf numFmtId="37" fontId="29" fillId="0" borderId="10" xfId="50" applyNumberFormat="1" applyFont="1" applyBorder="1" applyAlignment="1">
      <alignment horizontal="center" vertical="center"/>
    </xf>
    <xf numFmtId="0" fontId="9" fillId="0" borderId="54" xfId="50" applyFont="1" applyBorder="1" applyAlignment="1">
      <alignment horizontal="center" vertical="center"/>
    </xf>
    <xf numFmtId="0" fontId="9" fillId="0" borderId="6" xfId="50" applyFont="1" applyBorder="1" applyAlignment="1">
      <alignment horizontal="center" vertical="center"/>
    </xf>
    <xf numFmtId="2" fontId="13" fillId="0" borderId="45" xfId="50" applyNumberFormat="1" applyFont="1" applyBorder="1" applyAlignment="1">
      <alignment horizontal="center" vertical="center"/>
    </xf>
    <xf numFmtId="2" fontId="13" fillId="0" borderId="54" xfId="50" applyNumberFormat="1" applyFont="1" applyBorder="1" applyAlignment="1">
      <alignment horizontal="center" vertical="center"/>
    </xf>
    <xf numFmtId="2" fontId="13" fillId="0" borderId="46" xfId="50" applyNumberFormat="1" applyFont="1" applyBorder="1" applyAlignment="1">
      <alignment horizontal="center" vertical="center"/>
    </xf>
    <xf numFmtId="0" fontId="9" fillId="0" borderId="11" xfId="51" applyFont="1" applyBorder="1" applyAlignment="1">
      <alignment horizontal="center" vertical="center" wrapText="1"/>
    </xf>
    <xf numFmtId="0" fontId="29" fillId="0" borderId="4" xfId="50" applyFont="1" applyBorder="1" applyAlignment="1">
      <alignment horizontal="center" vertical="center" wrapText="1"/>
    </xf>
    <xf numFmtId="39" fontId="3" fillId="0" borderId="35" xfId="51" applyNumberFormat="1" applyFont="1" applyBorder="1" applyAlignment="1">
      <alignment horizontal="center" vertical="center"/>
    </xf>
    <xf numFmtId="39" fontId="3" fillId="0" borderId="12" xfId="51" applyNumberFormat="1" applyFont="1" applyBorder="1" applyAlignment="1">
      <alignment horizontal="center" vertical="center"/>
    </xf>
    <xf numFmtId="39" fontId="3" fillId="0" borderId="12" xfId="50" applyNumberFormat="1" applyFont="1" applyBorder="1" applyAlignment="1">
      <alignment horizontal="center" vertical="center"/>
    </xf>
    <xf numFmtId="9" fontId="3" fillId="0" borderId="15" xfId="53" applyFont="1" applyBorder="1" applyAlignment="1" applyProtection="1">
      <alignment horizontal="center" vertical="center"/>
    </xf>
    <xf numFmtId="0" fontId="9" fillId="0" borderId="45" xfId="51" applyFont="1" applyBorder="1" applyAlignment="1">
      <alignment horizontal="center" vertical="center" wrapText="1"/>
    </xf>
    <xf numFmtId="0" fontId="9" fillId="0" borderId="49" xfId="51" applyFont="1" applyBorder="1" applyAlignment="1">
      <alignment horizontal="center" vertical="center" wrapText="1"/>
    </xf>
    <xf numFmtId="0" fontId="9" fillId="0" borderId="64" xfId="51" applyFont="1" applyBorder="1" applyAlignment="1">
      <alignment horizontal="center" vertical="center" wrapText="1"/>
    </xf>
    <xf numFmtId="0" fontId="9" fillId="0" borderId="20" xfId="50" applyFont="1" applyBorder="1" applyAlignment="1">
      <alignment horizontal="left" vertical="center" wrapText="1"/>
    </xf>
    <xf numFmtId="0" fontId="9" fillId="0" borderId="63" xfId="51" applyFont="1" applyBorder="1" applyAlignment="1">
      <alignment horizontal="center" vertical="center" wrapText="1"/>
    </xf>
    <xf numFmtId="0" fontId="9" fillId="0" borderId="13" xfId="51" applyFont="1" applyBorder="1" applyAlignment="1">
      <alignment horizontal="center" vertical="center" wrapText="1"/>
    </xf>
    <xf numFmtId="0" fontId="9" fillId="0" borderId="53" xfId="51" applyFont="1" applyBorder="1" applyAlignment="1">
      <alignment horizontal="center" vertical="center" wrapText="1"/>
    </xf>
    <xf numFmtId="0" fontId="9" fillId="0" borderId="9" xfId="51" applyFont="1" applyBorder="1" applyAlignment="1">
      <alignment horizontal="center" vertical="center" wrapText="1"/>
    </xf>
    <xf numFmtId="0" fontId="9" fillId="0" borderId="0" xfId="51" applyFont="1" applyAlignment="1">
      <alignment horizontal="center" vertical="center" wrapText="1"/>
    </xf>
    <xf numFmtId="0" fontId="9" fillId="0" borderId="56" xfId="51" applyFont="1" applyBorder="1" applyAlignment="1">
      <alignment horizontal="center" vertical="center" wrapText="1"/>
    </xf>
    <xf numFmtId="0" fontId="54" fillId="0" borderId="20" xfId="0" applyFont="1" applyBorder="1" applyAlignment="1">
      <alignment horizontal="justify" vertical="center" wrapText="1"/>
    </xf>
    <xf numFmtId="0" fontId="13" fillId="0" borderId="2" xfId="50" applyFont="1" applyBorder="1" applyAlignment="1">
      <alignment horizontal="center" vertical="center"/>
    </xf>
    <xf numFmtId="0" fontId="13" fillId="0" borderId="13" xfId="50" applyFont="1" applyBorder="1" applyAlignment="1">
      <alignment horizontal="center" vertical="center"/>
    </xf>
    <xf numFmtId="0" fontId="13" fillId="0" borderId="47" xfId="50" applyFont="1" applyBorder="1" applyAlignment="1">
      <alignment horizontal="center" vertical="center"/>
    </xf>
    <xf numFmtId="0" fontId="6" fillId="0" borderId="4" xfId="50" applyFont="1" applyBorder="1" applyAlignment="1">
      <alignment horizontal="center" vertical="center"/>
    </xf>
    <xf numFmtId="0" fontId="6" fillId="0" borderId="12" xfId="50" applyFont="1" applyBorder="1" applyAlignment="1">
      <alignment horizontal="center" vertical="center"/>
    </xf>
    <xf numFmtId="0" fontId="9" fillId="2" borderId="14" xfId="51" applyFont="1" applyFill="1" applyBorder="1" applyAlignment="1">
      <alignment horizontal="left" vertical="center" wrapText="1"/>
    </xf>
    <xf numFmtId="0" fontId="3" fillId="0" borderId="54" xfId="50" applyFont="1" applyBorder="1" applyAlignment="1">
      <alignment horizontal="center" vertical="center" wrapText="1"/>
    </xf>
    <xf numFmtId="0" fontId="3" fillId="0" borderId="6" xfId="50" applyFont="1" applyBorder="1" applyAlignment="1">
      <alignment horizontal="center" vertical="center" wrapText="1"/>
    </xf>
    <xf numFmtId="0" fontId="9" fillId="0" borderId="34" xfId="50" applyFont="1" applyBorder="1" applyAlignment="1">
      <alignment horizontal="justify" vertical="center" wrapText="1"/>
    </xf>
    <xf numFmtId="0" fontId="3" fillId="0" borderId="20" xfId="50" applyFont="1" applyBorder="1" applyAlignment="1">
      <alignment horizontal="center" vertical="center"/>
    </xf>
    <xf numFmtId="0" fontId="3" fillId="0" borderId="59" xfId="50" applyFont="1" applyBorder="1" applyAlignment="1">
      <alignment horizontal="center" vertical="center"/>
    </xf>
    <xf numFmtId="0" fontId="3" fillId="0" borderId="12" xfId="50" applyFont="1" applyBorder="1" applyAlignment="1">
      <alignment horizontal="center" vertical="center"/>
    </xf>
    <xf numFmtId="0" fontId="29" fillId="0" borderId="15" xfId="50" applyFont="1" applyBorder="1" applyAlignment="1">
      <alignment horizontal="center" vertical="center" wrapText="1"/>
    </xf>
    <xf numFmtId="2" fontId="13" fillId="0" borderId="11" xfId="50" applyNumberFormat="1" applyFont="1" applyBorder="1" applyAlignment="1">
      <alignment horizontal="center" vertical="center"/>
    </xf>
    <xf numFmtId="2" fontId="13" fillId="0" borderId="16" xfId="50" applyNumberFormat="1" applyFont="1" applyBorder="1" applyAlignment="1">
      <alignment horizontal="center" vertical="center"/>
    </xf>
    <xf numFmtId="2" fontId="13" fillId="0" borderId="55" xfId="50" applyNumberFormat="1" applyFont="1" applyBorder="1" applyAlignment="1">
      <alignment horizontal="center" vertical="center"/>
    </xf>
    <xf numFmtId="2" fontId="13" fillId="0" borderId="8" xfId="50" applyNumberFormat="1" applyFont="1" applyBorder="1" applyAlignment="1">
      <alignment horizontal="center" vertical="center"/>
    </xf>
    <xf numFmtId="2" fontId="13" fillId="0" borderId="18" xfId="50" applyNumberFormat="1" applyFont="1" applyBorder="1" applyAlignment="1">
      <alignment horizontal="center" vertical="center"/>
    </xf>
    <xf numFmtId="2" fontId="13" fillId="0" borderId="19" xfId="50" applyNumberFormat="1" applyFont="1" applyBorder="1" applyAlignment="1">
      <alignment horizontal="center" vertical="center"/>
    </xf>
    <xf numFmtId="2" fontId="13" fillId="0" borderId="9" xfId="50" applyNumberFormat="1" applyFont="1" applyBorder="1" applyAlignment="1">
      <alignment horizontal="center" vertical="center"/>
    </xf>
    <xf numFmtId="2" fontId="13" fillId="0" borderId="0" xfId="50" applyNumberFormat="1" applyFont="1" applyAlignment="1">
      <alignment horizontal="center" vertical="center"/>
    </xf>
    <xf numFmtId="2" fontId="13" fillId="0" borderId="56" xfId="50" applyNumberFormat="1" applyFont="1" applyBorder="1" applyAlignment="1">
      <alignment horizontal="center" vertical="center"/>
    </xf>
    <xf numFmtId="2" fontId="13" fillId="0" borderId="57" xfId="50" applyNumberFormat="1" applyFont="1" applyBorder="1" applyAlignment="1">
      <alignment horizontal="center" vertical="center"/>
    </xf>
    <xf numFmtId="2" fontId="13" fillId="0" borderId="39" xfId="50" applyNumberFormat="1" applyFont="1" applyBorder="1" applyAlignment="1">
      <alignment horizontal="center" vertical="center"/>
    </xf>
    <xf numFmtId="2" fontId="13" fillId="0" borderId="58" xfId="50" applyNumberFormat="1" applyFont="1" applyBorder="1" applyAlignment="1">
      <alignment horizontal="center" vertical="center"/>
    </xf>
    <xf numFmtId="2" fontId="13" fillId="0" borderId="22" xfId="50" applyNumberFormat="1" applyFont="1" applyBorder="1" applyAlignment="1">
      <alignment horizontal="center" vertical="center"/>
    </xf>
    <xf numFmtId="2" fontId="13" fillId="0" borderId="44" xfId="50" applyNumberFormat="1" applyFont="1" applyBorder="1" applyAlignment="1">
      <alignment horizontal="center" vertical="center"/>
    </xf>
    <xf numFmtId="2" fontId="13" fillId="0" borderId="48" xfId="50" applyNumberFormat="1" applyFont="1" applyBorder="1" applyAlignment="1">
      <alignment horizontal="center" vertical="center"/>
    </xf>
    <xf numFmtId="0" fontId="9" fillId="2" borderId="67" xfId="51" applyFont="1" applyFill="1" applyBorder="1" applyAlignment="1">
      <alignment horizontal="left" vertical="center" wrapText="1"/>
    </xf>
    <xf numFmtId="0" fontId="13" fillId="2" borderId="10" xfId="50" applyFont="1" applyFill="1" applyBorder="1" applyAlignment="1">
      <alignment horizontal="left" vertical="center" wrapText="1"/>
    </xf>
    <xf numFmtId="0" fontId="13" fillId="2" borderId="51" xfId="50" applyFont="1" applyFill="1" applyBorder="1" applyAlignment="1">
      <alignment horizontal="left" vertical="center" wrapText="1"/>
    </xf>
    <xf numFmtId="0" fontId="13" fillId="2" borderId="52" xfId="50" applyFont="1" applyFill="1" applyBorder="1" applyAlignment="1">
      <alignment horizontal="left" vertical="center" wrapText="1"/>
    </xf>
    <xf numFmtId="0" fontId="3" fillId="0" borderId="15" xfId="50" applyFont="1" applyBorder="1" applyAlignment="1">
      <alignment horizontal="center" vertical="center" wrapText="1"/>
    </xf>
    <xf numFmtId="0" fontId="3" fillId="0" borderId="4" xfId="50" applyFont="1" applyBorder="1" applyAlignment="1">
      <alignment horizontal="center" vertical="center" wrapText="1"/>
    </xf>
    <xf numFmtId="0" fontId="3" fillId="0" borderId="11" xfId="50" applyFont="1" applyBorder="1" applyAlignment="1">
      <alignment horizontal="center" vertical="center" wrapText="1"/>
    </xf>
    <xf numFmtId="0" fontId="3" fillId="0" borderId="63" xfId="50" applyFont="1" applyBorder="1" applyAlignment="1">
      <alignment horizontal="center" vertical="center" wrapText="1"/>
    </xf>
    <xf numFmtId="0" fontId="3" fillId="0" borderId="13" xfId="50" applyFont="1" applyBorder="1" applyAlignment="1">
      <alignment horizontal="center" vertical="center" wrapText="1"/>
    </xf>
    <xf numFmtId="0" fontId="3" fillId="0" borderId="53" xfId="50" applyFont="1" applyBorder="1" applyAlignment="1">
      <alignment horizontal="center" vertical="center" wrapText="1"/>
    </xf>
    <xf numFmtId="0" fontId="3" fillId="0" borderId="10" xfId="50" applyFont="1" applyBorder="1" applyAlignment="1">
      <alignment horizontal="center" vertical="center" wrapText="1"/>
    </xf>
    <xf numFmtId="0" fontId="3" fillId="0" borderId="51" xfId="50" applyFont="1" applyBorder="1" applyAlignment="1">
      <alignment horizontal="center" vertical="center" wrapText="1"/>
    </xf>
    <xf numFmtId="0" fontId="3" fillId="0" borderId="25" xfId="50" applyFont="1" applyBorder="1" applyAlignment="1">
      <alignment horizontal="center" vertical="center" wrapText="1"/>
    </xf>
    <xf numFmtId="0" fontId="3" fillId="0" borderId="15" xfId="50" applyFont="1" applyBorder="1" applyAlignment="1">
      <alignment horizontal="center" vertical="center"/>
    </xf>
    <xf numFmtId="0" fontId="3" fillId="0" borderId="35" xfId="50" applyFont="1" applyBorder="1" applyAlignment="1">
      <alignment horizontal="center" vertical="center"/>
    </xf>
    <xf numFmtId="0" fontId="3" fillId="0" borderId="22" xfId="50" applyFont="1" applyBorder="1" applyAlignment="1">
      <alignment horizontal="center" vertical="center"/>
    </xf>
    <xf numFmtId="0" fontId="9" fillId="2" borderId="8" xfId="51" applyFont="1" applyFill="1" applyBorder="1" applyAlignment="1">
      <alignment horizontal="left" vertical="top" wrapText="1"/>
    </xf>
    <xf numFmtId="0" fontId="9" fillId="2" borderId="18" xfId="51" applyFont="1" applyFill="1" applyBorder="1" applyAlignment="1">
      <alignment horizontal="left" vertical="top" wrapText="1"/>
    </xf>
    <xf numFmtId="0" fontId="9" fillId="2" borderId="68" xfId="51" applyFont="1" applyFill="1" applyBorder="1" applyAlignment="1">
      <alignment horizontal="left" vertical="top" wrapText="1"/>
    </xf>
    <xf numFmtId="0" fontId="9" fillId="2" borderId="9" xfId="51" applyFont="1" applyFill="1" applyBorder="1" applyAlignment="1">
      <alignment horizontal="left" vertical="top" wrapText="1"/>
    </xf>
    <xf numFmtId="0" fontId="9" fillId="2" borderId="0" xfId="51" applyFont="1" applyFill="1" applyAlignment="1">
      <alignment horizontal="left" vertical="top" wrapText="1"/>
    </xf>
    <xf numFmtId="0" fontId="9" fillId="2" borderId="5" xfId="51" applyFont="1" applyFill="1" applyBorder="1" applyAlignment="1">
      <alignment horizontal="left" vertical="top" wrapText="1"/>
    </xf>
    <xf numFmtId="169" fontId="13" fillId="0" borderId="13" xfId="50" applyNumberFormat="1" applyFont="1" applyBorder="1" applyAlignment="1">
      <alignment horizontal="center" vertical="center"/>
    </xf>
    <xf numFmtId="0" fontId="16" fillId="0" borderId="34" xfId="29" applyFont="1" applyBorder="1" applyAlignment="1">
      <alignment horizontal="justify"/>
    </xf>
    <xf numFmtId="0" fontId="16" fillId="0" borderId="20" xfId="29" applyFont="1" applyBorder="1" applyAlignment="1">
      <alignment horizontal="justify"/>
    </xf>
    <xf numFmtId="0" fontId="16" fillId="0" borderId="21" xfId="29" applyFont="1" applyBorder="1" applyAlignment="1">
      <alignment horizontal="justify"/>
    </xf>
    <xf numFmtId="0" fontId="16" fillId="0" borderId="15" xfId="29" applyFont="1" applyBorder="1" applyAlignment="1">
      <alignment horizontal="center" vertical="center"/>
    </xf>
    <xf numFmtId="0" fontId="16" fillId="0" borderId="4" xfId="29" applyFont="1" applyBorder="1" applyAlignment="1">
      <alignment horizontal="center" vertical="center"/>
    </xf>
    <xf numFmtId="0" fontId="17" fillId="0" borderId="15" xfId="29" applyFont="1" applyBorder="1" applyAlignment="1">
      <alignment horizontal="left"/>
    </xf>
    <xf numFmtId="0" fontId="16" fillId="0" borderId="15" xfId="29" applyFont="1" applyBorder="1" applyAlignment="1">
      <alignment horizontal="center"/>
    </xf>
    <xf numFmtId="0" fontId="16" fillId="0" borderId="35" xfId="29" applyFont="1" applyBorder="1" applyAlignment="1">
      <alignment horizontal="center"/>
    </xf>
    <xf numFmtId="0" fontId="16" fillId="0" borderId="4" xfId="29" applyFont="1" applyBorder="1" applyAlignment="1">
      <alignment horizontal="center"/>
    </xf>
    <xf numFmtId="0" fontId="16" fillId="0" borderId="12" xfId="29" applyFont="1" applyBorder="1" applyAlignment="1">
      <alignment horizontal="center"/>
    </xf>
    <xf numFmtId="0" fontId="16" fillId="0" borderId="7" xfId="29" applyFont="1" applyBorder="1" applyAlignment="1">
      <alignment horizontal="center"/>
    </xf>
    <xf numFmtId="0" fontId="16" fillId="0" borderId="36" xfId="29" applyFont="1" applyBorder="1" applyAlignment="1">
      <alignment horizontal="center"/>
    </xf>
    <xf numFmtId="0" fontId="17" fillId="0" borderId="4" xfId="29" applyFont="1" applyBorder="1" applyAlignment="1">
      <alignment horizontal="left"/>
    </xf>
    <xf numFmtId="0" fontId="16" fillId="0" borderId="7" xfId="29" applyFont="1" applyBorder="1" applyAlignment="1">
      <alignment horizontal="center" vertical="center"/>
    </xf>
    <xf numFmtId="0" fontId="17" fillId="0" borderId="7" xfId="29" applyFont="1" applyBorder="1" applyAlignment="1">
      <alignment horizontal="left"/>
    </xf>
    <xf numFmtId="0" fontId="20" fillId="0" borderId="34" xfId="50" applyFont="1" applyBorder="1" applyAlignment="1">
      <alignment vertical="center"/>
    </xf>
    <xf numFmtId="0" fontId="20" fillId="0" borderId="15" xfId="50" applyFont="1" applyBorder="1" applyAlignment="1">
      <alignment vertical="center"/>
    </xf>
    <xf numFmtId="0" fontId="20" fillId="0" borderId="35" xfId="50" applyFont="1" applyBorder="1" applyAlignment="1">
      <alignment vertical="center"/>
    </xf>
    <xf numFmtId="0" fontId="13" fillId="0" borderId="64" xfId="50" applyFont="1" applyBorder="1" applyAlignment="1">
      <alignment horizontal="left" vertical="center" wrapText="1"/>
    </xf>
    <xf numFmtId="0" fontId="13" fillId="0" borderId="6" xfId="50" applyFont="1" applyBorder="1" applyAlignment="1">
      <alignment horizontal="left" vertical="center" wrapText="1"/>
    </xf>
    <xf numFmtId="0" fontId="13" fillId="0" borderId="8" xfId="50" applyFont="1" applyBorder="1" applyAlignment="1">
      <alignment horizontal="justify" vertical="center" wrapText="1"/>
    </xf>
    <xf numFmtId="0" fontId="13" fillId="0" borderId="18" xfId="50" applyFont="1" applyBorder="1" applyAlignment="1">
      <alignment horizontal="justify" vertical="center" wrapText="1"/>
    </xf>
    <xf numFmtId="0" fontId="13" fillId="0" borderId="19" xfId="50" applyFont="1" applyBorder="1" applyAlignment="1">
      <alignment horizontal="justify" vertical="center" wrapText="1"/>
    </xf>
    <xf numFmtId="0" fontId="13" fillId="0" borderId="9" xfId="50" applyFont="1" applyBorder="1" applyAlignment="1">
      <alignment horizontal="justify" vertical="center" wrapText="1"/>
    </xf>
    <xf numFmtId="0" fontId="13" fillId="0" borderId="0" xfId="50" applyFont="1" applyAlignment="1">
      <alignment horizontal="justify" vertical="center" wrapText="1"/>
    </xf>
    <xf numFmtId="0" fontId="13" fillId="0" borderId="56" xfId="50" applyFont="1" applyBorder="1" applyAlignment="1">
      <alignment horizontal="justify" vertical="center" wrapText="1"/>
    </xf>
    <xf numFmtId="0" fontId="13" fillId="0" borderId="57" xfId="50" applyFont="1" applyBorder="1" applyAlignment="1">
      <alignment horizontal="justify" vertical="center" wrapText="1"/>
    </xf>
    <xf numFmtId="0" fontId="13" fillId="0" borderId="39" xfId="50" applyFont="1" applyBorder="1" applyAlignment="1">
      <alignment horizontal="justify" vertical="center" wrapText="1"/>
    </xf>
    <xf numFmtId="0" fontId="13" fillId="0" borderId="58" xfId="50" applyFont="1" applyBorder="1" applyAlignment="1">
      <alignment horizontal="justify" vertical="center" wrapText="1"/>
    </xf>
    <xf numFmtId="2" fontId="13" fillId="0" borderId="4" xfId="50" applyNumberFormat="1" applyFont="1" applyBorder="1" applyAlignment="1">
      <alignment horizontal="center" vertical="center" wrapText="1"/>
    </xf>
    <xf numFmtId="2" fontId="13" fillId="0" borderId="12" xfId="50" applyNumberFormat="1" applyFont="1" applyBorder="1" applyAlignment="1">
      <alignment horizontal="center" vertical="center" wrapText="1"/>
    </xf>
    <xf numFmtId="2" fontId="13" fillId="0" borderId="4" xfId="50" applyNumberFormat="1" applyFont="1" applyBorder="1" applyAlignment="1">
      <alignment horizontal="center" vertical="center"/>
    </xf>
    <xf numFmtId="0" fontId="3" fillId="0" borderId="12" xfId="51" applyFont="1" applyBorder="1" applyAlignment="1">
      <alignment horizontal="center" vertical="center"/>
    </xf>
    <xf numFmtId="39" fontId="5" fillId="0" borderId="15" xfId="50" applyNumberFormat="1" applyFont="1" applyBorder="1" applyAlignment="1">
      <alignment horizontal="center" vertical="center"/>
    </xf>
    <xf numFmtId="39" fontId="5" fillId="0" borderId="7" xfId="50" applyNumberFormat="1" applyFont="1" applyBorder="1" applyAlignment="1">
      <alignment horizontal="center" vertical="center"/>
    </xf>
    <xf numFmtId="0" fontId="9" fillId="0" borderId="11" xfId="50" applyFont="1" applyBorder="1" applyAlignment="1">
      <alignment horizontal="center" vertical="center"/>
    </xf>
    <xf numFmtId="1" fontId="27" fillId="0" borderId="8" xfId="50" applyNumberFormat="1" applyFont="1" applyBorder="1" applyAlignment="1">
      <alignment horizontal="center" vertical="center"/>
    </xf>
    <xf numFmtId="1" fontId="27" fillId="0" borderId="10" xfId="50" applyNumberFormat="1" applyFont="1" applyBorder="1" applyAlignment="1">
      <alignment horizontal="center" vertical="center"/>
    </xf>
    <xf numFmtId="0" fontId="13" fillId="2" borderId="34" xfId="51" applyFont="1" applyFill="1" applyBorder="1" applyAlignment="1">
      <alignment vertical="center" wrapText="1"/>
    </xf>
    <xf numFmtId="0" fontId="13" fillId="2" borderId="15" xfId="51" applyFont="1" applyFill="1" applyBorder="1" applyAlignment="1">
      <alignment vertical="center" wrapText="1"/>
    </xf>
    <xf numFmtId="0" fontId="13" fillId="2" borderId="35" xfId="51" applyFont="1" applyFill="1" applyBorder="1" applyAlignment="1">
      <alignment vertical="center" wrapText="1"/>
    </xf>
    <xf numFmtId="0" fontId="13" fillId="2" borderId="17" xfId="51" applyFont="1" applyFill="1" applyBorder="1" applyAlignment="1">
      <alignment horizontal="justify" vertical="center" wrapText="1"/>
    </xf>
    <xf numFmtId="0" fontId="13" fillId="2" borderId="68" xfId="51" applyFont="1" applyFill="1" applyBorder="1" applyAlignment="1">
      <alignment horizontal="justify" vertical="center" wrapText="1"/>
    </xf>
    <xf numFmtId="0" fontId="13" fillId="2" borderId="33" xfId="51" applyFont="1" applyFill="1" applyBorder="1" applyAlignment="1">
      <alignment horizontal="justify" vertical="center" wrapText="1"/>
    </xf>
    <xf numFmtId="0" fontId="13" fillId="2" borderId="51" xfId="51" applyFont="1" applyFill="1" applyBorder="1" applyAlignment="1">
      <alignment horizontal="justify" vertical="center" wrapText="1"/>
    </xf>
    <xf numFmtId="0" fontId="13" fillId="2" borderId="52" xfId="51" applyFont="1" applyFill="1" applyBorder="1" applyAlignment="1">
      <alignment horizontal="justify" vertical="center" wrapText="1"/>
    </xf>
    <xf numFmtId="39" fontId="13" fillId="0" borderId="54" xfId="50" applyNumberFormat="1" applyFont="1" applyBorder="1" applyAlignment="1">
      <alignment horizontal="center" vertical="center"/>
    </xf>
    <xf numFmtId="39" fontId="13" fillId="0" borderId="55" xfId="50" applyNumberFormat="1" applyFont="1" applyBorder="1" applyAlignment="1">
      <alignment horizontal="center" vertical="center"/>
    </xf>
    <xf numFmtId="0" fontId="13" fillId="0" borderId="65" xfId="50" applyFont="1" applyBorder="1" applyAlignment="1">
      <alignment horizontal="left" vertical="center" wrapText="1"/>
    </xf>
    <xf numFmtId="0" fontId="13" fillId="0" borderId="61" xfId="50" applyFont="1" applyBorder="1" applyAlignment="1">
      <alignment horizontal="left" vertical="center" wrapText="1"/>
    </xf>
    <xf numFmtId="0" fontId="13" fillId="0" borderId="66" xfId="50" applyFont="1" applyBorder="1" applyAlignment="1">
      <alignment horizontal="left" vertical="center" wrapText="1"/>
    </xf>
    <xf numFmtId="170" fontId="13" fillId="0" borderId="23" xfId="50" applyNumberFormat="1" applyFont="1" applyBorder="1" applyAlignment="1">
      <alignment horizontal="left" vertical="center"/>
    </xf>
    <xf numFmtId="170" fontId="13" fillId="0" borderId="30" xfId="50" applyNumberFormat="1" applyFont="1" applyBorder="1" applyAlignment="1">
      <alignment horizontal="left" vertical="center"/>
    </xf>
    <xf numFmtId="170" fontId="13" fillId="0" borderId="31" xfId="50" applyNumberFormat="1" applyFont="1" applyBorder="1" applyAlignment="1">
      <alignment horizontal="left" vertical="center"/>
    </xf>
    <xf numFmtId="39" fontId="13" fillId="0" borderId="46" xfId="50" applyNumberFormat="1" applyFont="1" applyBorder="1" applyAlignment="1">
      <alignment horizontal="center" vertical="center"/>
    </xf>
    <xf numFmtId="39" fontId="13" fillId="0" borderId="48" xfId="50" applyNumberFormat="1" applyFont="1" applyBorder="1" applyAlignment="1">
      <alignment horizontal="center" vertical="center"/>
    </xf>
    <xf numFmtId="169" fontId="13" fillId="0" borderId="3" xfId="50" applyNumberFormat="1" applyFont="1" applyBorder="1" applyAlignment="1">
      <alignment horizontal="center" vertical="center"/>
    </xf>
    <xf numFmtId="169" fontId="13" fillId="0" borderId="39" xfId="50" applyNumberFormat="1" applyFont="1" applyBorder="1" applyAlignment="1">
      <alignment horizontal="center" vertical="center"/>
    </xf>
    <xf numFmtId="2" fontId="13" fillId="0" borderId="3" xfId="50" applyNumberFormat="1" applyFont="1" applyBorder="1" applyAlignment="1">
      <alignment horizontal="center" vertical="center"/>
    </xf>
    <xf numFmtId="2" fontId="13" fillId="0" borderId="40" xfId="50" applyNumberFormat="1" applyFont="1" applyBorder="1" applyAlignment="1">
      <alignment horizontal="center" vertical="center"/>
    </xf>
    <xf numFmtId="39" fontId="9" fillId="0" borderId="35" xfId="50" applyNumberFormat="1" applyFont="1" applyBorder="1" applyAlignment="1">
      <alignment horizontal="center" vertical="center"/>
    </xf>
    <xf numFmtId="39" fontId="9" fillId="0" borderId="12" xfId="50" applyNumberFormat="1" applyFont="1" applyBorder="1" applyAlignment="1">
      <alignment horizontal="center" vertical="center"/>
    </xf>
    <xf numFmtId="39" fontId="9" fillId="0" borderId="36" xfId="50" applyNumberFormat="1" applyFont="1" applyBorder="1" applyAlignment="1">
      <alignment horizontal="center" vertical="center"/>
    </xf>
    <xf numFmtId="0" fontId="13" fillId="0" borderId="63" xfId="50" applyFont="1" applyBorder="1" applyAlignment="1">
      <alignment horizontal="center" vertical="center" wrapText="1"/>
    </xf>
    <xf numFmtId="0" fontId="13" fillId="0" borderId="13" xfId="50" applyFont="1" applyBorder="1" applyAlignment="1">
      <alignment horizontal="center" vertical="center" wrapText="1"/>
    </xf>
    <xf numFmtId="0" fontId="13" fillId="0" borderId="53" xfId="50" applyFont="1" applyBorder="1" applyAlignment="1">
      <alignment horizontal="center" vertical="center" wrapText="1"/>
    </xf>
    <xf numFmtId="0" fontId="13" fillId="0" borderId="10" xfId="50" applyFont="1" applyBorder="1" applyAlignment="1">
      <alignment horizontal="center" vertical="center" wrapText="1"/>
    </xf>
    <xf numFmtId="0" fontId="13" fillId="0" borderId="51" xfId="50" applyFont="1" applyBorder="1" applyAlignment="1">
      <alignment horizontal="center" vertical="center" wrapText="1"/>
    </xf>
    <xf numFmtId="0" fontId="13" fillId="0" borderId="25" xfId="50" applyFont="1" applyBorder="1" applyAlignment="1">
      <alignment horizontal="center" vertical="center" wrapText="1"/>
    </xf>
    <xf numFmtId="0" fontId="13" fillId="0" borderId="60" xfId="50" applyFont="1" applyBorder="1" applyAlignment="1">
      <alignment horizontal="center" vertical="center"/>
    </xf>
    <xf numFmtId="0" fontId="13" fillId="0" borderId="61" xfId="50" applyFont="1" applyBorder="1" applyAlignment="1">
      <alignment horizontal="center" vertical="center"/>
    </xf>
    <xf numFmtId="0" fontId="13" fillId="0" borderId="66" xfId="50" applyFont="1" applyBorder="1" applyAlignment="1">
      <alignment horizontal="center" vertical="center"/>
    </xf>
    <xf numFmtId="0" fontId="13" fillId="0" borderId="4" xfId="50" applyFont="1" applyBorder="1" applyAlignment="1">
      <alignment horizontal="center" vertical="center" wrapText="1"/>
    </xf>
    <xf numFmtId="0" fontId="13" fillId="0" borderId="11" xfId="50" applyFont="1" applyBorder="1" applyAlignment="1">
      <alignment horizontal="center" vertical="center" wrapText="1"/>
    </xf>
    <xf numFmtId="0" fontId="13" fillId="0" borderId="14" xfId="50" applyFont="1" applyBorder="1" applyAlignment="1">
      <alignment horizontal="center" vertical="center"/>
    </xf>
    <xf numFmtId="0" fontId="13" fillId="0" borderId="8" xfId="50" applyFont="1" applyBorder="1" applyAlignment="1">
      <alignment horizontal="center" vertical="center"/>
    </xf>
    <xf numFmtId="9" fontId="9" fillId="0" borderId="4" xfId="53" applyFont="1" applyBorder="1" applyAlignment="1" applyProtection="1">
      <alignment horizontal="center" vertical="center"/>
    </xf>
    <xf numFmtId="9" fontId="9" fillId="0" borderId="7" xfId="53" applyFont="1" applyBorder="1" applyAlignment="1" applyProtection="1">
      <alignment horizontal="center" vertical="center"/>
    </xf>
    <xf numFmtId="0" fontId="13" fillId="0" borderId="3" xfId="50" applyFont="1" applyBorder="1" applyAlignment="1">
      <alignment horizontal="center" vertical="center"/>
    </xf>
    <xf numFmtId="0" fontId="13" fillId="0" borderId="39" xfId="50" applyFont="1" applyBorder="1" applyAlignment="1">
      <alignment horizontal="center" vertical="center"/>
    </xf>
    <xf numFmtId="0" fontId="13" fillId="0" borderId="40" xfId="50" applyFont="1" applyBorder="1" applyAlignment="1">
      <alignment horizontal="center" vertical="center"/>
    </xf>
    <xf numFmtId="0" fontId="9" fillId="0" borderId="34" xfId="50" applyFont="1" applyBorder="1" applyAlignment="1">
      <alignment horizontal="left" vertical="center" wrapText="1"/>
    </xf>
    <xf numFmtId="0" fontId="9" fillId="0" borderId="15" xfId="50" applyFont="1" applyBorder="1" applyAlignment="1">
      <alignment horizontal="center" vertical="center" wrapText="1"/>
    </xf>
    <xf numFmtId="0" fontId="9" fillId="0" borderId="4" xfId="50" applyFont="1" applyBorder="1" applyAlignment="1">
      <alignment horizontal="center" vertical="center" wrapText="1"/>
    </xf>
    <xf numFmtId="0" fontId="13" fillId="0" borderId="45" xfId="50" applyFont="1" applyBorder="1" applyAlignment="1">
      <alignment horizontal="center" vertical="center"/>
    </xf>
    <xf numFmtId="0" fontId="13" fillId="0" borderId="50" xfId="50" applyFont="1" applyBorder="1" applyAlignment="1">
      <alignment horizontal="center" vertical="center"/>
    </xf>
    <xf numFmtId="0" fontId="13" fillId="0" borderId="54" xfId="50" applyFont="1" applyBorder="1" applyAlignment="1">
      <alignment horizontal="center" vertical="center" wrapText="1"/>
    </xf>
    <xf numFmtId="0" fontId="13" fillId="0" borderId="55" xfId="50" applyFont="1" applyBorder="1" applyAlignment="1">
      <alignment horizontal="center" vertical="center" wrapText="1"/>
    </xf>
    <xf numFmtId="0" fontId="55" fillId="2" borderId="20" xfId="0" applyFont="1" applyFill="1" applyBorder="1" applyAlignment="1">
      <alignment horizontal="justify" vertical="center"/>
    </xf>
    <xf numFmtId="0" fontId="55" fillId="2" borderId="21" xfId="0" applyFont="1" applyFill="1" applyBorder="1" applyAlignment="1">
      <alignment horizontal="justify" vertical="center"/>
    </xf>
    <xf numFmtId="0" fontId="9" fillId="2" borderId="57" xfId="51" applyFont="1" applyFill="1" applyBorder="1" applyAlignment="1">
      <alignment horizontal="center" vertical="center" wrapText="1"/>
    </xf>
    <xf numFmtId="0" fontId="9" fillId="2" borderId="39" xfId="51" applyFont="1" applyFill="1" applyBorder="1" applyAlignment="1">
      <alignment horizontal="center" vertical="center" wrapText="1"/>
    </xf>
    <xf numFmtId="0" fontId="9" fillId="2" borderId="58" xfId="51" applyFont="1" applyFill="1" applyBorder="1" applyAlignment="1">
      <alignment horizontal="center" vertical="center" wrapText="1"/>
    </xf>
    <xf numFmtId="170" fontId="13" fillId="0" borderId="29" xfId="50" applyNumberFormat="1" applyFont="1" applyBorder="1" applyAlignment="1">
      <alignment horizontal="left" vertical="center"/>
    </xf>
    <xf numFmtId="170" fontId="13" fillId="0" borderId="69" xfId="50" applyNumberFormat="1" applyFont="1" applyBorder="1" applyAlignment="1">
      <alignment horizontal="left" vertical="center"/>
    </xf>
    <xf numFmtId="0" fontId="13" fillId="0" borderId="8" xfId="50" applyFont="1" applyBorder="1" applyAlignment="1">
      <alignment horizontal="left" vertical="center" wrapText="1"/>
    </xf>
    <xf numFmtId="0" fontId="13" fillId="0" borderId="18" xfId="50" applyFont="1" applyBorder="1" applyAlignment="1">
      <alignment horizontal="left" vertical="center" wrapText="1"/>
    </xf>
    <xf numFmtId="0" fontId="13" fillId="0" borderId="68" xfId="50" applyFont="1" applyBorder="1" applyAlignment="1">
      <alignment horizontal="left" vertical="center" wrapText="1"/>
    </xf>
    <xf numFmtId="0" fontId="16" fillId="0" borderId="8" xfId="29" applyFont="1" applyBorder="1" applyAlignment="1">
      <alignment horizontal="center"/>
    </xf>
    <xf numFmtId="0" fontId="16" fillId="0" borderId="19" xfId="29" applyFont="1" applyBorder="1" applyAlignment="1">
      <alignment horizontal="center"/>
    </xf>
    <xf numFmtId="0" fontId="16" fillId="0" borderId="9" xfId="29" applyFont="1" applyBorder="1" applyAlignment="1">
      <alignment horizontal="center"/>
    </xf>
    <xf numFmtId="0" fontId="16" fillId="0" borderId="56" xfId="29" applyFont="1" applyBorder="1" applyAlignment="1">
      <alignment horizontal="center"/>
    </xf>
    <xf numFmtId="0" fontId="16" fillId="0" borderId="10" xfId="29" applyFont="1" applyBorder="1" applyAlignment="1">
      <alignment horizontal="center"/>
    </xf>
    <xf numFmtId="0" fontId="16" fillId="0" borderId="25" xfId="29" applyFont="1" applyBorder="1" applyAlignment="1">
      <alignment horizontal="center"/>
    </xf>
    <xf numFmtId="2" fontId="13" fillId="0" borderId="14" xfId="50" applyNumberFormat="1" applyFont="1" applyBorder="1" applyAlignment="1">
      <alignment horizontal="center" vertical="center"/>
    </xf>
    <xf numFmtId="2" fontId="13" fillId="0" borderId="30" xfId="50" applyNumberFormat="1" applyFont="1" applyBorder="1" applyAlignment="1">
      <alignment horizontal="center" vertical="center"/>
    </xf>
    <xf numFmtId="2" fontId="13" fillId="0" borderId="24" xfId="50" applyNumberFormat="1" applyFont="1" applyBorder="1" applyAlignment="1">
      <alignment horizontal="center" vertical="center"/>
    </xf>
    <xf numFmtId="2" fontId="13" fillId="0" borderId="14" xfId="50" applyNumberFormat="1" applyFont="1" applyBorder="1" applyAlignment="1">
      <alignment horizontal="center" vertical="center" wrapText="1"/>
    </xf>
    <xf numFmtId="2" fontId="13" fillId="0" borderId="30" xfId="50" applyNumberFormat="1" applyFont="1" applyBorder="1" applyAlignment="1">
      <alignment horizontal="center" vertical="center" wrapText="1"/>
    </xf>
    <xf numFmtId="2" fontId="13" fillId="0" borderId="31" xfId="50" applyNumberFormat="1" applyFont="1" applyBorder="1" applyAlignment="1">
      <alignment horizontal="center" vertical="center" wrapText="1"/>
    </xf>
    <xf numFmtId="0" fontId="13" fillId="2" borderId="23" xfId="51" applyFont="1" applyFill="1" applyBorder="1" applyAlignment="1">
      <alignment horizontal="justify" vertical="center" wrapText="1"/>
    </xf>
    <xf numFmtId="0" fontId="13" fillId="2" borderId="30" xfId="51" applyFont="1" applyFill="1" applyBorder="1" applyAlignment="1">
      <alignment horizontal="justify" vertical="center" wrapText="1"/>
    </xf>
    <xf numFmtId="0" fontId="13" fillId="2" borderId="24" xfId="51" applyFont="1" applyFill="1" applyBorder="1" applyAlignment="1">
      <alignment horizontal="justify" vertical="center" wrapText="1"/>
    </xf>
    <xf numFmtId="0" fontId="13" fillId="2" borderId="23" xfId="51" applyFont="1" applyFill="1" applyBorder="1" applyAlignment="1">
      <alignment horizontal="left" vertical="center"/>
    </xf>
    <xf numFmtId="0" fontId="13" fillId="2" borderId="24" xfId="51" applyFont="1" applyFill="1" applyBorder="1" applyAlignment="1">
      <alignment horizontal="left" vertical="center"/>
    </xf>
    <xf numFmtId="0" fontId="17" fillId="0" borderId="14" xfId="29" applyFont="1" applyBorder="1" applyAlignment="1">
      <alignment horizontal="left"/>
    </xf>
    <xf numFmtId="0" fontId="17" fillId="0" borderId="30" xfId="29" applyFont="1" applyBorder="1" applyAlignment="1">
      <alignment horizontal="left"/>
    </xf>
    <xf numFmtId="0" fontId="17" fillId="0" borderId="24" xfId="29" applyFont="1" applyBorder="1" applyAlignment="1">
      <alignment horizontal="left"/>
    </xf>
    <xf numFmtId="0" fontId="16" fillId="0" borderId="8" xfId="29" applyFont="1" applyBorder="1" applyAlignment="1">
      <alignment horizontal="center" vertical="center"/>
    </xf>
    <xf numFmtId="0" fontId="16" fillId="0" borderId="18" xfId="29" applyFont="1" applyBorder="1" applyAlignment="1">
      <alignment horizontal="center" vertical="center"/>
    </xf>
    <xf numFmtId="0" fontId="16" fillId="0" borderId="19" xfId="29" applyFont="1" applyBorder="1" applyAlignment="1">
      <alignment horizontal="center" vertical="center"/>
    </xf>
    <xf numFmtId="0" fontId="16" fillId="0" borderId="10" xfId="29" applyFont="1" applyBorder="1" applyAlignment="1">
      <alignment horizontal="center" vertical="center"/>
    </xf>
    <xf numFmtId="0" fontId="16" fillId="0" borderId="51" xfId="29" applyFont="1" applyBorder="1" applyAlignment="1">
      <alignment horizontal="center" vertical="center"/>
    </xf>
    <xf numFmtId="0" fontId="16" fillId="0" borderId="25" xfId="29" applyFont="1" applyBorder="1" applyAlignment="1">
      <alignment horizontal="center" vertical="center"/>
    </xf>
    <xf numFmtId="0" fontId="16" fillId="0" borderId="11" xfId="29" applyFont="1" applyBorder="1" applyAlignment="1">
      <alignment horizontal="center"/>
    </xf>
    <xf numFmtId="0" fontId="16" fillId="0" borderId="16" xfId="29" applyFont="1" applyBorder="1" applyAlignment="1">
      <alignment horizontal="center"/>
    </xf>
    <xf numFmtId="0" fontId="16" fillId="0" borderId="6" xfId="29" applyFont="1" applyBorder="1" applyAlignment="1">
      <alignment horizontal="center"/>
    </xf>
    <xf numFmtId="0" fontId="20" fillId="0" borderId="14" xfId="50" applyFont="1" applyBorder="1" applyAlignment="1">
      <alignment vertical="center"/>
    </xf>
    <xf numFmtId="0" fontId="20" fillId="0" borderId="30" xfId="50" applyFont="1" applyBorder="1" applyAlignment="1">
      <alignment vertical="center"/>
    </xf>
    <xf numFmtId="0" fontId="20" fillId="0" borderId="24" xfId="50" applyFont="1" applyBorder="1" applyAlignment="1">
      <alignment vertical="center"/>
    </xf>
    <xf numFmtId="0" fontId="13" fillId="0" borderId="33" xfId="50" applyFont="1" applyBorder="1" applyAlignment="1">
      <alignment horizontal="left" vertical="center" wrapText="1"/>
    </xf>
    <xf numFmtId="0" fontId="13" fillId="0" borderId="25" xfId="50" applyFont="1" applyBorder="1" applyAlignment="1">
      <alignment horizontal="left" vertical="center" wrapText="1"/>
    </xf>
    <xf numFmtId="0" fontId="13" fillId="0" borderId="49" xfId="50" applyFont="1" applyBorder="1" applyAlignment="1">
      <alignment horizontal="center" vertical="center"/>
    </xf>
    <xf numFmtId="9" fontId="9" fillId="0" borderId="15" xfId="53" applyFont="1" applyBorder="1" applyAlignment="1" applyProtection="1">
      <alignment horizontal="center" vertical="center"/>
    </xf>
    <xf numFmtId="0" fontId="13" fillId="0" borderId="16" xfId="50" applyFont="1" applyBorder="1" applyAlignment="1">
      <alignment horizontal="center" vertical="center" wrapText="1"/>
    </xf>
    <xf numFmtId="0" fontId="13" fillId="0" borderId="6" xfId="50" applyFont="1" applyBorder="1" applyAlignment="1">
      <alignment horizontal="center" vertical="center" wrapText="1"/>
    </xf>
    <xf numFmtId="0" fontId="9" fillId="2" borderId="27" xfId="50" applyFont="1" applyFill="1" applyBorder="1" applyAlignment="1">
      <alignment horizontal="center" vertical="center"/>
    </xf>
    <xf numFmtId="0" fontId="9" fillId="2" borderId="38" xfId="50" applyFont="1" applyFill="1" applyBorder="1" applyAlignment="1">
      <alignment horizontal="center" vertical="center"/>
    </xf>
    <xf numFmtId="0" fontId="9" fillId="2" borderId="28" xfId="50" applyFont="1" applyFill="1" applyBorder="1" applyAlignment="1">
      <alignment horizontal="center" vertical="center"/>
    </xf>
    <xf numFmtId="2" fontId="13" fillId="2" borderId="12" xfId="50" applyNumberFormat="1" applyFont="1" applyFill="1" applyBorder="1" applyAlignment="1">
      <alignment horizontal="center" vertical="center"/>
    </xf>
    <xf numFmtId="9" fontId="13" fillId="2" borderId="4" xfId="53" applyFont="1" applyFill="1" applyBorder="1" applyAlignment="1">
      <alignment horizontal="center" vertical="center" wrapText="1"/>
    </xf>
    <xf numFmtId="0" fontId="13" fillId="2" borderId="34" xfId="50" applyFont="1" applyFill="1" applyBorder="1" applyAlignment="1">
      <alignment horizontal="center" vertical="center"/>
    </xf>
    <xf numFmtId="0" fontId="13" fillId="2" borderId="20" xfId="50" applyFont="1" applyFill="1" applyBorder="1" applyAlignment="1">
      <alignment horizontal="center" vertical="center"/>
    </xf>
    <xf numFmtId="0" fontId="13" fillId="2" borderId="21" xfId="50" applyFont="1" applyFill="1" applyBorder="1" applyAlignment="1">
      <alignment horizontal="center" vertical="center"/>
    </xf>
    <xf numFmtId="0" fontId="13" fillId="2" borderId="15" xfId="50" applyFont="1" applyFill="1" applyBorder="1" applyAlignment="1">
      <alignment horizontal="center" vertical="center" wrapText="1"/>
    </xf>
    <xf numFmtId="0" fontId="13" fillId="2" borderId="4" xfId="50" applyFont="1" applyFill="1" applyBorder="1" applyAlignment="1">
      <alignment horizontal="center" vertical="center" wrapText="1"/>
    </xf>
    <xf numFmtId="0" fontId="13" fillId="2" borderId="7" xfId="50" applyFont="1" applyFill="1" applyBorder="1" applyAlignment="1">
      <alignment horizontal="center" vertical="center" wrapText="1"/>
    </xf>
    <xf numFmtId="0" fontId="9" fillId="2" borderId="30" xfId="51" applyFont="1" applyFill="1" applyBorder="1" applyAlignment="1">
      <alignment vertical="center" wrapText="1"/>
    </xf>
    <xf numFmtId="0" fontId="9" fillId="2" borderId="24" xfId="51" applyFont="1" applyFill="1" applyBorder="1" applyAlignment="1">
      <alignment vertical="center" wrapText="1"/>
    </xf>
    <xf numFmtId="0" fontId="13" fillId="2" borderId="8" xfId="50" applyFont="1" applyFill="1" applyBorder="1" applyAlignment="1">
      <alignment horizontal="left" vertical="center" wrapText="1"/>
    </xf>
    <xf numFmtId="0" fontId="13" fillId="2" borderId="18" xfId="50" applyFont="1" applyFill="1" applyBorder="1" applyAlignment="1">
      <alignment horizontal="left" vertical="center" wrapText="1"/>
    </xf>
    <xf numFmtId="0" fontId="13" fillId="2" borderId="19" xfId="50" applyFont="1" applyFill="1" applyBorder="1" applyAlignment="1">
      <alignment horizontal="left" vertical="center" wrapText="1"/>
    </xf>
    <xf numFmtId="0" fontId="13" fillId="2" borderId="9" xfId="50" applyFont="1" applyFill="1" applyBorder="1" applyAlignment="1">
      <alignment horizontal="left" vertical="center" wrapText="1"/>
    </xf>
    <xf numFmtId="0" fontId="13" fillId="2" borderId="0" xfId="50" applyFont="1" applyFill="1" applyAlignment="1">
      <alignment horizontal="left" vertical="center" wrapText="1"/>
    </xf>
    <xf numFmtId="0" fontId="13" fillId="2" borderId="56" xfId="50" applyFont="1" applyFill="1" applyBorder="1" applyAlignment="1">
      <alignment horizontal="left" vertical="center" wrapText="1"/>
    </xf>
    <xf numFmtId="0" fontId="13" fillId="2" borderId="57" xfId="50" applyFont="1" applyFill="1" applyBorder="1" applyAlignment="1">
      <alignment horizontal="left" vertical="center" wrapText="1"/>
    </xf>
    <xf numFmtId="0" fontId="13" fillId="2" borderId="39" xfId="50" applyFont="1" applyFill="1" applyBorder="1" applyAlignment="1">
      <alignment horizontal="left" vertical="center" wrapText="1"/>
    </xf>
    <xf numFmtId="0" fontId="13" fillId="2" borderId="58" xfId="50" applyFont="1" applyFill="1" applyBorder="1" applyAlignment="1">
      <alignment horizontal="left" vertical="center" wrapText="1"/>
    </xf>
    <xf numFmtId="2" fontId="13" fillId="2" borderId="11" xfId="50" applyNumberFormat="1" applyFont="1" applyFill="1" applyBorder="1" applyAlignment="1">
      <alignment horizontal="center" vertical="center"/>
    </xf>
    <xf numFmtId="2" fontId="13" fillId="2" borderId="16" xfId="50" applyNumberFormat="1" applyFont="1" applyFill="1" applyBorder="1" applyAlignment="1">
      <alignment horizontal="center" vertical="center"/>
    </xf>
    <xf numFmtId="2" fontId="13" fillId="2" borderId="55" xfId="50" applyNumberFormat="1" applyFont="1" applyFill="1" applyBorder="1" applyAlignment="1">
      <alignment horizontal="center" vertical="center"/>
    </xf>
    <xf numFmtId="2" fontId="13" fillId="2" borderId="8" xfId="50" applyNumberFormat="1" applyFont="1" applyFill="1" applyBorder="1" applyAlignment="1">
      <alignment horizontal="center" vertical="center"/>
    </xf>
    <xf numFmtId="2" fontId="13" fillId="2" borderId="18" xfId="50" applyNumberFormat="1" applyFont="1" applyFill="1" applyBorder="1" applyAlignment="1">
      <alignment horizontal="center" vertical="center"/>
    </xf>
    <xf numFmtId="2" fontId="13" fillId="2" borderId="19" xfId="50" applyNumberFormat="1" applyFont="1" applyFill="1" applyBorder="1" applyAlignment="1">
      <alignment horizontal="center" vertical="center"/>
    </xf>
    <xf numFmtId="2" fontId="13" fillId="2" borderId="9" xfId="50" applyNumberFormat="1" applyFont="1" applyFill="1" applyBorder="1" applyAlignment="1">
      <alignment horizontal="center" vertical="center"/>
    </xf>
    <xf numFmtId="2" fontId="13" fillId="2" borderId="0" xfId="50" applyNumberFormat="1" applyFont="1" applyFill="1" applyAlignment="1">
      <alignment horizontal="center" vertical="center"/>
    </xf>
    <xf numFmtId="2" fontId="13" fillId="2" borderId="56" xfId="50" applyNumberFormat="1" applyFont="1" applyFill="1" applyBorder="1" applyAlignment="1">
      <alignment horizontal="center" vertical="center"/>
    </xf>
    <xf numFmtId="2" fontId="13" fillId="2" borderId="57" xfId="50" applyNumberFormat="1" applyFont="1" applyFill="1" applyBorder="1" applyAlignment="1">
      <alignment horizontal="center" vertical="center"/>
    </xf>
    <xf numFmtId="2" fontId="13" fillId="2" borderId="39" xfId="50" applyNumberFormat="1" applyFont="1" applyFill="1" applyBorder="1" applyAlignment="1">
      <alignment horizontal="center" vertical="center"/>
    </xf>
    <xf numFmtId="2" fontId="13" fillId="2" borderId="58" xfId="50" applyNumberFormat="1" applyFont="1" applyFill="1" applyBorder="1" applyAlignment="1">
      <alignment horizontal="center" vertical="center"/>
    </xf>
    <xf numFmtId="2" fontId="13" fillId="2" borderId="22" xfId="50" applyNumberFormat="1" applyFont="1" applyFill="1" applyBorder="1" applyAlignment="1">
      <alignment horizontal="center" vertical="center"/>
    </xf>
    <xf numFmtId="2" fontId="13" fillId="2" borderId="44" xfId="50" applyNumberFormat="1" applyFont="1" applyFill="1" applyBorder="1" applyAlignment="1">
      <alignment horizontal="center" vertical="center"/>
    </xf>
    <xf numFmtId="2" fontId="13" fillId="2" borderId="48" xfId="50" applyNumberFormat="1" applyFont="1" applyFill="1" applyBorder="1" applyAlignment="1">
      <alignment horizontal="center" vertical="center"/>
    </xf>
    <xf numFmtId="2" fontId="13" fillId="2" borderId="4" xfId="50" applyNumberFormat="1" applyFont="1" applyFill="1" applyBorder="1" applyAlignment="1">
      <alignment horizontal="center" vertical="center"/>
    </xf>
    <xf numFmtId="2" fontId="13" fillId="2" borderId="4" xfId="50" applyNumberFormat="1" applyFont="1" applyFill="1" applyBorder="1" applyAlignment="1">
      <alignment horizontal="center" vertical="center" wrapText="1"/>
    </xf>
    <xf numFmtId="2" fontId="13" fillId="2" borderId="12" xfId="50" applyNumberFormat="1" applyFont="1" applyFill="1" applyBorder="1" applyAlignment="1">
      <alignment horizontal="center" vertical="center" wrapText="1"/>
    </xf>
    <xf numFmtId="0" fontId="9" fillId="0" borderId="30" xfId="51" applyFont="1" applyBorder="1" applyAlignment="1">
      <alignment horizontal="left" vertical="center" wrapText="1"/>
    </xf>
    <xf numFmtId="0" fontId="9" fillId="0" borderId="24" xfId="51" applyFont="1" applyBorder="1" applyAlignment="1">
      <alignment horizontal="left" vertical="center" wrapText="1"/>
    </xf>
    <xf numFmtId="0" fontId="9" fillId="0" borderId="51" xfId="51" applyFont="1" applyBorder="1" applyAlignment="1">
      <alignment horizontal="left" vertical="center" wrapText="1"/>
    </xf>
    <xf numFmtId="0" fontId="9" fillId="0" borderId="25" xfId="51" applyFont="1" applyBorder="1" applyAlignment="1">
      <alignment horizontal="left" vertical="center" wrapText="1"/>
    </xf>
    <xf numFmtId="0" fontId="9" fillId="0" borderId="39" xfId="51" applyFont="1" applyBorder="1" applyAlignment="1">
      <alignment horizontal="left" vertical="center" wrapText="1"/>
    </xf>
    <xf numFmtId="0" fontId="9" fillId="0" borderId="58" xfId="51" applyFont="1" applyBorder="1" applyAlignment="1">
      <alignment horizontal="left" vertical="center" wrapText="1"/>
    </xf>
    <xf numFmtId="0" fontId="9" fillId="0" borderId="59" xfId="51" applyFont="1" applyBorder="1" applyAlignment="1">
      <alignment horizontal="justify" vertical="center"/>
    </xf>
    <xf numFmtId="169" fontId="3" fillId="2" borderId="6" xfId="50" applyNumberFormat="1" applyFont="1" applyFill="1" applyBorder="1" applyAlignment="1">
      <alignment horizontal="center" vertical="center"/>
    </xf>
    <xf numFmtId="0" fontId="13" fillId="0" borderId="59" xfId="51" applyFont="1" applyBorder="1" applyAlignment="1">
      <alignment horizontal="center" vertical="center"/>
    </xf>
    <xf numFmtId="0" fontId="3" fillId="2" borderId="4" xfId="50" applyFont="1" applyFill="1" applyBorder="1" applyAlignment="1">
      <alignment horizontal="justify" vertical="center" wrapText="1"/>
    </xf>
    <xf numFmtId="0" fontId="5" fillId="2" borderId="4" xfId="50" applyFont="1" applyFill="1" applyBorder="1" applyAlignment="1">
      <alignment horizontal="justify" vertical="center" wrapText="1"/>
    </xf>
    <xf numFmtId="0" fontId="5" fillId="2" borderId="12" xfId="50" applyFont="1" applyFill="1" applyBorder="1" applyAlignment="1">
      <alignment horizontal="justify" vertical="center" wrapText="1"/>
    </xf>
    <xf numFmtId="2" fontId="3" fillId="2" borderId="4" xfId="50" applyNumberFormat="1" applyFont="1" applyFill="1" applyBorder="1" applyAlignment="1">
      <alignment horizontal="left" vertical="center"/>
    </xf>
    <xf numFmtId="2" fontId="3" fillId="2" borderId="12" xfId="50" applyNumberFormat="1" applyFont="1" applyFill="1" applyBorder="1" applyAlignment="1">
      <alignment horizontal="left" vertical="center"/>
    </xf>
    <xf numFmtId="9" fontId="29" fillId="2" borderId="11" xfId="53" applyFont="1" applyFill="1" applyBorder="1" applyAlignment="1">
      <alignment horizontal="center" vertical="center"/>
    </xf>
    <xf numFmtId="2" fontId="3" fillId="2" borderId="6" xfId="50" applyNumberFormat="1" applyFont="1" applyFill="1" applyBorder="1" applyAlignment="1">
      <alignment horizontal="left" vertical="center"/>
    </xf>
    <xf numFmtId="2" fontId="3" fillId="2" borderId="37" xfId="50" applyNumberFormat="1" applyFont="1" applyFill="1" applyBorder="1" applyAlignment="1">
      <alignment horizontal="left" vertical="center"/>
    </xf>
    <xf numFmtId="170" fontId="9" fillId="2" borderId="4" xfId="50" applyNumberFormat="1" applyFont="1" applyFill="1" applyBorder="1" applyAlignment="1">
      <alignment horizontal="left" vertical="center" wrapText="1"/>
    </xf>
    <xf numFmtId="170" fontId="9" fillId="2" borderId="4" xfId="50" applyNumberFormat="1" applyFont="1" applyFill="1" applyBorder="1" applyAlignment="1">
      <alignment horizontal="left" vertical="center"/>
    </xf>
    <xf numFmtId="170" fontId="9" fillId="2" borderId="12" xfId="50" applyNumberFormat="1" applyFont="1" applyFill="1" applyBorder="1" applyAlignment="1">
      <alignment horizontal="left" vertical="center"/>
    </xf>
    <xf numFmtId="49" fontId="28" fillId="0" borderId="4" xfId="50" applyNumberFormat="1" applyFont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13" fillId="2" borderId="63" xfId="50" applyFont="1" applyFill="1" applyBorder="1" applyAlignment="1">
      <alignment horizontal="center" vertical="center" wrapText="1"/>
    </xf>
    <xf numFmtId="0" fontId="13" fillId="2" borderId="13" xfId="50" applyFont="1" applyFill="1" applyBorder="1" applyAlignment="1">
      <alignment horizontal="center" vertical="center" wrapText="1"/>
    </xf>
    <xf numFmtId="0" fontId="13" fillId="2" borderId="53" xfId="50" applyFont="1" applyFill="1" applyBorder="1" applyAlignment="1">
      <alignment horizontal="center" vertical="center" wrapText="1"/>
    </xf>
    <xf numFmtId="0" fontId="13" fillId="2" borderId="10" xfId="50" applyFont="1" applyFill="1" applyBorder="1" applyAlignment="1">
      <alignment horizontal="center" vertical="center" wrapText="1"/>
    </xf>
    <xf numFmtId="0" fontId="13" fillId="2" borderId="51" xfId="50" applyFont="1" applyFill="1" applyBorder="1" applyAlignment="1">
      <alignment horizontal="center" vertical="center" wrapText="1"/>
    </xf>
    <xf numFmtId="0" fontId="13" fillId="2" borderId="25" xfId="50" applyFont="1" applyFill="1" applyBorder="1" applyAlignment="1">
      <alignment horizontal="center" vertical="center" wrapText="1"/>
    </xf>
    <xf numFmtId="0" fontId="3" fillId="2" borderId="4" xfId="50" applyFont="1" applyFill="1" applyBorder="1" applyAlignment="1">
      <alignment horizontal="left" vertical="center" wrapText="1"/>
    </xf>
    <xf numFmtId="0" fontId="5" fillId="2" borderId="4" xfId="50" applyFont="1" applyFill="1" applyBorder="1" applyAlignment="1">
      <alignment horizontal="left" vertical="center" wrapText="1"/>
    </xf>
    <xf numFmtId="0" fontId="5" fillId="2" borderId="12" xfId="50" applyFont="1" applyFill="1" applyBorder="1" applyAlignment="1">
      <alignment horizontal="left" vertical="center" wrapText="1"/>
    </xf>
    <xf numFmtId="0" fontId="13" fillId="2" borderId="12" xfId="50" applyFont="1" applyFill="1" applyBorder="1" applyAlignment="1">
      <alignment horizontal="center" vertical="center"/>
    </xf>
    <xf numFmtId="9" fontId="13" fillId="2" borderId="11" xfId="53" applyFont="1" applyFill="1" applyBorder="1" applyAlignment="1">
      <alignment horizontal="center" vertical="center" wrapText="1"/>
    </xf>
    <xf numFmtId="178" fontId="13" fillId="2" borderId="22" xfId="50" applyNumberFormat="1" applyFont="1" applyFill="1" applyBorder="1" applyAlignment="1">
      <alignment horizontal="center" vertical="center"/>
    </xf>
    <xf numFmtId="2" fontId="13" fillId="2" borderId="35" xfId="50" applyNumberFormat="1" applyFont="1" applyFill="1" applyBorder="1" applyAlignment="1">
      <alignment horizontal="center" vertical="center"/>
    </xf>
    <xf numFmtId="9" fontId="13" fillId="2" borderId="15" xfId="53" applyFont="1" applyFill="1" applyBorder="1" applyAlignment="1">
      <alignment horizontal="center" vertical="center" wrapText="1"/>
    </xf>
    <xf numFmtId="0" fontId="13" fillId="2" borderId="15" xfId="50" applyFont="1" applyFill="1" applyBorder="1" applyAlignment="1">
      <alignment horizontal="center" vertical="center"/>
    </xf>
    <xf numFmtId="0" fontId="13" fillId="2" borderId="35" xfId="50" applyFont="1" applyFill="1" applyBorder="1" applyAlignment="1">
      <alignment horizontal="center" vertical="center"/>
    </xf>
    <xf numFmtId="37" fontId="5" fillId="0" borderId="4" xfId="50" applyNumberFormat="1" applyFont="1" applyBorder="1" applyAlignment="1">
      <alignment horizontal="center" vertical="center"/>
    </xf>
    <xf numFmtId="0" fontId="13" fillId="2" borderId="6" xfId="50" applyFont="1" applyFill="1" applyBorder="1" applyAlignment="1">
      <alignment horizontal="center" vertical="center"/>
    </xf>
    <xf numFmtId="0" fontId="9" fillId="2" borderId="4" xfId="50" applyFont="1" applyFill="1" applyBorder="1" applyAlignment="1">
      <alignment horizontal="center" vertical="center"/>
    </xf>
    <xf numFmtId="0" fontId="13" fillId="2" borderId="36" xfId="50" applyFont="1" applyFill="1" applyBorder="1" applyAlignment="1">
      <alignment horizontal="center" vertical="center"/>
    </xf>
    <xf numFmtId="39" fontId="32" fillId="2" borderId="35" xfId="51" applyNumberFormat="1" applyFont="1" applyFill="1" applyBorder="1" applyAlignment="1">
      <alignment horizontal="center" vertical="center"/>
    </xf>
    <xf numFmtId="39" fontId="32" fillId="2" borderId="22" xfId="51" applyNumberFormat="1" applyFont="1" applyFill="1" applyBorder="1" applyAlignment="1">
      <alignment horizontal="center" vertical="center"/>
    </xf>
    <xf numFmtId="0" fontId="20" fillId="2" borderId="4" xfId="50" applyFont="1" applyFill="1" applyBorder="1" applyAlignment="1">
      <alignment horizontal="left" vertical="center"/>
    </xf>
    <xf numFmtId="0" fontId="13" fillId="2" borderId="64" xfId="50" applyFont="1" applyFill="1" applyBorder="1" applyAlignment="1">
      <alignment horizontal="left" vertical="center" wrapText="1"/>
    </xf>
    <xf numFmtId="0" fontId="13" fillId="2" borderId="6" xfId="50" applyFont="1" applyFill="1" applyBorder="1" applyAlignment="1">
      <alignment horizontal="left" vertical="center" wrapText="1"/>
    </xf>
    <xf numFmtId="0" fontId="16" fillId="2" borderId="11" xfId="29" applyFont="1" applyFill="1" applyBorder="1" applyAlignment="1">
      <alignment horizontal="justify" vertical="center"/>
    </xf>
    <xf numFmtId="0" fontId="16" fillId="2" borderId="16" xfId="29" applyFont="1" applyFill="1" applyBorder="1" applyAlignment="1">
      <alignment horizontal="justify" vertical="center"/>
    </xf>
    <xf numFmtId="0" fontId="16" fillId="2" borderId="6" xfId="29" applyFont="1" applyFill="1" applyBorder="1" applyAlignment="1">
      <alignment horizontal="justify" vertical="center"/>
    </xf>
    <xf numFmtId="0" fontId="16" fillId="2" borderId="8" xfId="29" applyFont="1" applyFill="1" applyBorder="1" applyAlignment="1">
      <alignment horizontal="center"/>
    </xf>
    <xf numFmtId="0" fontId="16" fillId="2" borderId="19" xfId="29" applyFont="1" applyFill="1" applyBorder="1" applyAlignment="1">
      <alignment horizontal="center"/>
    </xf>
    <xf numFmtId="0" fontId="16" fillId="2" borderId="56" xfId="29" applyFont="1" applyFill="1" applyBorder="1" applyAlignment="1">
      <alignment horizontal="center"/>
    </xf>
    <xf numFmtId="0" fontId="16" fillId="2" borderId="10" xfId="29" applyFont="1" applyFill="1" applyBorder="1" applyAlignment="1">
      <alignment horizontal="center"/>
    </xf>
    <xf numFmtId="0" fontId="16" fillId="2" borderId="25" xfId="29" applyFont="1" applyFill="1" applyBorder="1" applyAlignment="1">
      <alignment horizontal="center"/>
    </xf>
    <xf numFmtId="0" fontId="16" fillId="2" borderId="10" xfId="29" applyFont="1" applyFill="1" applyBorder="1" applyAlignment="1">
      <alignment horizontal="center" vertical="center"/>
    </xf>
    <xf numFmtId="0" fontId="16" fillId="2" borderId="51" xfId="29" applyFont="1" applyFill="1" applyBorder="1" applyAlignment="1">
      <alignment horizontal="center" vertical="center"/>
    </xf>
    <xf numFmtId="0" fontId="17" fillId="2" borderId="30" xfId="50" applyFont="1" applyFill="1" applyBorder="1" applyAlignment="1">
      <alignment horizontal="left" vertical="center"/>
    </xf>
    <xf numFmtId="0" fontId="17" fillId="2" borderId="24" xfId="50" applyFont="1" applyFill="1" applyBorder="1" applyAlignment="1">
      <alignment horizontal="left" vertical="center"/>
    </xf>
    <xf numFmtId="37" fontId="9" fillId="0" borderId="46" xfId="50" applyNumberFormat="1" applyFont="1" applyBorder="1" applyAlignment="1">
      <alignment horizontal="center" vertical="center"/>
    </xf>
    <xf numFmtId="37" fontId="9" fillId="0" borderId="37" xfId="50" applyNumberFormat="1" applyFont="1" applyBorder="1" applyAlignment="1">
      <alignment horizontal="center" vertical="center"/>
    </xf>
    <xf numFmtId="0" fontId="9" fillId="2" borderId="63" xfId="51" applyFont="1" applyFill="1" applyBorder="1" applyAlignment="1">
      <alignment horizontal="center" vertical="center" wrapText="1"/>
    </xf>
    <xf numFmtId="0" fontId="9" fillId="2" borderId="13" xfId="51" applyFont="1" applyFill="1" applyBorder="1" applyAlignment="1">
      <alignment horizontal="center" vertical="center" wrapText="1"/>
    </xf>
    <xf numFmtId="0" fontId="9" fillId="2" borderId="53" xfId="51" applyFont="1" applyFill="1" applyBorder="1" applyAlignment="1">
      <alignment horizontal="center" vertical="center" wrapText="1"/>
    </xf>
    <xf numFmtId="0" fontId="9" fillId="2" borderId="9" xfId="51" applyFont="1" applyFill="1" applyBorder="1" applyAlignment="1">
      <alignment horizontal="center" vertical="center" wrapText="1"/>
    </xf>
    <xf numFmtId="0" fontId="9" fillId="2" borderId="0" xfId="51" applyFont="1" applyFill="1" applyAlignment="1">
      <alignment horizontal="center" vertical="center" wrapText="1"/>
    </xf>
    <xf numFmtId="0" fontId="9" fillId="2" borderId="56" xfId="51" applyFont="1" applyFill="1" applyBorder="1" applyAlignment="1">
      <alignment horizontal="center" vertical="center" wrapText="1"/>
    </xf>
    <xf numFmtId="0" fontId="9" fillId="0" borderId="55" xfId="50" applyFont="1" applyBorder="1" applyAlignment="1">
      <alignment horizontal="center" vertical="center"/>
    </xf>
    <xf numFmtId="37" fontId="27" fillId="0" borderId="11" xfId="50" applyNumberFormat="1" applyFont="1" applyBorder="1" applyAlignment="1">
      <alignment horizontal="center" vertical="center"/>
    </xf>
    <xf numFmtId="37" fontId="27" fillId="0" borderId="55" xfId="50" applyNumberFormat="1" applyFont="1" applyBorder="1" applyAlignment="1">
      <alignment horizontal="center" vertical="center"/>
    </xf>
    <xf numFmtId="0" fontId="9" fillId="0" borderId="58" xfId="51" applyFont="1" applyBorder="1" applyAlignment="1">
      <alignment horizontal="center" vertical="center" wrapText="1"/>
    </xf>
    <xf numFmtId="0" fontId="13" fillId="0" borderId="27" xfId="50" applyFont="1" applyBorder="1" applyAlignment="1">
      <alignment horizontal="center" vertical="center"/>
    </xf>
    <xf numFmtId="0" fontId="13" fillId="0" borderId="38" xfId="50" applyFont="1" applyBorder="1" applyAlignment="1">
      <alignment horizontal="center" vertical="center"/>
    </xf>
    <xf numFmtId="0" fontId="13" fillId="0" borderId="28" xfId="50" applyFont="1" applyBorder="1" applyAlignment="1">
      <alignment horizontal="center" vertical="center"/>
    </xf>
    <xf numFmtId="169" fontId="13" fillId="0" borderId="27" xfId="50" applyNumberFormat="1" applyFont="1" applyBorder="1" applyAlignment="1">
      <alignment horizontal="center" vertical="center"/>
    </xf>
    <xf numFmtId="169" fontId="13" fillId="0" borderId="38" xfId="50" applyNumberFormat="1" applyFont="1" applyBorder="1" applyAlignment="1">
      <alignment horizontal="center" vertical="center"/>
    </xf>
    <xf numFmtId="2" fontId="13" fillId="0" borderId="27" xfId="50" applyNumberFormat="1" applyFont="1" applyBorder="1" applyAlignment="1">
      <alignment horizontal="center" vertical="center"/>
    </xf>
    <xf numFmtId="2" fontId="13" fillId="0" borderId="38" xfId="50" applyNumberFormat="1" applyFont="1" applyBorder="1" applyAlignment="1">
      <alignment horizontal="center" vertical="center"/>
    </xf>
    <xf numFmtId="2" fontId="13" fillId="0" borderId="28" xfId="50" applyNumberFormat="1" applyFont="1" applyBorder="1" applyAlignment="1">
      <alignment horizontal="center" vertical="center"/>
    </xf>
    <xf numFmtId="0" fontId="13" fillId="0" borderId="59" xfId="50" applyFont="1" applyBorder="1" applyAlignment="1">
      <alignment horizontal="center" vertical="center"/>
    </xf>
    <xf numFmtId="0" fontId="13" fillId="0" borderId="64" xfId="50" applyFont="1" applyBorder="1" applyAlignment="1">
      <alignment horizontal="center" vertical="center"/>
    </xf>
    <xf numFmtId="171" fontId="13" fillId="0" borderId="11" xfId="50" applyNumberFormat="1" applyFont="1" applyBorder="1" applyAlignment="1">
      <alignment horizontal="center" vertical="center" wrapText="1"/>
    </xf>
    <xf numFmtId="171" fontId="13" fillId="0" borderId="55" xfId="50" applyNumberFormat="1" applyFont="1" applyBorder="1" applyAlignment="1">
      <alignment horizontal="center" vertical="center" wrapText="1"/>
    </xf>
    <xf numFmtId="9" fontId="9" fillId="0" borderId="11" xfId="53" applyFont="1" applyBorder="1" applyAlignment="1">
      <alignment horizontal="center" vertical="center"/>
    </xf>
    <xf numFmtId="9" fontId="9" fillId="0" borderId="6" xfId="53" applyFont="1" applyBorder="1" applyAlignment="1">
      <alignment horizontal="center" vertical="center"/>
    </xf>
    <xf numFmtId="0" fontId="9" fillId="0" borderId="64" xfId="50" applyFont="1" applyBorder="1" applyAlignment="1">
      <alignment horizontal="left" vertical="center" wrapText="1"/>
    </xf>
    <xf numFmtId="0" fontId="9" fillId="0" borderId="16" xfId="50" applyFont="1" applyBorder="1" applyAlignment="1">
      <alignment horizontal="center" vertical="center" wrapText="1"/>
    </xf>
    <xf numFmtId="0" fontId="9" fillId="0" borderId="6" xfId="50" applyFont="1" applyBorder="1" applyAlignment="1">
      <alignment horizontal="center" vertical="center" wrapText="1"/>
    </xf>
    <xf numFmtId="9" fontId="13" fillId="0" borderId="16" xfId="53" applyFont="1" applyBorder="1" applyAlignment="1" applyProtection="1">
      <alignment horizontal="center" vertical="center"/>
    </xf>
    <xf numFmtId="9" fontId="13" fillId="0" borderId="6" xfId="53" applyFont="1" applyBorder="1" applyAlignment="1" applyProtection="1">
      <alignment horizontal="center" vertical="center"/>
    </xf>
    <xf numFmtId="39" fontId="13" fillId="0" borderId="44" xfId="50" applyNumberFormat="1" applyFont="1" applyBorder="1" applyAlignment="1">
      <alignment horizontal="center" vertical="center"/>
    </xf>
    <xf numFmtId="39" fontId="13" fillId="0" borderId="37" xfId="50" applyNumberFormat="1" applyFont="1" applyBorder="1" applyAlignment="1">
      <alignment horizontal="center" vertical="center"/>
    </xf>
    <xf numFmtId="0" fontId="13" fillId="0" borderId="7" xfId="50" applyFont="1" applyBorder="1" applyAlignment="1">
      <alignment horizontal="center" vertical="center" wrapText="1"/>
    </xf>
    <xf numFmtId="0" fontId="13" fillId="0" borderId="12" xfId="50" applyFont="1" applyBorder="1" applyAlignment="1">
      <alignment horizontal="center" vertical="center"/>
    </xf>
    <xf numFmtId="0" fontId="13" fillId="0" borderId="36" xfId="50" applyFont="1" applyBorder="1" applyAlignment="1">
      <alignment horizontal="center" vertical="center"/>
    </xf>
    <xf numFmtId="0" fontId="13" fillId="0" borderId="51" xfId="50" applyFont="1" applyBorder="1" applyAlignment="1">
      <alignment horizontal="left" vertical="center"/>
    </xf>
    <xf numFmtId="0" fontId="13" fillId="0" borderId="10" xfId="50" applyFont="1" applyBorder="1" applyAlignment="1">
      <alignment horizontal="left" vertical="center"/>
    </xf>
    <xf numFmtId="0" fontId="13" fillId="0" borderId="25" xfId="50" applyFont="1" applyBorder="1" applyAlignment="1">
      <alignment horizontal="left" vertical="center"/>
    </xf>
    <xf numFmtId="0" fontId="13" fillId="0" borderId="10" xfId="50" applyFont="1" applyBorder="1" applyAlignment="1">
      <alignment horizontal="left" vertical="center" wrapText="1"/>
    </xf>
    <xf numFmtId="0" fontId="13" fillId="0" borderId="51" xfId="50" applyFont="1" applyBorder="1" applyAlignment="1">
      <alignment horizontal="left" vertical="center" wrapText="1"/>
    </xf>
    <xf numFmtId="0" fontId="13" fillId="0" borderId="52" xfId="50" applyFont="1" applyBorder="1" applyAlignment="1">
      <alignment horizontal="left" vertical="center" wrapText="1"/>
    </xf>
    <xf numFmtId="0" fontId="30" fillId="0" borderId="45" xfId="0" applyFont="1" applyBorder="1" applyAlignment="1">
      <alignment horizontal="center" vertical="center" wrapText="1"/>
    </xf>
    <xf numFmtId="0" fontId="30" fillId="0" borderId="50" xfId="0" applyFont="1" applyBorder="1" applyAlignment="1">
      <alignment horizontal="center" vertical="center" wrapText="1"/>
    </xf>
    <xf numFmtId="175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30" fillId="0" borderId="2" xfId="0" applyFont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 wrapText="1"/>
    </xf>
    <xf numFmtId="0" fontId="30" fillId="0" borderId="34" xfId="0" applyFont="1" applyBorder="1" applyAlignment="1">
      <alignment vertical="center" wrapText="1"/>
    </xf>
    <xf numFmtId="0" fontId="30" fillId="0" borderId="20" xfId="0" applyFont="1" applyBorder="1" applyAlignment="1">
      <alignment vertical="center" wrapText="1"/>
    </xf>
    <xf numFmtId="0" fontId="30" fillId="0" borderId="59" xfId="0" applyFont="1" applyBorder="1" applyAlignment="1">
      <alignment vertical="center" wrapText="1"/>
    </xf>
    <xf numFmtId="175" fontId="0" fillId="0" borderId="46" xfId="0" applyNumberFormat="1" applyBorder="1" applyAlignment="1">
      <alignment horizontal="center" vertical="center"/>
    </xf>
    <xf numFmtId="175" fontId="0" fillId="0" borderId="44" xfId="0" applyNumberFormat="1" applyBorder="1" applyAlignment="1">
      <alignment horizontal="center" vertical="center"/>
    </xf>
    <xf numFmtId="175" fontId="0" fillId="0" borderId="35" xfId="0" applyNumberForma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30" fillId="0" borderId="49" xfId="0" applyFont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 wrapText="1"/>
    </xf>
    <xf numFmtId="175" fontId="0" fillId="0" borderId="37" xfId="0" applyNumberFormat="1" applyBorder="1" applyAlignment="1">
      <alignment horizontal="center" vertical="center"/>
    </xf>
    <xf numFmtId="0" fontId="30" fillId="0" borderId="64" xfId="0" applyFont="1" applyBorder="1" applyAlignment="1">
      <alignment horizontal="center" vertical="center" wrapText="1"/>
    </xf>
    <xf numFmtId="0" fontId="30" fillId="0" borderId="21" xfId="0" applyFont="1" applyBorder="1" applyAlignment="1">
      <alignment horizontal="center" vertical="center" wrapText="1"/>
    </xf>
    <xf numFmtId="0" fontId="30" fillId="0" borderId="34" xfId="0" applyFont="1" applyBorder="1" applyAlignment="1">
      <alignment horizontal="center" vertical="center" wrapText="1"/>
    </xf>
    <xf numFmtId="0" fontId="30" fillId="0" borderId="20" xfId="0" applyFont="1" applyBorder="1" applyAlignment="1">
      <alignment horizontal="center" vertical="center" wrapText="1"/>
    </xf>
    <xf numFmtId="0" fontId="30" fillId="0" borderId="70" xfId="0" applyFont="1" applyBorder="1" applyAlignment="1">
      <alignment vertical="center" wrapText="1"/>
    </xf>
    <xf numFmtId="175" fontId="0" fillId="0" borderId="70" xfId="0" applyNumberFormat="1" applyBorder="1" applyAlignment="1">
      <alignment horizontal="center" vertical="center"/>
    </xf>
    <xf numFmtId="0" fontId="0" fillId="0" borderId="70" xfId="0" applyBorder="1" applyAlignment="1">
      <alignment horizontal="center" vertical="center"/>
    </xf>
    <xf numFmtId="175" fontId="3" fillId="0" borderId="81" xfId="0" applyNumberFormat="1" applyFont="1" applyBorder="1" applyAlignment="1">
      <alignment horizontal="center" vertical="center"/>
    </xf>
    <xf numFmtId="175" fontId="3" fillId="0" borderId="82" xfId="0" applyNumberFormat="1" applyFont="1" applyBorder="1" applyAlignment="1">
      <alignment horizontal="center" vertical="center"/>
    </xf>
    <xf numFmtId="0" fontId="30" fillId="0" borderId="59" xfId="0" applyFont="1" applyBorder="1" applyAlignment="1">
      <alignment horizontal="center" vertical="center" wrapText="1"/>
    </xf>
    <xf numFmtId="175" fontId="0" fillId="0" borderId="22" xfId="0" applyNumberFormat="1" applyBorder="1" applyAlignment="1">
      <alignment horizontal="center" vertical="center"/>
    </xf>
    <xf numFmtId="0" fontId="23" fillId="0" borderId="39" xfId="0" applyFont="1" applyBorder="1" applyAlignment="1">
      <alignment horizontal="center" wrapText="1"/>
    </xf>
    <xf numFmtId="175" fontId="0" fillId="0" borderId="12" xfId="0" applyNumberFormat="1" applyBorder="1" applyAlignment="1">
      <alignment horizontal="center" vertical="center"/>
    </xf>
    <xf numFmtId="175" fontId="0" fillId="0" borderId="36" xfId="0" applyNumberFormat="1" applyBorder="1" applyAlignment="1">
      <alignment horizontal="center" vertical="center"/>
    </xf>
    <xf numFmtId="175" fontId="0" fillId="0" borderId="47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30" fillId="0" borderId="14" xfId="0" applyFont="1" applyBorder="1" applyAlignment="1">
      <alignment horizontal="center" vertical="center" wrapText="1"/>
    </xf>
    <xf numFmtId="0" fontId="30" fillId="0" borderId="8" xfId="0" applyFont="1" applyBorder="1" applyAlignment="1">
      <alignment horizontal="center" vertical="center" wrapText="1"/>
    </xf>
    <xf numFmtId="175" fontId="0" fillId="0" borderId="24" xfId="0" applyNumberForma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175" fontId="0" fillId="0" borderId="48" xfId="0" applyNumberFormat="1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30" fillId="0" borderId="72" xfId="0" applyFont="1" applyBorder="1" applyAlignment="1">
      <alignment horizontal="center" vertical="center" wrapText="1"/>
    </xf>
    <xf numFmtId="0" fontId="30" fillId="0" borderId="75" xfId="0" applyFont="1" applyBorder="1" applyAlignment="1">
      <alignment horizontal="center" vertical="center" wrapText="1"/>
    </xf>
    <xf numFmtId="0" fontId="30" fillId="0" borderId="86" xfId="0" applyFont="1" applyBorder="1" applyAlignment="1">
      <alignment horizontal="center" vertical="center" wrapText="1"/>
    </xf>
    <xf numFmtId="175" fontId="0" fillId="0" borderId="74" xfId="0" applyNumberFormat="1" applyBorder="1" applyAlignment="1">
      <alignment horizontal="center" vertical="center"/>
    </xf>
    <xf numFmtId="175" fontId="0" fillId="0" borderId="85" xfId="0" applyNumberFormat="1" applyBorder="1" applyAlignment="1">
      <alignment horizontal="center" vertical="center"/>
    </xf>
    <xf numFmtId="175" fontId="0" fillId="0" borderId="88" xfId="0" applyNumberFormat="1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175" fontId="0" fillId="0" borderId="5" xfId="0" applyNumberFormat="1" applyBorder="1" applyAlignment="1">
      <alignment horizontal="center" vertical="center"/>
    </xf>
    <xf numFmtId="44" fontId="0" fillId="0" borderId="63" xfId="0" applyNumberForma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57" xfId="0" applyBorder="1" applyAlignment="1">
      <alignment horizontal="center"/>
    </xf>
    <xf numFmtId="0" fontId="30" fillId="0" borderId="77" xfId="0" applyFont="1" applyBorder="1" applyAlignment="1">
      <alignment horizontal="center" vertical="center" wrapText="1"/>
    </xf>
    <xf numFmtId="0" fontId="30" fillId="0" borderId="79" xfId="0" applyFont="1" applyBorder="1" applyAlignment="1">
      <alignment horizontal="center" vertical="center" wrapText="1"/>
    </xf>
    <xf numFmtId="175" fontId="0" fillId="0" borderId="76" xfId="0" applyNumberFormat="1" applyBorder="1" applyAlignment="1">
      <alignment horizontal="center" vertical="center"/>
    </xf>
    <xf numFmtId="0" fontId="0" fillId="0" borderId="76" xfId="0" applyBorder="1" applyAlignment="1">
      <alignment horizontal="center" vertical="center"/>
    </xf>
    <xf numFmtId="175" fontId="0" fillId="2" borderId="74" xfId="0" applyNumberFormat="1" applyFill="1" applyBorder="1" applyAlignment="1">
      <alignment horizontal="center"/>
    </xf>
    <xf numFmtId="0" fontId="0" fillId="2" borderId="83" xfId="0" applyFill="1" applyBorder="1" applyAlignment="1">
      <alignment horizontal="center"/>
    </xf>
    <xf numFmtId="0" fontId="9" fillId="0" borderId="11" xfId="29" applyFont="1" applyBorder="1" applyAlignment="1">
      <alignment horizontal="center"/>
    </xf>
    <xf numFmtId="0" fontId="9" fillId="0" borderId="8" xfId="29" applyFont="1" applyBorder="1" applyAlignment="1">
      <alignment horizontal="center" vertical="center"/>
    </xf>
    <xf numFmtId="0" fontId="9" fillId="0" borderId="18" xfId="29" applyFont="1" applyBorder="1" applyAlignment="1">
      <alignment horizontal="center" vertical="center"/>
    </xf>
    <xf numFmtId="0" fontId="9" fillId="0" borderId="19" xfId="29" applyFont="1" applyBorder="1" applyAlignment="1">
      <alignment horizontal="center" vertical="center"/>
    </xf>
    <xf numFmtId="0" fontId="13" fillId="0" borderId="14" xfId="29" applyFont="1" applyBorder="1" applyAlignment="1">
      <alignment horizontal="left"/>
    </xf>
    <xf numFmtId="0" fontId="13" fillId="0" borderId="30" xfId="29" applyFont="1" applyBorder="1" applyAlignment="1">
      <alignment horizontal="left"/>
    </xf>
    <xf numFmtId="0" fontId="13" fillId="0" borderId="24" xfId="29" applyFont="1" applyBorder="1" applyAlignment="1">
      <alignment horizontal="left"/>
    </xf>
    <xf numFmtId="0" fontId="9" fillId="0" borderId="8" xfId="29" applyFont="1" applyBorder="1" applyAlignment="1">
      <alignment horizontal="center"/>
    </xf>
    <xf numFmtId="0" fontId="9" fillId="0" borderId="19" xfId="29" applyFont="1" applyBorder="1" applyAlignment="1">
      <alignment horizontal="center"/>
    </xf>
    <xf numFmtId="0" fontId="9" fillId="0" borderId="16" xfId="29" applyFont="1" applyBorder="1" applyAlignment="1">
      <alignment horizontal="center"/>
    </xf>
    <xf numFmtId="0" fontId="9" fillId="0" borderId="10" xfId="29" applyFont="1" applyBorder="1" applyAlignment="1">
      <alignment horizontal="center" vertical="center"/>
    </xf>
    <xf numFmtId="0" fontId="9" fillId="0" borderId="51" xfId="29" applyFont="1" applyBorder="1" applyAlignment="1">
      <alignment horizontal="center" vertical="center"/>
    </xf>
    <xf numFmtId="0" fontId="9" fillId="0" borderId="25" xfId="29" applyFont="1" applyBorder="1" applyAlignment="1">
      <alignment horizontal="center" vertical="center"/>
    </xf>
    <xf numFmtId="0" fontId="9" fillId="0" borderId="9" xfId="29" applyFont="1" applyBorder="1" applyAlignment="1">
      <alignment horizontal="center"/>
    </xf>
    <xf numFmtId="0" fontId="9" fillId="0" borderId="56" xfId="29" applyFont="1" applyBorder="1" applyAlignment="1">
      <alignment horizontal="center"/>
    </xf>
    <xf numFmtId="0" fontId="9" fillId="0" borderId="6" xfId="29" applyFont="1" applyBorder="1" applyAlignment="1">
      <alignment horizontal="center"/>
    </xf>
    <xf numFmtId="0" fontId="9" fillId="0" borderId="10" xfId="29" applyFont="1" applyBorder="1" applyAlignment="1">
      <alignment horizontal="center"/>
    </xf>
    <xf numFmtId="0" fontId="9" fillId="0" borderId="25" xfId="29" applyFont="1" applyBorder="1" applyAlignment="1">
      <alignment horizontal="center"/>
    </xf>
    <xf numFmtId="0" fontId="13" fillId="0" borderId="14" xfId="50" applyFont="1" applyBorder="1" applyAlignment="1">
      <alignment vertical="center"/>
    </xf>
    <xf numFmtId="0" fontId="13" fillId="0" borderId="30" xfId="50" applyFont="1" applyBorder="1" applyAlignment="1">
      <alignment vertical="center"/>
    </xf>
    <xf numFmtId="0" fontId="13" fillId="0" borderId="24" xfId="50" applyFont="1" applyBorder="1" applyAlignment="1">
      <alignment vertical="center"/>
    </xf>
    <xf numFmtId="0" fontId="9" fillId="0" borderId="0" xfId="50" applyFont="1" applyAlignment="1">
      <alignment vertical="center"/>
    </xf>
    <xf numFmtId="0" fontId="13" fillId="0" borderId="3" xfId="50" applyFont="1" applyBorder="1" applyAlignment="1">
      <alignment horizontal="left" vertical="center"/>
    </xf>
    <xf numFmtId="0" fontId="13" fillId="0" borderId="39" xfId="50" applyFont="1" applyBorder="1" applyAlignment="1">
      <alignment horizontal="left" vertical="center"/>
    </xf>
    <xf numFmtId="0" fontId="13" fillId="0" borderId="40" xfId="50" applyFont="1" applyBorder="1" applyAlignment="1">
      <alignment horizontal="left" vertical="center"/>
    </xf>
    <xf numFmtId="0" fontId="9" fillId="2" borderId="45" xfId="51" applyFont="1" applyFill="1" applyBorder="1" applyAlignment="1">
      <alignment horizontal="left" vertical="center" wrapText="1"/>
    </xf>
    <xf numFmtId="0" fontId="9" fillId="2" borderId="64" xfId="51" applyFont="1" applyFill="1" applyBorder="1" applyAlignment="1">
      <alignment horizontal="left" vertical="center" wrapText="1"/>
    </xf>
    <xf numFmtId="0" fontId="9" fillId="2" borderId="11" xfId="51" applyFont="1" applyFill="1" applyBorder="1" applyAlignment="1">
      <alignment horizontal="left" vertical="center" wrapText="1"/>
    </xf>
    <xf numFmtId="0" fontId="9" fillId="2" borderId="55" xfId="51" applyFont="1" applyFill="1" applyBorder="1" applyAlignment="1">
      <alignment horizontal="left" vertical="center" wrapText="1"/>
    </xf>
    <xf numFmtId="0" fontId="9" fillId="0" borderId="63" xfId="51" applyFont="1" applyBorder="1" applyAlignment="1">
      <alignment horizontal="left" vertical="center" wrapText="1"/>
    </xf>
    <xf numFmtId="0" fontId="9" fillId="0" borderId="13" xfId="51" applyFont="1" applyBorder="1" applyAlignment="1">
      <alignment horizontal="left" vertical="center" wrapText="1"/>
    </xf>
    <xf numFmtId="0" fontId="9" fillId="0" borderId="53" xfId="51" applyFont="1" applyBorder="1" applyAlignment="1">
      <alignment horizontal="left" vertical="center" wrapText="1"/>
    </xf>
    <xf numFmtId="0" fontId="9" fillId="0" borderId="10" xfId="51" applyFont="1" applyBorder="1" applyAlignment="1">
      <alignment horizontal="left" vertical="center" wrapText="1"/>
    </xf>
    <xf numFmtId="0" fontId="9" fillId="2" borderId="8" xfId="51" applyFont="1" applyFill="1" applyBorder="1" applyAlignment="1">
      <alignment horizontal="left" vertical="center" wrapText="1"/>
    </xf>
    <xf numFmtId="0" fontId="9" fillId="2" borderId="18" xfId="51" applyFont="1" applyFill="1" applyBorder="1" applyAlignment="1">
      <alignment horizontal="left" vertical="center" wrapText="1"/>
    </xf>
    <xf numFmtId="0" fontId="9" fillId="2" borderId="19" xfId="51" applyFont="1" applyFill="1" applyBorder="1" applyAlignment="1">
      <alignment horizontal="left" vertical="center" wrapText="1"/>
    </xf>
    <xf numFmtId="0" fontId="9" fillId="2" borderId="57" xfId="51" applyFont="1" applyFill="1" applyBorder="1" applyAlignment="1">
      <alignment horizontal="left" vertical="center" wrapText="1"/>
    </xf>
    <xf numFmtId="0" fontId="9" fillId="2" borderId="58" xfId="51" applyFont="1" applyFill="1" applyBorder="1" applyAlignment="1">
      <alignment horizontal="left" vertical="center" wrapText="1"/>
    </xf>
    <xf numFmtId="3" fontId="9" fillId="0" borderId="15" xfId="18" applyNumberFormat="1" applyFont="1" applyFill="1" applyBorder="1" applyAlignment="1">
      <alignment horizontal="left" vertical="center" wrapText="1"/>
    </xf>
    <xf numFmtId="3" fontId="29" fillId="0" borderId="15" xfId="18" applyNumberFormat="1" applyFont="1" applyFill="1" applyBorder="1" applyAlignment="1">
      <alignment horizontal="left" vertical="center" wrapText="1"/>
    </xf>
    <xf numFmtId="0" fontId="13" fillId="2" borderId="15" xfId="50" applyFont="1" applyFill="1" applyBorder="1" applyAlignment="1">
      <alignment horizontal="left" vertical="center"/>
    </xf>
    <xf numFmtId="14" fontId="29" fillId="2" borderId="15" xfId="51" applyNumberFormat="1" applyFont="1" applyFill="1" applyBorder="1" applyAlignment="1">
      <alignment horizontal="left" vertical="center"/>
    </xf>
    <xf numFmtId="3" fontId="9" fillId="0" borderId="4" xfId="18" applyNumberFormat="1" applyFont="1" applyFill="1" applyBorder="1" applyAlignment="1">
      <alignment horizontal="left" vertical="center" wrapText="1"/>
    </xf>
    <xf numFmtId="3" fontId="29" fillId="0" borderId="4" xfId="18" applyNumberFormat="1" applyFont="1" applyFill="1" applyBorder="1" applyAlignment="1">
      <alignment horizontal="left" vertical="center" wrapText="1"/>
    </xf>
    <xf numFmtId="0" fontId="13" fillId="2" borderId="4" xfId="50" applyFont="1" applyFill="1" applyBorder="1" applyAlignment="1">
      <alignment horizontal="left" vertical="center"/>
    </xf>
    <xf numFmtId="14" fontId="29" fillId="2" borderId="4" xfId="51" applyNumberFormat="1" applyFont="1" applyFill="1" applyBorder="1" applyAlignment="1">
      <alignment horizontal="left" vertical="center"/>
    </xf>
    <xf numFmtId="3" fontId="9" fillId="0" borderId="4" xfId="0" applyNumberFormat="1" applyFont="1" applyBorder="1" applyAlignment="1">
      <alignment horizontal="left" vertical="center" wrapText="1"/>
    </xf>
    <xf numFmtId="3" fontId="9" fillId="0" borderId="11" xfId="18" applyNumberFormat="1" applyFont="1" applyFill="1" applyBorder="1" applyAlignment="1">
      <alignment horizontal="left" vertical="center" wrapText="1"/>
    </xf>
    <xf numFmtId="3" fontId="29" fillId="0" borderId="11" xfId="18" applyNumberFormat="1" applyFont="1" applyFill="1" applyBorder="1" applyAlignment="1">
      <alignment horizontal="left" vertical="center" wrapText="1"/>
    </xf>
    <xf numFmtId="0" fontId="13" fillId="2" borderId="11" xfId="50" applyFont="1" applyFill="1" applyBorder="1" applyAlignment="1">
      <alignment horizontal="left" vertical="center"/>
    </xf>
    <xf numFmtId="14" fontId="29" fillId="2" borderId="11" xfId="51" applyNumberFormat="1" applyFont="1" applyFill="1" applyBorder="1" applyAlignment="1">
      <alignment horizontal="left" vertical="center"/>
    </xf>
    <xf numFmtId="3" fontId="13" fillId="0" borderId="15" xfId="18" applyNumberFormat="1" applyFont="1" applyFill="1" applyBorder="1" applyAlignment="1" applyProtection="1">
      <alignment horizontal="left" vertical="center"/>
    </xf>
    <xf numFmtId="171" fontId="9" fillId="2" borderId="15" xfId="2" applyNumberFormat="1" applyFont="1" applyFill="1" applyBorder="1" applyAlignment="1" applyProtection="1">
      <alignment horizontal="left" vertical="center"/>
    </xf>
    <xf numFmtId="14" fontId="9" fillId="2" borderId="15" xfId="50" applyNumberFormat="1" applyFont="1" applyFill="1" applyBorder="1" applyAlignment="1">
      <alignment horizontal="left" vertical="center"/>
    </xf>
    <xf numFmtId="177" fontId="9" fillId="2" borderId="15" xfId="50" applyNumberFormat="1" applyFont="1" applyFill="1" applyBorder="1" applyAlignment="1">
      <alignment horizontal="left" vertical="center"/>
    </xf>
    <xf numFmtId="3" fontId="27" fillId="0" borderId="11" xfId="18" applyNumberFormat="1" applyFont="1" applyFill="1" applyBorder="1" applyAlignment="1">
      <alignment horizontal="left" vertical="center" wrapText="1"/>
    </xf>
    <xf numFmtId="171" fontId="9" fillId="2" borderId="11" xfId="16" applyNumberFormat="1" applyFont="1" applyFill="1" applyBorder="1" applyAlignment="1" applyProtection="1">
      <alignment horizontal="left" vertical="center"/>
    </xf>
    <xf numFmtId="171" fontId="9" fillId="2" borderId="11" xfId="50" applyNumberFormat="1" applyFont="1" applyFill="1" applyBorder="1" applyAlignment="1">
      <alignment horizontal="left" vertical="center"/>
    </xf>
    <xf numFmtId="177" fontId="9" fillId="2" borderId="11" xfId="50" applyNumberFormat="1" applyFont="1" applyFill="1" applyBorder="1" applyAlignment="1">
      <alignment horizontal="left" vertical="center"/>
    </xf>
    <xf numFmtId="0" fontId="3" fillId="2" borderId="21" xfId="50" applyFont="1" applyFill="1" applyBorder="1" applyAlignment="1">
      <alignment horizontal="left" vertical="center"/>
    </xf>
    <xf numFmtId="0" fontId="3" fillId="2" borderId="7" xfId="50" applyFont="1" applyFill="1" applyBorder="1" applyAlignment="1">
      <alignment horizontal="left" vertical="center"/>
    </xf>
    <xf numFmtId="0" fontId="3" fillId="2" borderId="36" xfId="50" applyFont="1" applyFill="1" applyBorder="1" applyAlignment="1">
      <alignment horizontal="left" vertical="center"/>
    </xf>
    <xf numFmtId="169" fontId="9" fillId="2" borderId="20" xfId="50" applyNumberFormat="1" applyFont="1" applyFill="1" applyBorder="1" applyAlignment="1">
      <alignment horizontal="left" vertical="center" wrapText="1"/>
    </xf>
    <xf numFmtId="0" fontId="9" fillId="2" borderId="4" xfId="50" applyFont="1" applyFill="1" applyBorder="1" applyAlignment="1">
      <alignment horizontal="left" vertical="center" wrapText="1"/>
    </xf>
    <xf numFmtId="169" fontId="9" fillId="2" borderId="4" xfId="50" applyNumberFormat="1" applyFont="1" applyFill="1" applyBorder="1" applyAlignment="1">
      <alignment horizontal="left" vertical="center" wrapText="1"/>
    </xf>
    <xf numFmtId="169" fontId="9" fillId="2" borderId="4" xfId="50" applyNumberFormat="1" applyFont="1" applyFill="1" applyBorder="1" applyAlignment="1">
      <alignment horizontal="left" vertical="center"/>
    </xf>
    <xf numFmtId="0" fontId="57" fillId="2" borderId="54" xfId="50" applyFont="1" applyFill="1" applyBorder="1" applyAlignment="1">
      <alignment horizontal="center" vertical="center" wrapText="1"/>
    </xf>
    <xf numFmtId="0" fontId="57" fillId="2" borderId="6" xfId="50" applyFont="1" applyFill="1" applyBorder="1" applyAlignment="1">
      <alignment horizontal="center" vertical="center" wrapText="1"/>
    </xf>
    <xf numFmtId="0" fontId="57" fillId="2" borderId="7" xfId="50" applyFont="1" applyFill="1" applyBorder="1" applyAlignment="1">
      <alignment horizontal="center" vertical="center" wrapText="1"/>
    </xf>
    <xf numFmtId="0" fontId="9" fillId="0" borderId="15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11" xfId="0" applyFont="1" applyBorder="1" applyAlignment="1">
      <alignment horizontal="left" vertical="center" wrapText="1"/>
    </xf>
    <xf numFmtId="3" fontId="9" fillId="0" borderId="16" xfId="18" applyNumberFormat="1" applyFont="1" applyFill="1" applyBorder="1" applyAlignment="1">
      <alignment horizontal="left" vertical="center" wrapText="1"/>
    </xf>
    <xf numFmtId="3" fontId="9" fillId="0" borderId="6" xfId="50" applyNumberFormat="1" applyFont="1" applyBorder="1" applyAlignment="1">
      <alignment horizontal="left" vertical="center"/>
    </xf>
    <xf numFmtId="3" fontId="29" fillId="0" borderId="4" xfId="18" applyNumberFormat="1" applyFont="1" applyFill="1" applyBorder="1" applyAlignment="1" applyProtection="1">
      <alignment horizontal="left" vertical="center"/>
    </xf>
    <xf numFmtId="3" fontId="9" fillId="0" borderId="4" xfId="50" applyNumberFormat="1" applyFont="1" applyBorder="1" applyAlignment="1">
      <alignment horizontal="left" vertical="center"/>
    </xf>
    <xf numFmtId="3" fontId="13" fillId="0" borderId="16" xfId="18" applyNumberFormat="1" applyFont="1" applyFill="1" applyBorder="1" applyAlignment="1">
      <alignment horizontal="left" vertical="center" wrapText="1"/>
    </xf>
    <xf numFmtId="3" fontId="13" fillId="0" borderId="4" xfId="18" applyNumberFormat="1" applyFont="1" applyFill="1" applyBorder="1" applyAlignment="1" applyProtection="1">
      <alignment horizontal="left" vertical="center"/>
    </xf>
    <xf numFmtId="3" fontId="13" fillId="0" borderId="4" xfId="2" applyNumberFormat="1" applyFont="1" applyFill="1" applyBorder="1" applyAlignment="1" applyProtection="1">
      <alignment horizontal="left" vertical="center"/>
    </xf>
    <xf numFmtId="3" fontId="56" fillId="0" borderId="4" xfId="0" applyNumberFormat="1" applyFont="1" applyBorder="1" applyAlignment="1">
      <alignment horizontal="left" vertical="center" wrapText="1"/>
    </xf>
    <xf numFmtId="3" fontId="13" fillId="0" borderId="4" xfId="16" applyNumberFormat="1" applyFont="1" applyFill="1" applyBorder="1" applyAlignment="1" applyProtection="1">
      <alignment horizontal="left" vertical="center"/>
    </xf>
  </cellXfs>
  <cellStyles count="59">
    <cellStyle name="Euro" xfId="1"/>
    <cellStyle name="Millares" xfId="2" builtinId="3"/>
    <cellStyle name="Millares [0] 2" xfId="3"/>
    <cellStyle name="Millares 10" xfId="4"/>
    <cellStyle name="Millares 11" xfId="5"/>
    <cellStyle name="Millares 12" xfId="6"/>
    <cellStyle name="Millares 13" xfId="7"/>
    <cellStyle name="Millares 2" xfId="8"/>
    <cellStyle name="Millares 2 2" xfId="9"/>
    <cellStyle name="Millares 3" xfId="10"/>
    <cellStyle name="Millares 4" xfId="11"/>
    <cellStyle name="Millares 5" xfId="12"/>
    <cellStyle name="Millares 6" xfId="13"/>
    <cellStyle name="Millares 7" xfId="14"/>
    <cellStyle name="Millares 8" xfId="15"/>
    <cellStyle name="Millares 9" xfId="16"/>
    <cellStyle name="Millares 9 2" xfId="17"/>
    <cellStyle name="Moneda" xfId="18" builtinId="4"/>
    <cellStyle name="Moneda 3" xfId="19"/>
    <cellStyle name="Normal" xfId="0" builtinId="0"/>
    <cellStyle name="Normal 10" xfId="20"/>
    <cellStyle name="Normal 11" xfId="21"/>
    <cellStyle name="Normal 12" xfId="22"/>
    <cellStyle name="Normal 13" xfId="23"/>
    <cellStyle name="Normal 14" xfId="24"/>
    <cellStyle name="Normal 15" xfId="25"/>
    <cellStyle name="Normal 17" xfId="26"/>
    <cellStyle name="Normal 18" xfId="27"/>
    <cellStyle name="Normal 2" xfId="28"/>
    <cellStyle name="Normal 2 2" xfId="29"/>
    <cellStyle name="Normal 2 3" xfId="30"/>
    <cellStyle name="Normal 21" xfId="31"/>
    <cellStyle name="Normal 22" xfId="32"/>
    <cellStyle name="Normal 23" xfId="33"/>
    <cellStyle name="Normal 24" xfId="34"/>
    <cellStyle name="Normal 25" xfId="35"/>
    <cellStyle name="Normal 26" xfId="36"/>
    <cellStyle name="Normal 29" xfId="37"/>
    <cellStyle name="Normal 3" xfId="38"/>
    <cellStyle name="Normal 3 16" xfId="39"/>
    <cellStyle name="Normal 3 2" xfId="40"/>
    <cellStyle name="Normal 30" xfId="41"/>
    <cellStyle name="Normal 4" xfId="42"/>
    <cellStyle name="Normal 4 2" xfId="43"/>
    <cellStyle name="Normal 42" xfId="44"/>
    <cellStyle name="Normal 45" xfId="45"/>
    <cellStyle name="Normal 46" xfId="46"/>
    <cellStyle name="Normal 5" xfId="47"/>
    <cellStyle name="Normal 6" xfId="48"/>
    <cellStyle name="Normal 7" xfId="49"/>
    <cellStyle name="Normal 8" xfId="50"/>
    <cellStyle name="Normal 8 2" xfId="51"/>
    <cellStyle name="Normal 9" xfId="52"/>
    <cellStyle name="Porcentaje" xfId="53" builtinId="5"/>
    <cellStyle name="Porcentual 2" xfId="54"/>
    <cellStyle name="Porcentual 2 2" xfId="55"/>
    <cellStyle name="Porcentual 3" xfId="56"/>
    <cellStyle name="Porcentual 4" xfId="57"/>
    <cellStyle name="Porcentual 4 2" xfId="58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419100</xdr:colOff>
      <xdr:row>0</xdr:row>
      <xdr:rowOff>9525</xdr:rowOff>
    </xdr:from>
    <xdr:to>
      <xdr:col>14</xdr:col>
      <xdr:colOff>666750</xdr:colOff>
      <xdr:row>3</xdr:row>
      <xdr:rowOff>266700</xdr:rowOff>
    </xdr:to>
    <xdr:pic>
      <xdr:nvPicPr>
        <xdr:cNvPr id="43012" name="Imagen 1" descr="CAPITAL">
          <a:extLst>
            <a:ext uri="{FF2B5EF4-FFF2-40B4-BE49-F238E27FC236}">
              <a16:creationId xmlns:a16="http://schemas.microsoft.com/office/drawing/2014/main" id="{E7FF589B-5DA2-ED85-7EE2-F59445BAAE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783675" y="9525"/>
          <a:ext cx="1304925" cy="1552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546100</xdr:colOff>
      <xdr:row>0</xdr:row>
      <xdr:rowOff>101600</xdr:rowOff>
    </xdr:from>
    <xdr:to>
      <xdr:col>1</xdr:col>
      <xdr:colOff>6654800</xdr:colOff>
      <xdr:row>3</xdr:row>
      <xdr:rowOff>317500</xdr:rowOff>
    </xdr:to>
    <xdr:pic>
      <xdr:nvPicPr>
        <xdr:cNvPr id="18433" name="Picture 1">
          <a:extLst>
            <a:ext uri="{FF2B5EF4-FFF2-40B4-BE49-F238E27FC236}">
              <a16:creationId xmlns:a16="http://schemas.microsoft.com/office/drawing/2014/main" id="{649060C2-48CE-5655-19AF-059330107C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6100" y="101600"/>
          <a:ext cx="5918200" cy="1511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419100</xdr:colOff>
      <xdr:row>0</xdr:row>
      <xdr:rowOff>9525</xdr:rowOff>
    </xdr:from>
    <xdr:to>
      <xdr:col>14</xdr:col>
      <xdr:colOff>666750</xdr:colOff>
      <xdr:row>3</xdr:row>
      <xdr:rowOff>266700</xdr:rowOff>
    </xdr:to>
    <xdr:pic>
      <xdr:nvPicPr>
        <xdr:cNvPr id="44036" name="Imagen 1" descr="CAPITAL">
          <a:extLst>
            <a:ext uri="{FF2B5EF4-FFF2-40B4-BE49-F238E27FC236}">
              <a16:creationId xmlns:a16="http://schemas.microsoft.com/office/drawing/2014/main" id="{8EC77FA7-B7C3-ED0F-4AFA-25D2291989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812125" y="9525"/>
          <a:ext cx="1676400" cy="1552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546100</xdr:colOff>
      <xdr:row>0</xdr:row>
      <xdr:rowOff>101600</xdr:rowOff>
    </xdr:from>
    <xdr:to>
      <xdr:col>1</xdr:col>
      <xdr:colOff>6680200</xdr:colOff>
      <xdr:row>3</xdr:row>
      <xdr:rowOff>317500</xdr:rowOff>
    </xdr:to>
    <xdr:pic>
      <xdr:nvPicPr>
        <xdr:cNvPr id="11265" name="Picture 1">
          <a:extLst>
            <a:ext uri="{FF2B5EF4-FFF2-40B4-BE49-F238E27FC236}">
              <a16:creationId xmlns:a16="http://schemas.microsoft.com/office/drawing/2014/main" id="{CCF55160-A681-3744-955C-ED8D901D6C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6100" y="101600"/>
          <a:ext cx="5918200" cy="1511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419100</xdr:colOff>
      <xdr:row>0</xdr:row>
      <xdr:rowOff>9525</xdr:rowOff>
    </xdr:from>
    <xdr:to>
      <xdr:col>13</xdr:col>
      <xdr:colOff>676275</xdr:colOff>
      <xdr:row>3</xdr:row>
      <xdr:rowOff>266700</xdr:rowOff>
    </xdr:to>
    <xdr:pic>
      <xdr:nvPicPr>
        <xdr:cNvPr id="45060" name="Imagen 1" descr="CAPITAL">
          <a:extLst>
            <a:ext uri="{FF2B5EF4-FFF2-40B4-BE49-F238E27FC236}">
              <a16:creationId xmlns:a16="http://schemas.microsoft.com/office/drawing/2014/main" id="{A47456ED-0474-79FD-A16D-13F3569050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631150" y="9525"/>
          <a:ext cx="1447800" cy="1552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546100</xdr:colOff>
      <xdr:row>0</xdr:row>
      <xdr:rowOff>101600</xdr:rowOff>
    </xdr:from>
    <xdr:to>
      <xdr:col>0</xdr:col>
      <xdr:colOff>6654800</xdr:colOff>
      <xdr:row>3</xdr:row>
      <xdr:rowOff>317500</xdr:rowOff>
    </xdr:to>
    <xdr:pic>
      <xdr:nvPicPr>
        <xdr:cNvPr id="16385" name="Picture 1">
          <a:extLst>
            <a:ext uri="{FF2B5EF4-FFF2-40B4-BE49-F238E27FC236}">
              <a16:creationId xmlns:a16="http://schemas.microsoft.com/office/drawing/2014/main" id="{20379E3C-65F9-B5BF-7889-F95955FAC5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6100" y="101600"/>
          <a:ext cx="5918200" cy="1511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419100</xdr:colOff>
      <xdr:row>0</xdr:row>
      <xdr:rowOff>9525</xdr:rowOff>
    </xdr:from>
    <xdr:to>
      <xdr:col>13</xdr:col>
      <xdr:colOff>657225</xdr:colOff>
      <xdr:row>3</xdr:row>
      <xdr:rowOff>266700</xdr:rowOff>
    </xdr:to>
    <xdr:pic>
      <xdr:nvPicPr>
        <xdr:cNvPr id="28088" name="Imagen 1" descr="CAPITAL">
          <a:extLst>
            <a:ext uri="{FF2B5EF4-FFF2-40B4-BE49-F238E27FC236}">
              <a16:creationId xmlns:a16="http://schemas.microsoft.com/office/drawing/2014/main" id="{95FAFBB2-09B5-E775-492E-ED6AD1E110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698200" y="9525"/>
          <a:ext cx="1524000" cy="1552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546100</xdr:colOff>
      <xdr:row>0</xdr:row>
      <xdr:rowOff>101600</xdr:rowOff>
    </xdr:from>
    <xdr:to>
      <xdr:col>0</xdr:col>
      <xdr:colOff>6654800</xdr:colOff>
      <xdr:row>3</xdr:row>
      <xdr:rowOff>317500</xdr:rowOff>
    </xdr:to>
    <xdr:pic>
      <xdr:nvPicPr>
        <xdr:cNvPr id="12289" name="Picture 1">
          <a:extLst>
            <a:ext uri="{FF2B5EF4-FFF2-40B4-BE49-F238E27FC236}">
              <a16:creationId xmlns:a16="http://schemas.microsoft.com/office/drawing/2014/main" id="{453C716C-2350-360C-7E35-093C13AB62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6100" y="101600"/>
          <a:ext cx="5918200" cy="1511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419100</xdr:colOff>
      <xdr:row>0</xdr:row>
      <xdr:rowOff>9525</xdr:rowOff>
    </xdr:from>
    <xdr:to>
      <xdr:col>13</xdr:col>
      <xdr:colOff>676275</xdr:colOff>
      <xdr:row>3</xdr:row>
      <xdr:rowOff>266700</xdr:rowOff>
    </xdr:to>
    <xdr:pic>
      <xdr:nvPicPr>
        <xdr:cNvPr id="30854" name="Imagen 1" descr="CAPITAL">
          <a:extLst>
            <a:ext uri="{FF2B5EF4-FFF2-40B4-BE49-F238E27FC236}">
              <a16:creationId xmlns:a16="http://schemas.microsoft.com/office/drawing/2014/main" id="{F61D05DF-FBC9-CF7A-A83F-41DFC769C6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78825" y="9525"/>
          <a:ext cx="1447800" cy="1552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546100</xdr:colOff>
      <xdr:row>0</xdr:row>
      <xdr:rowOff>101600</xdr:rowOff>
    </xdr:from>
    <xdr:to>
      <xdr:col>0</xdr:col>
      <xdr:colOff>6642100</xdr:colOff>
      <xdr:row>3</xdr:row>
      <xdr:rowOff>317500</xdr:rowOff>
    </xdr:to>
    <xdr:pic>
      <xdr:nvPicPr>
        <xdr:cNvPr id="30721" name="Picture 1">
          <a:extLst>
            <a:ext uri="{FF2B5EF4-FFF2-40B4-BE49-F238E27FC236}">
              <a16:creationId xmlns:a16="http://schemas.microsoft.com/office/drawing/2014/main" id="{1B6C349E-6F8E-03CD-4C98-A786967531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6100" y="101600"/>
          <a:ext cx="5918200" cy="1511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orking/waccache/59811073-516d-4aa2-be62-1924f4fdb395/file:/F:/ARCHIVOS%20YAMILE/INFORME%20DICIEMBRE%202018/SEGUIMIENTO%20AL%20PLAN%20INDICATIVO/SEGUIMIENTO%20PLAN%20INDICATIV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vo"/>
      <sheetName val="SOCIAL"/>
      <sheetName val="ECONOMICA"/>
      <sheetName val="listas"/>
      <sheetName val="Población"/>
      <sheetName val="PLAN INDICATIVO"/>
      <sheetName val="seguimiento 2018"/>
      <sheetName val="REPORTE TOTAL 2018"/>
      <sheetName val="REPORTE POR MES"/>
      <sheetName val="AMBIENTAL"/>
      <sheetName val="INSTITUCION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1:HE97"/>
  <sheetViews>
    <sheetView topLeftCell="F16" zoomScaleNormal="68" zoomScaleSheetLayoutView="50" workbookViewId="0">
      <selection activeCell="C1" sqref="C1:I2"/>
    </sheetView>
  </sheetViews>
  <sheetFormatPr baseColWidth="10" defaultColWidth="9.6640625" defaultRowHeight="18"/>
  <cols>
    <col min="1" max="1" width="4.44140625" style="10" hidden="1" customWidth="1"/>
    <col min="2" max="2" width="72.6640625" style="22" customWidth="1"/>
    <col min="3" max="3" width="21" style="10" customWidth="1"/>
    <col min="4" max="4" width="16.33203125" style="10" customWidth="1"/>
    <col min="5" max="5" width="10.5546875" style="10" customWidth="1"/>
    <col min="6" max="6" width="23" style="10" customWidth="1"/>
    <col min="7" max="7" width="24" style="10" customWidth="1"/>
    <col min="8" max="8" width="6.5546875" style="15" customWidth="1"/>
    <col min="9" max="9" width="8.44140625" style="10" customWidth="1"/>
    <col min="10" max="10" width="7.6640625" style="10" customWidth="1"/>
    <col min="11" max="11" width="8.6640625" style="14" customWidth="1"/>
    <col min="12" max="12" width="13.21875" style="14" customWidth="1"/>
    <col min="13" max="13" width="9.77734375" style="10" customWidth="1"/>
    <col min="14" max="14" width="10.88671875" style="10" customWidth="1"/>
    <col min="15" max="15" width="14" style="10" customWidth="1"/>
    <col min="16" max="16" width="9.6640625" style="10"/>
    <col min="17" max="17" width="13.44140625" style="10" bestFit="1" customWidth="1"/>
    <col min="18" max="18" width="36.109375" style="10" customWidth="1"/>
    <col min="19" max="16384" width="9.6640625" style="10"/>
  </cols>
  <sheetData>
    <row r="1" spans="2:213" ht="27" customHeight="1">
      <c r="B1" s="490"/>
      <c r="C1" s="492" t="s">
        <v>0</v>
      </c>
      <c r="D1" s="492"/>
      <c r="E1" s="492"/>
      <c r="F1" s="492"/>
      <c r="G1" s="492"/>
      <c r="H1" s="492"/>
      <c r="I1" s="493"/>
      <c r="J1" s="440" t="s">
        <v>1</v>
      </c>
      <c r="K1" s="441"/>
      <c r="L1" s="441"/>
      <c r="M1" s="442"/>
      <c r="N1" s="443"/>
      <c r="O1" s="444"/>
    </row>
    <row r="2" spans="2:213" ht="27" customHeight="1">
      <c r="B2" s="491"/>
      <c r="C2" s="494"/>
      <c r="D2" s="494"/>
      <c r="E2" s="494"/>
      <c r="F2" s="494"/>
      <c r="G2" s="494"/>
      <c r="H2" s="494"/>
      <c r="I2" s="495"/>
      <c r="J2" s="447" t="s">
        <v>2</v>
      </c>
      <c r="K2" s="448"/>
      <c r="L2" s="448"/>
      <c r="M2" s="449"/>
      <c r="N2" s="445"/>
      <c r="O2" s="446"/>
    </row>
    <row r="3" spans="2:213" ht="48" customHeight="1">
      <c r="B3" s="491"/>
      <c r="C3" s="467" t="s">
        <v>3</v>
      </c>
      <c r="D3" s="468"/>
      <c r="E3" s="468"/>
      <c r="F3" s="468"/>
      <c r="G3" s="468"/>
      <c r="H3" s="468"/>
      <c r="I3" s="468"/>
      <c r="J3" s="447" t="s">
        <v>4</v>
      </c>
      <c r="K3" s="448"/>
      <c r="L3" s="448"/>
      <c r="M3" s="449"/>
      <c r="N3" s="445"/>
      <c r="O3" s="446"/>
    </row>
    <row r="4" spans="2:213" ht="27" customHeight="1" thickBot="1">
      <c r="B4" s="491"/>
      <c r="C4" s="469"/>
      <c r="D4" s="470"/>
      <c r="E4" s="470"/>
      <c r="F4" s="470"/>
      <c r="G4" s="470"/>
      <c r="H4" s="470"/>
      <c r="I4" s="470"/>
      <c r="J4" s="471" t="s">
        <v>5</v>
      </c>
      <c r="K4" s="472"/>
      <c r="L4" s="472"/>
      <c r="M4" s="473"/>
      <c r="N4" s="445"/>
      <c r="O4" s="446"/>
    </row>
    <row r="5" spans="2:213" s="11" customFormat="1" ht="30" customHeight="1">
      <c r="B5" s="463" t="s">
        <v>6</v>
      </c>
      <c r="C5" s="464"/>
      <c r="D5" s="464"/>
      <c r="E5" s="464"/>
      <c r="F5" s="464"/>
      <c r="G5" s="464"/>
      <c r="H5" s="464"/>
      <c r="I5" s="464"/>
      <c r="J5" s="464"/>
      <c r="K5" s="464"/>
      <c r="L5" s="464"/>
      <c r="M5" s="464"/>
      <c r="N5" s="464"/>
      <c r="O5" s="465"/>
    </row>
    <row r="6" spans="2:213" s="235" customFormat="1" ht="30" customHeight="1">
      <c r="B6" s="232" t="s">
        <v>7</v>
      </c>
      <c r="C6" s="466" t="s">
        <v>510</v>
      </c>
      <c r="D6" s="466"/>
      <c r="E6" s="466"/>
      <c r="F6" s="466"/>
      <c r="G6" s="466"/>
      <c r="H6" s="466"/>
      <c r="I6" s="233"/>
      <c r="J6" s="233"/>
      <c r="K6" s="233"/>
      <c r="L6" s="233"/>
      <c r="M6" s="233"/>
      <c r="N6" s="233"/>
      <c r="O6" s="234"/>
    </row>
    <row r="7" spans="2:213" s="235" customFormat="1" ht="30" customHeight="1">
      <c r="B7" s="455" t="s">
        <v>511</v>
      </c>
      <c r="C7" s="456"/>
      <c r="D7" s="236"/>
      <c r="E7" s="496" t="s">
        <v>8</v>
      </c>
      <c r="F7" s="496"/>
      <c r="G7" s="496"/>
      <c r="H7" s="496"/>
      <c r="I7" s="496"/>
      <c r="J7" s="496"/>
      <c r="K7" s="496"/>
      <c r="L7" s="496"/>
      <c r="M7" s="496"/>
      <c r="N7" s="496"/>
      <c r="O7" s="497"/>
    </row>
    <row r="8" spans="2:213" s="235" customFormat="1" ht="30" customHeight="1">
      <c r="B8" s="498" t="s">
        <v>512</v>
      </c>
      <c r="C8" s="499"/>
      <c r="D8" s="499"/>
      <c r="E8" s="499"/>
      <c r="F8" s="499"/>
      <c r="G8" s="499"/>
      <c r="H8" s="474" t="s">
        <v>513</v>
      </c>
      <c r="I8" s="475"/>
      <c r="J8" s="476"/>
      <c r="K8" s="483" t="s">
        <v>9</v>
      </c>
      <c r="L8" s="483"/>
      <c r="M8" s="483"/>
      <c r="N8" s="483"/>
      <c r="O8" s="484"/>
    </row>
    <row r="9" spans="2:213" s="235" customFormat="1" ht="30" customHeight="1">
      <c r="B9" s="485" t="s">
        <v>514</v>
      </c>
      <c r="C9" s="486"/>
      <c r="D9" s="486"/>
      <c r="E9" s="486"/>
      <c r="F9" s="486"/>
      <c r="G9" s="486"/>
      <c r="H9" s="477"/>
      <c r="I9" s="478"/>
      <c r="J9" s="479"/>
      <c r="K9" s="27" t="s">
        <v>10</v>
      </c>
      <c r="L9" s="487" t="s">
        <v>11</v>
      </c>
      <c r="M9" s="487"/>
      <c r="N9" s="487"/>
      <c r="O9" s="28" t="s">
        <v>12</v>
      </c>
    </row>
    <row r="10" spans="2:213" s="235" customFormat="1" ht="36" customHeight="1">
      <c r="B10" s="488" t="s">
        <v>515</v>
      </c>
      <c r="C10" s="489"/>
      <c r="D10" s="489"/>
      <c r="E10" s="489"/>
      <c r="F10" s="489"/>
      <c r="G10" s="489"/>
      <c r="H10" s="477"/>
      <c r="I10" s="478"/>
      <c r="J10" s="479"/>
      <c r="K10" s="500"/>
      <c r="L10" s="503" t="s">
        <v>13</v>
      </c>
      <c r="M10" s="504"/>
      <c r="N10" s="505"/>
      <c r="O10" s="512"/>
    </row>
    <row r="11" spans="2:213" s="235" customFormat="1" ht="30" customHeight="1">
      <c r="B11" s="400" t="s">
        <v>14</v>
      </c>
      <c r="C11" s="401"/>
      <c r="D11" s="401"/>
      <c r="E11" s="401"/>
      <c r="F11" s="401"/>
      <c r="G11" s="402"/>
      <c r="H11" s="477"/>
      <c r="I11" s="478"/>
      <c r="J11" s="479"/>
      <c r="K11" s="501"/>
      <c r="L11" s="506"/>
      <c r="M11" s="507"/>
      <c r="N11" s="508"/>
      <c r="O11" s="513"/>
    </row>
    <row r="12" spans="2:213" s="235" customFormat="1" ht="36" customHeight="1">
      <c r="B12" s="239" t="s">
        <v>15</v>
      </c>
      <c r="C12" s="403" t="s">
        <v>516</v>
      </c>
      <c r="D12" s="403"/>
      <c r="E12" s="403"/>
      <c r="F12" s="403"/>
      <c r="G12" s="404"/>
      <c r="H12" s="477"/>
      <c r="I12" s="478"/>
      <c r="J12" s="479"/>
      <c r="K12" s="501"/>
      <c r="L12" s="506"/>
      <c r="M12" s="507"/>
      <c r="N12" s="508"/>
      <c r="O12" s="513"/>
    </row>
    <row r="13" spans="2:213" s="235" customFormat="1" ht="30" customHeight="1">
      <c r="B13" s="239" t="s">
        <v>16</v>
      </c>
      <c r="C13" s="403" t="s">
        <v>517</v>
      </c>
      <c r="D13" s="403"/>
      <c r="E13" s="403"/>
      <c r="F13" s="403"/>
      <c r="G13" s="404"/>
      <c r="H13" s="477"/>
      <c r="I13" s="478"/>
      <c r="J13" s="479"/>
      <c r="K13" s="501"/>
      <c r="L13" s="506"/>
      <c r="M13" s="507"/>
      <c r="N13" s="508"/>
      <c r="O13" s="513"/>
    </row>
    <row r="14" spans="2:213" s="235" customFormat="1" ht="30.75" customHeight="1" thickBot="1">
      <c r="B14" s="241" t="s">
        <v>17</v>
      </c>
      <c r="C14" s="405" t="s">
        <v>518</v>
      </c>
      <c r="D14" s="405"/>
      <c r="E14" s="405"/>
      <c r="F14" s="405"/>
      <c r="G14" s="406"/>
      <c r="H14" s="480"/>
      <c r="I14" s="481"/>
      <c r="J14" s="482"/>
      <c r="K14" s="502"/>
      <c r="L14" s="509"/>
      <c r="M14" s="510"/>
      <c r="N14" s="511"/>
      <c r="O14" s="514"/>
    </row>
    <row r="15" spans="2:213" s="235" customFormat="1" ht="24.95" customHeight="1">
      <c r="B15" s="515" t="s">
        <v>18</v>
      </c>
      <c r="C15" s="450" t="s">
        <v>19</v>
      </c>
      <c r="D15" s="453" t="s">
        <v>20</v>
      </c>
      <c r="E15" s="450" t="s">
        <v>21</v>
      </c>
      <c r="F15" s="450" t="s">
        <v>22</v>
      </c>
      <c r="G15" s="457" t="s">
        <v>23</v>
      </c>
      <c r="H15" s="458"/>
      <c r="I15" s="458"/>
      <c r="J15" s="459"/>
      <c r="K15" s="450" t="s">
        <v>24</v>
      </c>
      <c r="L15" s="450"/>
      <c r="M15" s="520" t="s">
        <v>25</v>
      </c>
      <c r="N15" s="520"/>
      <c r="O15" s="521"/>
      <c r="P15" s="242"/>
      <c r="Q15" s="242"/>
      <c r="R15" s="242"/>
      <c r="S15" s="242"/>
      <c r="T15" s="242"/>
      <c r="U15" s="242"/>
      <c r="V15" s="242"/>
      <c r="W15" s="242"/>
      <c r="X15" s="242"/>
      <c r="Y15" s="242"/>
      <c r="Z15" s="242"/>
      <c r="AA15" s="242"/>
      <c r="AB15" s="242"/>
      <c r="AC15" s="242"/>
      <c r="AD15" s="242"/>
      <c r="AE15" s="242"/>
      <c r="AF15" s="242"/>
      <c r="AG15" s="242"/>
      <c r="AH15" s="242"/>
      <c r="AI15" s="242"/>
      <c r="AJ15" s="242"/>
      <c r="AK15" s="242"/>
      <c r="AL15" s="242"/>
      <c r="AM15" s="242"/>
      <c r="AN15" s="242"/>
      <c r="AO15" s="242"/>
      <c r="AP15" s="242"/>
      <c r="AQ15" s="242"/>
      <c r="AR15" s="242"/>
      <c r="AS15" s="242"/>
      <c r="AT15" s="242"/>
      <c r="AU15" s="242"/>
      <c r="AV15" s="242"/>
      <c r="AW15" s="242"/>
      <c r="AX15" s="242"/>
      <c r="AY15" s="242"/>
      <c r="AZ15" s="242"/>
      <c r="BA15" s="242"/>
      <c r="BB15" s="242"/>
      <c r="BC15" s="242"/>
      <c r="BD15" s="242"/>
      <c r="BE15" s="242"/>
      <c r="BF15" s="242"/>
      <c r="BG15" s="242"/>
      <c r="BH15" s="242"/>
      <c r="BI15" s="242"/>
      <c r="BJ15" s="242"/>
      <c r="BK15" s="242"/>
      <c r="BL15" s="242"/>
      <c r="BM15" s="242"/>
      <c r="BN15" s="242"/>
      <c r="BO15" s="242"/>
      <c r="BP15" s="242"/>
      <c r="BQ15" s="242"/>
      <c r="BR15" s="242"/>
      <c r="BS15" s="242"/>
      <c r="BT15" s="242"/>
      <c r="BU15" s="242"/>
      <c r="BV15" s="242"/>
      <c r="BW15" s="242"/>
      <c r="BX15" s="242"/>
      <c r="BY15" s="242"/>
      <c r="BZ15" s="242"/>
      <c r="CA15" s="242"/>
      <c r="CB15" s="242"/>
      <c r="CC15" s="242"/>
      <c r="CD15" s="242"/>
      <c r="CE15" s="242"/>
      <c r="CF15" s="242"/>
      <c r="CG15" s="242"/>
      <c r="CH15" s="242"/>
      <c r="CI15" s="242"/>
      <c r="CJ15" s="242"/>
      <c r="CK15" s="242"/>
      <c r="CL15" s="242"/>
      <c r="CM15" s="242"/>
      <c r="CN15" s="242"/>
      <c r="CO15" s="242"/>
      <c r="CP15" s="242"/>
      <c r="CQ15" s="242"/>
      <c r="CR15" s="242"/>
      <c r="CS15" s="242"/>
      <c r="CT15" s="242"/>
      <c r="CU15" s="242"/>
      <c r="CV15" s="242"/>
      <c r="CW15" s="242"/>
      <c r="CX15" s="242"/>
      <c r="CY15" s="242"/>
      <c r="CZ15" s="242"/>
      <c r="DA15" s="242"/>
      <c r="DB15" s="242"/>
      <c r="DC15" s="242"/>
      <c r="DD15" s="242"/>
      <c r="DE15" s="242"/>
      <c r="DF15" s="242"/>
      <c r="DG15" s="242"/>
      <c r="DH15" s="242"/>
      <c r="DI15" s="242"/>
      <c r="DJ15" s="242"/>
      <c r="DK15" s="242"/>
      <c r="DL15" s="242"/>
      <c r="DM15" s="242"/>
      <c r="DN15" s="242"/>
      <c r="DO15" s="242"/>
      <c r="DP15" s="242"/>
      <c r="DQ15" s="242"/>
      <c r="DR15" s="242"/>
      <c r="DS15" s="242"/>
      <c r="DT15" s="242"/>
      <c r="DU15" s="242"/>
      <c r="DV15" s="242"/>
      <c r="DW15" s="242"/>
      <c r="DX15" s="242"/>
      <c r="DY15" s="242"/>
      <c r="DZ15" s="242"/>
      <c r="EA15" s="242"/>
      <c r="EB15" s="242"/>
      <c r="EC15" s="242"/>
      <c r="ED15" s="242"/>
      <c r="EE15" s="242"/>
      <c r="EF15" s="242"/>
      <c r="EG15" s="242"/>
      <c r="EH15" s="242"/>
      <c r="EI15" s="242"/>
      <c r="EJ15" s="242"/>
      <c r="EK15" s="242"/>
      <c r="EL15" s="242"/>
      <c r="EM15" s="242"/>
      <c r="EN15" s="242"/>
      <c r="EO15" s="242"/>
      <c r="EP15" s="242"/>
      <c r="EQ15" s="242"/>
      <c r="ER15" s="242"/>
      <c r="ES15" s="242"/>
      <c r="ET15" s="242"/>
      <c r="EU15" s="242"/>
      <c r="EV15" s="242"/>
      <c r="EW15" s="242"/>
      <c r="EX15" s="242"/>
      <c r="EY15" s="242"/>
      <c r="EZ15" s="242"/>
      <c r="FA15" s="242"/>
      <c r="FB15" s="242"/>
      <c r="FC15" s="242"/>
      <c r="FD15" s="242"/>
      <c r="FE15" s="242"/>
      <c r="FF15" s="242"/>
      <c r="FG15" s="242"/>
      <c r="FH15" s="242"/>
      <c r="FI15" s="242"/>
      <c r="FJ15" s="242"/>
      <c r="FK15" s="242"/>
      <c r="FL15" s="242"/>
      <c r="FM15" s="242"/>
      <c r="FN15" s="242"/>
      <c r="FO15" s="242"/>
      <c r="FP15" s="242"/>
      <c r="FQ15" s="242"/>
      <c r="FR15" s="242"/>
      <c r="FS15" s="242"/>
      <c r="FT15" s="242"/>
      <c r="FU15" s="242"/>
      <c r="FV15" s="242"/>
      <c r="FW15" s="242"/>
      <c r="FX15" s="242"/>
      <c r="FY15" s="242"/>
      <c r="FZ15" s="242"/>
      <c r="GA15" s="242"/>
      <c r="GB15" s="242"/>
      <c r="GC15" s="242"/>
      <c r="GD15" s="242"/>
      <c r="GE15" s="242"/>
      <c r="GF15" s="242"/>
      <c r="GG15" s="242"/>
      <c r="GH15" s="242"/>
      <c r="GI15" s="242"/>
      <c r="GJ15" s="242"/>
      <c r="GK15" s="242"/>
      <c r="GL15" s="242"/>
      <c r="GM15" s="242"/>
      <c r="GN15" s="242"/>
      <c r="GO15" s="242"/>
      <c r="GP15" s="242"/>
      <c r="GQ15" s="242"/>
      <c r="GR15" s="242"/>
      <c r="GS15" s="242"/>
      <c r="GT15" s="242"/>
      <c r="GU15" s="242"/>
      <c r="GV15" s="242"/>
      <c r="GW15" s="242"/>
      <c r="GX15" s="242"/>
      <c r="GY15" s="242"/>
      <c r="GZ15" s="242"/>
      <c r="HA15" s="242"/>
      <c r="HB15" s="242"/>
      <c r="HC15" s="242"/>
      <c r="HD15" s="242"/>
      <c r="HE15" s="242"/>
    </row>
    <row r="16" spans="2:213" s="235" customFormat="1" ht="29.25" customHeight="1">
      <c r="B16" s="516"/>
      <c r="C16" s="451"/>
      <c r="D16" s="454"/>
      <c r="E16" s="451"/>
      <c r="F16" s="451"/>
      <c r="G16" s="460"/>
      <c r="H16" s="461"/>
      <c r="I16" s="461"/>
      <c r="J16" s="462"/>
      <c r="K16" s="451"/>
      <c r="L16" s="451"/>
      <c r="M16" s="451" t="s">
        <v>26</v>
      </c>
      <c r="N16" s="451" t="s">
        <v>27</v>
      </c>
      <c r="O16" s="522" t="s">
        <v>28</v>
      </c>
      <c r="P16" s="242"/>
      <c r="Q16" s="242"/>
      <c r="R16" s="242"/>
      <c r="S16" s="242"/>
      <c r="T16" s="242"/>
      <c r="U16" s="242"/>
      <c r="V16" s="242"/>
      <c r="W16" s="242"/>
      <c r="X16" s="242"/>
      <c r="Y16" s="242"/>
      <c r="Z16" s="242"/>
      <c r="AA16" s="242"/>
      <c r="AB16" s="242"/>
      <c r="AC16" s="242"/>
      <c r="AD16" s="242"/>
      <c r="AE16" s="242"/>
      <c r="AF16" s="242"/>
      <c r="AG16" s="242"/>
      <c r="AH16" s="242"/>
      <c r="AI16" s="242"/>
      <c r="AJ16" s="242"/>
      <c r="AK16" s="242"/>
      <c r="AL16" s="242"/>
      <c r="AM16" s="242"/>
      <c r="AN16" s="242"/>
      <c r="AO16" s="242"/>
      <c r="AP16" s="242"/>
      <c r="AQ16" s="242"/>
      <c r="AR16" s="242"/>
      <c r="AS16" s="242"/>
      <c r="AT16" s="242"/>
      <c r="AU16" s="242"/>
      <c r="AV16" s="242"/>
      <c r="AW16" s="242"/>
      <c r="AX16" s="242"/>
      <c r="AY16" s="242"/>
      <c r="AZ16" s="242"/>
      <c r="BA16" s="242"/>
      <c r="BB16" s="242"/>
      <c r="BC16" s="242"/>
      <c r="BD16" s="242"/>
      <c r="BE16" s="242"/>
      <c r="BF16" s="242"/>
      <c r="BG16" s="242"/>
      <c r="BH16" s="242"/>
      <c r="BI16" s="242"/>
      <c r="BJ16" s="242"/>
      <c r="BK16" s="242"/>
      <c r="BL16" s="242"/>
      <c r="BM16" s="242"/>
      <c r="BN16" s="242"/>
      <c r="BO16" s="242"/>
      <c r="BP16" s="242"/>
      <c r="BQ16" s="242"/>
      <c r="BR16" s="242"/>
      <c r="BS16" s="242"/>
      <c r="BT16" s="242"/>
      <c r="BU16" s="242"/>
      <c r="BV16" s="242"/>
      <c r="BW16" s="242"/>
      <c r="BX16" s="242"/>
      <c r="BY16" s="242"/>
      <c r="BZ16" s="242"/>
      <c r="CA16" s="242"/>
      <c r="CB16" s="242"/>
      <c r="CC16" s="242"/>
      <c r="CD16" s="242"/>
      <c r="CE16" s="242"/>
      <c r="CF16" s="242"/>
      <c r="CG16" s="242"/>
      <c r="CH16" s="242"/>
      <c r="CI16" s="242"/>
      <c r="CJ16" s="242"/>
      <c r="CK16" s="242"/>
      <c r="CL16" s="242"/>
      <c r="CM16" s="242"/>
      <c r="CN16" s="242"/>
      <c r="CO16" s="242"/>
      <c r="CP16" s="242"/>
      <c r="CQ16" s="242"/>
      <c r="CR16" s="242"/>
      <c r="CS16" s="242"/>
      <c r="CT16" s="242"/>
      <c r="CU16" s="242"/>
      <c r="CV16" s="242"/>
      <c r="CW16" s="242"/>
      <c r="CX16" s="242"/>
      <c r="CY16" s="242"/>
      <c r="CZ16" s="242"/>
      <c r="DA16" s="242"/>
      <c r="DB16" s="242"/>
      <c r="DC16" s="242"/>
      <c r="DD16" s="242"/>
      <c r="DE16" s="242"/>
      <c r="DF16" s="242"/>
      <c r="DG16" s="242"/>
      <c r="DH16" s="242"/>
      <c r="DI16" s="242"/>
      <c r="DJ16" s="242"/>
      <c r="DK16" s="242"/>
      <c r="DL16" s="242"/>
      <c r="DM16" s="242"/>
      <c r="DN16" s="242"/>
      <c r="DO16" s="242"/>
      <c r="DP16" s="242"/>
      <c r="DQ16" s="242"/>
      <c r="DR16" s="242"/>
      <c r="DS16" s="242"/>
      <c r="DT16" s="242"/>
      <c r="DU16" s="242"/>
      <c r="DV16" s="242"/>
      <c r="DW16" s="242"/>
      <c r="DX16" s="242"/>
      <c r="DY16" s="242"/>
      <c r="DZ16" s="242"/>
      <c r="EA16" s="242"/>
      <c r="EB16" s="242"/>
      <c r="EC16" s="242"/>
      <c r="ED16" s="242"/>
      <c r="EE16" s="242"/>
      <c r="EF16" s="242"/>
      <c r="EG16" s="242"/>
      <c r="EH16" s="242"/>
      <c r="EI16" s="242"/>
      <c r="EJ16" s="242"/>
      <c r="EK16" s="242"/>
      <c r="EL16" s="242"/>
      <c r="EM16" s="242"/>
      <c r="EN16" s="242"/>
      <c r="EO16" s="242"/>
      <c r="EP16" s="242"/>
      <c r="EQ16" s="242"/>
      <c r="ER16" s="242"/>
      <c r="ES16" s="242"/>
      <c r="ET16" s="242"/>
      <c r="EU16" s="242"/>
      <c r="EV16" s="242"/>
      <c r="EW16" s="242"/>
      <c r="EX16" s="242"/>
      <c r="EY16" s="242"/>
      <c r="EZ16" s="242"/>
      <c r="FA16" s="242"/>
      <c r="FB16" s="242"/>
      <c r="FC16" s="242"/>
      <c r="FD16" s="242"/>
      <c r="FE16" s="242"/>
      <c r="FF16" s="242"/>
      <c r="FG16" s="242"/>
      <c r="FH16" s="242"/>
      <c r="FI16" s="242"/>
      <c r="FJ16" s="242"/>
      <c r="FK16" s="242"/>
      <c r="FL16" s="242"/>
      <c r="FM16" s="242"/>
      <c r="FN16" s="242"/>
      <c r="FO16" s="242"/>
      <c r="FP16" s="242"/>
      <c r="FQ16" s="242"/>
      <c r="FR16" s="242"/>
      <c r="FS16" s="242"/>
      <c r="FT16" s="242"/>
      <c r="FU16" s="242"/>
      <c r="FV16" s="242"/>
      <c r="FW16" s="242"/>
      <c r="FX16" s="242"/>
      <c r="FY16" s="242"/>
      <c r="FZ16" s="242"/>
      <c r="GA16" s="242"/>
      <c r="GB16" s="242"/>
      <c r="GC16" s="242"/>
      <c r="GD16" s="242"/>
      <c r="GE16" s="242"/>
      <c r="GF16" s="242"/>
      <c r="GG16" s="242"/>
      <c r="GH16" s="242"/>
      <c r="GI16" s="242"/>
      <c r="GJ16" s="242"/>
      <c r="GK16" s="242"/>
      <c r="GL16" s="242"/>
      <c r="GM16" s="242"/>
      <c r="GN16" s="242"/>
      <c r="GO16" s="242"/>
      <c r="GP16" s="242"/>
      <c r="GQ16" s="242"/>
      <c r="GR16" s="242"/>
      <c r="GS16" s="242"/>
      <c r="GT16" s="242"/>
      <c r="GU16" s="242"/>
      <c r="GV16" s="242"/>
      <c r="GW16" s="242"/>
      <c r="GX16" s="242"/>
      <c r="GY16" s="242"/>
      <c r="GZ16" s="242"/>
      <c r="HA16" s="242"/>
      <c r="HB16" s="242"/>
      <c r="HC16" s="242"/>
      <c r="HD16" s="242"/>
      <c r="HE16" s="242"/>
    </row>
    <row r="17" spans="1:213" s="235" customFormat="1" ht="31.5" customHeight="1" thickBot="1">
      <c r="B17" s="517"/>
      <c r="C17" s="452"/>
      <c r="D17" s="243" t="s">
        <v>29</v>
      </c>
      <c r="E17" s="452"/>
      <c r="F17" s="452"/>
      <c r="G17" s="244" t="s">
        <v>30</v>
      </c>
      <c r="H17" s="244" t="s">
        <v>31</v>
      </c>
      <c r="I17" s="244" t="s">
        <v>32</v>
      </c>
      <c r="J17" s="244" t="s">
        <v>33</v>
      </c>
      <c r="K17" s="244" t="s">
        <v>34</v>
      </c>
      <c r="L17" s="243" t="s">
        <v>35</v>
      </c>
      <c r="M17" s="452"/>
      <c r="N17" s="452"/>
      <c r="O17" s="523"/>
      <c r="P17" s="242"/>
      <c r="Q17" s="242"/>
      <c r="R17" s="242"/>
      <c r="S17" s="242"/>
      <c r="T17" s="242"/>
      <c r="U17" s="242"/>
      <c r="V17" s="242"/>
      <c r="W17" s="242"/>
      <c r="X17" s="242"/>
      <c r="Y17" s="242"/>
      <c r="Z17" s="242"/>
      <c r="AA17" s="242"/>
      <c r="AB17" s="242"/>
      <c r="AC17" s="242"/>
      <c r="AD17" s="242"/>
      <c r="AE17" s="242"/>
      <c r="AF17" s="242"/>
      <c r="AG17" s="242"/>
      <c r="AH17" s="242"/>
      <c r="AI17" s="242"/>
      <c r="AJ17" s="242"/>
      <c r="AK17" s="242"/>
      <c r="AL17" s="242"/>
      <c r="AM17" s="242"/>
      <c r="AN17" s="242"/>
      <c r="AO17" s="242"/>
      <c r="AP17" s="242"/>
      <c r="AQ17" s="242"/>
      <c r="AR17" s="242"/>
      <c r="AS17" s="242"/>
      <c r="AT17" s="242"/>
      <c r="AU17" s="242"/>
      <c r="AV17" s="242"/>
      <c r="AW17" s="242"/>
      <c r="AX17" s="242"/>
      <c r="AY17" s="242"/>
      <c r="AZ17" s="242"/>
      <c r="BA17" s="242"/>
      <c r="BB17" s="242"/>
      <c r="BC17" s="242"/>
      <c r="BD17" s="242"/>
      <c r="BE17" s="242"/>
      <c r="BF17" s="242"/>
      <c r="BG17" s="242"/>
      <c r="BH17" s="242"/>
      <c r="BI17" s="242"/>
      <c r="BJ17" s="242"/>
      <c r="BK17" s="242"/>
      <c r="BL17" s="242"/>
      <c r="BM17" s="242"/>
      <c r="BN17" s="242"/>
      <c r="BO17" s="242"/>
      <c r="BP17" s="242"/>
      <c r="BQ17" s="242"/>
      <c r="BR17" s="242"/>
      <c r="BS17" s="242"/>
      <c r="BT17" s="242"/>
      <c r="BU17" s="242"/>
      <c r="BV17" s="242"/>
      <c r="BW17" s="242"/>
      <c r="BX17" s="242"/>
      <c r="BY17" s="242"/>
      <c r="BZ17" s="242"/>
      <c r="CA17" s="242"/>
      <c r="CB17" s="242"/>
      <c r="CC17" s="242"/>
      <c r="CD17" s="242"/>
      <c r="CE17" s="242"/>
      <c r="CF17" s="242"/>
      <c r="CG17" s="242"/>
      <c r="CH17" s="242"/>
      <c r="CI17" s="242"/>
      <c r="CJ17" s="242"/>
      <c r="CK17" s="242"/>
      <c r="CL17" s="242"/>
      <c r="CM17" s="242"/>
      <c r="CN17" s="242"/>
      <c r="CO17" s="242"/>
      <c r="CP17" s="242"/>
      <c r="CQ17" s="242"/>
      <c r="CR17" s="242"/>
      <c r="CS17" s="242"/>
      <c r="CT17" s="242"/>
      <c r="CU17" s="242"/>
      <c r="CV17" s="242"/>
      <c r="CW17" s="242"/>
      <c r="CX17" s="242"/>
      <c r="CY17" s="242"/>
      <c r="CZ17" s="242"/>
      <c r="DA17" s="242"/>
      <c r="DB17" s="242"/>
      <c r="DC17" s="242"/>
      <c r="DD17" s="242"/>
      <c r="DE17" s="242"/>
      <c r="DF17" s="242"/>
      <c r="DG17" s="242"/>
      <c r="DH17" s="242"/>
      <c r="DI17" s="242"/>
      <c r="DJ17" s="242"/>
      <c r="DK17" s="242"/>
      <c r="DL17" s="242"/>
      <c r="DM17" s="242"/>
      <c r="DN17" s="242"/>
      <c r="DO17" s="242"/>
      <c r="DP17" s="242"/>
      <c r="DQ17" s="242"/>
      <c r="DR17" s="242"/>
      <c r="DS17" s="242"/>
      <c r="DT17" s="242"/>
      <c r="DU17" s="242"/>
      <c r="DV17" s="242"/>
      <c r="DW17" s="242"/>
      <c r="DX17" s="242"/>
      <c r="DY17" s="242"/>
      <c r="DZ17" s="242"/>
      <c r="EA17" s="242"/>
      <c r="EB17" s="242"/>
      <c r="EC17" s="242"/>
      <c r="ED17" s="242"/>
      <c r="EE17" s="242"/>
      <c r="EF17" s="242"/>
      <c r="EG17" s="242"/>
      <c r="EH17" s="242"/>
      <c r="EI17" s="242"/>
      <c r="EJ17" s="242"/>
      <c r="EK17" s="242"/>
      <c r="EL17" s="242"/>
      <c r="EM17" s="242"/>
      <c r="EN17" s="242"/>
      <c r="EO17" s="242"/>
      <c r="EP17" s="242"/>
      <c r="EQ17" s="242"/>
      <c r="ER17" s="242"/>
      <c r="ES17" s="242"/>
      <c r="ET17" s="242"/>
      <c r="EU17" s="242"/>
      <c r="EV17" s="242"/>
      <c r="EW17" s="242"/>
      <c r="EX17" s="242"/>
      <c r="EY17" s="242"/>
      <c r="EZ17" s="242"/>
      <c r="FA17" s="242"/>
      <c r="FB17" s="242"/>
      <c r="FC17" s="242"/>
      <c r="FD17" s="242"/>
      <c r="FE17" s="242"/>
      <c r="FF17" s="242"/>
      <c r="FG17" s="242"/>
      <c r="FH17" s="242"/>
      <c r="FI17" s="242"/>
      <c r="FJ17" s="242"/>
      <c r="FK17" s="242"/>
      <c r="FL17" s="242"/>
      <c r="FM17" s="242"/>
      <c r="FN17" s="242"/>
      <c r="FO17" s="242"/>
      <c r="FP17" s="242"/>
      <c r="FQ17" s="242"/>
      <c r="FR17" s="242"/>
      <c r="FS17" s="242"/>
      <c r="FT17" s="242"/>
      <c r="FU17" s="242"/>
      <c r="FV17" s="242"/>
      <c r="FW17" s="242"/>
      <c r="FX17" s="242"/>
      <c r="FY17" s="242"/>
      <c r="FZ17" s="242"/>
      <c r="GA17" s="242"/>
      <c r="GB17" s="242"/>
      <c r="GC17" s="242"/>
      <c r="GD17" s="242"/>
      <c r="GE17" s="242"/>
      <c r="GF17" s="242"/>
      <c r="GG17" s="242"/>
      <c r="GH17" s="242"/>
      <c r="GI17" s="242"/>
      <c r="GJ17" s="242"/>
      <c r="GK17" s="242"/>
      <c r="GL17" s="242"/>
      <c r="GM17" s="242"/>
      <c r="GN17" s="242"/>
      <c r="GO17" s="242"/>
      <c r="GP17" s="242"/>
      <c r="GQ17" s="242"/>
      <c r="GR17" s="242"/>
      <c r="GS17" s="242"/>
      <c r="GT17" s="242"/>
      <c r="GU17" s="242"/>
      <c r="GV17" s="242"/>
      <c r="GW17" s="242"/>
      <c r="GX17" s="242"/>
      <c r="GY17" s="242"/>
      <c r="GZ17" s="242"/>
      <c r="HA17" s="242"/>
      <c r="HB17" s="242"/>
      <c r="HC17" s="242"/>
      <c r="HD17" s="242"/>
      <c r="HE17" s="242"/>
    </row>
    <row r="18" spans="1:213" s="235" customFormat="1" ht="30.95" customHeight="1">
      <c r="B18" s="518" t="s">
        <v>36</v>
      </c>
      <c r="C18" s="409" t="s">
        <v>37</v>
      </c>
      <c r="D18" s="246" t="s">
        <v>38</v>
      </c>
      <c r="E18" s="247">
        <v>1</v>
      </c>
      <c r="F18" s="220">
        <v>21600000</v>
      </c>
      <c r="G18" s="220">
        <v>21600000</v>
      </c>
      <c r="H18" s="58"/>
      <c r="I18" s="58"/>
      <c r="J18" s="58"/>
      <c r="K18" s="59">
        <v>44927</v>
      </c>
      <c r="L18" s="59">
        <v>45291</v>
      </c>
      <c r="M18" s="524">
        <f>F19/F18</f>
        <v>1</v>
      </c>
      <c r="N18" s="524">
        <f>F19/F18</f>
        <v>1</v>
      </c>
      <c r="O18" s="526">
        <f>M18+M18/N18</f>
        <v>2</v>
      </c>
      <c r="P18" s="242"/>
      <c r="Q18" s="242"/>
      <c r="R18" s="242"/>
      <c r="S18" s="242"/>
      <c r="T18" s="242"/>
      <c r="U18" s="242"/>
      <c r="V18" s="242"/>
      <c r="W18" s="242"/>
      <c r="X18" s="242"/>
      <c r="Y18" s="242"/>
      <c r="Z18" s="242"/>
      <c r="AA18" s="242"/>
      <c r="AB18" s="242"/>
      <c r="AC18" s="242"/>
      <c r="AD18" s="242"/>
      <c r="AE18" s="242"/>
      <c r="AF18" s="242"/>
      <c r="AG18" s="242"/>
      <c r="AH18" s="242"/>
      <c r="AI18" s="242"/>
      <c r="AJ18" s="242"/>
      <c r="AK18" s="242"/>
      <c r="AL18" s="242"/>
      <c r="AM18" s="242"/>
      <c r="AN18" s="242"/>
      <c r="AO18" s="242"/>
      <c r="AP18" s="242"/>
      <c r="AQ18" s="242"/>
      <c r="AR18" s="242"/>
      <c r="AS18" s="242"/>
      <c r="AT18" s="242"/>
      <c r="AU18" s="242"/>
      <c r="AV18" s="242"/>
      <c r="AW18" s="242"/>
      <c r="AX18" s="242"/>
      <c r="AY18" s="242"/>
      <c r="AZ18" s="242"/>
      <c r="BA18" s="242"/>
      <c r="BB18" s="242"/>
      <c r="BC18" s="242"/>
      <c r="BD18" s="242"/>
      <c r="BE18" s="242"/>
      <c r="BF18" s="242"/>
      <c r="BG18" s="242"/>
      <c r="BH18" s="242"/>
      <c r="BI18" s="242"/>
      <c r="BJ18" s="242"/>
      <c r="BK18" s="242"/>
      <c r="BL18" s="242"/>
      <c r="BM18" s="242"/>
      <c r="BN18" s="242"/>
      <c r="BO18" s="242"/>
      <c r="BP18" s="242"/>
      <c r="BQ18" s="242"/>
      <c r="BR18" s="242"/>
      <c r="BS18" s="242"/>
      <c r="BT18" s="242"/>
      <c r="BU18" s="242"/>
      <c r="BV18" s="242"/>
      <c r="BW18" s="242"/>
      <c r="BX18" s="242"/>
      <c r="BY18" s="242"/>
      <c r="BZ18" s="242"/>
      <c r="CA18" s="242"/>
      <c r="CB18" s="242"/>
      <c r="CC18" s="242"/>
      <c r="CD18" s="242"/>
      <c r="CE18" s="242"/>
      <c r="CF18" s="242"/>
      <c r="CG18" s="242"/>
      <c r="CH18" s="242"/>
      <c r="CI18" s="242"/>
      <c r="CJ18" s="242"/>
      <c r="CK18" s="242"/>
      <c r="CL18" s="242"/>
      <c r="CM18" s="242"/>
      <c r="CN18" s="242"/>
      <c r="CO18" s="242"/>
      <c r="CP18" s="242"/>
      <c r="CQ18" s="242"/>
      <c r="CR18" s="242"/>
      <c r="CS18" s="242"/>
      <c r="CT18" s="242"/>
      <c r="CU18" s="242"/>
      <c r="CV18" s="242"/>
      <c r="CW18" s="242"/>
      <c r="CX18" s="242"/>
      <c r="CY18" s="242"/>
      <c r="CZ18" s="242"/>
      <c r="DA18" s="242"/>
      <c r="DB18" s="242"/>
      <c r="DC18" s="242"/>
      <c r="DD18" s="242"/>
      <c r="DE18" s="242"/>
      <c r="DF18" s="242"/>
      <c r="DG18" s="242"/>
      <c r="DH18" s="242"/>
      <c r="DI18" s="242"/>
      <c r="DJ18" s="242"/>
      <c r="DK18" s="242"/>
      <c r="DL18" s="242"/>
      <c r="DM18" s="242"/>
      <c r="DN18" s="242"/>
      <c r="DO18" s="242"/>
      <c r="DP18" s="242"/>
      <c r="DQ18" s="242"/>
      <c r="DR18" s="242"/>
      <c r="DS18" s="242"/>
      <c r="DT18" s="242"/>
      <c r="DU18" s="242"/>
      <c r="DV18" s="242"/>
      <c r="DW18" s="242"/>
      <c r="DX18" s="242"/>
      <c r="DY18" s="242"/>
      <c r="DZ18" s="242"/>
      <c r="EA18" s="242"/>
      <c r="EB18" s="242"/>
      <c r="EC18" s="242"/>
      <c r="ED18" s="242"/>
      <c r="EE18" s="242"/>
      <c r="EF18" s="242"/>
      <c r="EG18" s="242"/>
      <c r="EH18" s="242"/>
      <c r="EI18" s="242"/>
      <c r="EJ18" s="242"/>
      <c r="EK18" s="242"/>
      <c r="EL18" s="242"/>
      <c r="EM18" s="242"/>
      <c r="EN18" s="242"/>
      <c r="EO18" s="242"/>
      <c r="EP18" s="242"/>
      <c r="EQ18" s="242"/>
      <c r="ER18" s="242"/>
      <c r="ES18" s="242"/>
      <c r="ET18" s="242"/>
      <c r="EU18" s="242"/>
      <c r="EV18" s="242"/>
      <c r="EW18" s="242"/>
      <c r="EX18" s="242"/>
      <c r="EY18" s="242"/>
      <c r="EZ18" s="242"/>
      <c r="FA18" s="242"/>
      <c r="FB18" s="242"/>
      <c r="FC18" s="242"/>
      <c r="FD18" s="242"/>
      <c r="FE18" s="242"/>
      <c r="FF18" s="242"/>
      <c r="FG18" s="242"/>
      <c r="FH18" s="242"/>
      <c r="FI18" s="242"/>
      <c r="FJ18" s="242"/>
      <c r="FK18" s="242"/>
      <c r="FL18" s="242"/>
      <c r="FM18" s="242"/>
      <c r="FN18" s="242"/>
      <c r="FO18" s="242"/>
      <c r="FP18" s="242"/>
      <c r="FQ18" s="242"/>
      <c r="FR18" s="242"/>
      <c r="FS18" s="242"/>
      <c r="FT18" s="242"/>
      <c r="FU18" s="242"/>
      <c r="FV18" s="242"/>
      <c r="FW18" s="242"/>
      <c r="FX18" s="242"/>
      <c r="FY18" s="242"/>
      <c r="FZ18" s="242"/>
      <c r="GA18" s="242"/>
      <c r="GB18" s="242"/>
      <c r="GC18" s="242"/>
      <c r="GD18" s="242"/>
      <c r="GE18" s="242"/>
      <c r="GF18" s="242"/>
      <c r="GG18" s="242"/>
      <c r="GH18" s="242"/>
      <c r="GI18" s="242"/>
      <c r="GJ18" s="242"/>
      <c r="GK18" s="242"/>
      <c r="GL18" s="242"/>
      <c r="GM18" s="242"/>
      <c r="GN18" s="242"/>
      <c r="GO18" s="242"/>
      <c r="GP18" s="242"/>
      <c r="GQ18" s="242"/>
      <c r="GR18" s="242"/>
      <c r="GS18" s="242"/>
      <c r="GT18" s="242"/>
      <c r="GU18" s="242"/>
      <c r="GV18" s="242"/>
      <c r="GW18" s="242"/>
      <c r="GX18" s="242"/>
      <c r="GY18" s="242"/>
      <c r="GZ18" s="242"/>
      <c r="HA18" s="242"/>
      <c r="HB18" s="242"/>
      <c r="HC18" s="242"/>
      <c r="HD18" s="242"/>
      <c r="HE18" s="242"/>
    </row>
    <row r="19" spans="1:213" s="235" customFormat="1" ht="30.95" customHeight="1">
      <c r="B19" s="519"/>
      <c r="C19" s="410"/>
      <c r="D19" s="248" t="s">
        <v>39</v>
      </c>
      <c r="E19" s="249">
        <v>0</v>
      </c>
      <c r="F19" s="225">
        <v>21600000</v>
      </c>
      <c r="G19" s="225">
        <v>21600000</v>
      </c>
      <c r="H19" s="226"/>
      <c r="I19" s="218"/>
      <c r="J19" s="218"/>
      <c r="K19" s="26">
        <v>44927</v>
      </c>
      <c r="L19" s="26">
        <v>45291</v>
      </c>
      <c r="M19" s="525"/>
      <c r="N19" s="525"/>
      <c r="O19" s="527"/>
      <c r="P19" s="242"/>
      <c r="Q19" s="242"/>
      <c r="R19" s="242"/>
      <c r="S19" s="242"/>
      <c r="T19" s="242"/>
      <c r="U19" s="242"/>
      <c r="V19" s="242"/>
      <c r="W19" s="242"/>
      <c r="X19" s="242"/>
      <c r="Y19" s="242"/>
      <c r="Z19" s="242"/>
      <c r="AA19" s="242"/>
      <c r="AB19" s="242"/>
      <c r="AC19" s="242"/>
      <c r="AD19" s="242"/>
      <c r="AE19" s="242"/>
      <c r="AF19" s="242"/>
      <c r="AG19" s="242"/>
      <c r="AH19" s="242"/>
      <c r="AI19" s="242"/>
      <c r="AJ19" s="242"/>
      <c r="AK19" s="242"/>
      <c r="AL19" s="242"/>
      <c r="AM19" s="242"/>
      <c r="AN19" s="242"/>
      <c r="AO19" s="242"/>
      <c r="AP19" s="242"/>
      <c r="AQ19" s="242"/>
      <c r="AR19" s="242"/>
      <c r="AS19" s="242"/>
      <c r="AT19" s="242"/>
      <c r="AU19" s="242"/>
      <c r="AV19" s="242"/>
      <c r="AW19" s="242"/>
      <c r="AX19" s="242"/>
      <c r="AY19" s="242"/>
      <c r="AZ19" s="242"/>
      <c r="BA19" s="242"/>
      <c r="BB19" s="242"/>
      <c r="BC19" s="242"/>
      <c r="BD19" s="242"/>
      <c r="BE19" s="242"/>
      <c r="BF19" s="242"/>
      <c r="BG19" s="242"/>
      <c r="BH19" s="242"/>
      <c r="BI19" s="242"/>
      <c r="BJ19" s="242"/>
      <c r="BK19" s="242"/>
      <c r="BL19" s="242"/>
      <c r="BM19" s="242"/>
      <c r="BN19" s="242"/>
      <c r="BO19" s="242"/>
      <c r="BP19" s="242"/>
      <c r="BQ19" s="242"/>
      <c r="BR19" s="242"/>
      <c r="BS19" s="242"/>
      <c r="BT19" s="242"/>
      <c r="BU19" s="242"/>
      <c r="BV19" s="242"/>
      <c r="BW19" s="242"/>
      <c r="BX19" s="242"/>
      <c r="BY19" s="242"/>
      <c r="BZ19" s="242"/>
      <c r="CA19" s="242"/>
      <c r="CB19" s="242"/>
      <c r="CC19" s="242"/>
      <c r="CD19" s="242"/>
      <c r="CE19" s="242"/>
      <c r="CF19" s="242"/>
      <c r="CG19" s="242"/>
      <c r="CH19" s="242"/>
      <c r="CI19" s="242"/>
      <c r="CJ19" s="242"/>
      <c r="CK19" s="242"/>
      <c r="CL19" s="242"/>
      <c r="CM19" s="242"/>
      <c r="CN19" s="242"/>
      <c r="CO19" s="242"/>
      <c r="CP19" s="242"/>
      <c r="CQ19" s="242"/>
      <c r="CR19" s="242"/>
      <c r="CS19" s="242"/>
      <c r="CT19" s="242"/>
      <c r="CU19" s="242"/>
      <c r="CV19" s="242"/>
      <c r="CW19" s="242"/>
      <c r="CX19" s="242"/>
      <c r="CY19" s="242"/>
      <c r="CZ19" s="242"/>
      <c r="DA19" s="242"/>
      <c r="DB19" s="242"/>
      <c r="DC19" s="242"/>
      <c r="DD19" s="242"/>
      <c r="DE19" s="242"/>
      <c r="DF19" s="242"/>
      <c r="DG19" s="242"/>
      <c r="DH19" s="242"/>
      <c r="DI19" s="242"/>
      <c r="DJ19" s="242"/>
      <c r="DK19" s="242"/>
      <c r="DL19" s="242"/>
      <c r="DM19" s="242"/>
      <c r="DN19" s="242"/>
      <c r="DO19" s="242"/>
      <c r="DP19" s="242"/>
      <c r="DQ19" s="242"/>
      <c r="DR19" s="242"/>
      <c r="DS19" s="242"/>
      <c r="DT19" s="242"/>
      <c r="DU19" s="242"/>
      <c r="DV19" s="242"/>
      <c r="DW19" s="242"/>
      <c r="DX19" s="242"/>
      <c r="DY19" s="242"/>
      <c r="DZ19" s="242"/>
      <c r="EA19" s="242"/>
      <c r="EB19" s="242"/>
      <c r="EC19" s="242"/>
      <c r="ED19" s="242"/>
      <c r="EE19" s="242"/>
      <c r="EF19" s="242"/>
      <c r="EG19" s="242"/>
      <c r="EH19" s="242"/>
      <c r="EI19" s="242"/>
      <c r="EJ19" s="242"/>
      <c r="EK19" s="242"/>
      <c r="EL19" s="242"/>
      <c r="EM19" s="242"/>
      <c r="EN19" s="242"/>
      <c r="EO19" s="242"/>
      <c r="EP19" s="242"/>
      <c r="EQ19" s="242"/>
      <c r="ER19" s="242"/>
      <c r="ES19" s="242"/>
      <c r="ET19" s="242"/>
      <c r="EU19" s="242"/>
      <c r="EV19" s="242"/>
      <c r="EW19" s="242"/>
      <c r="EX19" s="242"/>
      <c r="EY19" s="242"/>
      <c r="EZ19" s="242"/>
      <c r="FA19" s="242"/>
      <c r="FB19" s="242"/>
      <c r="FC19" s="242"/>
      <c r="FD19" s="242"/>
      <c r="FE19" s="242"/>
      <c r="FF19" s="242"/>
      <c r="FG19" s="242"/>
      <c r="FH19" s="242"/>
      <c r="FI19" s="242"/>
      <c r="FJ19" s="242"/>
      <c r="FK19" s="242"/>
      <c r="FL19" s="242"/>
      <c r="FM19" s="242"/>
      <c r="FN19" s="242"/>
      <c r="FO19" s="242"/>
      <c r="FP19" s="242"/>
      <c r="FQ19" s="242"/>
      <c r="FR19" s="242"/>
      <c r="FS19" s="242"/>
      <c r="FT19" s="242"/>
      <c r="FU19" s="242"/>
      <c r="FV19" s="242"/>
      <c r="FW19" s="242"/>
      <c r="FX19" s="242"/>
      <c r="FY19" s="242"/>
      <c r="FZ19" s="242"/>
      <c r="GA19" s="242"/>
      <c r="GB19" s="242"/>
      <c r="GC19" s="242"/>
      <c r="GD19" s="242"/>
      <c r="GE19" s="242"/>
      <c r="GF19" s="242"/>
      <c r="GG19" s="242"/>
      <c r="GH19" s="242"/>
      <c r="GI19" s="242"/>
      <c r="GJ19" s="242"/>
      <c r="GK19" s="242"/>
      <c r="GL19" s="242"/>
      <c r="GM19" s="242"/>
      <c r="GN19" s="242"/>
      <c r="GO19" s="242"/>
      <c r="GP19" s="242"/>
      <c r="GQ19" s="242"/>
      <c r="GR19" s="242"/>
      <c r="GS19" s="242"/>
      <c r="GT19" s="242"/>
      <c r="GU19" s="242"/>
      <c r="GV19" s="242"/>
      <c r="GW19" s="242"/>
      <c r="GX19" s="242"/>
      <c r="GY19" s="242"/>
      <c r="GZ19" s="242"/>
      <c r="HA19" s="242"/>
      <c r="HB19" s="242"/>
      <c r="HC19" s="242"/>
      <c r="HD19" s="242"/>
      <c r="HE19" s="242"/>
    </row>
    <row r="20" spans="1:213" s="235" customFormat="1" ht="30.95" customHeight="1">
      <c r="B20" s="411" t="s">
        <v>40</v>
      </c>
      <c r="C20" s="436" t="s">
        <v>41</v>
      </c>
      <c r="D20" s="248" t="s">
        <v>38</v>
      </c>
      <c r="E20" s="251">
        <v>1</v>
      </c>
      <c r="F20" s="227">
        <v>52413000</v>
      </c>
      <c r="G20" s="227">
        <v>52413000</v>
      </c>
      <c r="H20" s="226"/>
      <c r="I20" s="218"/>
      <c r="J20" s="218"/>
      <c r="K20" s="26">
        <v>44927</v>
      </c>
      <c r="L20" s="26">
        <v>45291</v>
      </c>
      <c r="M20" s="525">
        <f>E21/E20</f>
        <v>0</v>
      </c>
      <c r="N20" s="525">
        <f>F21/F20</f>
        <v>0</v>
      </c>
      <c r="O20" s="527">
        <v>0</v>
      </c>
      <c r="P20" s="242"/>
      <c r="Q20" s="242"/>
      <c r="R20" s="242"/>
      <c r="S20" s="242"/>
      <c r="T20" s="242"/>
      <c r="U20" s="242"/>
      <c r="V20" s="242"/>
      <c r="W20" s="242"/>
      <c r="X20" s="242"/>
      <c r="Y20" s="242"/>
      <c r="Z20" s="242"/>
      <c r="AA20" s="242"/>
      <c r="AB20" s="242"/>
      <c r="AC20" s="242"/>
      <c r="AD20" s="242"/>
      <c r="AE20" s="242"/>
      <c r="AF20" s="242"/>
      <c r="AG20" s="242"/>
      <c r="AH20" s="242"/>
      <c r="AI20" s="242"/>
      <c r="AJ20" s="242"/>
      <c r="AK20" s="242"/>
      <c r="AL20" s="242"/>
      <c r="AM20" s="242"/>
      <c r="AN20" s="242"/>
      <c r="AO20" s="242"/>
      <c r="AP20" s="242"/>
      <c r="AQ20" s="242"/>
      <c r="AR20" s="242"/>
      <c r="AS20" s="242"/>
      <c r="AT20" s="242"/>
      <c r="AU20" s="242"/>
      <c r="AV20" s="242"/>
      <c r="AW20" s="242"/>
      <c r="AX20" s="242"/>
      <c r="AY20" s="242"/>
      <c r="AZ20" s="242"/>
      <c r="BA20" s="242"/>
      <c r="BB20" s="242"/>
      <c r="BC20" s="242"/>
      <c r="BD20" s="242"/>
      <c r="BE20" s="242"/>
      <c r="BF20" s="242"/>
      <c r="BG20" s="242"/>
      <c r="BH20" s="242"/>
      <c r="BI20" s="242"/>
      <c r="BJ20" s="242"/>
      <c r="BK20" s="242"/>
      <c r="BL20" s="242"/>
      <c r="BM20" s="242"/>
      <c r="BN20" s="242"/>
      <c r="BO20" s="242"/>
      <c r="BP20" s="242"/>
      <c r="BQ20" s="242"/>
      <c r="BR20" s="242"/>
      <c r="BS20" s="242"/>
      <c r="BT20" s="242"/>
      <c r="BU20" s="242"/>
      <c r="BV20" s="242"/>
      <c r="BW20" s="242"/>
      <c r="BX20" s="242"/>
      <c r="BY20" s="242"/>
      <c r="BZ20" s="242"/>
      <c r="CA20" s="242"/>
      <c r="CB20" s="242"/>
      <c r="CC20" s="242"/>
      <c r="CD20" s="242"/>
      <c r="CE20" s="242"/>
      <c r="CF20" s="242"/>
      <c r="CG20" s="242"/>
      <c r="CH20" s="242"/>
      <c r="CI20" s="242"/>
      <c r="CJ20" s="242"/>
      <c r="CK20" s="242"/>
      <c r="CL20" s="242"/>
      <c r="CM20" s="242"/>
      <c r="CN20" s="242"/>
      <c r="CO20" s="242"/>
      <c r="CP20" s="242"/>
      <c r="CQ20" s="242"/>
      <c r="CR20" s="242"/>
      <c r="CS20" s="242"/>
      <c r="CT20" s="242"/>
      <c r="CU20" s="242"/>
      <c r="CV20" s="242"/>
      <c r="CW20" s="242"/>
      <c r="CX20" s="242"/>
      <c r="CY20" s="242"/>
      <c r="CZ20" s="242"/>
      <c r="DA20" s="242"/>
      <c r="DB20" s="242"/>
      <c r="DC20" s="242"/>
      <c r="DD20" s="242"/>
      <c r="DE20" s="242"/>
      <c r="DF20" s="242"/>
      <c r="DG20" s="242"/>
      <c r="DH20" s="242"/>
      <c r="DI20" s="242"/>
      <c r="DJ20" s="242"/>
      <c r="DK20" s="242"/>
      <c r="DL20" s="242"/>
      <c r="DM20" s="242"/>
      <c r="DN20" s="242"/>
      <c r="DO20" s="242"/>
      <c r="DP20" s="242"/>
      <c r="DQ20" s="242"/>
      <c r="DR20" s="242"/>
      <c r="DS20" s="242"/>
      <c r="DT20" s="242"/>
      <c r="DU20" s="242"/>
      <c r="DV20" s="242"/>
      <c r="DW20" s="242"/>
      <c r="DX20" s="242"/>
      <c r="DY20" s="242"/>
      <c r="DZ20" s="242"/>
      <c r="EA20" s="242"/>
      <c r="EB20" s="242"/>
      <c r="EC20" s="242"/>
      <c r="ED20" s="242"/>
      <c r="EE20" s="242"/>
      <c r="EF20" s="242"/>
      <c r="EG20" s="242"/>
      <c r="EH20" s="242"/>
      <c r="EI20" s="242"/>
      <c r="EJ20" s="242"/>
      <c r="EK20" s="242"/>
      <c r="EL20" s="242"/>
      <c r="EM20" s="242"/>
      <c r="EN20" s="242"/>
      <c r="EO20" s="242"/>
      <c r="EP20" s="242"/>
      <c r="EQ20" s="242"/>
      <c r="ER20" s="242"/>
      <c r="ES20" s="242"/>
      <c r="ET20" s="242"/>
      <c r="EU20" s="242"/>
      <c r="EV20" s="242"/>
      <c r="EW20" s="242"/>
      <c r="EX20" s="242"/>
      <c r="EY20" s="242"/>
      <c r="EZ20" s="242"/>
      <c r="FA20" s="242"/>
      <c r="FB20" s="242"/>
      <c r="FC20" s="242"/>
      <c r="FD20" s="242"/>
      <c r="FE20" s="242"/>
      <c r="FF20" s="242"/>
      <c r="FG20" s="242"/>
      <c r="FH20" s="242"/>
      <c r="FI20" s="242"/>
      <c r="FJ20" s="242"/>
      <c r="FK20" s="242"/>
      <c r="FL20" s="242"/>
      <c r="FM20" s="242"/>
      <c r="FN20" s="242"/>
      <c r="FO20" s="242"/>
      <c r="FP20" s="242"/>
      <c r="FQ20" s="242"/>
      <c r="FR20" s="242"/>
      <c r="FS20" s="242"/>
      <c r="FT20" s="242"/>
      <c r="FU20" s="242"/>
      <c r="FV20" s="242"/>
      <c r="FW20" s="242"/>
      <c r="FX20" s="242"/>
      <c r="FY20" s="242"/>
      <c r="FZ20" s="242"/>
      <c r="GA20" s="242"/>
      <c r="GB20" s="242"/>
      <c r="GC20" s="242"/>
      <c r="GD20" s="242"/>
      <c r="GE20" s="242"/>
      <c r="GF20" s="242"/>
      <c r="GG20" s="242"/>
      <c r="GH20" s="242"/>
      <c r="GI20" s="242"/>
      <c r="GJ20" s="242"/>
      <c r="GK20" s="242"/>
      <c r="GL20" s="242"/>
      <c r="GM20" s="242"/>
      <c r="GN20" s="242"/>
      <c r="GO20" s="242"/>
      <c r="GP20" s="242"/>
      <c r="GQ20" s="242"/>
      <c r="GR20" s="242"/>
      <c r="GS20" s="242"/>
      <c r="GT20" s="242"/>
      <c r="GU20" s="242"/>
      <c r="GV20" s="242"/>
      <c r="GW20" s="242"/>
      <c r="GX20" s="242"/>
      <c r="GY20" s="242"/>
      <c r="GZ20" s="242"/>
      <c r="HA20" s="242"/>
      <c r="HB20" s="242"/>
      <c r="HC20" s="242"/>
      <c r="HD20" s="242"/>
      <c r="HE20" s="242"/>
    </row>
    <row r="21" spans="1:213" s="235" customFormat="1" ht="30.95" customHeight="1">
      <c r="B21" s="411"/>
      <c r="C21" s="436"/>
      <c r="D21" s="248" t="s">
        <v>39</v>
      </c>
      <c r="E21" s="249">
        <v>0</v>
      </c>
      <c r="F21" s="225">
        <v>0</v>
      </c>
      <c r="G21" s="225">
        <v>0</v>
      </c>
      <c r="H21" s="226"/>
      <c r="I21" s="218"/>
      <c r="J21" s="218"/>
      <c r="K21" s="26">
        <v>44927</v>
      </c>
      <c r="L21" s="26">
        <v>45291</v>
      </c>
      <c r="M21" s="525"/>
      <c r="N21" s="525"/>
      <c r="O21" s="527"/>
      <c r="P21" s="242"/>
      <c r="Q21" s="242"/>
      <c r="R21" s="242"/>
      <c r="S21" s="242"/>
      <c r="T21" s="242"/>
      <c r="U21" s="242"/>
      <c r="V21" s="242"/>
      <c r="W21" s="242"/>
      <c r="X21" s="242"/>
      <c r="Y21" s="242"/>
      <c r="Z21" s="242"/>
      <c r="AA21" s="242"/>
      <c r="AB21" s="242"/>
      <c r="AC21" s="242"/>
      <c r="AD21" s="242"/>
      <c r="AE21" s="242"/>
      <c r="AF21" s="242"/>
      <c r="AG21" s="242"/>
      <c r="AH21" s="242"/>
      <c r="AI21" s="242"/>
      <c r="AJ21" s="242"/>
      <c r="AK21" s="242"/>
      <c r="AL21" s="242"/>
      <c r="AM21" s="242"/>
      <c r="AN21" s="242"/>
      <c r="AO21" s="242"/>
      <c r="AP21" s="242"/>
      <c r="AQ21" s="242"/>
      <c r="AR21" s="242"/>
      <c r="AS21" s="242"/>
      <c r="AT21" s="242"/>
      <c r="AU21" s="242"/>
      <c r="AV21" s="242"/>
      <c r="AW21" s="242"/>
      <c r="AX21" s="242"/>
      <c r="AY21" s="242"/>
      <c r="AZ21" s="242"/>
      <c r="BA21" s="242"/>
      <c r="BB21" s="242"/>
      <c r="BC21" s="242"/>
      <c r="BD21" s="242"/>
      <c r="BE21" s="242"/>
      <c r="BF21" s="242"/>
      <c r="BG21" s="242"/>
      <c r="BH21" s="242"/>
      <c r="BI21" s="242"/>
      <c r="BJ21" s="242"/>
      <c r="BK21" s="242"/>
      <c r="BL21" s="242"/>
      <c r="BM21" s="242"/>
      <c r="BN21" s="242"/>
      <c r="BO21" s="242"/>
      <c r="BP21" s="242"/>
      <c r="BQ21" s="242"/>
      <c r="BR21" s="242"/>
      <c r="BS21" s="242"/>
      <c r="BT21" s="242"/>
      <c r="BU21" s="242"/>
      <c r="BV21" s="242"/>
      <c r="BW21" s="242"/>
      <c r="BX21" s="242"/>
      <c r="BY21" s="242"/>
      <c r="BZ21" s="242"/>
      <c r="CA21" s="242"/>
      <c r="CB21" s="242"/>
      <c r="CC21" s="242"/>
      <c r="CD21" s="242"/>
      <c r="CE21" s="242"/>
      <c r="CF21" s="242"/>
      <c r="CG21" s="242"/>
      <c r="CH21" s="242"/>
      <c r="CI21" s="242"/>
      <c r="CJ21" s="242"/>
      <c r="CK21" s="242"/>
      <c r="CL21" s="242"/>
      <c r="CM21" s="242"/>
      <c r="CN21" s="242"/>
      <c r="CO21" s="242"/>
      <c r="CP21" s="242"/>
      <c r="CQ21" s="242"/>
      <c r="CR21" s="242"/>
      <c r="CS21" s="242"/>
      <c r="CT21" s="242"/>
      <c r="CU21" s="242"/>
      <c r="CV21" s="242"/>
      <c r="CW21" s="242"/>
      <c r="CX21" s="242"/>
      <c r="CY21" s="242"/>
      <c r="CZ21" s="242"/>
      <c r="DA21" s="242"/>
      <c r="DB21" s="242"/>
      <c r="DC21" s="242"/>
      <c r="DD21" s="242"/>
      <c r="DE21" s="242"/>
      <c r="DF21" s="242"/>
      <c r="DG21" s="242"/>
      <c r="DH21" s="242"/>
      <c r="DI21" s="242"/>
      <c r="DJ21" s="242"/>
      <c r="DK21" s="242"/>
      <c r="DL21" s="242"/>
      <c r="DM21" s="242"/>
      <c r="DN21" s="242"/>
      <c r="DO21" s="242"/>
      <c r="DP21" s="242"/>
      <c r="DQ21" s="242"/>
      <c r="DR21" s="242"/>
      <c r="DS21" s="242"/>
      <c r="DT21" s="242"/>
      <c r="DU21" s="242"/>
      <c r="DV21" s="242"/>
      <c r="DW21" s="242"/>
      <c r="DX21" s="242"/>
      <c r="DY21" s="242"/>
      <c r="DZ21" s="242"/>
      <c r="EA21" s="242"/>
      <c r="EB21" s="242"/>
      <c r="EC21" s="242"/>
      <c r="ED21" s="242"/>
      <c r="EE21" s="242"/>
      <c r="EF21" s="242"/>
      <c r="EG21" s="242"/>
      <c r="EH21" s="242"/>
      <c r="EI21" s="242"/>
      <c r="EJ21" s="242"/>
      <c r="EK21" s="242"/>
      <c r="EL21" s="242"/>
      <c r="EM21" s="242"/>
      <c r="EN21" s="242"/>
      <c r="EO21" s="242"/>
      <c r="EP21" s="242"/>
      <c r="EQ21" s="242"/>
      <c r="ER21" s="242"/>
      <c r="ES21" s="242"/>
      <c r="ET21" s="242"/>
      <c r="EU21" s="242"/>
      <c r="EV21" s="242"/>
      <c r="EW21" s="242"/>
      <c r="EX21" s="242"/>
      <c r="EY21" s="242"/>
      <c r="EZ21" s="242"/>
      <c r="FA21" s="242"/>
      <c r="FB21" s="242"/>
      <c r="FC21" s="242"/>
      <c r="FD21" s="242"/>
      <c r="FE21" s="242"/>
      <c r="FF21" s="242"/>
      <c r="FG21" s="242"/>
      <c r="FH21" s="242"/>
      <c r="FI21" s="242"/>
      <c r="FJ21" s="242"/>
      <c r="FK21" s="242"/>
      <c r="FL21" s="242"/>
      <c r="FM21" s="242"/>
      <c r="FN21" s="242"/>
      <c r="FO21" s="242"/>
      <c r="FP21" s="242"/>
      <c r="FQ21" s="242"/>
      <c r="FR21" s="242"/>
      <c r="FS21" s="242"/>
      <c r="FT21" s="242"/>
      <c r="FU21" s="242"/>
      <c r="FV21" s="242"/>
      <c r="FW21" s="242"/>
      <c r="FX21" s="242"/>
      <c r="FY21" s="242"/>
      <c r="FZ21" s="242"/>
      <c r="GA21" s="242"/>
      <c r="GB21" s="242"/>
      <c r="GC21" s="242"/>
      <c r="GD21" s="242"/>
      <c r="GE21" s="242"/>
      <c r="GF21" s="242"/>
      <c r="GG21" s="242"/>
      <c r="GH21" s="242"/>
      <c r="GI21" s="242"/>
      <c r="GJ21" s="242"/>
      <c r="GK21" s="242"/>
      <c r="GL21" s="242"/>
      <c r="GM21" s="242"/>
      <c r="GN21" s="242"/>
      <c r="GO21" s="242"/>
      <c r="GP21" s="242"/>
      <c r="GQ21" s="242"/>
      <c r="GR21" s="242"/>
      <c r="GS21" s="242"/>
      <c r="GT21" s="242"/>
      <c r="GU21" s="242"/>
      <c r="GV21" s="242"/>
      <c r="GW21" s="242"/>
      <c r="GX21" s="242"/>
      <c r="GY21" s="242"/>
      <c r="GZ21" s="242"/>
      <c r="HA21" s="242"/>
      <c r="HB21" s="242"/>
      <c r="HC21" s="242"/>
      <c r="HD21" s="242"/>
      <c r="HE21" s="242"/>
    </row>
    <row r="22" spans="1:213" s="235" customFormat="1" ht="30.95" customHeight="1">
      <c r="B22" s="411" t="s">
        <v>42</v>
      </c>
      <c r="C22" s="436" t="s">
        <v>43</v>
      </c>
      <c r="D22" s="248" t="s">
        <v>38</v>
      </c>
      <c r="E22" s="251">
        <v>1</v>
      </c>
      <c r="F22" s="227">
        <v>17400000</v>
      </c>
      <c r="G22" s="227">
        <v>17400000</v>
      </c>
      <c r="H22" s="226"/>
      <c r="I22" s="218"/>
      <c r="J22" s="218"/>
      <c r="K22" s="26">
        <v>44927</v>
      </c>
      <c r="L22" s="26">
        <v>45291</v>
      </c>
      <c r="M22" s="525">
        <f>E23/E22</f>
        <v>0</v>
      </c>
      <c r="N22" s="525">
        <f>F23/F22</f>
        <v>1</v>
      </c>
      <c r="O22" s="527">
        <f>M22*M22/N22</f>
        <v>0</v>
      </c>
      <c r="P22" s="242"/>
      <c r="Q22" s="242"/>
      <c r="R22" s="242"/>
      <c r="S22" s="242"/>
      <c r="T22" s="242"/>
      <c r="U22" s="242"/>
      <c r="V22" s="242"/>
      <c r="W22" s="242"/>
      <c r="X22" s="242"/>
      <c r="Y22" s="242"/>
      <c r="Z22" s="242"/>
      <c r="AA22" s="242"/>
      <c r="AB22" s="242"/>
      <c r="AC22" s="242"/>
      <c r="AD22" s="242"/>
      <c r="AE22" s="242"/>
      <c r="AF22" s="242"/>
      <c r="AG22" s="242"/>
      <c r="AH22" s="242"/>
      <c r="AI22" s="242"/>
      <c r="AJ22" s="242"/>
      <c r="AK22" s="242"/>
      <c r="AL22" s="242"/>
      <c r="AM22" s="242"/>
      <c r="AN22" s="242"/>
      <c r="AO22" s="242"/>
      <c r="AP22" s="242"/>
      <c r="AQ22" s="242"/>
      <c r="AR22" s="242"/>
      <c r="AS22" s="242"/>
      <c r="AT22" s="242"/>
      <c r="AU22" s="242"/>
      <c r="AV22" s="242"/>
      <c r="AW22" s="242"/>
      <c r="AX22" s="242"/>
      <c r="AY22" s="242"/>
      <c r="AZ22" s="242"/>
      <c r="BA22" s="242"/>
      <c r="BB22" s="242"/>
      <c r="BC22" s="242"/>
      <c r="BD22" s="242"/>
      <c r="BE22" s="242"/>
      <c r="BF22" s="242"/>
      <c r="BG22" s="242"/>
      <c r="BH22" s="242"/>
      <c r="BI22" s="242"/>
      <c r="BJ22" s="242"/>
      <c r="BK22" s="242"/>
      <c r="BL22" s="242"/>
      <c r="BM22" s="242"/>
      <c r="BN22" s="242"/>
      <c r="BO22" s="242"/>
      <c r="BP22" s="242"/>
      <c r="BQ22" s="242"/>
      <c r="BR22" s="242"/>
      <c r="BS22" s="242"/>
      <c r="BT22" s="242"/>
      <c r="BU22" s="242"/>
      <c r="BV22" s="242"/>
      <c r="BW22" s="242"/>
      <c r="BX22" s="242"/>
      <c r="BY22" s="242"/>
      <c r="BZ22" s="242"/>
      <c r="CA22" s="242"/>
      <c r="CB22" s="242"/>
      <c r="CC22" s="242"/>
      <c r="CD22" s="242"/>
      <c r="CE22" s="242"/>
      <c r="CF22" s="242"/>
      <c r="CG22" s="242"/>
      <c r="CH22" s="242"/>
      <c r="CI22" s="242"/>
      <c r="CJ22" s="242"/>
      <c r="CK22" s="242"/>
      <c r="CL22" s="242"/>
      <c r="CM22" s="242"/>
      <c r="CN22" s="242"/>
      <c r="CO22" s="242"/>
      <c r="CP22" s="242"/>
      <c r="CQ22" s="242"/>
      <c r="CR22" s="242"/>
      <c r="CS22" s="242"/>
      <c r="CT22" s="242"/>
      <c r="CU22" s="242"/>
      <c r="CV22" s="242"/>
      <c r="CW22" s="242"/>
      <c r="CX22" s="242"/>
      <c r="CY22" s="242"/>
      <c r="CZ22" s="242"/>
      <c r="DA22" s="242"/>
      <c r="DB22" s="242"/>
      <c r="DC22" s="242"/>
      <c r="DD22" s="242"/>
      <c r="DE22" s="242"/>
      <c r="DF22" s="242"/>
      <c r="DG22" s="242"/>
      <c r="DH22" s="242"/>
      <c r="DI22" s="242"/>
      <c r="DJ22" s="242"/>
      <c r="DK22" s="242"/>
      <c r="DL22" s="242"/>
      <c r="DM22" s="242"/>
      <c r="DN22" s="242"/>
      <c r="DO22" s="242"/>
      <c r="DP22" s="242"/>
      <c r="DQ22" s="242"/>
      <c r="DR22" s="242"/>
      <c r="DS22" s="242"/>
      <c r="DT22" s="242"/>
      <c r="DU22" s="242"/>
      <c r="DV22" s="242"/>
      <c r="DW22" s="242"/>
      <c r="DX22" s="242"/>
      <c r="DY22" s="242"/>
      <c r="DZ22" s="242"/>
      <c r="EA22" s="242"/>
      <c r="EB22" s="242"/>
      <c r="EC22" s="242"/>
      <c r="ED22" s="242"/>
      <c r="EE22" s="242"/>
      <c r="EF22" s="242"/>
      <c r="EG22" s="242"/>
      <c r="EH22" s="242"/>
      <c r="EI22" s="242"/>
      <c r="EJ22" s="242"/>
      <c r="EK22" s="242"/>
      <c r="EL22" s="242"/>
      <c r="EM22" s="242"/>
      <c r="EN22" s="242"/>
      <c r="EO22" s="242"/>
      <c r="EP22" s="242"/>
      <c r="EQ22" s="242"/>
      <c r="ER22" s="242"/>
      <c r="ES22" s="242"/>
      <c r="ET22" s="242"/>
      <c r="EU22" s="242"/>
      <c r="EV22" s="242"/>
      <c r="EW22" s="242"/>
      <c r="EX22" s="242"/>
      <c r="EY22" s="242"/>
      <c r="EZ22" s="242"/>
      <c r="FA22" s="242"/>
      <c r="FB22" s="242"/>
      <c r="FC22" s="242"/>
      <c r="FD22" s="242"/>
      <c r="FE22" s="242"/>
      <c r="FF22" s="242"/>
      <c r="FG22" s="242"/>
      <c r="FH22" s="242"/>
      <c r="FI22" s="242"/>
      <c r="FJ22" s="242"/>
      <c r="FK22" s="242"/>
      <c r="FL22" s="242"/>
      <c r="FM22" s="242"/>
      <c r="FN22" s="242"/>
      <c r="FO22" s="242"/>
      <c r="FP22" s="242"/>
      <c r="FQ22" s="242"/>
      <c r="FR22" s="242"/>
      <c r="FS22" s="242"/>
      <c r="FT22" s="242"/>
      <c r="FU22" s="242"/>
      <c r="FV22" s="242"/>
      <c r="FW22" s="242"/>
      <c r="FX22" s="242"/>
      <c r="FY22" s="242"/>
      <c r="FZ22" s="242"/>
      <c r="GA22" s="242"/>
      <c r="GB22" s="242"/>
      <c r="GC22" s="242"/>
      <c r="GD22" s="242"/>
      <c r="GE22" s="242"/>
      <c r="GF22" s="242"/>
      <c r="GG22" s="242"/>
      <c r="GH22" s="242"/>
      <c r="GI22" s="242"/>
      <c r="GJ22" s="242"/>
      <c r="GK22" s="242"/>
      <c r="GL22" s="242"/>
      <c r="GM22" s="242"/>
      <c r="GN22" s="242"/>
      <c r="GO22" s="242"/>
      <c r="GP22" s="242"/>
      <c r="GQ22" s="242"/>
      <c r="GR22" s="242"/>
      <c r="GS22" s="242"/>
      <c r="GT22" s="242"/>
      <c r="GU22" s="242"/>
      <c r="GV22" s="242"/>
      <c r="GW22" s="242"/>
      <c r="GX22" s="242"/>
      <c r="GY22" s="242"/>
      <c r="GZ22" s="242"/>
      <c r="HA22" s="242"/>
      <c r="HB22" s="242"/>
      <c r="HC22" s="242"/>
      <c r="HD22" s="242"/>
      <c r="HE22" s="242"/>
    </row>
    <row r="23" spans="1:213" s="235" customFormat="1" ht="30.95" customHeight="1">
      <c r="B23" s="411"/>
      <c r="C23" s="436"/>
      <c r="D23" s="248" t="s">
        <v>39</v>
      </c>
      <c r="E23" s="249">
        <v>0</v>
      </c>
      <c r="F23" s="225">
        <v>17400000</v>
      </c>
      <c r="G23" s="225">
        <v>17400000</v>
      </c>
      <c r="H23" s="226"/>
      <c r="I23" s="218"/>
      <c r="J23" s="218"/>
      <c r="K23" s="26">
        <v>44927</v>
      </c>
      <c r="L23" s="26">
        <v>45291</v>
      </c>
      <c r="M23" s="525"/>
      <c r="N23" s="525"/>
      <c r="O23" s="527"/>
      <c r="P23" s="242"/>
      <c r="Q23" s="242"/>
      <c r="R23" s="242"/>
      <c r="S23" s="242"/>
      <c r="T23" s="242"/>
      <c r="U23" s="242"/>
      <c r="V23" s="242"/>
      <c r="W23" s="242"/>
      <c r="X23" s="242"/>
      <c r="Y23" s="242"/>
      <c r="Z23" s="242"/>
      <c r="AA23" s="242"/>
      <c r="AB23" s="242"/>
      <c r="AC23" s="242"/>
      <c r="AD23" s="242"/>
      <c r="AE23" s="242"/>
      <c r="AF23" s="242"/>
      <c r="AG23" s="242"/>
      <c r="AH23" s="242"/>
      <c r="AI23" s="242"/>
      <c r="AJ23" s="242"/>
      <c r="AK23" s="242"/>
      <c r="AL23" s="242"/>
      <c r="AM23" s="242"/>
      <c r="AN23" s="242"/>
      <c r="AO23" s="242"/>
      <c r="AP23" s="242"/>
      <c r="AQ23" s="242"/>
      <c r="AR23" s="242"/>
      <c r="AS23" s="242"/>
      <c r="AT23" s="242"/>
      <c r="AU23" s="242"/>
      <c r="AV23" s="242"/>
      <c r="AW23" s="242"/>
      <c r="AX23" s="242"/>
      <c r="AY23" s="242"/>
      <c r="AZ23" s="242"/>
      <c r="BA23" s="242"/>
      <c r="BB23" s="242"/>
      <c r="BC23" s="242"/>
      <c r="BD23" s="242"/>
      <c r="BE23" s="242"/>
      <c r="BF23" s="242"/>
      <c r="BG23" s="242"/>
      <c r="BH23" s="242"/>
      <c r="BI23" s="242"/>
      <c r="BJ23" s="242"/>
      <c r="BK23" s="242"/>
      <c r="BL23" s="242"/>
      <c r="BM23" s="242"/>
      <c r="BN23" s="242"/>
      <c r="BO23" s="242"/>
      <c r="BP23" s="242"/>
      <c r="BQ23" s="242"/>
      <c r="BR23" s="242"/>
      <c r="BS23" s="242"/>
      <c r="BT23" s="242"/>
      <c r="BU23" s="242"/>
      <c r="BV23" s="242"/>
      <c r="BW23" s="242"/>
      <c r="BX23" s="242"/>
      <c r="BY23" s="242"/>
      <c r="BZ23" s="242"/>
      <c r="CA23" s="242"/>
      <c r="CB23" s="242"/>
      <c r="CC23" s="242"/>
      <c r="CD23" s="242"/>
      <c r="CE23" s="242"/>
      <c r="CF23" s="242"/>
      <c r="CG23" s="242"/>
      <c r="CH23" s="242"/>
      <c r="CI23" s="242"/>
      <c r="CJ23" s="242"/>
      <c r="CK23" s="242"/>
      <c r="CL23" s="242"/>
      <c r="CM23" s="242"/>
      <c r="CN23" s="242"/>
      <c r="CO23" s="242"/>
      <c r="CP23" s="242"/>
      <c r="CQ23" s="242"/>
      <c r="CR23" s="242"/>
      <c r="CS23" s="242"/>
      <c r="CT23" s="242"/>
      <c r="CU23" s="242"/>
      <c r="CV23" s="242"/>
      <c r="CW23" s="242"/>
      <c r="CX23" s="242"/>
      <c r="CY23" s="242"/>
      <c r="CZ23" s="242"/>
      <c r="DA23" s="242"/>
      <c r="DB23" s="242"/>
      <c r="DC23" s="242"/>
      <c r="DD23" s="242"/>
      <c r="DE23" s="242"/>
      <c r="DF23" s="242"/>
      <c r="DG23" s="242"/>
      <c r="DH23" s="242"/>
      <c r="DI23" s="242"/>
      <c r="DJ23" s="242"/>
      <c r="DK23" s="242"/>
      <c r="DL23" s="242"/>
      <c r="DM23" s="242"/>
      <c r="DN23" s="242"/>
      <c r="DO23" s="242"/>
      <c r="DP23" s="242"/>
      <c r="DQ23" s="242"/>
      <c r="DR23" s="242"/>
      <c r="DS23" s="242"/>
      <c r="DT23" s="242"/>
      <c r="DU23" s="242"/>
      <c r="DV23" s="242"/>
      <c r="DW23" s="242"/>
      <c r="DX23" s="242"/>
      <c r="DY23" s="242"/>
      <c r="DZ23" s="242"/>
      <c r="EA23" s="242"/>
      <c r="EB23" s="242"/>
      <c r="EC23" s="242"/>
      <c r="ED23" s="242"/>
      <c r="EE23" s="242"/>
      <c r="EF23" s="242"/>
      <c r="EG23" s="242"/>
      <c r="EH23" s="242"/>
      <c r="EI23" s="242"/>
      <c r="EJ23" s="242"/>
      <c r="EK23" s="242"/>
      <c r="EL23" s="242"/>
      <c r="EM23" s="242"/>
      <c r="EN23" s="242"/>
      <c r="EO23" s="242"/>
      <c r="EP23" s="242"/>
      <c r="EQ23" s="242"/>
      <c r="ER23" s="242"/>
      <c r="ES23" s="242"/>
      <c r="ET23" s="242"/>
      <c r="EU23" s="242"/>
      <c r="EV23" s="242"/>
      <c r="EW23" s="242"/>
      <c r="EX23" s="242"/>
      <c r="EY23" s="242"/>
      <c r="EZ23" s="242"/>
      <c r="FA23" s="242"/>
      <c r="FB23" s="242"/>
      <c r="FC23" s="242"/>
      <c r="FD23" s="242"/>
      <c r="FE23" s="242"/>
      <c r="FF23" s="242"/>
      <c r="FG23" s="242"/>
      <c r="FH23" s="242"/>
      <c r="FI23" s="242"/>
      <c r="FJ23" s="242"/>
      <c r="FK23" s="242"/>
      <c r="FL23" s="242"/>
      <c r="FM23" s="242"/>
      <c r="FN23" s="242"/>
      <c r="FO23" s="242"/>
      <c r="FP23" s="242"/>
      <c r="FQ23" s="242"/>
      <c r="FR23" s="242"/>
      <c r="FS23" s="242"/>
      <c r="FT23" s="242"/>
      <c r="FU23" s="242"/>
      <c r="FV23" s="242"/>
      <c r="FW23" s="242"/>
      <c r="FX23" s="242"/>
      <c r="FY23" s="242"/>
      <c r="FZ23" s="242"/>
      <c r="GA23" s="242"/>
      <c r="GB23" s="242"/>
      <c r="GC23" s="242"/>
      <c r="GD23" s="242"/>
      <c r="GE23" s="242"/>
      <c r="GF23" s="242"/>
      <c r="GG23" s="242"/>
      <c r="GH23" s="242"/>
      <c r="GI23" s="242"/>
      <c r="GJ23" s="242"/>
      <c r="GK23" s="242"/>
      <c r="GL23" s="242"/>
      <c r="GM23" s="242"/>
      <c r="GN23" s="242"/>
      <c r="GO23" s="242"/>
      <c r="GP23" s="242"/>
      <c r="GQ23" s="242"/>
      <c r="GR23" s="242"/>
      <c r="GS23" s="242"/>
      <c r="GT23" s="242"/>
      <c r="GU23" s="242"/>
      <c r="GV23" s="242"/>
      <c r="GW23" s="242"/>
      <c r="GX23" s="242"/>
      <c r="GY23" s="242"/>
      <c r="GZ23" s="242"/>
      <c r="HA23" s="242"/>
      <c r="HB23" s="242"/>
      <c r="HC23" s="242"/>
      <c r="HD23" s="242"/>
      <c r="HE23" s="242"/>
    </row>
    <row r="24" spans="1:213" s="235" customFormat="1" ht="30.95" customHeight="1">
      <c r="B24" s="411" t="s">
        <v>44</v>
      </c>
      <c r="C24" s="436" t="s">
        <v>45</v>
      </c>
      <c r="D24" s="248" t="s">
        <v>38</v>
      </c>
      <c r="E24" s="251">
        <v>1</v>
      </c>
      <c r="F24" s="227">
        <v>15300000</v>
      </c>
      <c r="G24" s="227">
        <v>15300000</v>
      </c>
      <c r="H24" s="226"/>
      <c r="I24" s="218"/>
      <c r="J24" s="218"/>
      <c r="K24" s="26">
        <v>44927</v>
      </c>
      <c r="L24" s="26">
        <v>45291</v>
      </c>
      <c r="M24" s="525">
        <f>E25/E24</f>
        <v>0</v>
      </c>
      <c r="N24" s="525">
        <f>F25/F24</f>
        <v>0</v>
      </c>
      <c r="O24" s="527">
        <v>0</v>
      </c>
      <c r="P24" s="242"/>
      <c r="Q24" s="242"/>
      <c r="R24" s="242"/>
      <c r="S24" s="242"/>
      <c r="T24" s="242"/>
      <c r="U24" s="242"/>
      <c r="V24" s="242"/>
      <c r="W24" s="242"/>
      <c r="X24" s="242"/>
      <c r="Y24" s="242"/>
      <c r="Z24" s="242"/>
      <c r="AA24" s="242"/>
      <c r="AB24" s="242"/>
      <c r="AC24" s="242"/>
      <c r="AD24" s="242"/>
      <c r="AE24" s="242"/>
      <c r="AF24" s="242"/>
      <c r="AG24" s="242"/>
      <c r="AH24" s="242"/>
      <c r="AI24" s="242"/>
      <c r="AJ24" s="242"/>
      <c r="AK24" s="242"/>
      <c r="AL24" s="242"/>
      <c r="AM24" s="242"/>
      <c r="AN24" s="242"/>
      <c r="AO24" s="242"/>
      <c r="AP24" s="242"/>
      <c r="AQ24" s="242"/>
      <c r="AR24" s="242"/>
      <c r="AS24" s="242"/>
      <c r="AT24" s="242"/>
      <c r="AU24" s="242"/>
      <c r="AV24" s="242"/>
      <c r="AW24" s="242"/>
      <c r="AX24" s="242"/>
      <c r="AY24" s="242"/>
      <c r="AZ24" s="242"/>
      <c r="BA24" s="242"/>
      <c r="BB24" s="242"/>
      <c r="BC24" s="242"/>
      <c r="BD24" s="242"/>
      <c r="BE24" s="242"/>
      <c r="BF24" s="242"/>
      <c r="BG24" s="242"/>
      <c r="BH24" s="242"/>
      <c r="BI24" s="242"/>
      <c r="BJ24" s="242"/>
      <c r="BK24" s="242"/>
      <c r="BL24" s="242"/>
      <c r="BM24" s="242"/>
      <c r="BN24" s="242"/>
      <c r="BO24" s="242"/>
      <c r="BP24" s="242"/>
      <c r="BQ24" s="242"/>
      <c r="BR24" s="242"/>
      <c r="BS24" s="242"/>
      <c r="BT24" s="242"/>
      <c r="BU24" s="242"/>
      <c r="BV24" s="242"/>
      <c r="BW24" s="242"/>
      <c r="BX24" s="242"/>
      <c r="BY24" s="242"/>
      <c r="BZ24" s="242"/>
      <c r="CA24" s="242"/>
      <c r="CB24" s="242"/>
      <c r="CC24" s="242"/>
      <c r="CD24" s="242"/>
      <c r="CE24" s="242"/>
      <c r="CF24" s="242"/>
      <c r="CG24" s="242"/>
      <c r="CH24" s="242"/>
      <c r="CI24" s="242"/>
      <c r="CJ24" s="242"/>
      <c r="CK24" s="242"/>
      <c r="CL24" s="242"/>
      <c r="CM24" s="242"/>
      <c r="CN24" s="242"/>
      <c r="CO24" s="242"/>
      <c r="CP24" s="242"/>
      <c r="CQ24" s="242"/>
      <c r="CR24" s="242"/>
      <c r="CS24" s="242"/>
      <c r="CT24" s="242"/>
      <c r="CU24" s="242"/>
      <c r="CV24" s="242"/>
      <c r="CW24" s="242"/>
      <c r="CX24" s="242"/>
      <c r="CY24" s="242"/>
      <c r="CZ24" s="242"/>
      <c r="DA24" s="242"/>
      <c r="DB24" s="242"/>
      <c r="DC24" s="242"/>
      <c r="DD24" s="242"/>
      <c r="DE24" s="242"/>
      <c r="DF24" s="242"/>
      <c r="DG24" s="242"/>
      <c r="DH24" s="242"/>
      <c r="DI24" s="242"/>
      <c r="DJ24" s="242"/>
      <c r="DK24" s="242"/>
      <c r="DL24" s="242"/>
      <c r="DM24" s="242"/>
      <c r="DN24" s="242"/>
      <c r="DO24" s="242"/>
      <c r="DP24" s="242"/>
      <c r="DQ24" s="242"/>
      <c r="DR24" s="242"/>
      <c r="DS24" s="242"/>
      <c r="DT24" s="242"/>
      <c r="DU24" s="242"/>
      <c r="DV24" s="242"/>
      <c r="DW24" s="242"/>
      <c r="DX24" s="242"/>
      <c r="DY24" s="242"/>
      <c r="DZ24" s="242"/>
      <c r="EA24" s="242"/>
      <c r="EB24" s="242"/>
      <c r="EC24" s="242"/>
      <c r="ED24" s="242"/>
      <c r="EE24" s="242"/>
      <c r="EF24" s="242"/>
      <c r="EG24" s="242"/>
      <c r="EH24" s="242"/>
      <c r="EI24" s="242"/>
      <c r="EJ24" s="242"/>
      <c r="EK24" s="242"/>
      <c r="EL24" s="242"/>
      <c r="EM24" s="242"/>
      <c r="EN24" s="242"/>
      <c r="EO24" s="242"/>
      <c r="EP24" s="242"/>
      <c r="EQ24" s="242"/>
      <c r="ER24" s="242"/>
      <c r="ES24" s="242"/>
      <c r="ET24" s="242"/>
      <c r="EU24" s="242"/>
      <c r="EV24" s="242"/>
      <c r="EW24" s="242"/>
      <c r="EX24" s="242"/>
      <c r="EY24" s="242"/>
      <c r="EZ24" s="242"/>
      <c r="FA24" s="242"/>
      <c r="FB24" s="242"/>
      <c r="FC24" s="242"/>
      <c r="FD24" s="242"/>
      <c r="FE24" s="242"/>
      <c r="FF24" s="242"/>
      <c r="FG24" s="242"/>
      <c r="FH24" s="242"/>
      <c r="FI24" s="242"/>
      <c r="FJ24" s="242"/>
      <c r="FK24" s="242"/>
      <c r="FL24" s="242"/>
      <c r="FM24" s="242"/>
      <c r="FN24" s="242"/>
      <c r="FO24" s="242"/>
      <c r="FP24" s="242"/>
      <c r="FQ24" s="242"/>
      <c r="FR24" s="242"/>
      <c r="FS24" s="242"/>
      <c r="FT24" s="242"/>
      <c r="FU24" s="242"/>
      <c r="FV24" s="242"/>
      <c r="FW24" s="242"/>
      <c r="FX24" s="242"/>
      <c r="FY24" s="242"/>
      <c r="FZ24" s="242"/>
      <c r="GA24" s="242"/>
      <c r="GB24" s="242"/>
      <c r="GC24" s="242"/>
      <c r="GD24" s="242"/>
      <c r="GE24" s="242"/>
      <c r="GF24" s="242"/>
      <c r="GG24" s="242"/>
      <c r="GH24" s="242"/>
      <c r="GI24" s="242"/>
      <c r="GJ24" s="242"/>
      <c r="GK24" s="242"/>
      <c r="GL24" s="242"/>
      <c r="GM24" s="242"/>
      <c r="GN24" s="242"/>
      <c r="GO24" s="242"/>
      <c r="GP24" s="242"/>
      <c r="GQ24" s="242"/>
      <c r="GR24" s="242"/>
      <c r="GS24" s="242"/>
      <c r="GT24" s="242"/>
      <c r="GU24" s="242"/>
      <c r="GV24" s="242"/>
      <c r="GW24" s="242"/>
      <c r="GX24" s="242"/>
      <c r="GY24" s="242"/>
      <c r="GZ24" s="242"/>
      <c r="HA24" s="242"/>
      <c r="HB24" s="242"/>
      <c r="HC24" s="242"/>
      <c r="HD24" s="242"/>
      <c r="HE24" s="242"/>
    </row>
    <row r="25" spans="1:213" s="235" customFormat="1" ht="30.95" customHeight="1">
      <c r="B25" s="411"/>
      <c r="C25" s="436"/>
      <c r="D25" s="248" t="s">
        <v>39</v>
      </c>
      <c r="E25" s="249">
        <v>0</v>
      </c>
      <c r="F25" s="225">
        <v>0</v>
      </c>
      <c r="G25" s="225">
        <v>0</v>
      </c>
      <c r="H25" s="226"/>
      <c r="I25" s="218"/>
      <c r="J25" s="218"/>
      <c r="K25" s="26">
        <v>44927</v>
      </c>
      <c r="L25" s="26">
        <v>45291</v>
      </c>
      <c r="M25" s="525"/>
      <c r="N25" s="525"/>
      <c r="O25" s="527"/>
      <c r="P25" s="242"/>
      <c r="Q25" s="242"/>
      <c r="R25" s="242"/>
      <c r="S25" s="242"/>
      <c r="T25" s="242"/>
      <c r="U25" s="242"/>
      <c r="V25" s="242"/>
      <c r="W25" s="242"/>
      <c r="X25" s="242"/>
      <c r="Y25" s="242"/>
      <c r="Z25" s="242"/>
      <c r="AA25" s="242"/>
      <c r="AB25" s="242"/>
      <c r="AC25" s="242"/>
      <c r="AD25" s="242"/>
      <c r="AE25" s="242"/>
      <c r="AF25" s="242"/>
      <c r="AG25" s="242"/>
      <c r="AH25" s="242"/>
      <c r="AI25" s="242"/>
      <c r="AJ25" s="242"/>
      <c r="AK25" s="242"/>
      <c r="AL25" s="242"/>
      <c r="AM25" s="242"/>
      <c r="AN25" s="242"/>
      <c r="AO25" s="242"/>
      <c r="AP25" s="242"/>
      <c r="AQ25" s="242"/>
      <c r="AR25" s="242"/>
      <c r="AS25" s="242"/>
      <c r="AT25" s="242"/>
      <c r="AU25" s="242"/>
      <c r="AV25" s="242"/>
      <c r="AW25" s="242"/>
      <c r="AX25" s="242"/>
      <c r="AY25" s="242"/>
      <c r="AZ25" s="242"/>
      <c r="BA25" s="242"/>
      <c r="BB25" s="242"/>
      <c r="BC25" s="242"/>
      <c r="BD25" s="242"/>
      <c r="BE25" s="242"/>
      <c r="BF25" s="242"/>
      <c r="BG25" s="242"/>
      <c r="BH25" s="242"/>
      <c r="BI25" s="242"/>
      <c r="BJ25" s="242"/>
      <c r="BK25" s="242"/>
      <c r="BL25" s="242"/>
      <c r="BM25" s="242"/>
      <c r="BN25" s="242"/>
      <c r="BO25" s="242"/>
      <c r="BP25" s="242"/>
      <c r="BQ25" s="242"/>
      <c r="BR25" s="242"/>
      <c r="BS25" s="242"/>
      <c r="BT25" s="242"/>
      <c r="BU25" s="242"/>
      <c r="BV25" s="242"/>
      <c r="BW25" s="242"/>
      <c r="BX25" s="242"/>
      <c r="BY25" s="242"/>
      <c r="BZ25" s="242"/>
      <c r="CA25" s="242"/>
      <c r="CB25" s="242"/>
      <c r="CC25" s="242"/>
      <c r="CD25" s="242"/>
      <c r="CE25" s="242"/>
      <c r="CF25" s="242"/>
      <c r="CG25" s="242"/>
      <c r="CH25" s="242"/>
      <c r="CI25" s="242"/>
      <c r="CJ25" s="242"/>
      <c r="CK25" s="242"/>
      <c r="CL25" s="242"/>
      <c r="CM25" s="242"/>
      <c r="CN25" s="242"/>
      <c r="CO25" s="242"/>
      <c r="CP25" s="242"/>
      <c r="CQ25" s="242"/>
      <c r="CR25" s="242"/>
      <c r="CS25" s="242"/>
      <c r="CT25" s="242"/>
      <c r="CU25" s="242"/>
      <c r="CV25" s="242"/>
      <c r="CW25" s="242"/>
      <c r="CX25" s="242"/>
      <c r="CY25" s="242"/>
      <c r="CZ25" s="242"/>
      <c r="DA25" s="242"/>
      <c r="DB25" s="242"/>
      <c r="DC25" s="242"/>
      <c r="DD25" s="242"/>
      <c r="DE25" s="242"/>
      <c r="DF25" s="242"/>
      <c r="DG25" s="242"/>
      <c r="DH25" s="242"/>
      <c r="DI25" s="242"/>
      <c r="DJ25" s="242"/>
      <c r="DK25" s="242"/>
      <c r="DL25" s="242"/>
      <c r="DM25" s="242"/>
      <c r="DN25" s="242"/>
      <c r="DO25" s="242"/>
      <c r="DP25" s="242"/>
      <c r="DQ25" s="242"/>
      <c r="DR25" s="242"/>
      <c r="DS25" s="242"/>
      <c r="DT25" s="242"/>
      <c r="DU25" s="242"/>
      <c r="DV25" s="242"/>
      <c r="DW25" s="242"/>
      <c r="DX25" s="242"/>
      <c r="DY25" s="242"/>
      <c r="DZ25" s="242"/>
      <c r="EA25" s="242"/>
      <c r="EB25" s="242"/>
      <c r="EC25" s="242"/>
      <c r="ED25" s="242"/>
      <c r="EE25" s="242"/>
      <c r="EF25" s="242"/>
      <c r="EG25" s="242"/>
      <c r="EH25" s="242"/>
      <c r="EI25" s="242"/>
      <c r="EJ25" s="242"/>
      <c r="EK25" s="242"/>
      <c r="EL25" s="242"/>
      <c r="EM25" s="242"/>
      <c r="EN25" s="242"/>
      <c r="EO25" s="242"/>
      <c r="EP25" s="242"/>
      <c r="EQ25" s="242"/>
      <c r="ER25" s="242"/>
      <c r="ES25" s="242"/>
      <c r="ET25" s="242"/>
      <c r="EU25" s="242"/>
      <c r="EV25" s="242"/>
      <c r="EW25" s="242"/>
      <c r="EX25" s="242"/>
      <c r="EY25" s="242"/>
      <c r="EZ25" s="242"/>
      <c r="FA25" s="242"/>
      <c r="FB25" s="242"/>
      <c r="FC25" s="242"/>
      <c r="FD25" s="242"/>
      <c r="FE25" s="242"/>
      <c r="FF25" s="242"/>
      <c r="FG25" s="242"/>
      <c r="FH25" s="242"/>
      <c r="FI25" s="242"/>
      <c r="FJ25" s="242"/>
      <c r="FK25" s="242"/>
      <c r="FL25" s="242"/>
      <c r="FM25" s="242"/>
      <c r="FN25" s="242"/>
      <c r="FO25" s="242"/>
      <c r="FP25" s="242"/>
      <c r="FQ25" s="242"/>
      <c r="FR25" s="242"/>
      <c r="FS25" s="242"/>
      <c r="FT25" s="242"/>
      <c r="FU25" s="242"/>
      <c r="FV25" s="242"/>
      <c r="FW25" s="242"/>
      <c r="FX25" s="242"/>
      <c r="FY25" s="242"/>
      <c r="FZ25" s="242"/>
      <c r="GA25" s="242"/>
      <c r="GB25" s="242"/>
      <c r="GC25" s="242"/>
      <c r="GD25" s="242"/>
      <c r="GE25" s="242"/>
      <c r="GF25" s="242"/>
      <c r="GG25" s="242"/>
      <c r="GH25" s="242"/>
      <c r="GI25" s="242"/>
      <c r="GJ25" s="242"/>
      <c r="GK25" s="242"/>
      <c r="GL25" s="242"/>
      <c r="GM25" s="242"/>
      <c r="GN25" s="242"/>
      <c r="GO25" s="242"/>
      <c r="GP25" s="242"/>
      <c r="GQ25" s="242"/>
      <c r="GR25" s="242"/>
      <c r="GS25" s="242"/>
      <c r="GT25" s="242"/>
      <c r="GU25" s="242"/>
      <c r="GV25" s="242"/>
      <c r="GW25" s="242"/>
      <c r="GX25" s="242"/>
      <c r="GY25" s="242"/>
      <c r="GZ25" s="242"/>
      <c r="HA25" s="242"/>
      <c r="HB25" s="242"/>
      <c r="HC25" s="242"/>
      <c r="HD25" s="242"/>
      <c r="HE25" s="242"/>
    </row>
    <row r="26" spans="1:213" s="235" customFormat="1" ht="30.95" customHeight="1">
      <c r="B26" s="435" t="s">
        <v>46</v>
      </c>
      <c r="C26" s="436" t="s">
        <v>47</v>
      </c>
      <c r="D26" s="248" t="s">
        <v>38</v>
      </c>
      <c r="E26" s="251">
        <v>250</v>
      </c>
      <c r="F26" s="227">
        <v>168860000</v>
      </c>
      <c r="G26" s="227">
        <v>168860000</v>
      </c>
      <c r="H26" s="226"/>
      <c r="I26" s="218"/>
      <c r="J26" s="218"/>
      <c r="K26" s="26">
        <v>44927</v>
      </c>
      <c r="L26" s="26">
        <v>45291</v>
      </c>
      <c r="M26" s="525">
        <f>E27/E26</f>
        <v>0.25600000000000001</v>
      </c>
      <c r="N26" s="525">
        <f>F27/F26</f>
        <v>0.85935094160843306</v>
      </c>
      <c r="O26" s="527">
        <f>M26+M26/N26</f>
        <v>0.5538992488457033</v>
      </c>
      <c r="P26" s="242"/>
      <c r="Q26" s="242"/>
      <c r="R26" s="242"/>
      <c r="S26" s="242"/>
      <c r="T26" s="242"/>
      <c r="U26" s="242"/>
      <c r="V26" s="242"/>
      <c r="W26" s="242"/>
      <c r="X26" s="242"/>
      <c r="Y26" s="242"/>
      <c r="Z26" s="242"/>
      <c r="AA26" s="242"/>
      <c r="AB26" s="242"/>
      <c r="AC26" s="242"/>
      <c r="AD26" s="242"/>
      <c r="AE26" s="242"/>
      <c r="AF26" s="242"/>
      <c r="AG26" s="242"/>
      <c r="AH26" s="242"/>
      <c r="AI26" s="242"/>
      <c r="AJ26" s="242"/>
      <c r="AK26" s="242"/>
      <c r="AL26" s="242"/>
      <c r="AM26" s="242"/>
      <c r="AN26" s="242"/>
      <c r="AO26" s="242"/>
      <c r="AP26" s="242"/>
      <c r="AQ26" s="242"/>
      <c r="AR26" s="242"/>
      <c r="AS26" s="242"/>
      <c r="AT26" s="242"/>
      <c r="AU26" s="242"/>
      <c r="AV26" s="242"/>
      <c r="AW26" s="242"/>
      <c r="AX26" s="242"/>
      <c r="AY26" s="242"/>
      <c r="AZ26" s="242"/>
      <c r="BA26" s="242"/>
      <c r="BB26" s="242"/>
      <c r="BC26" s="242"/>
      <c r="BD26" s="242"/>
      <c r="BE26" s="242"/>
      <c r="BF26" s="242"/>
      <c r="BG26" s="242"/>
      <c r="BH26" s="242"/>
      <c r="BI26" s="242"/>
      <c r="BJ26" s="242"/>
      <c r="BK26" s="242"/>
      <c r="BL26" s="242"/>
      <c r="BM26" s="242"/>
      <c r="BN26" s="242"/>
      <c r="BO26" s="242"/>
      <c r="BP26" s="242"/>
      <c r="BQ26" s="242"/>
      <c r="BR26" s="242"/>
      <c r="BS26" s="242"/>
      <c r="BT26" s="242"/>
      <c r="BU26" s="242"/>
      <c r="BV26" s="242"/>
      <c r="BW26" s="242"/>
      <c r="BX26" s="242"/>
      <c r="BY26" s="242"/>
      <c r="BZ26" s="242"/>
      <c r="CA26" s="242"/>
      <c r="CB26" s="242"/>
      <c r="CC26" s="242"/>
      <c r="CD26" s="242"/>
      <c r="CE26" s="242"/>
      <c r="CF26" s="242"/>
      <c r="CG26" s="242"/>
      <c r="CH26" s="242"/>
      <c r="CI26" s="242"/>
      <c r="CJ26" s="242"/>
      <c r="CK26" s="242"/>
      <c r="CL26" s="242"/>
      <c r="CM26" s="242"/>
      <c r="CN26" s="242"/>
      <c r="CO26" s="242"/>
      <c r="CP26" s="242"/>
      <c r="CQ26" s="242"/>
      <c r="CR26" s="242"/>
      <c r="CS26" s="242"/>
      <c r="CT26" s="242"/>
      <c r="CU26" s="242"/>
      <c r="CV26" s="242"/>
      <c r="CW26" s="242"/>
      <c r="CX26" s="242"/>
      <c r="CY26" s="242"/>
      <c r="CZ26" s="242"/>
      <c r="DA26" s="242"/>
      <c r="DB26" s="242"/>
      <c r="DC26" s="242"/>
      <c r="DD26" s="242"/>
      <c r="DE26" s="242"/>
      <c r="DF26" s="242"/>
      <c r="DG26" s="242"/>
      <c r="DH26" s="242"/>
      <c r="DI26" s="242"/>
      <c r="DJ26" s="242"/>
      <c r="DK26" s="242"/>
      <c r="DL26" s="242"/>
      <c r="DM26" s="242"/>
      <c r="DN26" s="242"/>
      <c r="DO26" s="242"/>
      <c r="DP26" s="242"/>
      <c r="DQ26" s="242"/>
      <c r="DR26" s="242"/>
      <c r="DS26" s="242"/>
      <c r="DT26" s="242"/>
      <c r="DU26" s="242"/>
      <c r="DV26" s="242"/>
      <c r="DW26" s="242"/>
      <c r="DX26" s="242"/>
      <c r="DY26" s="242"/>
      <c r="DZ26" s="242"/>
      <c r="EA26" s="242"/>
      <c r="EB26" s="242"/>
      <c r="EC26" s="242"/>
      <c r="ED26" s="242"/>
      <c r="EE26" s="242"/>
      <c r="EF26" s="242"/>
      <c r="EG26" s="242"/>
      <c r="EH26" s="242"/>
      <c r="EI26" s="242"/>
      <c r="EJ26" s="242"/>
      <c r="EK26" s="242"/>
      <c r="EL26" s="242"/>
      <c r="EM26" s="242"/>
      <c r="EN26" s="242"/>
      <c r="EO26" s="242"/>
      <c r="EP26" s="242"/>
      <c r="EQ26" s="242"/>
      <c r="ER26" s="242"/>
      <c r="ES26" s="242"/>
      <c r="ET26" s="242"/>
      <c r="EU26" s="242"/>
      <c r="EV26" s="242"/>
      <c r="EW26" s="242"/>
      <c r="EX26" s="242"/>
      <c r="EY26" s="242"/>
      <c r="EZ26" s="242"/>
      <c r="FA26" s="242"/>
      <c r="FB26" s="242"/>
      <c r="FC26" s="242"/>
      <c r="FD26" s="242"/>
      <c r="FE26" s="242"/>
      <c r="FF26" s="242"/>
      <c r="FG26" s="242"/>
      <c r="FH26" s="242"/>
      <c r="FI26" s="242"/>
      <c r="FJ26" s="242"/>
      <c r="FK26" s="242"/>
      <c r="FL26" s="242"/>
      <c r="FM26" s="242"/>
      <c r="FN26" s="242"/>
      <c r="FO26" s="242"/>
      <c r="FP26" s="242"/>
      <c r="FQ26" s="242"/>
      <c r="FR26" s="242"/>
      <c r="FS26" s="242"/>
      <c r="FT26" s="242"/>
      <c r="FU26" s="242"/>
      <c r="FV26" s="242"/>
      <c r="FW26" s="242"/>
      <c r="FX26" s="242"/>
      <c r="FY26" s="242"/>
      <c r="FZ26" s="242"/>
      <c r="GA26" s="242"/>
      <c r="GB26" s="242"/>
      <c r="GC26" s="242"/>
      <c r="GD26" s="242"/>
      <c r="GE26" s="242"/>
      <c r="GF26" s="242"/>
      <c r="GG26" s="242"/>
      <c r="GH26" s="242"/>
      <c r="GI26" s="242"/>
      <c r="GJ26" s="242"/>
      <c r="GK26" s="242"/>
      <c r="GL26" s="242"/>
      <c r="GM26" s="242"/>
      <c r="GN26" s="242"/>
      <c r="GO26" s="242"/>
      <c r="GP26" s="242"/>
      <c r="GQ26" s="242"/>
      <c r="GR26" s="242"/>
      <c r="GS26" s="242"/>
      <c r="GT26" s="242"/>
      <c r="GU26" s="242"/>
      <c r="GV26" s="242"/>
      <c r="GW26" s="242"/>
      <c r="GX26" s="242"/>
      <c r="GY26" s="242"/>
      <c r="GZ26" s="242"/>
      <c r="HA26" s="242"/>
      <c r="HB26" s="242"/>
      <c r="HC26" s="242"/>
      <c r="HD26" s="242"/>
      <c r="HE26" s="242"/>
    </row>
    <row r="27" spans="1:213" s="235" customFormat="1" ht="30.95" customHeight="1">
      <c r="B27" s="435"/>
      <c r="C27" s="436"/>
      <c r="D27" s="248" t="s">
        <v>39</v>
      </c>
      <c r="E27" s="249">
        <v>64</v>
      </c>
      <c r="F27" s="225">
        <v>145110000</v>
      </c>
      <c r="G27" s="225">
        <v>145110000</v>
      </c>
      <c r="H27" s="226"/>
      <c r="I27" s="218"/>
      <c r="J27" s="218"/>
      <c r="K27" s="26">
        <v>44927</v>
      </c>
      <c r="L27" s="26">
        <v>45291</v>
      </c>
      <c r="M27" s="525"/>
      <c r="N27" s="525"/>
      <c r="O27" s="527"/>
      <c r="P27" s="242"/>
      <c r="Q27" s="242"/>
      <c r="R27" s="242"/>
      <c r="S27" s="242"/>
      <c r="T27" s="242"/>
      <c r="U27" s="242"/>
      <c r="V27" s="242"/>
      <c r="W27" s="242"/>
      <c r="X27" s="242"/>
      <c r="Y27" s="242"/>
      <c r="Z27" s="242"/>
      <c r="AA27" s="242"/>
      <c r="AB27" s="242"/>
      <c r="AC27" s="242"/>
      <c r="AD27" s="242"/>
      <c r="AE27" s="242"/>
      <c r="AF27" s="242"/>
      <c r="AG27" s="242"/>
      <c r="AH27" s="242"/>
      <c r="AI27" s="242"/>
      <c r="AJ27" s="242"/>
      <c r="AK27" s="242"/>
      <c r="AL27" s="242"/>
      <c r="AM27" s="242"/>
      <c r="AN27" s="242"/>
      <c r="AO27" s="242"/>
      <c r="AP27" s="242"/>
      <c r="AQ27" s="242"/>
      <c r="AR27" s="242"/>
      <c r="AS27" s="242"/>
      <c r="AT27" s="242"/>
      <c r="AU27" s="242"/>
      <c r="AV27" s="242"/>
      <c r="AW27" s="242"/>
      <c r="AX27" s="242"/>
      <c r="AY27" s="242"/>
      <c r="AZ27" s="242"/>
      <c r="BA27" s="242"/>
      <c r="BB27" s="242"/>
      <c r="BC27" s="242"/>
      <c r="BD27" s="242"/>
      <c r="BE27" s="242"/>
      <c r="BF27" s="242"/>
      <c r="BG27" s="242"/>
      <c r="BH27" s="242"/>
      <c r="BI27" s="242"/>
      <c r="BJ27" s="242"/>
      <c r="BK27" s="242"/>
      <c r="BL27" s="242"/>
      <c r="BM27" s="242"/>
      <c r="BN27" s="242"/>
      <c r="BO27" s="242"/>
      <c r="BP27" s="242"/>
      <c r="BQ27" s="242"/>
      <c r="BR27" s="242"/>
      <c r="BS27" s="242"/>
      <c r="BT27" s="242"/>
      <c r="BU27" s="242"/>
      <c r="BV27" s="242"/>
      <c r="BW27" s="242"/>
      <c r="BX27" s="242"/>
      <c r="BY27" s="242"/>
      <c r="BZ27" s="242"/>
      <c r="CA27" s="242"/>
      <c r="CB27" s="242"/>
      <c r="CC27" s="242"/>
      <c r="CD27" s="242"/>
      <c r="CE27" s="242"/>
      <c r="CF27" s="242"/>
      <c r="CG27" s="242"/>
      <c r="CH27" s="242"/>
      <c r="CI27" s="242"/>
      <c r="CJ27" s="242"/>
      <c r="CK27" s="242"/>
      <c r="CL27" s="242"/>
      <c r="CM27" s="242"/>
      <c r="CN27" s="242"/>
      <c r="CO27" s="242"/>
      <c r="CP27" s="242"/>
      <c r="CQ27" s="242"/>
      <c r="CR27" s="242"/>
      <c r="CS27" s="242"/>
      <c r="CT27" s="242"/>
      <c r="CU27" s="242"/>
      <c r="CV27" s="242"/>
      <c r="CW27" s="242"/>
      <c r="CX27" s="242"/>
      <c r="CY27" s="242"/>
      <c r="CZ27" s="242"/>
      <c r="DA27" s="242"/>
      <c r="DB27" s="242"/>
      <c r="DC27" s="242"/>
      <c r="DD27" s="242"/>
      <c r="DE27" s="242"/>
      <c r="DF27" s="242"/>
      <c r="DG27" s="242"/>
      <c r="DH27" s="242"/>
      <c r="DI27" s="242"/>
      <c r="DJ27" s="242"/>
      <c r="DK27" s="242"/>
      <c r="DL27" s="242"/>
      <c r="DM27" s="242"/>
      <c r="DN27" s="242"/>
      <c r="DO27" s="242"/>
      <c r="DP27" s="242"/>
      <c r="DQ27" s="242"/>
      <c r="DR27" s="242"/>
      <c r="DS27" s="242"/>
      <c r="DT27" s="242"/>
      <c r="DU27" s="242"/>
      <c r="DV27" s="242"/>
      <c r="DW27" s="242"/>
      <c r="DX27" s="242"/>
      <c r="DY27" s="242"/>
      <c r="DZ27" s="242"/>
      <c r="EA27" s="242"/>
      <c r="EB27" s="242"/>
      <c r="EC27" s="242"/>
      <c r="ED27" s="242"/>
      <c r="EE27" s="242"/>
      <c r="EF27" s="242"/>
      <c r="EG27" s="242"/>
      <c r="EH27" s="242"/>
      <c r="EI27" s="242"/>
      <c r="EJ27" s="242"/>
      <c r="EK27" s="242"/>
      <c r="EL27" s="242"/>
      <c r="EM27" s="242"/>
      <c r="EN27" s="242"/>
      <c r="EO27" s="242"/>
      <c r="EP27" s="242"/>
      <c r="EQ27" s="242"/>
      <c r="ER27" s="242"/>
      <c r="ES27" s="242"/>
      <c r="ET27" s="242"/>
      <c r="EU27" s="242"/>
      <c r="EV27" s="242"/>
      <c r="EW27" s="242"/>
      <c r="EX27" s="242"/>
      <c r="EY27" s="242"/>
      <c r="EZ27" s="242"/>
      <c r="FA27" s="242"/>
      <c r="FB27" s="242"/>
      <c r="FC27" s="242"/>
      <c r="FD27" s="242"/>
      <c r="FE27" s="242"/>
      <c r="FF27" s="242"/>
      <c r="FG27" s="242"/>
      <c r="FH27" s="242"/>
      <c r="FI27" s="242"/>
      <c r="FJ27" s="242"/>
      <c r="FK27" s="242"/>
      <c r="FL27" s="242"/>
      <c r="FM27" s="242"/>
      <c r="FN27" s="242"/>
      <c r="FO27" s="242"/>
      <c r="FP27" s="242"/>
      <c r="FQ27" s="242"/>
      <c r="FR27" s="242"/>
      <c r="FS27" s="242"/>
      <c r="FT27" s="242"/>
      <c r="FU27" s="242"/>
      <c r="FV27" s="242"/>
      <c r="FW27" s="242"/>
      <c r="FX27" s="242"/>
      <c r="FY27" s="242"/>
      <c r="FZ27" s="242"/>
      <c r="GA27" s="242"/>
      <c r="GB27" s="242"/>
      <c r="GC27" s="242"/>
      <c r="GD27" s="242"/>
      <c r="GE27" s="242"/>
      <c r="GF27" s="242"/>
      <c r="GG27" s="242"/>
      <c r="GH27" s="242"/>
      <c r="GI27" s="242"/>
      <c r="GJ27" s="242"/>
      <c r="GK27" s="242"/>
      <c r="GL27" s="242"/>
      <c r="GM27" s="242"/>
      <c r="GN27" s="242"/>
      <c r="GO27" s="242"/>
      <c r="GP27" s="242"/>
      <c r="GQ27" s="242"/>
      <c r="GR27" s="242"/>
      <c r="GS27" s="242"/>
      <c r="GT27" s="242"/>
      <c r="GU27" s="242"/>
      <c r="GV27" s="242"/>
      <c r="GW27" s="242"/>
      <c r="GX27" s="242"/>
      <c r="GY27" s="242"/>
      <c r="GZ27" s="242"/>
      <c r="HA27" s="242"/>
      <c r="HB27" s="242"/>
      <c r="HC27" s="242"/>
      <c r="HD27" s="242"/>
      <c r="HE27" s="242"/>
    </row>
    <row r="28" spans="1:213" s="235" customFormat="1" ht="30.95" customHeight="1">
      <c r="B28" s="411" t="s">
        <v>48</v>
      </c>
      <c r="C28" s="436" t="s">
        <v>49</v>
      </c>
      <c r="D28" s="248" t="s">
        <v>38</v>
      </c>
      <c r="E28" s="251">
        <v>1</v>
      </c>
      <c r="F28" s="225">
        <v>0</v>
      </c>
      <c r="G28" s="225">
        <v>0</v>
      </c>
      <c r="H28" s="226"/>
      <c r="I28" s="218"/>
      <c r="J28" s="218"/>
      <c r="K28" s="26">
        <v>44927</v>
      </c>
      <c r="L28" s="26">
        <v>45291</v>
      </c>
      <c r="M28" s="525">
        <f>E29/E28</f>
        <v>1</v>
      </c>
      <c r="N28" s="525">
        <v>0</v>
      </c>
      <c r="O28" s="527">
        <v>0</v>
      </c>
      <c r="P28" s="242"/>
      <c r="Q28" s="242"/>
      <c r="R28" s="242"/>
      <c r="S28" s="242"/>
      <c r="T28" s="242"/>
      <c r="U28" s="242"/>
      <c r="V28" s="242"/>
      <c r="W28" s="242"/>
      <c r="X28" s="242"/>
      <c r="Y28" s="242"/>
      <c r="Z28" s="242"/>
      <c r="AA28" s="242"/>
      <c r="AB28" s="242"/>
      <c r="AC28" s="242"/>
      <c r="AD28" s="242"/>
      <c r="AE28" s="242"/>
      <c r="AF28" s="242"/>
      <c r="AG28" s="242"/>
      <c r="AH28" s="242"/>
      <c r="AI28" s="242"/>
      <c r="AJ28" s="242"/>
      <c r="AK28" s="242"/>
      <c r="AL28" s="242"/>
      <c r="AM28" s="242"/>
      <c r="AN28" s="242"/>
      <c r="AO28" s="242"/>
      <c r="AP28" s="242"/>
      <c r="AQ28" s="242"/>
      <c r="AR28" s="242"/>
      <c r="AS28" s="242"/>
      <c r="AT28" s="242"/>
      <c r="AU28" s="242"/>
      <c r="AV28" s="242"/>
      <c r="AW28" s="242"/>
      <c r="AX28" s="242"/>
      <c r="AY28" s="242"/>
      <c r="AZ28" s="242"/>
      <c r="BA28" s="242"/>
      <c r="BB28" s="242"/>
      <c r="BC28" s="242"/>
      <c r="BD28" s="242"/>
      <c r="BE28" s="242"/>
      <c r="BF28" s="242"/>
      <c r="BG28" s="242"/>
      <c r="BH28" s="242"/>
      <c r="BI28" s="242"/>
      <c r="BJ28" s="242"/>
      <c r="BK28" s="242"/>
      <c r="BL28" s="242"/>
      <c r="BM28" s="242"/>
      <c r="BN28" s="242"/>
      <c r="BO28" s="242"/>
      <c r="BP28" s="242"/>
      <c r="BQ28" s="242"/>
      <c r="BR28" s="242"/>
      <c r="BS28" s="242"/>
      <c r="BT28" s="242"/>
      <c r="BU28" s="242"/>
      <c r="BV28" s="242"/>
      <c r="BW28" s="242"/>
      <c r="BX28" s="242"/>
      <c r="BY28" s="242"/>
      <c r="BZ28" s="242"/>
      <c r="CA28" s="242"/>
      <c r="CB28" s="242"/>
      <c r="CC28" s="242"/>
      <c r="CD28" s="242"/>
      <c r="CE28" s="242"/>
      <c r="CF28" s="242"/>
      <c r="CG28" s="242"/>
      <c r="CH28" s="242"/>
      <c r="CI28" s="242"/>
      <c r="CJ28" s="242"/>
      <c r="CK28" s="242"/>
      <c r="CL28" s="242"/>
      <c r="CM28" s="242"/>
      <c r="CN28" s="242"/>
      <c r="CO28" s="242"/>
      <c r="CP28" s="242"/>
      <c r="CQ28" s="242"/>
      <c r="CR28" s="242"/>
      <c r="CS28" s="242"/>
      <c r="CT28" s="242"/>
      <c r="CU28" s="242"/>
      <c r="CV28" s="242"/>
      <c r="CW28" s="242"/>
      <c r="CX28" s="242"/>
      <c r="CY28" s="242"/>
      <c r="CZ28" s="242"/>
      <c r="DA28" s="242"/>
      <c r="DB28" s="242"/>
      <c r="DC28" s="242"/>
      <c r="DD28" s="242"/>
      <c r="DE28" s="242"/>
      <c r="DF28" s="242"/>
      <c r="DG28" s="242"/>
      <c r="DH28" s="242"/>
      <c r="DI28" s="242"/>
      <c r="DJ28" s="242"/>
      <c r="DK28" s="242"/>
      <c r="DL28" s="242"/>
      <c r="DM28" s="242"/>
      <c r="DN28" s="242"/>
      <c r="DO28" s="242"/>
      <c r="DP28" s="242"/>
      <c r="DQ28" s="242"/>
      <c r="DR28" s="242"/>
      <c r="DS28" s="242"/>
      <c r="DT28" s="242"/>
      <c r="DU28" s="242"/>
      <c r="DV28" s="242"/>
      <c r="DW28" s="242"/>
      <c r="DX28" s="242"/>
      <c r="DY28" s="242"/>
      <c r="DZ28" s="242"/>
      <c r="EA28" s="242"/>
      <c r="EB28" s="242"/>
      <c r="EC28" s="242"/>
      <c r="ED28" s="242"/>
      <c r="EE28" s="242"/>
      <c r="EF28" s="242"/>
      <c r="EG28" s="242"/>
      <c r="EH28" s="242"/>
      <c r="EI28" s="242"/>
      <c r="EJ28" s="242"/>
      <c r="EK28" s="242"/>
      <c r="EL28" s="242"/>
      <c r="EM28" s="242"/>
      <c r="EN28" s="242"/>
      <c r="EO28" s="242"/>
      <c r="EP28" s="242"/>
      <c r="EQ28" s="242"/>
      <c r="ER28" s="242"/>
      <c r="ES28" s="242"/>
      <c r="ET28" s="242"/>
      <c r="EU28" s="242"/>
      <c r="EV28" s="242"/>
      <c r="EW28" s="242"/>
      <c r="EX28" s="242"/>
      <c r="EY28" s="242"/>
      <c r="EZ28" s="242"/>
      <c r="FA28" s="242"/>
      <c r="FB28" s="242"/>
      <c r="FC28" s="242"/>
      <c r="FD28" s="242"/>
      <c r="FE28" s="242"/>
      <c r="FF28" s="242"/>
      <c r="FG28" s="242"/>
      <c r="FH28" s="242"/>
      <c r="FI28" s="242"/>
      <c r="FJ28" s="242"/>
      <c r="FK28" s="242"/>
      <c r="FL28" s="242"/>
      <c r="FM28" s="242"/>
      <c r="FN28" s="242"/>
      <c r="FO28" s="242"/>
      <c r="FP28" s="242"/>
      <c r="FQ28" s="242"/>
      <c r="FR28" s="242"/>
      <c r="FS28" s="242"/>
      <c r="FT28" s="242"/>
      <c r="FU28" s="242"/>
      <c r="FV28" s="242"/>
      <c r="FW28" s="242"/>
      <c r="FX28" s="242"/>
      <c r="FY28" s="242"/>
      <c r="FZ28" s="242"/>
      <c r="GA28" s="242"/>
      <c r="GB28" s="242"/>
      <c r="GC28" s="242"/>
      <c r="GD28" s="242"/>
      <c r="GE28" s="242"/>
      <c r="GF28" s="242"/>
      <c r="GG28" s="242"/>
      <c r="GH28" s="242"/>
      <c r="GI28" s="242"/>
      <c r="GJ28" s="242"/>
      <c r="GK28" s="242"/>
      <c r="GL28" s="242"/>
      <c r="GM28" s="242"/>
      <c r="GN28" s="242"/>
      <c r="GO28" s="242"/>
      <c r="GP28" s="242"/>
      <c r="GQ28" s="242"/>
      <c r="GR28" s="242"/>
      <c r="GS28" s="242"/>
      <c r="GT28" s="242"/>
      <c r="GU28" s="242"/>
      <c r="GV28" s="242"/>
      <c r="GW28" s="242"/>
      <c r="GX28" s="242"/>
      <c r="GY28" s="242"/>
      <c r="GZ28" s="242"/>
      <c r="HA28" s="242"/>
      <c r="HB28" s="242"/>
      <c r="HC28" s="242"/>
      <c r="HD28" s="242"/>
      <c r="HE28" s="242"/>
    </row>
    <row r="29" spans="1:213" s="235" customFormat="1" ht="30.95" customHeight="1">
      <c r="B29" s="411"/>
      <c r="C29" s="436"/>
      <c r="D29" s="248" t="s">
        <v>39</v>
      </c>
      <c r="E29" s="249">
        <v>1</v>
      </c>
      <c r="F29" s="225">
        <v>0</v>
      </c>
      <c r="G29" s="225">
        <v>0</v>
      </c>
      <c r="H29" s="226"/>
      <c r="I29" s="218"/>
      <c r="J29" s="218"/>
      <c r="K29" s="26">
        <v>44927</v>
      </c>
      <c r="L29" s="26">
        <v>45291</v>
      </c>
      <c r="M29" s="525"/>
      <c r="N29" s="525"/>
      <c r="O29" s="527"/>
      <c r="P29" s="242"/>
      <c r="Q29" s="242"/>
      <c r="R29" s="242"/>
      <c r="S29" s="242"/>
      <c r="T29" s="242"/>
      <c r="U29" s="242"/>
      <c r="V29" s="242"/>
      <c r="W29" s="242"/>
      <c r="X29" s="242"/>
      <c r="Y29" s="242"/>
      <c r="Z29" s="242"/>
      <c r="AA29" s="242"/>
      <c r="AB29" s="242"/>
      <c r="AC29" s="242"/>
      <c r="AD29" s="242"/>
      <c r="AE29" s="242"/>
      <c r="AF29" s="242"/>
      <c r="AG29" s="242"/>
      <c r="AH29" s="242"/>
      <c r="AI29" s="242"/>
      <c r="AJ29" s="242"/>
      <c r="AK29" s="242"/>
      <c r="AL29" s="242"/>
      <c r="AM29" s="242"/>
      <c r="AN29" s="242"/>
      <c r="AO29" s="242"/>
      <c r="AP29" s="242"/>
      <c r="AQ29" s="242"/>
      <c r="AR29" s="242"/>
      <c r="AS29" s="242"/>
      <c r="AT29" s="242"/>
      <c r="AU29" s="242"/>
      <c r="AV29" s="242"/>
      <c r="AW29" s="242"/>
      <c r="AX29" s="242"/>
      <c r="AY29" s="242"/>
      <c r="AZ29" s="242"/>
      <c r="BA29" s="242"/>
      <c r="BB29" s="242"/>
      <c r="BC29" s="242"/>
      <c r="BD29" s="242"/>
      <c r="BE29" s="242"/>
      <c r="BF29" s="242"/>
      <c r="BG29" s="242"/>
      <c r="BH29" s="242"/>
      <c r="BI29" s="242"/>
      <c r="BJ29" s="242"/>
      <c r="BK29" s="242"/>
      <c r="BL29" s="242"/>
      <c r="BM29" s="242"/>
      <c r="BN29" s="242"/>
      <c r="BO29" s="242"/>
      <c r="BP29" s="242"/>
      <c r="BQ29" s="242"/>
      <c r="BR29" s="242"/>
      <c r="BS29" s="242"/>
      <c r="BT29" s="242"/>
      <c r="BU29" s="242"/>
      <c r="BV29" s="242"/>
      <c r="BW29" s="242"/>
      <c r="BX29" s="242"/>
      <c r="BY29" s="242"/>
      <c r="BZ29" s="242"/>
      <c r="CA29" s="242"/>
      <c r="CB29" s="242"/>
      <c r="CC29" s="242"/>
      <c r="CD29" s="242"/>
      <c r="CE29" s="242"/>
      <c r="CF29" s="242"/>
      <c r="CG29" s="242"/>
      <c r="CH29" s="242"/>
      <c r="CI29" s="242"/>
      <c r="CJ29" s="242"/>
      <c r="CK29" s="242"/>
      <c r="CL29" s="242"/>
      <c r="CM29" s="242"/>
      <c r="CN29" s="242"/>
      <c r="CO29" s="242"/>
      <c r="CP29" s="242"/>
      <c r="CQ29" s="242"/>
      <c r="CR29" s="242"/>
      <c r="CS29" s="242"/>
      <c r="CT29" s="242"/>
      <c r="CU29" s="242"/>
      <c r="CV29" s="242"/>
      <c r="CW29" s="242"/>
      <c r="CX29" s="242"/>
      <c r="CY29" s="242"/>
      <c r="CZ29" s="242"/>
      <c r="DA29" s="242"/>
      <c r="DB29" s="242"/>
      <c r="DC29" s="242"/>
      <c r="DD29" s="242"/>
      <c r="DE29" s="242"/>
      <c r="DF29" s="242"/>
      <c r="DG29" s="242"/>
      <c r="DH29" s="242"/>
      <c r="DI29" s="242"/>
      <c r="DJ29" s="242"/>
      <c r="DK29" s="242"/>
      <c r="DL29" s="242"/>
      <c r="DM29" s="242"/>
      <c r="DN29" s="242"/>
      <c r="DO29" s="242"/>
      <c r="DP29" s="242"/>
      <c r="DQ29" s="242"/>
      <c r="DR29" s="242"/>
      <c r="DS29" s="242"/>
      <c r="DT29" s="242"/>
      <c r="DU29" s="242"/>
      <c r="DV29" s="242"/>
      <c r="DW29" s="242"/>
      <c r="DX29" s="242"/>
      <c r="DY29" s="242"/>
      <c r="DZ29" s="242"/>
      <c r="EA29" s="242"/>
      <c r="EB29" s="242"/>
      <c r="EC29" s="242"/>
      <c r="ED29" s="242"/>
      <c r="EE29" s="242"/>
      <c r="EF29" s="242"/>
      <c r="EG29" s="242"/>
      <c r="EH29" s="242"/>
      <c r="EI29" s="242"/>
      <c r="EJ29" s="242"/>
      <c r="EK29" s="242"/>
      <c r="EL29" s="242"/>
      <c r="EM29" s="242"/>
      <c r="EN29" s="242"/>
      <c r="EO29" s="242"/>
      <c r="EP29" s="242"/>
      <c r="EQ29" s="242"/>
      <c r="ER29" s="242"/>
      <c r="ES29" s="242"/>
      <c r="ET29" s="242"/>
      <c r="EU29" s="242"/>
      <c r="EV29" s="242"/>
      <c r="EW29" s="242"/>
      <c r="EX29" s="242"/>
      <c r="EY29" s="242"/>
      <c r="EZ29" s="242"/>
      <c r="FA29" s="242"/>
      <c r="FB29" s="242"/>
      <c r="FC29" s="242"/>
      <c r="FD29" s="242"/>
      <c r="FE29" s="242"/>
      <c r="FF29" s="242"/>
      <c r="FG29" s="242"/>
      <c r="FH29" s="242"/>
      <c r="FI29" s="242"/>
      <c r="FJ29" s="242"/>
      <c r="FK29" s="242"/>
      <c r="FL29" s="242"/>
      <c r="FM29" s="242"/>
      <c r="FN29" s="242"/>
      <c r="FO29" s="242"/>
      <c r="FP29" s="242"/>
      <c r="FQ29" s="242"/>
      <c r="FR29" s="242"/>
      <c r="FS29" s="242"/>
      <c r="FT29" s="242"/>
      <c r="FU29" s="242"/>
      <c r="FV29" s="242"/>
      <c r="FW29" s="242"/>
      <c r="FX29" s="242"/>
      <c r="FY29" s="242"/>
      <c r="FZ29" s="242"/>
      <c r="GA29" s="242"/>
      <c r="GB29" s="242"/>
      <c r="GC29" s="242"/>
      <c r="GD29" s="242"/>
      <c r="GE29" s="242"/>
      <c r="GF29" s="242"/>
      <c r="GG29" s="242"/>
      <c r="GH29" s="242"/>
      <c r="GI29" s="242"/>
      <c r="GJ29" s="242"/>
      <c r="GK29" s="242"/>
      <c r="GL29" s="242"/>
      <c r="GM29" s="242"/>
      <c r="GN29" s="242"/>
      <c r="GO29" s="242"/>
      <c r="GP29" s="242"/>
      <c r="GQ29" s="242"/>
      <c r="GR29" s="242"/>
      <c r="GS29" s="242"/>
      <c r="GT29" s="242"/>
      <c r="GU29" s="242"/>
      <c r="GV29" s="242"/>
      <c r="GW29" s="242"/>
      <c r="GX29" s="242"/>
      <c r="GY29" s="242"/>
      <c r="GZ29" s="242"/>
      <c r="HA29" s="242"/>
      <c r="HB29" s="242"/>
      <c r="HC29" s="242"/>
      <c r="HD29" s="242"/>
      <c r="HE29" s="242"/>
    </row>
    <row r="30" spans="1:213" s="254" customFormat="1" ht="30.95" customHeight="1">
      <c r="A30" s="252"/>
      <c r="B30" s="437" t="s">
        <v>50</v>
      </c>
      <c r="C30" s="436" t="s">
        <v>51</v>
      </c>
      <c r="D30" s="248" t="s">
        <v>38</v>
      </c>
      <c r="E30" s="253">
        <v>1</v>
      </c>
      <c r="F30" s="225">
        <v>50000000</v>
      </c>
      <c r="G30" s="225">
        <v>50000000</v>
      </c>
      <c r="H30" s="222"/>
      <c r="I30" s="219"/>
      <c r="J30" s="219"/>
      <c r="K30" s="26">
        <v>44927</v>
      </c>
      <c r="L30" s="26">
        <v>45291</v>
      </c>
      <c r="M30" s="567">
        <f>E31/E30</f>
        <v>0</v>
      </c>
      <c r="N30" s="567">
        <f>F31/F30</f>
        <v>0</v>
      </c>
      <c r="O30" s="568">
        <v>0</v>
      </c>
    </row>
    <row r="31" spans="1:213" s="254" customFormat="1" ht="30.95" customHeight="1">
      <c r="A31" s="252"/>
      <c r="B31" s="438"/>
      <c r="C31" s="436"/>
      <c r="D31" s="248" t="s">
        <v>39</v>
      </c>
      <c r="E31" s="255">
        <v>0</v>
      </c>
      <c r="F31" s="225">
        <v>0</v>
      </c>
      <c r="G31" s="225">
        <v>0</v>
      </c>
      <c r="H31" s="222"/>
      <c r="I31" s="219"/>
      <c r="J31" s="219"/>
      <c r="K31" s="26">
        <v>44927</v>
      </c>
      <c r="L31" s="26">
        <v>45291</v>
      </c>
      <c r="M31" s="567"/>
      <c r="N31" s="567"/>
      <c r="O31" s="569"/>
    </row>
    <row r="32" spans="1:213" s="235" customFormat="1" ht="30.95" customHeight="1">
      <c r="A32" s="256"/>
      <c r="B32" s="437" t="s">
        <v>52</v>
      </c>
      <c r="C32" s="529" t="s">
        <v>53</v>
      </c>
      <c r="D32" s="248" t="s">
        <v>38</v>
      </c>
      <c r="E32" s="253">
        <v>20</v>
      </c>
      <c r="F32" s="227">
        <v>177498000</v>
      </c>
      <c r="G32" s="227">
        <v>177498000</v>
      </c>
      <c r="H32" s="223"/>
      <c r="I32" s="29"/>
      <c r="J32" s="29"/>
      <c r="K32" s="26">
        <v>44927</v>
      </c>
      <c r="L32" s="26">
        <v>45291</v>
      </c>
      <c r="M32" s="528">
        <f>E33/E32</f>
        <v>0.3</v>
      </c>
      <c r="N32" s="528">
        <f>F33/F32</f>
        <v>0.40162706058659814</v>
      </c>
      <c r="O32" s="439">
        <f>M32*M32/N32</f>
        <v>0.22408848614072496</v>
      </c>
    </row>
    <row r="33" spans="1:15" s="235" customFormat="1" ht="30.95" customHeight="1">
      <c r="A33" s="256"/>
      <c r="B33" s="438"/>
      <c r="C33" s="529"/>
      <c r="D33" s="248" t="s">
        <v>39</v>
      </c>
      <c r="E33" s="255">
        <v>6</v>
      </c>
      <c r="F33" s="225">
        <v>71288000</v>
      </c>
      <c r="G33" s="225">
        <v>71288000</v>
      </c>
      <c r="H33" s="223"/>
      <c r="I33" s="29"/>
      <c r="J33" s="29"/>
      <c r="K33" s="26">
        <v>44927</v>
      </c>
      <c r="L33" s="26">
        <v>45291</v>
      </c>
      <c r="M33" s="528"/>
      <c r="N33" s="528"/>
      <c r="O33" s="439"/>
    </row>
    <row r="34" spans="1:15" s="235" customFormat="1" ht="30.95" customHeight="1">
      <c r="A34" s="256"/>
      <c r="B34" s="437" t="s">
        <v>54</v>
      </c>
      <c r="C34" s="529" t="s">
        <v>55</v>
      </c>
      <c r="D34" s="248" t="s">
        <v>38</v>
      </c>
      <c r="E34" s="253">
        <v>1</v>
      </c>
      <c r="F34" s="225">
        <v>49294000</v>
      </c>
      <c r="G34" s="225">
        <v>49294000</v>
      </c>
      <c r="H34" s="223"/>
      <c r="I34" s="29"/>
      <c r="J34" s="29"/>
      <c r="K34" s="26">
        <v>44927</v>
      </c>
      <c r="L34" s="26">
        <v>45291</v>
      </c>
      <c r="M34" s="528">
        <v>0</v>
      </c>
      <c r="N34" s="528">
        <f>F35/F34</f>
        <v>1</v>
      </c>
      <c r="O34" s="439">
        <f>M34*M34/N34</f>
        <v>0</v>
      </c>
    </row>
    <row r="35" spans="1:15" s="235" customFormat="1" ht="30.95" customHeight="1">
      <c r="A35" s="256"/>
      <c r="B35" s="438"/>
      <c r="C35" s="529"/>
      <c r="D35" s="248" t="s">
        <v>39</v>
      </c>
      <c r="E35" s="255">
        <v>0</v>
      </c>
      <c r="F35" s="225">
        <v>49294000</v>
      </c>
      <c r="G35" s="225">
        <v>49294000</v>
      </c>
      <c r="H35" s="223"/>
      <c r="I35" s="29"/>
      <c r="J35" s="29"/>
      <c r="K35" s="26">
        <v>44927</v>
      </c>
      <c r="L35" s="26">
        <v>45291</v>
      </c>
      <c r="M35" s="528"/>
      <c r="N35" s="528"/>
      <c r="O35" s="439"/>
    </row>
    <row r="36" spans="1:15" s="235" customFormat="1" ht="30.95" customHeight="1">
      <c r="A36" s="256"/>
      <c r="B36" s="437" t="s">
        <v>56</v>
      </c>
      <c r="C36" s="529" t="s">
        <v>57</v>
      </c>
      <c r="D36" s="248" t="s">
        <v>38</v>
      </c>
      <c r="E36" s="253">
        <v>1</v>
      </c>
      <c r="F36" s="225">
        <v>18739000</v>
      </c>
      <c r="G36" s="225">
        <v>18739000</v>
      </c>
      <c r="H36" s="223"/>
      <c r="I36" s="29"/>
      <c r="J36" s="29"/>
      <c r="K36" s="26">
        <v>44927</v>
      </c>
      <c r="L36" s="26">
        <v>45291</v>
      </c>
      <c r="M36" s="528">
        <f>E37/E36</f>
        <v>0</v>
      </c>
      <c r="N36" s="528">
        <f>F37/F36</f>
        <v>0</v>
      </c>
      <c r="O36" s="439">
        <v>0</v>
      </c>
    </row>
    <row r="37" spans="1:15" s="235" customFormat="1" ht="30.95" customHeight="1">
      <c r="A37" s="256"/>
      <c r="B37" s="437"/>
      <c r="C37" s="529"/>
      <c r="D37" s="248" t="s">
        <v>39</v>
      </c>
      <c r="E37" s="255">
        <v>0</v>
      </c>
      <c r="F37" s="225">
        <v>0</v>
      </c>
      <c r="G37" s="225">
        <v>0</v>
      </c>
      <c r="H37" s="223"/>
      <c r="I37" s="29"/>
      <c r="J37" s="29"/>
      <c r="K37" s="26">
        <v>44927</v>
      </c>
      <c r="L37" s="26">
        <v>45291</v>
      </c>
      <c r="M37" s="528"/>
      <c r="N37" s="528"/>
      <c r="O37" s="439"/>
    </row>
    <row r="38" spans="1:15" s="235" customFormat="1" ht="30.95" customHeight="1">
      <c r="A38" s="256"/>
      <c r="B38" s="437" t="s">
        <v>58</v>
      </c>
      <c r="C38" s="529" t="s">
        <v>59</v>
      </c>
      <c r="D38" s="248" t="s">
        <v>38</v>
      </c>
      <c r="E38" s="253">
        <v>100</v>
      </c>
      <c r="F38" s="225">
        <v>21600000</v>
      </c>
      <c r="G38" s="225">
        <v>21600000</v>
      </c>
      <c r="H38" s="223"/>
      <c r="I38" s="29"/>
      <c r="J38" s="29"/>
      <c r="K38" s="26">
        <v>44927</v>
      </c>
      <c r="L38" s="26">
        <v>45291</v>
      </c>
      <c r="M38" s="528">
        <f>E39/E38</f>
        <v>1.81</v>
      </c>
      <c r="N38" s="528">
        <f>F39/F38</f>
        <v>1</v>
      </c>
      <c r="O38" s="439">
        <f>M38*M38/N38</f>
        <v>3.2761</v>
      </c>
    </row>
    <row r="39" spans="1:15" s="235" customFormat="1" ht="30.95" customHeight="1">
      <c r="A39" s="256"/>
      <c r="B39" s="437"/>
      <c r="C39" s="529"/>
      <c r="D39" s="248" t="s">
        <v>39</v>
      </c>
      <c r="E39" s="255">
        <v>181</v>
      </c>
      <c r="F39" s="225">
        <v>21600000</v>
      </c>
      <c r="G39" s="225">
        <v>21600000</v>
      </c>
      <c r="H39" s="223"/>
      <c r="I39" s="29"/>
      <c r="J39" s="29"/>
      <c r="K39" s="26">
        <v>44927</v>
      </c>
      <c r="L39" s="26">
        <v>45291</v>
      </c>
      <c r="M39" s="528"/>
      <c r="N39" s="528"/>
      <c r="O39" s="439"/>
    </row>
    <row r="40" spans="1:15" s="235" customFormat="1" ht="30.95" customHeight="1">
      <c r="A40" s="256"/>
      <c r="B40" s="437" t="s">
        <v>60</v>
      </c>
      <c r="C40" s="529" t="s">
        <v>61</v>
      </c>
      <c r="D40" s="248" t="s">
        <v>38</v>
      </c>
      <c r="E40" s="253">
        <v>190</v>
      </c>
      <c r="F40" s="225">
        <v>29750000</v>
      </c>
      <c r="G40" s="225">
        <v>29750000</v>
      </c>
      <c r="H40" s="223"/>
      <c r="I40" s="29"/>
      <c r="J40" s="29"/>
      <c r="K40" s="26">
        <v>44927</v>
      </c>
      <c r="L40" s="26">
        <v>45291</v>
      </c>
      <c r="M40" s="528">
        <f>E41/E40</f>
        <v>6.8421052631578952E-2</v>
      </c>
      <c r="N40" s="528">
        <f>F41/F40</f>
        <v>1</v>
      </c>
      <c r="O40" s="439">
        <f>M40*M40/N40</f>
        <v>4.681440443213297E-3</v>
      </c>
    </row>
    <row r="41" spans="1:15" s="235" customFormat="1" ht="30.95" customHeight="1">
      <c r="A41" s="256"/>
      <c r="B41" s="437"/>
      <c r="C41" s="529"/>
      <c r="D41" s="248" t="s">
        <v>39</v>
      </c>
      <c r="E41" s="255">
        <v>13</v>
      </c>
      <c r="F41" s="225">
        <v>29750000</v>
      </c>
      <c r="G41" s="225">
        <v>29750000</v>
      </c>
      <c r="H41" s="223"/>
      <c r="I41" s="29"/>
      <c r="J41" s="29"/>
      <c r="K41" s="26">
        <v>44927</v>
      </c>
      <c r="L41" s="26">
        <v>45291</v>
      </c>
      <c r="M41" s="528"/>
      <c r="N41" s="528"/>
      <c r="O41" s="439"/>
    </row>
    <row r="42" spans="1:15" s="235" customFormat="1" ht="30.95" customHeight="1">
      <c r="A42" s="256"/>
      <c r="B42" s="437" t="s">
        <v>62</v>
      </c>
      <c r="C42" s="529" t="s">
        <v>63</v>
      </c>
      <c r="D42" s="248" t="s">
        <v>38</v>
      </c>
      <c r="E42" s="253">
        <v>90</v>
      </c>
      <c r="F42" s="225">
        <v>283400000</v>
      </c>
      <c r="G42" s="225">
        <v>283400000</v>
      </c>
      <c r="H42" s="223"/>
      <c r="I42" s="29"/>
      <c r="J42" s="29"/>
      <c r="K42" s="26">
        <v>44927</v>
      </c>
      <c r="L42" s="26">
        <v>45291</v>
      </c>
      <c r="M42" s="528">
        <f>E43/E42</f>
        <v>1.1444444444444444</v>
      </c>
      <c r="N42" s="528">
        <f>F43/F42</f>
        <v>0.27760762173606213</v>
      </c>
      <c r="O42" s="439">
        <f>M42*M42/N42</f>
        <v>4.7180011781701445</v>
      </c>
    </row>
    <row r="43" spans="1:15" s="235" customFormat="1" ht="30.95" customHeight="1">
      <c r="A43" s="256"/>
      <c r="B43" s="437"/>
      <c r="C43" s="529"/>
      <c r="D43" s="248" t="s">
        <v>39</v>
      </c>
      <c r="E43" s="255">
        <v>103</v>
      </c>
      <c r="F43" s="225">
        <v>78674000</v>
      </c>
      <c r="G43" s="225">
        <v>78674000</v>
      </c>
      <c r="H43" s="223"/>
      <c r="I43" s="29"/>
      <c r="J43" s="29"/>
      <c r="K43" s="26">
        <v>44927</v>
      </c>
      <c r="L43" s="26">
        <v>45291</v>
      </c>
      <c r="M43" s="528"/>
      <c r="N43" s="528"/>
      <c r="O43" s="439"/>
    </row>
    <row r="44" spans="1:15" s="235" customFormat="1" ht="30.95" customHeight="1">
      <c r="A44" s="256"/>
      <c r="B44" s="437" t="s">
        <v>64</v>
      </c>
      <c r="C44" s="529" t="s">
        <v>65</v>
      </c>
      <c r="D44" s="248" t="s">
        <v>38</v>
      </c>
      <c r="E44" s="253">
        <v>50</v>
      </c>
      <c r="F44" s="225">
        <v>316969000</v>
      </c>
      <c r="G44" s="225">
        <v>316969000</v>
      </c>
      <c r="H44" s="223"/>
      <c r="I44" s="29"/>
      <c r="J44" s="29"/>
      <c r="K44" s="26">
        <v>44927</v>
      </c>
      <c r="L44" s="26">
        <v>45291</v>
      </c>
      <c r="M44" s="528">
        <f>E45/E44</f>
        <v>0.2</v>
      </c>
      <c r="N44" s="528">
        <f>F45/F44</f>
        <v>0.43212112225485771</v>
      </c>
      <c r="O44" s="439">
        <f>M44*M44/N44</f>
        <v>9.2566639166526757E-2</v>
      </c>
    </row>
    <row r="45" spans="1:15" s="235" customFormat="1" ht="30.95" customHeight="1">
      <c r="A45" s="256"/>
      <c r="B45" s="437"/>
      <c r="C45" s="529"/>
      <c r="D45" s="248" t="s">
        <v>39</v>
      </c>
      <c r="E45" s="255">
        <v>10</v>
      </c>
      <c r="F45" s="225">
        <v>136969000</v>
      </c>
      <c r="G45" s="225">
        <v>139969000</v>
      </c>
      <c r="H45" s="223"/>
      <c r="I45" s="29"/>
      <c r="J45" s="29"/>
      <c r="K45" s="26">
        <v>44927</v>
      </c>
      <c r="L45" s="26">
        <v>45291</v>
      </c>
      <c r="M45" s="528"/>
      <c r="N45" s="528"/>
      <c r="O45" s="439"/>
    </row>
    <row r="46" spans="1:15" s="235" customFormat="1" ht="30.95" customHeight="1">
      <c r="A46" s="256"/>
      <c r="B46" s="437" t="s">
        <v>66</v>
      </c>
      <c r="C46" s="529" t="s">
        <v>67</v>
      </c>
      <c r="D46" s="248" t="s">
        <v>38</v>
      </c>
      <c r="E46" s="253">
        <v>5</v>
      </c>
      <c r="F46" s="225">
        <v>950000000</v>
      </c>
      <c r="G46" s="225">
        <v>950000000</v>
      </c>
      <c r="H46" s="223"/>
      <c r="I46" s="29"/>
      <c r="J46" s="29"/>
      <c r="K46" s="26">
        <v>44927</v>
      </c>
      <c r="L46" s="26">
        <v>45291</v>
      </c>
      <c r="M46" s="528">
        <f>E47/E46</f>
        <v>14</v>
      </c>
      <c r="N46" s="528">
        <f>F47/F46</f>
        <v>0.63157894736842102</v>
      </c>
      <c r="O46" s="439">
        <f>M46*M46/N46</f>
        <v>310.33333333333337</v>
      </c>
    </row>
    <row r="47" spans="1:15" s="235" customFormat="1" ht="30.95" customHeight="1">
      <c r="A47" s="256"/>
      <c r="B47" s="437"/>
      <c r="C47" s="529"/>
      <c r="D47" s="248" t="s">
        <v>39</v>
      </c>
      <c r="E47" s="255">
        <v>70</v>
      </c>
      <c r="F47" s="225">
        <v>600000000</v>
      </c>
      <c r="G47" s="225">
        <v>600000000</v>
      </c>
      <c r="H47" s="223"/>
      <c r="I47" s="29"/>
      <c r="J47" s="29"/>
      <c r="K47" s="26">
        <v>44927</v>
      </c>
      <c r="L47" s="26">
        <v>45291</v>
      </c>
      <c r="M47" s="528"/>
      <c r="N47" s="528"/>
      <c r="O47" s="439"/>
    </row>
    <row r="48" spans="1:15" s="235" customFormat="1" ht="30.95" customHeight="1">
      <c r="A48" s="256"/>
      <c r="B48" s="437" t="s">
        <v>68</v>
      </c>
      <c r="C48" s="529" t="s">
        <v>69</v>
      </c>
      <c r="D48" s="248" t="s">
        <v>38</v>
      </c>
      <c r="E48" s="253">
        <v>1</v>
      </c>
      <c r="F48" s="225">
        <v>21315000</v>
      </c>
      <c r="G48" s="225">
        <v>21315000</v>
      </c>
      <c r="H48" s="223"/>
      <c r="I48" s="29"/>
      <c r="J48" s="29"/>
      <c r="K48" s="26">
        <v>44927</v>
      </c>
      <c r="L48" s="26">
        <v>45291</v>
      </c>
      <c r="M48" s="528">
        <f>E49/E48</f>
        <v>0</v>
      </c>
      <c r="N48" s="528">
        <f>F49/F48</f>
        <v>1</v>
      </c>
      <c r="O48" s="439">
        <f>M48*M48/N48</f>
        <v>0</v>
      </c>
    </row>
    <row r="49" spans="1:15" s="235" customFormat="1" ht="30.95" customHeight="1">
      <c r="A49" s="256"/>
      <c r="B49" s="437"/>
      <c r="C49" s="529"/>
      <c r="D49" s="248" t="s">
        <v>39</v>
      </c>
      <c r="E49" s="255">
        <v>0</v>
      </c>
      <c r="F49" s="225">
        <v>21315000</v>
      </c>
      <c r="G49" s="225">
        <v>21315000</v>
      </c>
      <c r="H49" s="223"/>
      <c r="I49" s="29"/>
      <c r="J49" s="29"/>
      <c r="K49" s="26">
        <v>44927</v>
      </c>
      <c r="L49" s="26">
        <v>45291</v>
      </c>
      <c r="M49" s="528"/>
      <c r="N49" s="528"/>
      <c r="O49" s="439"/>
    </row>
    <row r="50" spans="1:15" s="235" customFormat="1" ht="30.95" customHeight="1">
      <c r="A50" s="256"/>
      <c r="B50" s="437" t="s">
        <v>70</v>
      </c>
      <c r="C50" s="529" t="s">
        <v>71</v>
      </c>
      <c r="D50" s="248" t="s">
        <v>38</v>
      </c>
      <c r="E50" s="253">
        <v>1</v>
      </c>
      <c r="F50" s="225">
        <v>20300000</v>
      </c>
      <c r="G50" s="225">
        <v>20300000</v>
      </c>
      <c r="H50" s="223"/>
      <c r="I50" s="29"/>
      <c r="J50" s="29"/>
      <c r="K50" s="26">
        <v>44927</v>
      </c>
      <c r="L50" s="26">
        <v>45291</v>
      </c>
      <c r="M50" s="528">
        <f>E51/E50</f>
        <v>0</v>
      </c>
      <c r="N50" s="528">
        <f>F51/F50</f>
        <v>1</v>
      </c>
      <c r="O50" s="439">
        <f>M50*M50/N50</f>
        <v>0</v>
      </c>
    </row>
    <row r="51" spans="1:15" s="235" customFormat="1" ht="30.95" customHeight="1">
      <c r="A51" s="256"/>
      <c r="B51" s="437"/>
      <c r="C51" s="529"/>
      <c r="D51" s="248" t="s">
        <v>39</v>
      </c>
      <c r="E51" s="255">
        <v>0</v>
      </c>
      <c r="F51" s="225">
        <v>20300000</v>
      </c>
      <c r="G51" s="225">
        <v>20300000</v>
      </c>
      <c r="H51" s="223"/>
      <c r="I51" s="29"/>
      <c r="J51" s="29"/>
      <c r="K51" s="26">
        <v>44927</v>
      </c>
      <c r="L51" s="26">
        <v>45291</v>
      </c>
      <c r="M51" s="528"/>
      <c r="N51" s="528"/>
      <c r="O51" s="439"/>
    </row>
    <row r="52" spans="1:15" s="235" customFormat="1" ht="30.95" customHeight="1">
      <c r="A52" s="256"/>
      <c r="B52" s="437" t="s">
        <v>72</v>
      </c>
      <c r="C52" s="529" t="s">
        <v>73</v>
      </c>
      <c r="D52" s="248" t="s">
        <v>38</v>
      </c>
      <c r="E52" s="253">
        <v>1</v>
      </c>
      <c r="F52" s="225">
        <v>144854000</v>
      </c>
      <c r="G52" s="225">
        <v>144854000</v>
      </c>
      <c r="H52" s="223"/>
      <c r="I52" s="29"/>
      <c r="J52" s="29"/>
      <c r="K52" s="26">
        <v>44927</v>
      </c>
      <c r="L52" s="26">
        <v>45291</v>
      </c>
      <c r="M52" s="528">
        <f>E53/E52</f>
        <v>1</v>
      </c>
      <c r="N52" s="528">
        <f>F53/F52</f>
        <v>0.2295414693415439</v>
      </c>
      <c r="O52" s="439">
        <f>M52*M52/N52</f>
        <v>4.3565112781954882</v>
      </c>
    </row>
    <row r="53" spans="1:15" s="235" customFormat="1" ht="30.95" customHeight="1" thickBot="1">
      <c r="A53" s="256"/>
      <c r="B53" s="437"/>
      <c r="C53" s="529"/>
      <c r="D53" s="248" t="s">
        <v>39</v>
      </c>
      <c r="E53" s="255">
        <v>1</v>
      </c>
      <c r="F53" s="225">
        <v>33250000</v>
      </c>
      <c r="G53" s="225">
        <v>33250000</v>
      </c>
      <c r="H53" s="223"/>
      <c r="I53" s="29"/>
      <c r="J53" s="29"/>
      <c r="K53" s="26">
        <v>44927</v>
      </c>
      <c r="L53" s="26">
        <v>45291</v>
      </c>
      <c r="M53" s="528"/>
      <c r="N53" s="528"/>
      <c r="O53" s="439"/>
    </row>
    <row r="54" spans="1:15" s="235" customFormat="1" ht="30.95" customHeight="1">
      <c r="A54" s="257"/>
      <c r="B54" s="437" t="s">
        <v>74</v>
      </c>
      <c r="C54" s="529" t="s">
        <v>73</v>
      </c>
      <c r="D54" s="248" t="s">
        <v>38</v>
      </c>
      <c r="E54" s="253">
        <v>1</v>
      </c>
      <c r="F54" s="225">
        <v>10708000</v>
      </c>
      <c r="G54" s="225">
        <v>10708000</v>
      </c>
      <c r="H54" s="223"/>
      <c r="I54" s="29"/>
      <c r="J54" s="29"/>
      <c r="K54" s="26">
        <v>44927</v>
      </c>
      <c r="L54" s="26">
        <v>45291</v>
      </c>
      <c r="M54" s="528">
        <f>E55/E54</f>
        <v>0</v>
      </c>
      <c r="N54" s="528">
        <f>F55/F54</f>
        <v>0</v>
      </c>
      <c r="O54" s="439">
        <v>0</v>
      </c>
    </row>
    <row r="55" spans="1:15" s="235" customFormat="1" ht="30.95" customHeight="1" thickBot="1">
      <c r="A55" s="258"/>
      <c r="B55" s="553"/>
      <c r="C55" s="554"/>
      <c r="D55" s="259" t="s">
        <v>39</v>
      </c>
      <c r="E55" s="260">
        <v>0</v>
      </c>
      <c r="F55" s="228">
        <v>0</v>
      </c>
      <c r="G55" s="228">
        <v>0</v>
      </c>
      <c r="H55" s="224"/>
      <c r="I55" s="65"/>
      <c r="J55" s="65"/>
      <c r="K55" s="221">
        <v>44927</v>
      </c>
      <c r="L55" s="221">
        <v>45291</v>
      </c>
      <c r="M55" s="566"/>
      <c r="N55" s="566"/>
      <c r="O55" s="565"/>
    </row>
    <row r="56" spans="1:15" s="235" customFormat="1" ht="30.95" customHeight="1">
      <c r="A56" s="256"/>
      <c r="B56" s="407" t="s">
        <v>75</v>
      </c>
      <c r="C56" s="261"/>
      <c r="D56" s="246" t="s">
        <v>38</v>
      </c>
      <c r="E56" s="262"/>
      <c r="F56" s="229" t="e">
        <f>SUM(F18+F20+F22+F24+F26+F28+F30+F32+F34+F36+F38+F40+F42+#REF!+F44+F46+F48+F50+F52+F54)</f>
        <v>#REF!</v>
      </c>
      <c r="G56" s="291" t="e">
        <f>SUM(G18+G20+G22+G24+G26+G28+G30+G32++G34+G36+G38+G40+G42+#REF!+G44+G46+G48+G50+G52+G54)</f>
        <v>#REF!</v>
      </c>
      <c r="H56" s="63"/>
      <c r="I56" s="64"/>
      <c r="J56" s="64"/>
      <c r="K56" s="59"/>
      <c r="L56" s="59"/>
      <c r="M56" s="561">
        <f>SUM(M18:M55)/20</f>
        <v>1.0389432748538012</v>
      </c>
      <c r="N56" s="561" t="e">
        <f>+F57/F56</f>
        <v>#REF!</v>
      </c>
      <c r="O56" s="563"/>
    </row>
    <row r="57" spans="1:15" s="235" customFormat="1" ht="30.95" customHeight="1" thickBot="1">
      <c r="B57" s="408"/>
      <c r="C57" s="263"/>
      <c r="D57" s="259" t="s">
        <v>39</v>
      </c>
      <c r="E57" s="264"/>
      <c r="F57" s="230" t="e">
        <f>SUM(F19+F21+F23+F25+F27+F29+F31+F33+F35+F37+F39+F41+F43+#REF!+F45+F47+F49+F51+F53+F55)</f>
        <v>#REF!</v>
      </c>
      <c r="G57" s="231" t="e">
        <f>SUM(G19+G21+G23+G25+G27+G29+G31+G33+G35+G37+G39+G41+G43+#REF!+G45+G47+G49+G51+G53+G55)</f>
        <v>#REF!</v>
      </c>
      <c r="H57" s="65" t="e">
        <f>F57-1246550000</f>
        <v>#REF!</v>
      </c>
      <c r="I57" s="65"/>
      <c r="J57" s="65"/>
      <c r="K57" s="221"/>
      <c r="L57" s="221"/>
      <c r="M57" s="562"/>
      <c r="N57" s="562"/>
      <c r="O57" s="564"/>
    </row>
    <row r="58" spans="1:15" s="235" customFormat="1" ht="20.100000000000001" hidden="1" customHeight="1" thickBot="1">
      <c r="B58" s="265"/>
      <c r="F58" s="266"/>
      <c r="G58" s="266"/>
      <c r="H58" s="266"/>
      <c r="I58" s="12"/>
      <c r="J58" s="12"/>
      <c r="K58" s="13"/>
      <c r="L58" s="13"/>
      <c r="M58" s="267"/>
      <c r="N58" s="268"/>
      <c r="O58" s="269"/>
    </row>
    <row r="59" spans="1:15" s="235" customFormat="1" ht="30" customHeight="1" thickBot="1">
      <c r="B59" s="270" t="s">
        <v>76</v>
      </c>
      <c r="C59" s="555" t="s">
        <v>77</v>
      </c>
      <c r="D59" s="556"/>
      <c r="E59" s="557"/>
      <c r="F59" s="550" t="s">
        <v>78</v>
      </c>
      <c r="G59" s="551"/>
      <c r="H59" s="551"/>
      <c r="I59" s="551"/>
      <c r="J59" s="552"/>
      <c r="K59" s="558" t="s">
        <v>79</v>
      </c>
      <c r="L59" s="559"/>
      <c r="M59" s="559"/>
      <c r="N59" s="559"/>
      <c r="O59" s="560"/>
    </row>
    <row r="60" spans="1:15" s="235" customFormat="1" ht="39" customHeight="1">
      <c r="B60" s="530" t="s">
        <v>519</v>
      </c>
      <c r="C60" s="548" t="s">
        <v>80</v>
      </c>
      <c r="D60" s="548"/>
      <c r="E60" s="548"/>
      <c r="F60" s="548" t="s">
        <v>81</v>
      </c>
      <c r="G60" s="548"/>
      <c r="H60" s="548"/>
      <c r="I60" s="271" t="s">
        <v>38</v>
      </c>
      <c r="J60" s="272">
        <v>1</v>
      </c>
      <c r="K60" s="539"/>
      <c r="L60" s="540"/>
      <c r="M60" s="540"/>
      <c r="N60" s="540"/>
      <c r="O60" s="541"/>
    </row>
    <row r="61" spans="1:15" s="235" customFormat="1" ht="39" customHeight="1">
      <c r="B61" s="531"/>
      <c r="C61" s="432"/>
      <c r="D61" s="432"/>
      <c r="E61" s="432"/>
      <c r="F61" s="432"/>
      <c r="G61" s="432"/>
      <c r="H61" s="432"/>
      <c r="I61" s="273" t="s">
        <v>39</v>
      </c>
      <c r="J61" s="274">
        <v>0</v>
      </c>
      <c r="K61" s="542"/>
      <c r="L61" s="543"/>
      <c r="M61" s="543"/>
      <c r="N61" s="543"/>
      <c r="O61" s="544"/>
    </row>
    <row r="62" spans="1:15" s="235" customFormat="1" ht="39" customHeight="1">
      <c r="B62" s="531"/>
      <c r="C62" s="432" t="s">
        <v>82</v>
      </c>
      <c r="D62" s="432"/>
      <c r="E62" s="432"/>
      <c r="F62" s="432" t="s">
        <v>83</v>
      </c>
      <c r="G62" s="432"/>
      <c r="H62" s="432"/>
      <c r="I62" s="273" t="s">
        <v>38</v>
      </c>
      <c r="J62" s="275">
        <v>1</v>
      </c>
      <c r="K62" s="542"/>
      <c r="L62" s="543"/>
      <c r="M62" s="543"/>
      <c r="N62" s="543"/>
      <c r="O62" s="544"/>
    </row>
    <row r="63" spans="1:15" s="235" customFormat="1" ht="39" customHeight="1">
      <c r="B63" s="531"/>
      <c r="C63" s="432"/>
      <c r="D63" s="432"/>
      <c r="E63" s="432"/>
      <c r="F63" s="432"/>
      <c r="G63" s="432"/>
      <c r="H63" s="432"/>
      <c r="I63" s="273" t="s">
        <v>39</v>
      </c>
      <c r="J63" s="274">
        <v>0</v>
      </c>
      <c r="K63" s="542"/>
      <c r="L63" s="543"/>
      <c r="M63" s="543"/>
      <c r="N63" s="543"/>
      <c r="O63" s="544"/>
    </row>
    <row r="64" spans="1:15" s="235" customFormat="1" ht="39" customHeight="1">
      <c r="B64" s="531"/>
      <c r="C64" s="432" t="s">
        <v>84</v>
      </c>
      <c r="D64" s="432"/>
      <c r="E64" s="432"/>
      <c r="F64" s="432" t="s">
        <v>85</v>
      </c>
      <c r="G64" s="432"/>
      <c r="H64" s="432"/>
      <c r="I64" s="273" t="s">
        <v>38</v>
      </c>
      <c r="J64" s="275">
        <v>1</v>
      </c>
      <c r="K64" s="542"/>
      <c r="L64" s="543"/>
      <c r="M64" s="543"/>
      <c r="N64" s="543"/>
      <c r="O64" s="544"/>
    </row>
    <row r="65" spans="2:15" s="235" customFormat="1" ht="39" customHeight="1">
      <c r="B65" s="531"/>
      <c r="C65" s="432"/>
      <c r="D65" s="432"/>
      <c r="E65" s="432"/>
      <c r="F65" s="432"/>
      <c r="G65" s="432"/>
      <c r="H65" s="432"/>
      <c r="I65" s="273" t="s">
        <v>39</v>
      </c>
      <c r="J65" s="274">
        <v>0</v>
      </c>
      <c r="K65" s="542"/>
      <c r="L65" s="543"/>
      <c r="M65" s="543"/>
      <c r="N65" s="543"/>
      <c r="O65" s="544"/>
    </row>
    <row r="66" spans="2:15" s="235" customFormat="1" ht="39" customHeight="1">
      <c r="B66" s="531"/>
      <c r="C66" s="432" t="s">
        <v>86</v>
      </c>
      <c r="D66" s="432"/>
      <c r="E66" s="432"/>
      <c r="F66" s="432" t="s">
        <v>83</v>
      </c>
      <c r="G66" s="432"/>
      <c r="H66" s="432"/>
      <c r="I66" s="273" t="s">
        <v>38</v>
      </c>
      <c r="J66" s="275">
        <v>1</v>
      </c>
      <c r="K66" s="542"/>
      <c r="L66" s="543"/>
      <c r="M66" s="543"/>
      <c r="N66" s="543"/>
      <c r="O66" s="544"/>
    </row>
    <row r="67" spans="2:15" s="235" customFormat="1" ht="39" customHeight="1">
      <c r="B67" s="531"/>
      <c r="C67" s="432"/>
      <c r="D67" s="432"/>
      <c r="E67" s="432"/>
      <c r="F67" s="432"/>
      <c r="G67" s="432"/>
      <c r="H67" s="432"/>
      <c r="I67" s="273" t="s">
        <v>39</v>
      </c>
      <c r="J67" s="274">
        <v>0</v>
      </c>
      <c r="K67" s="542"/>
      <c r="L67" s="543"/>
      <c r="M67" s="543"/>
      <c r="N67" s="543"/>
      <c r="O67" s="544"/>
    </row>
    <row r="68" spans="2:15" s="235" customFormat="1" ht="39" customHeight="1">
      <c r="B68" s="531"/>
      <c r="C68" s="432" t="s">
        <v>87</v>
      </c>
      <c r="D68" s="432"/>
      <c r="E68" s="432"/>
      <c r="F68" s="432" t="s">
        <v>88</v>
      </c>
      <c r="G68" s="432"/>
      <c r="H68" s="432"/>
      <c r="I68" s="273" t="s">
        <v>38</v>
      </c>
      <c r="J68" s="275">
        <v>250</v>
      </c>
      <c r="K68" s="542"/>
      <c r="L68" s="543"/>
      <c r="M68" s="543"/>
      <c r="N68" s="543"/>
      <c r="O68" s="544"/>
    </row>
    <row r="69" spans="2:15" s="235" customFormat="1" ht="39" customHeight="1">
      <c r="B69" s="531"/>
      <c r="C69" s="432"/>
      <c r="D69" s="432"/>
      <c r="E69" s="432"/>
      <c r="F69" s="432"/>
      <c r="G69" s="432"/>
      <c r="H69" s="432"/>
      <c r="I69" s="273" t="s">
        <v>39</v>
      </c>
      <c r="J69" s="274">
        <v>0</v>
      </c>
      <c r="K69" s="542"/>
      <c r="L69" s="543"/>
      <c r="M69" s="543"/>
      <c r="N69" s="543"/>
      <c r="O69" s="544"/>
    </row>
    <row r="70" spans="2:15" s="235" customFormat="1" ht="39" customHeight="1">
      <c r="B70" s="531"/>
      <c r="C70" s="432" t="s">
        <v>89</v>
      </c>
      <c r="D70" s="432"/>
      <c r="E70" s="432"/>
      <c r="F70" s="432" t="s">
        <v>90</v>
      </c>
      <c r="G70" s="432"/>
      <c r="H70" s="432"/>
      <c r="I70" s="276" t="s">
        <v>38</v>
      </c>
      <c r="J70" s="275">
        <v>20</v>
      </c>
      <c r="K70" s="542"/>
      <c r="L70" s="543"/>
      <c r="M70" s="543"/>
      <c r="N70" s="543"/>
      <c r="O70" s="544"/>
    </row>
    <row r="71" spans="2:15" s="235" customFormat="1" ht="39" customHeight="1">
      <c r="B71" s="531"/>
      <c r="C71" s="432"/>
      <c r="D71" s="432"/>
      <c r="E71" s="432"/>
      <c r="F71" s="432"/>
      <c r="G71" s="432"/>
      <c r="H71" s="432"/>
      <c r="I71" s="273" t="s">
        <v>39</v>
      </c>
      <c r="J71" s="274">
        <v>0</v>
      </c>
      <c r="K71" s="542"/>
      <c r="L71" s="543"/>
      <c r="M71" s="543"/>
      <c r="N71" s="543"/>
      <c r="O71" s="544"/>
    </row>
    <row r="72" spans="2:15" s="235" customFormat="1" ht="39" customHeight="1">
      <c r="B72" s="531"/>
      <c r="C72" s="432" t="s">
        <v>91</v>
      </c>
      <c r="D72" s="432"/>
      <c r="E72" s="432"/>
      <c r="F72" s="549" t="s">
        <v>92</v>
      </c>
      <c r="G72" s="549"/>
      <c r="H72" s="549"/>
      <c r="I72" s="273" t="s">
        <v>38</v>
      </c>
      <c r="J72" s="275">
        <v>0</v>
      </c>
      <c r="K72" s="542"/>
      <c r="L72" s="543"/>
      <c r="M72" s="543"/>
      <c r="N72" s="543"/>
      <c r="O72" s="544"/>
    </row>
    <row r="73" spans="2:15" s="235" customFormat="1" ht="39" customHeight="1">
      <c r="B73" s="531"/>
      <c r="C73" s="432"/>
      <c r="D73" s="432"/>
      <c r="E73" s="432"/>
      <c r="F73" s="549"/>
      <c r="G73" s="549"/>
      <c r="H73" s="549"/>
      <c r="I73" s="273" t="s">
        <v>39</v>
      </c>
      <c r="J73" s="274">
        <v>0</v>
      </c>
      <c r="K73" s="542"/>
      <c r="L73" s="543"/>
      <c r="M73" s="543"/>
      <c r="N73" s="543"/>
      <c r="O73" s="544"/>
    </row>
    <row r="74" spans="2:15" s="235" customFormat="1" ht="39" customHeight="1">
      <c r="B74" s="531"/>
      <c r="C74" s="432" t="s">
        <v>93</v>
      </c>
      <c r="D74" s="432"/>
      <c r="E74" s="432"/>
      <c r="F74" s="432" t="s">
        <v>94</v>
      </c>
      <c r="G74" s="432"/>
      <c r="H74" s="432"/>
      <c r="I74" s="273" t="s">
        <v>38</v>
      </c>
      <c r="J74" s="275">
        <v>1</v>
      </c>
      <c r="K74" s="542"/>
      <c r="L74" s="543"/>
      <c r="M74" s="543"/>
      <c r="N74" s="543"/>
      <c r="O74" s="544"/>
    </row>
    <row r="75" spans="2:15" s="235" customFormat="1" ht="39" customHeight="1">
      <c r="B75" s="531"/>
      <c r="C75" s="432"/>
      <c r="D75" s="432"/>
      <c r="E75" s="432"/>
      <c r="F75" s="432"/>
      <c r="G75" s="432"/>
      <c r="H75" s="432"/>
      <c r="I75" s="273" t="s">
        <v>39</v>
      </c>
      <c r="J75" s="274">
        <v>0</v>
      </c>
      <c r="K75" s="542"/>
      <c r="L75" s="543"/>
      <c r="M75" s="543"/>
      <c r="N75" s="543"/>
      <c r="O75" s="544"/>
    </row>
    <row r="76" spans="2:15" s="235" customFormat="1" ht="39" customHeight="1">
      <c r="B76" s="531"/>
      <c r="C76" s="432" t="s">
        <v>95</v>
      </c>
      <c r="D76" s="432"/>
      <c r="E76" s="432"/>
      <c r="F76" s="549" t="s">
        <v>96</v>
      </c>
      <c r="G76" s="549"/>
      <c r="H76" s="549"/>
      <c r="I76" s="273" t="s">
        <v>38</v>
      </c>
      <c r="J76" s="275">
        <v>100</v>
      </c>
      <c r="K76" s="542"/>
      <c r="L76" s="543"/>
      <c r="M76" s="543"/>
      <c r="N76" s="543"/>
      <c r="O76" s="544"/>
    </row>
    <row r="77" spans="2:15" s="235" customFormat="1" ht="39" customHeight="1">
      <c r="B77" s="531"/>
      <c r="C77" s="432"/>
      <c r="D77" s="432"/>
      <c r="E77" s="432"/>
      <c r="F77" s="549"/>
      <c r="G77" s="549"/>
      <c r="H77" s="549"/>
      <c r="I77" s="273" t="s">
        <v>39</v>
      </c>
      <c r="J77" s="274">
        <v>0</v>
      </c>
      <c r="K77" s="542"/>
      <c r="L77" s="543"/>
      <c r="M77" s="543"/>
      <c r="N77" s="543"/>
      <c r="O77" s="544"/>
    </row>
    <row r="78" spans="2:15" s="235" customFormat="1" ht="39" customHeight="1">
      <c r="B78" s="531"/>
      <c r="C78" s="432" t="s">
        <v>97</v>
      </c>
      <c r="D78" s="432"/>
      <c r="E78" s="432"/>
      <c r="F78" s="549" t="s">
        <v>98</v>
      </c>
      <c r="G78" s="549"/>
      <c r="H78" s="549"/>
      <c r="I78" s="273" t="s">
        <v>38</v>
      </c>
      <c r="J78" s="275">
        <v>190</v>
      </c>
      <c r="K78" s="542"/>
      <c r="L78" s="543"/>
      <c r="M78" s="543"/>
      <c r="N78" s="543"/>
      <c r="O78" s="544"/>
    </row>
    <row r="79" spans="2:15" s="235" customFormat="1" ht="39" customHeight="1">
      <c r="B79" s="531"/>
      <c r="C79" s="432"/>
      <c r="D79" s="432"/>
      <c r="E79" s="432"/>
      <c r="F79" s="549"/>
      <c r="G79" s="549"/>
      <c r="H79" s="549"/>
      <c r="I79" s="273" t="s">
        <v>39</v>
      </c>
      <c r="J79" s="274">
        <v>0</v>
      </c>
      <c r="K79" s="542"/>
      <c r="L79" s="543"/>
      <c r="M79" s="543"/>
      <c r="N79" s="543"/>
      <c r="O79" s="544"/>
    </row>
    <row r="80" spans="2:15" s="235" customFormat="1" ht="39" customHeight="1">
      <c r="B80" s="531"/>
      <c r="C80" s="432" t="s">
        <v>99</v>
      </c>
      <c r="D80" s="432"/>
      <c r="E80" s="432"/>
      <c r="F80" s="549" t="s">
        <v>98</v>
      </c>
      <c r="G80" s="549"/>
      <c r="H80" s="549"/>
      <c r="I80" s="273" t="s">
        <v>38</v>
      </c>
      <c r="J80" s="275">
        <v>90</v>
      </c>
      <c r="K80" s="542"/>
      <c r="L80" s="543"/>
      <c r="M80" s="543"/>
      <c r="N80" s="543"/>
      <c r="O80" s="544"/>
    </row>
    <row r="81" spans="1:15" s="235" customFormat="1" ht="39" customHeight="1">
      <c r="B81" s="531"/>
      <c r="C81" s="432"/>
      <c r="D81" s="432"/>
      <c r="E81" s="432"/>
      <c r="F81" s="549"/>
      <c r="G81" s="549"/>
      <c r="H81" s="549"/>
      <c r="I81" s="273" t="s">
        <v>39</v>
      </c>
      <c r="J81" s="274">
        <v>0</v>
      </c>
      <c r="K81" s="542"/>
      <c r="L81" s="543"/>
      <c r="M81" s="543"/>
      <c r="N81" s="543"/>
      <c r="O81" s="544"/>
    </row>
    <row r="82" spans="1:15" s="235" customFormat="1" ht="39" customHeight="1">
      <c r="B82" s="531"/>
      <c r="C82" s="432" t="s">
        <v>100</v>
      </c>
      <c r="D82" s="432"/>
      <c r="E82" s="432"/>
      <c r="F82" s="432" t="s">
        <v>101</v>
      </c>
      <c r="G82" s="432"/>
      <c r="H82" s="432"/>
      <c r="I82" s="273" t="s">
        <v>38</v>
      </c>
      <c r="J82" s="275">
        <v>500</v>
      </c>
      <c r="K82" s="542"/>
      <c r="L82" s="543"/>
      <c r="M82" s="543"/>
      <c r="N82" s="543"/>
      <c r="O82" s="544"/>
    </row>
    <row r="83" spans="1:15" s="235" customFormat="1" ht="39" customHeight="1" thickBot="1">
      <c r="B83" s="532"/>
      <c r="C83" s="433"/>
      <c r="D83" s="433"/>
      <c r="E83" s="433"/>
      <c r="F83" s="433"/>
      <c r="G83" s="433"/>
      <c r="H83" s="433"/>
      <c r="I83" s="277" t="s">
        <v>39</v>
      </c>
      <c r="J83" s="278">
        <v>0</v>
      </c>
      <c r="K83" s="542"/>
      <c r="L83" s="543"/>
      <c r="M83" s="543"/>
      <c r="N83" s="543"/>
      <c r="O83" s="544"/>
    </row>
    <row r="84" spans="1:15" s="235" customFormat="1" ht="39" customHeight="1">
      <c r="B84" s="530" t="s">
        <v>520</v>
      </c>
      <c r="C84" s="548" t="s">
        <v>102</v>
      </c>
      <c r="D84" s="548"/>
      <c r="E84" s="548"/>
      <c r="F84" s="548" t="s">
        <v>88</v>
      </c>
      <c r="G84" s="548"/>
      <c r="H84" s="548"/>
      <c r="I84" s="271" t="s">
        <v>38</v>
      </c>
      <c r="J84" s="272">
        <v>50</v>
      </c>
      <c r="K84" s="542"/>
      <c r="L84" s="543"/>
      <c r="M84" s="543"/>
      <c r="N84" s="543"/>
      <c r="O84" s="544"/>
    </row>
    <row r="85" spans="1:15" s="235" customFormat="1" ht="39" customHeight="1">
      <c r="B85" s="531"/>
      <c r="C85" s="432"/>
      <c r="D85" s="432"/>
      <c r="E85" s="432"/>
      <c r="F85" s="432"/>
      <c r="G85" s="432"/>
      <c r="H85" s="432"/>
      <c r="I85" s="273" t="s">
        <v>39</v>
      </c>
      <c r="J85" s="274">
        <v>0</v>
      </c>
      <c r="K85" s="542"/>
      <c r="L85" s="543"/>
      <c r="M85" s="543"/>
      <c r="N85" s="543"/>
      <c r="O85" s="544"/>
    </row>
    <row r="86" spans="1:15" s="235" customFormat="1" ht="39" customHeight="1">
      <c r="B86" s="531"/>
      <c r="C86" s="432" t="s">
        <v>103</v>
      </c>
      <c r="D86" s="432"/>
      <c r="E86" s="432"/>
      <c r="F86" s="432" t="s">
        <v>104</v>
      </c>
      <c r="G86" s="432"/>
      <c r="H86" s="432"/>
      <c r="I86" s="273" t="s">
        <v>38</v>
      </c>
      <c r="J86" s="275">
        <v>5</v>
      </c>
      <c r="K86" s="542"/>
      <c r="L86" s="543"/>
      <c r="M86" s="543"/>
      <c r="N86" s="543"/>
      <c r="O86" s="544"/>
    </row>
    <row r="87" spans="1:15" s="235" customFormat="1" ht="39" customHeight="1">
      <c r="B87" s="531"/>
      <c r="C87" s="432"/>
      <c r="D87" s="432"/>
      <c r="E87" s="432"/>
      <c r="F87" s="432"/>
      <c r="G87" s="432"/>
      <c r="H87" s="432"/>
      <c r="I87" s="273" t="s">
        <v>39</v>
      </c>
      <c r="J87" s="274">
        <v>0</v>
      </c>
      <c r="K87" s="542"/>
      <c r="L87" s="543"/>
      <c r="M87" s="543"/>
      <c r="N87" s="543"/>
      <c r="O87" s="544"/>
    </row>
    <row r="88" spans="1:15" s="235" customFormat="1" ht="39" customHeight="1">
      <c r="B88" s="531"/>
      <c r="C88" s="432" t="s">
        <v>105</v>
      </c>
      <c r="D88" s="432"/>
      <c r="E88" s="432"/>
      <c r="F88" s="432" t="s">
        <v>106</v>
      </c>
      <c r="G88" s="432"/>
      <c r="H88" s="432"/>
      <c r="I88" s="273" t="s">
        <v>38</v>
      </c>
      <c r="J88" s="275">
        <v>1</v>
      </c>
      <c r="K88" s="542"/>
      <c r="L88" s="543"/>
      <c r="M88" s="543"/>
      <c r="N88" s="543"/>
      <c r="O88" s="544"/>
    </row>
    <row r="89" spans="1:15" s="235" customFormat="1" ht="39" customHeight="1" thickBot="1">
      <c r="B89" s="531"/>
      <c r="C89" s="432"/>
      <c r="D89" s="432"/>
      <c r="E89" s="432"/>
      <c r="F89" s="432"/>
      <c r="G89" s="432"/>
      <c r="H89" s="432"/>
      <c r="I89" s="273" t="s">
        <v>39</v>
      </c>
      <c r="J89" s="274">
        <v>0</v>
      </c>
      <c r="K89" s="545"/>
      <c r="L89" s="546"/>
      <c r="M89" s="546"/>
      <c r="N89" s="546"/>
      <c r="O89" s="547"/>
    </row>
    <row r="90" spans="1:15" s="235" customFormat="1" ht="39" customHeight="1">
      <c r="A90" s="279"/>
      <c r="B90" s="531"/>
      <c r="C90" s="432" t="s">
        <v>107</v>
      </c>
      <c r="D90" s="432"/>
      <c r="E90" s="432"/>
      <c r="F90" s="432" t="s">
        <v>108</v>
      </c>
      <c r="G90" s="432"/>
      <c r="H90" s="432"/>
      <c r="I90" s="273" t="s">
        <v>38</v>
      </c>
      <c r="J90" s="275">
        <v>1</v>
      </c>
      <c r="K90" s="400" t="s">
        <v>109</v>
      </c>
      <c r="L90" s="401"/>
      <c r="M90" s="401"/>
      <c r="N90" s="401"/>
      <c r="O90" s="412"/>
    </row>
    <row r="91" spans="1:15" s="235" customFormat="1" ht="39" customHeight="1" thickBot="1">
      <c r="A91" s="280"/>
      <c r="B91" s="532"/>
      <c r="C91" s="433"/>
      <c r="D91" s="433"/>
      <c r="E91" s="433"/>
      <c r="F91" s="433"/>
      <c r="G91" s="433"/>
      <c r="H91" s="433"/>
      <c r="I91" s="277" t="s">
        <v>39</v>
      </c>
      <c r="J91" s="278">
        <v>0</v>
      </c>
      <c r="K91" s="427" t="s">
        <v>110</v>
      </c>
      <c r="L91" s="428"/>
      <c r="M91" s="428"/>
      <c r="N91" s="428"/>
      <c r="O91" s="429"/>
    </row>
    <row r="92" spans="1:15" s="235" customFormat="1" ht="39" customHeight="1">
      <c r="A92" s="281"/>
      <c r="B92" s="413" t="s">
        <v>521</v>
      </c>
      <c r="C92" s="434" t="s">
        <v>111</v>
      </c>
      <c r="D92" s="434"/>
      <c r="E92" s="434"/>
      <c r="F92" s="434" t="s">
        <v>112</v>
      </c>
      <c r="G92" s="434"/>
      <c r="H92" s="434"/>
      <c r="I92" s="282" t="s">
        <v>38</v>
      </c>
      <c r="J92" s="283">
        <v>1</v>
      </c>
      <c r="K92" s="533" t="s">
        <v>113</v>
      </c>
      <c r="L92" s="534"/>
      <c r="M92" s="534"/>
      <c r="N92" s="534"/>
      <c r="O92" s="535"/>
    </row>
    <row r="93" spans="1:15" s="235" customFormat="1" ht="39" customHeight="1">
      <c r="A93" s="284"/>
      <c r="B93" s="414"/>
      <c r="C93" s="432"/>
      <c r="D93" s="432"/>
      <c r="E93" s="432"/>
      <c r="F93" s="432"/>
      <c r="G93" s="432"/>
      <c r="H93" s="432"/>
      <c r="I93" s="273" t="s">
        <v>39</v>
      </c>
      <c r="J93" s="274">
        <v>0</v>
      </c>
      <c r="K93" s="536" t="s">
        <v>114</v>
      </c>
      <c r="L93" s="537"/>
      <c r="M93" s="537"/>
      <c r="N93" s="537"/>
      <c r="O93" s="538"/>
    </row>
    <row r="94" spans="1:15" s="235" customFormat="1" ht="39" customHeight="1">
      <c r="A94" s="284"/>
      <c r="B94" s="414"/>
      <c r="C94" s="416" t="s">
        <v>115</v>
      </c>
      <c r="D94" s="417"/>
      <c r="E94" s="418"/>
      <c r="F94" s="416" t="s">
        <v>112</v>
      </c>
      <c r="G94" s="417"/>
      <c r="H94" s="418"/>
      <c r="I94" s="286" t="s">
        <v>38</v>
      </c>
      <c r="J94" s="275">
        <v>1</v>
      </c>
      <c r="K94" s="422" t="s">
        <v>116</v>
      </c>
      <c r="L94" s="403"/>
      <c r="M94" s="403"/>
      <c r="N94" s="403"/>
      <c r="O94" s="423"/>
    </row>
    <row r="95" spans="1:15" s="235" customFormat="1" ht="39" customHeight="1" thickBot="1">
      <c r="A95" s="287"/>
      <c r="B95" s="415"/>
      <c r="C95" s="419"/>
      <c r="D95" s="420"/>
      <c r="E95" s="421"/>
      <c r="F95" s="419"/>
      <c r="G95" s="420"/>
      <c r="H95" s="421"/>
      <c r="I95" s="430" t="s">
        <v>39</v>
      </c>
      <c r="J95" s="274">
        <v>0</v>
      </c>
      <c r="K95" s="424" t="s">
        <v>113</v>
      </c>
      <c r="L95" s="425"/>
      <c r="M95" s="425"/>
      <c r="N95" s="425"/>
      <c r="O95" s="426"/>
    </row>
    <row r="96" spans="1:15" s="235" customFormat="1" ht="19.5" hidden="1" customHeight="1" thickBot="1">
      <c r="B96" s="37"/>
      <c r="C96" s="288"/>
      <c r="D96" s="288"/>
      <c r="E96" s="288"/>
      <c r="F96" s="288"/>
      <c r="G96" s="288"/>
      <c r="H96" s="288"/>
      <c r="I96" s="431"/>
      <c r="J96" s="289">
        <v>0</v>
      </c>
      <c r="K96" s="36"/>
      <c r="L96" s="36"/>
      <c r="O96" s="290"/>
    </row>
    <row r="97" spans="2:15" s="235" customFormat="1" ht="30" customHeight="1" thickBot="1">
      <c r="B97" s="397" t="s">
        <v>522</v>
      </c>
      <c r="C97" s="398"/>
      <c r="D97" s="398"/>
      <c r="E97" s="398"/>
      <c r="F97" s="398"/>
      <c r="G97" s="398"/>
      <c r="H97" s="398"/>
      <c r="I97" s="398"/>
      <c r="J97" s="398"/>
      <c r="K97" s="398"/>
      <c r="L97" s="398"/>
      <c r="M97" s="398"/>
      <c r="N97" s="398"/>
      <c r="O97" s="399"/>
    </row>
  </sheetData>
  <mergeCells count="186">
    <mergeCell ref="O48:O49"/>
    <mergeCell ref="M46:M47"/>
    <mergeCell ref="M48:M49"/>
    <mergeCell ref="N44:N45"/>
    <mergeCell ref="O46:O47"/>
    <mergeCell ref="O44:O45"/>
    <mergeCell ref="M36:M37"/>
    <mergeCell ref="N36:N37"/>
    <mergeCell ref="O36:O37"/>
    <mergeCell ref="C36:C37"/>
    <mergeCell ref="B40:B41"/>
    <mergeCell ref="C40:C41"/>
    <mergeCell ref="B46:B47"/>
    <mergeCell ref="C46:C47"/>
    <mergeCell ref="C78:E79"/>
    <mergeCell ref="C80:E81"/>
    <mergeCell ref="N40:N41"/>
    <mergeCell ref="M44:M45"/>
    <mergeCell ref="C38:C39"/>
    <mergeCell ref="N32:N33"/>
    <mergeCell ref="O32:O33"/>
    <mergeCell ref="N20:N21"/>
    <mergeCell ref="O20:O21"/>
    <mergeCell ref="M22:M23"/>
    <mergeCell ref="N22:N23"/>
    <mergeCell ref="O22:O23"/>
    <mergeCell ref="M24:M25"/>
    <mergeCell ref="N24:N25"/>
    <mergeCell ref="M30:M31"/>
    <mergeCell ref="N30:N31"/>
    <mergeCell ref="O30:O31"/>
    <mergeCell ref="O24:O25"/>
    <mergeCell ref="M20:M21"/>
    <mergeCell ref="M40:M41"/>
    <mergeCell ref="F86:H87"/>
    <mergeCell ref="F80:H81"/>
    <mergeCell ref="F84:H85"/>
    <mergeCell ref="C86:E87"/>
    <mergeCell ref="C84:E85"/>
    <mergeCell ref="C44:C45"/>
    <mergeCell ref="C70:E71"/>
    <mergeCell ref="C60:E61"/>
    <mergeCell ref="C62:E63"/>
    <mergeCell ref="K59:O59"/>
    <mergeCell ref="N46:N47"/>
    <mergeCell ref="N48:N49"/>
    <mergeCell ref="M56:M57"/>
    <mergeCell ref="N56:N57"/>
    <mergeCell ref="O56:O57"/>
    <mergeCell ref="O54:O55"/>
    <mergeCell ref="M50:M51"/>
    <mergeCell ref="N52:N53"/>
    <mergeCell ref="O52:O53"/>
    <mergeCell ref="M54:M55"/>
    <mergeCell ref="N54:N55"/>
    <mergeCell ref="N50:N51"/>
    <mergeCell ref="O40:O41"/>
    <mergeCell ref="C48:C49"/>
    <mergeCell ref="B54:B55"/>
    <mergeCell ref="B60:B83"/>
    <mergeCell ref="B52:B53"/>
    <mergeCell ref="C64:E65"/>
    <mergeCell ref="C66:E67"/>
    <mergeCell ref="F72:H73"/>
    <mergeCell ref="C82:E83"/>
    <mergeCell ref="C54:C55"/>
    <mergeCell ref="C50:C51"/>
    <mergeCell ref="C59:E59"/>
    <mergeCell ref="C52:C53"/>
    <mergeCell ref="B48:B49"/>
    <mergeCell ref="B84:B91"/>
    <mergeCell ref="K92:O92"/>
    <mergeCell ref="K93:O93"/>
    <mergeCell ref="C88:E89"/>
    <mergeCell ref="F88:H89"/>
    <mergeCell ref="K60:O89"/>
    <mergeCell ref="F66:H67"/>
    <mergeCell ref="F82:H83"/>
    <mergeCell ref="F60:H61"/>
    <mergeCell ref="F74:H75"/>
    <mergeCell ref="F76:H77"/>
    <mergeCell ref="F78:H79"/>
    <mergeCell ref="F70:H71"/>
    <mergeCell ref="F68:H69"/>
    <mergeCell ref="C68:E69"/>
    <mergeCell ref="F62:H63"/>
    <mergeCell ref="F92:H93"/>
    <mergeCell ref="C72:E73"/>
    <mergeCell ref="C74:E75"/>
    <mergeCell ref="C76:E77"/>
    <mergeCell ref="F59:J59"/>
    <mergeCell ref="F64:H65"/>
    <mergeCell ref="B50:B51"/>
    <mergeCell ref="O50:O51"/>
    <mergeCell ref="M52:M53"/>
    <mergeCell ref="B32:B33"/>
    <mergeCell ref="C32:C33"/>
    <mergeCell ref="C20:C21"/>
    <mergeCell ref="M26:M27"/>
    <mergeCell ref="O26:O27"/>
    <mergeCell ref="N26:N27"/>
    <mergeCell ref="M32:M33"/>
    <mergeCell ref="N42:N43"/>
    <mergeCell ref="O42:O43"/>
    <mergeCell ref="N38:N39"/>
    <mergeCell ref="O38:O39"/>
    <mergeCell ref="N34:N35"/>
    <mergeCell ref="B42:B43"/>
    <mergeCell ref="C42:C43"/>
    <mergeCell ref="B38:B39"/>
    <mergeCell ref="B34:B35"/>
    <mergeCell ref="C34:C35"/>
    <mergeCell ref="M34:M35"/>
    <mergeCell ref="B36:B37"/>
    <mergeCell ref="M38:M39"/>
    <mergeCell ref="M42:M43"/>
    <mergeCell ref="B44:B45"/>
    <mergeCell ref="L10:N14"/>
    <mergeCell ref="O10:O14"/>
    <mergeCell ref="B15:B17"/>
    <mergeCell ref="B28:B29"/>
    <mergeCell ref="C22:C23"/>
    <mergeCell ref="C24:C25"/>
    <mergeCell ref="C28:C29"/>
    <mergeCell ref="B18:B19"/>
    <mergeCell ref="B22:B23"/>
    <mergeCell ref="B24:B25"/>
    <mergeCell ref="K15:L16"/>
    <mergeCell ref="M15:O15"/>
    <mergeCell ref="M16:M17"/>
    <mergeCell ref="N16:N17"/>
    <mergeCell ref="O16:O17"/>
    <mergeCell ref="M18:M19"/>
    <mergeCell ref="N18:N19"/>
    <mergeCell ref="O18:O19"/>
    <mergeCell ref="M28:M29"/>
    <mergeCell ref="N28:N29"/>
    <mergeCell ref="O28:O29"/>
    <mergeCell ref="J1:M1"/>
    <mergeCell ref="N1:O4"/>
    <mergeCell ref="J2:M2"/>
    <mergeCell ref="C15:C17"/>
    <mergeCell ref="D15:D16"/>
    <mergeCell ref="B7:C7"/>
    <mergeCell ref="E15:E17"/>
    <mergeCell ref="F15:F17"/>
    <mergeCell ref="G15:J16"/>
    <mergeCell ref="B5:O5"/>
    <mergeCell ref="C6:H6"/>
    <mergeCell ref="C3:I4"/>
    <mergeCell ref="J3:M3"/>
    <mergeCell ref="J4:M4"/>
    <mergeCell ref="H8:J14"/>
    <mergeCell ref="K8:O8"/>
    <mergeCell ref="B9:G9"/>
    <mergeCell ref="L9:N9"/>
    <mergeCell ref="B10:G10"/>
    <mergeCell ref="B1:B4"/>
    <mergeCell ref="C1:I2"/>
    <mergeCell ref="E7:O7"/>
    <mergeCell ref="B8:G8"/>
    <mergeCell ref="K10:K14"/>
    <mergeCell ref="B97:O97"/>
    <mergeCell ref="B11:G11"/>
    <mergeCell ref="C12:G12"/>
    <mergeCell ref="C13:G13"/>
    <mergeCell ref="C14:G14"/>
    <mergeCell ref="B56:B57"/>
    <mergeCell ref="C18:C19"/>
    <mergeCell ref="B20:B21"/>
    <mergeCell ref="K90:O90"/>
    <mergeCell ref="B92:B95"/>
    <mergeCell ref="C94:E95"/>
    <mergeCell ref="F94:H95"/>
    <mergeCell ref="K94:O94"/>
    <mergeCell ref="K95:O95"/>
    <mergeCell ref="K91:O91"/>
    <mergeCell ref="I95:I96"/>
    <mergeCell ref="C90:E91"/>
    <mergeCell ref="F90:H91"/>
    <mergeCell ref="C92:E93"/>
    <mergeCell ref="B26:B27"/>
    <mergeCell ref="C26:C27"/>
    <mergeCell ref="B30:B31"/>
    <mergeCell ref="C30:C31"/>
    <mergeCell ref="O34:O35"/>
  </mergeCells>
  <pageMargins left="1.1417322834645669" right="0.55118110236220474" top="0.19685039370078741" bottom="0.15748031496062992" header="0" footer="0"/>
  <pageSetup paperSize="5" scale="35" fitToHeight="0" orientation="landscape" r:id="rId1"/>
  <headerFooter alignWithMargins="0"/>
  <rowBreaks count="4" manualBreakCount="4">
    <brk id="34" min="1" max="15" man="1"/>
    <brk id="47" min="1" max="15" man="1"/>
    <brk id="59" min="1" max="15" man="1"/>
    <brk id="83" min="1" max="15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HD57"/>
  <sheetViews>
    <sheetView topLeftCell="B15" zoomScale="91" zoomScaleNormal="41" zoomScaleSheetLayoutView="62" workbookViewId="0">
      <selection activeCell="E18" sqref="E18"/>
    </sheetView>
  </sheetViews>
  <sheetFormatPr baseColWidth="10" defaultColWidth="9.6640625" defaultRowHeight="18"/>
  <cols>
    <col min="1" max="1" width="4.44140625" style="1" hidden="1" customWidth="1"/>
    <col min="2" max="2" width="72.6640625" style="23" customWidth="1"/>
    <col min="3" max="3" width="17.6640625" style="1" customWidth="1"/>
    <col min="4" max="4" width="16.6640625" style="1" customWidth="1"/>
    <col min="5" max="5" width="10.5546875" style="1" customWidth="1"/>
    <col min="6" max="6" width="21.33203125" style="1" customWidth="1"/>
    <col min="7" max="7" width="19.88671875" style="1" customWidth="1"/>
    <col min="8" max="8" width="10.44140625" style="2" customWidth="1"/>
    <col min="9" max="9" width="10.5546875" style="1" customWidth="1"/>
    <col min="10" max="10" width="9.109375" style="1" customWidth="1"/>
    <col min="11" max="11" width="10.33203125" style="3" customWidth="1"/>
    <col min="12" max="12" width="16.109375" style="3" customWidth="1"/>
    <col min="13" max="13" width="8.77734375" style="1" customWidth="1"/>
    <col min="14" max="14" width="9.44140625" style="1" customWidth="1"/>
    <col min="15" max="15" width="12.44140625" style="1" customWidth="1"/>
    <col min="16" max="16" width="13.44140625" style="1" bestFit="1" customWidth="1"/>
    <col min="17" max="17" width="36.109375" style="1" customWidth="1"/>
    <col min="18" max="16384" width="9.6640625" style="1"/>
  </cols>
  <sheetData>
    <row r="1" spans="2:212" ht="27" customHeight="1">
      <c r="B1" s="662"/>
      <c r="C1" s="665" t="s">
        <v>0</v>
      </c>
      <c r="D1" s="665"/>
      <c r="E1" s="665"/>
      <c r="F1" s="665"/>
      <c r="G1" s="665"/>
      <c r="H1" s="665"/>
      <c r="I1" s="665"/>
      <c r="J1" s="667" t="s">
        <v>1</v>
      </c>
      <c r="K1" s="667"/>
      <c r="L1" s="667"/>
      <c r="M1" s="667"/>
      <c r="N1" s="668"/>
      <c r="O1" s="669"/>
    </row>
    <row r="2" spans="2:212" ht="27" customHeight="1">
      <c r="B2" s="663"/>
      <c r="C2" s="666"/>
      <c r="D2" s="666"/>
      <c r="E2" s="666"/>
      <c r="F2" s="666"/>
      <c r="G2" s="666"/>
      <c r="H2" s="666"/>
      <c r="I2" s="666"/>
      <c r="J2" s="674" t="s">
        <v>2</v>
      </c>
      <c r="K2" s="674"/>
      <c r="L2" s="674"/>
      <c r="M2" s="674"/>
      <c r="N2" s="670"/>
      <c r="O2" s="671"/>
    </row>
    <row r="3" spans="2:212" ht="48" customHeight="1">
      <c r="B3" s="663"/>
      <c r="C3" s="666" t="s">
        <v>3</v>
      </c>
      <c r="D3" s="666"/>
      <c r="E3" s="666"/>
      <c r="F3" s="666"/>
      <c r="G3" s="666"/>
      <c r="H3" s="666"/>
      <c r="I3" s="666"/>
      <c r="J3" s="674" t="s">
        <v>4</v>
      </c>
      <c r="K3" s="674"/>
      <c r="L3" s="674"/>
      <c r="M3" s="674"/>
      <c r="N3" s="670"/>
      <c r="O3" s="671"/>
    </row>
    <row r="4" spans="2:212" ht="27" customHeight="1" thickBot="1">
      <c r="B4" s="664"/>
      <c r="C4" s="675"/>
      <c r="D4" s="675"/>
      <c r="E4" s="675"/>
      <c r="F4" s="675"/>
      <c r="G4" s="675"/>
      <c r="H4" s="675"/>
      <c r="I4" s="675"/>
      <c r="J4" s="676" t="s">
        <v>5</v>
      </c>
      <c r="K4" s="676"/>
      <c r="L4" s="676"/>
      <c r="M4" s="676"/>
      <c r="N4" s="672"/>
      <c r="O4" s="673"/>
    </row>
    <row r="5" spans="2:212" s="4" customFormat="1" ht="30" customHeight="1">
      <c r="B5" s="677" t="s">
        <v>117</v>
      </c>
      <c r="C5" s="678"/>
      <c r="D5" s="678"/>
      <c r="E5" s="678"/>
      <c r="F5" s="678"/>
      <c r="G5" s="678"/>
      <c r="H5" s="678"/>
      <c r="I5" s="678"/>
      <c r="J5" s="678"/>
      <c r="K5" s="678"/>
      <c r="L5" s="678"/>
      <c r="M5" s="678"/>
      <c r="N5" s="678"/>
      <c r="O5" s="679"/>
    </row>
    <row r="6" spans="2:212" ht="30" customHeight="1">
      <c r="B6" s="44" t="s">
        <v>118</v>
      </c>
      <c r="C6" s="614" t="s">
        <v>509</v>
      </c>
      <c r="D6" s="614"/>
      <c r="E6" s="614"/>
      <c r="F6" s="614"/>
      <c r="G6" s="614"/>
      <c r="H6" s="614"/>
      <c r="I6" s="614"/>
      <c r="J6" s="614"/>
      <c r="K6" s="614"/>
      <c r="L6" s="614"/>
      <c r="M6" s="614"/>
      <c r="N6" s="614"/>
      <c r="O6" s="615"/>
    </row>
    <row r="7" spans="2:212" s="298" customFormat="1" ht="30" customHeight="1">
      <c r="B7" s="680" t="s">
        <v>511</v>
      </c>
      <c r="C7" s="681"/>
      <c r="D7" s="640" t="s">
        <v>8</v>
      </c>
      <c r="E7" s="641"/>
      <c r="F7" s="641"/>
      <c r="G7" s="641"/>
      <c r="H7" s="641"/>
      <c r="I7" s="641"/>
      <c r="J7" s="641"/>
      <c r="K7" s="641"/>
      <c r="L7" s="641"/>
      <c r="M7" s="641"/>
      <c r="N7" s="641"/>
      <c r="O7" s="642"/>
    </row>
    <row r="8" spans="2:212" s="298" customFormat="1" ht="30" customHeight="1">
      <c r="B8" s="498" t="s">
        <v>512</v>
      </c>
      <c r="C8" s="499"/>
      <c r="D8" s="499"/>
      <c r="E8" s="499"/>
      <c r="F8" s="499"/>
      <c r="G8" s="499"/>
      <c r="H8" s="682" t="s">
        <v>523</v>
      </c>
      <c r="I8" s="683"/>
      <c r="J8" s="684"/>
      <c r="K8" s="691" t="s">
        <v>9</v>
      </c>
      <c r="L8" s="691"/>
      <c r="M8" s="691"/>
      <c r="N8" s="691"/>
      <c r="O8" s="692"/>
    </row>
    <row r="9" spans="2:212" s="298" customFormat="1" ht="30" customHeight="1">
      <c r="B9" s="485" t="s">
        <v>524</v>
      </c>
      <c r="C9" s="486"/>
      <c r="D9" s="486"/>
      <c r="E9" s="486"/>
      <c r="F9" s="486"/>
      <c r="G9" s="486"/>
      <c r="H9" s="685"/>
      <c r="I9" s="686"/>
      <c r="J9" s="687"/>
      <c r="K9" s="34" t="s">
        <v>10</v>
      </c>
      <c r="L9" s="693" t="s">
        <v>11</v>
      </c>
      <c r="M9" s="693"/>
      <c r="N9" s="693"/>
      <c r="O9" s="35" t="s">
        <v>12</v>
      </c>
    </row>
    <row r="10" spans="2:212" s="298" customFormat="1" ht="36" customHeight="1">
      <c r="B10" s="488" t="s">
        <v>525</v>
      </c>
      <c r="C10" s="489"/>
      <c r="D10" s="489"/>
      <c r="E10" s="489"/>
      <c r="F10" s="489"/>
      <c r="G10" s="489"/>
      <c r="H10" s="685"/>
      <c r="I10" s="686"/>
      <c r="J10" s="687"/>
      <c r="K10" s="624"/>
      <c r="L10" s="627" t="s">
        <v>13</v>
      </c>
      <c r="M10" s="628"/>
      <c r="N10" s="629"/>
      <c r="O10" s="636"/>
    </row>
    <row r="11" spans="2:212" s="298" customFormat="1" ht="30" customHeight="1">
      <c r="B11" s="299" t="s">
        <v>119</v>
      </c>
      <c r="C11" s="237"/>
      <c r="D11" s="237"/>
      <c r="E11" s="237"/>
      <c r="F11" s="237"/>
      <c r="G11" s="238"/>
      <c r="H11" s="685"/>
      <c r="I11" s="686"/>
      <c r="J11" s="687"/>
      <c r="K11" s="625"/>
      <c r="L11" s="630"/>
      <c r="M11" s="631"/>
      <c r="N11" s="632"/>
      <c r="O11" s="637"/>
    </row>
    <row r="12" spans="2:212" s="298" customFormat="1" ht="30" customHeight="1">
      <c r="B12" s="285" t="s">
        <v>120</v>
      </c>
      <c r="C12" s="616" t="s">
        <v>526</v>
      </c>
      <c r="D12" s="403"/>
      <c r="E12" s="403"/>
      <c r="F12" s="403"/>
      <c r="G12" s="404"/>
      <c r="H12" s="685"/>
      <c r="I12" s="686"/>
      <c r="J12" s="687"/>
      <c r="K12" s="625"/>
      <c r="L12" s="630"/>
      <c r="M12" s="631"/>
      <c r="N12" s="632"/>
      <c r="O12" s="637"/>
    </row>
    <row r="13" spans="2:212" s="298" customFormat="1" ht="30" customHeight="1" thickBot="1">
      <c r="B13" s="300" t="s">
        <v>121</v>
      </c>
      <c r="C13" s="639" t="s">
        <v>518</v>
      </c>
      <c r="D13" s="405"/>
      <c r="E13" s="405"/>
      <c r="F13" s="405"/>
      <c r="G13" s="406"/>
      <c r="H13" s="688"/>
      <c r="I13" s="689"/>
      <c r="J13" s="690"/>
      <c r="K13" s="626"/>
      <c r="L13" s="633"/>
      <c r="M13" s="634"/>
      <c r="N13" s="635"/>
      <c r="O13" s="638"/>
    </row>
    <row r="14" spans="2:212" s="298" customFormat="1" ht="24.95" customHeight="1">
      <c r="B14" s="585" t="s">
        <v>18</v>
      </c>
      <c r="C14" s="643" t="s">
        <v>19</v>
      </c>
      <c r="D14" s="617" t="s">
        <v>20</v>
      </c>
      <c r="E14" s="643" t="s">
        <v>21</v>
      </c>
      <c r="F14" s="643" t="s">
        <v>22</v>
      </c>
      <c r="G14" s="646" t="s">
        <v>23</v>
      </c>
      <c r="H14" s="647"/>
      <c r="I14" s="647"/>
      <c r="J14" s="648"/>
      <c r="K14" s="643" t="s">
        <v>24</v>
      </c>
      <c r="L14" s="643"/>
      <c r="M14" s="652" t="s">
        <v>25</v>
      </c>
      <c r="N14" s="652"/>
      <c r="O14" s="653"/>
      <c r="P14" s="301"/>
      <c r="Q14" s="301"/>
      <c r="R14" s="301"/>
      <c r="S14" s="301"/>
      <c r="T14" s="301"/>
      <c r="U14" s="301"/>
      <c r="V14" s="301"/>
      <c r="W14" s="301"/>
      <c r="X14" s="301"/>
      <c r="Y14" s="301"/>
      <c r="Z14" s="301"/>
      <c r="AA14" s="301"/>
      <c r="AB14" s="301"/>
      <c r="AC14" s="301"/>
      <c r="AD14" s="301"/>
      <c r="AE14" s="301"/>
      <c r="AF14" s="301"/>
      <c r="AG14" s="301"/>
      <c r="AH14" s="301"/>
      <c r="AI14" s="301"/>
      <c r="AJ14" s="301"/>
      <c r="AK14" s="301"/>
      <c r="AL14" s="301"/>
      <c r="AM14" s="301"/>
      <c r="AN14" s="301"/>
      <c r="AO14" s="301"/>
      <c r="AP14" s="301"/>
      <c r="AQ14" s="301"/>
      <c r="AR14" s="301"/>
      <c r="AS14" s="301"/>
      <c r="AT14" s="301"/>
      <c r="AU14" s="301"/>
      <c r="AV14" s="301"/>
      <c r="AW14" s="301"/>
      <c r="AX14" s="301"/>
      <c r="AY14" s="301"/>
      <c r="AZ14" s="301"/>
      <c r="BA14" s="301"/>
      <c r="BB14" s="301"/>
      <c r="BC14" s="301"/>
      <c r="BD14" s="301"/>
      <c r="BE14" s="301"/>
      <c r="BF14" s="301"/>
      <c r="BG14" s="301"/>
      <c r="BH14" s="301"/>
      <c r="BI14" s="301"/>
      <c r="BJ14" s="301"/>
      <c r="BK14" s="301"/>
      <c r="BL14" s="301"/>
      <c r="BM14" s="301"/>
      <c r="BN14" s="301"/>
      <c r="BO14" s="301"/>
      <c r="BP14" s="301"/>
      <c r="BQ14" s="301"/>
      <c r="BR14" s="301"/>
      <c r="BS14" s="301"/>
      <c r="BT14" s="301"/>
      <c r="BU14" s="301"/>
      <c r="BV14" s="301"/>
      <c r="BW14" s="301"/>
      <c r="BX14" s="301"/>
      <c r="BY14" s="301"/>
      <c r="BZ14" s="301"/>
      <c r="CA14" s="301"/>
      <c r="CB14" s="301"/>
      <c r="CC14" s="301"/>
      <c r="CD14" s="301"/>
      <c r="CE14" s="301"/>
      <c r="CF14" s="301"/>
      <c r="CG14" s="301"/>
      <c r="CH14" s="301"/>
      <c r="CI14" s="301"/>
      <c r="CJ14" s="301"/>
      <c r="CK14" s="301"/>
      <c r="CL14" s="301"/>
      <c r="CM14" s="301"/>
      <c r="CN14" s="301"/>
      <c r="CO14" s="301"/>
      <c r="CP14" s="301"/>
      <c r="CQ14" s="301"/>
      <c r="CR14" s="301"/>
      <c r="CS14" s="301"/>
      <c r="CT14" s="301"/>
      <c r="CU14" s="301"/>
      <c r="CV14" s="301"/>
      <c r="CW14" s="301"/>
      <c r="CX14" s="301"/>
      <c r="CY14" s="301"/>
      <c r="CZ14" s="301"/>
      <c r="DA14" s="301"/>
      <c r="DB14" s="301"/>
      <c r="DC14" s="301"/>
      <c r="DD14" s="301"/>
      <c r="DE14" s="301"/>
      <c r="DF14" s="301"/>
      <c r="DG14" s="301"/>
      <c r="DH14" s="301"/>
      <c r="DI14" s="301"/>
      <c r="DJ14" s="301"/>
      <c r="DK14" s="301"/>
      <c r="DL14" s="301"/>
      <c r="DM14" s="301"/>
      <c r="DN14" s="301"/>
      <c r="DO14" s="301"/>
      <c r="DP14" s="301"/>
      <c r="DQ14" s="301"/>
      <c r="DR14" s="301"/>
      <c r="DS14" s="301"/>
      <c r="DT14" s="301"/>
      <c r="DU14" s="301"/>
      <c r="DV14" s="301"/>
      <c r="DW14" s="301"/>
      <c r="DX14" s="301"/>
      <c r="DY14" s="301"/>
      <c r="DZ14" s="301"/>
      <c r="EA14" s="301"/>
      <c r="EB14" s="301"/>
      <c r="EC14" s="301"/>
      <c r="ED14" s="301"/>
      <c r="EE14" s="301"/>
      <c r="EF14" s="301"/>
      <c r="EG14" s="301"/>
      <c r="EH14" s="301"/>
      <c r="EI14" s="301"/>
      <c r="EJ14" s="301"/>
      <c r="EK14" s="301"/>
      <c r="EL14" s="301"/>
      <c r="EM14" s="301"/>
      <c r="EN14" s="301"/>
      <c r="EO14" s="301"/>
      <c r="EP14" s="301"/>
      <c r="EQ14" s="301"/>
      <c r="ER14" s="301"/>
      <c r="ES14" s="301"/>
      <c r="ET14" s="301"/>
      <c r="EU14" s="301"/>
      <c r="EV14" s="301"/>
      <c r="EW14" s="301"/>
      <c r="EX14" s="301"/>
      <c r="EY14" s="301"/>
      <c r="EZ14" s="301"/>
      <c r="FA14" s="301"/>
      <c r="FB14" s="301"/>
      <c r="FC14" s="301"/>
      <c r="FD14" s="301"/>
      <c r="FE14" s="301"/>
      <c r="FF14" s="301"/>
      <c r="FG14" s="301"/>
      <c r="FH14" s="301"/>
      <c r="FI14" s="301"/>
      <c r="FJ14" s="301"/>
      <c r="FK14" s="301"/>
      <c r="FL14" s="301"/>
      <c r="FM14" s="301"/>
      <c r="FN14" s="301"/>
      <c r="FO14" s="301"/>
      <c r="FP14" s="301"/>
      <c r="FQ14" s="301"/>
      <c r="FR14" s="301"/>
      <c r="FS14" s="301"/>
      <c r="FT14" s="301"/>
      <c r="FU14" s="301"/>
      <c r="FV14" s="301"/>
      <c r="FW14" s="301"/>
      <c r="FX14" s="301"/>
      <c r="FY14" s="301"/>
      <c r="FZ14" s="301"/>
      <c r="GA14" s="301"/>
      <c r="GB14" s="301"/>
      <c r="GC14" s="301"/>
      <c r="GD14" s="301"/>
      <c r="GE14" s="301"/>
      <c r="GF14" s="301"/>
      <c r="GG14" s="301"/>
      <c r="GH14" s="301"/>
      <c r="GI14" s="301"/>
      <c r="GJ14" s="301"/>
      <c r="GK14" s="301"/>
      <c r="GL14" s="301"/>
      <c r="GM14" s="301"/>
      <c r="GN14" s="301"/>
      <c r="GO14" s="301"/>
      <c r="GP14" s="301"/>
      <c r="GQ14" s="301"/>
      <c r="GR14" s="301"/>
      <c r="GS14" s="301"/>
      <c r="GT14" s="301"/>
      <c r="GU14" s="301"/>
      <c r="GV14" s="301"/>
      <c r="GW14" s="301"/>
      <c r="GX14" s="301"/>
      <c r="GY14" s="301"/>
      <c r="GZ14" s="301"/>
      <c r="HA14" s="301"/>
      <c r="HB14" s="301"/>
      <c r="HC14" s="301"/>
      <c r="HD14" s="301"/>
    </row>
    <row r="15" spans="2:212" s="298" customFormat="1" ht="18" customHeight="1">
      <c r="B15" s="620"/>
      <c r="C15" s="644"/>
      <c r="D15" s="618"/>
      <c r="E15" s="644"/>
      <c r="F15" s="644"/>
      <c r="G15" s="649"/>
      <c r="H15" s="650"/>
      <c r="I15" s="650"/>
      <c r="J15" s="651"/>
      <c r="K15" s="644"/>
      <c r="L15" s="644"/>
      <c r="M15" s="644" t="s">
        <v>26</v>
      </c>
      <c r="N15" s="644" t="s">
        <v>27</v>
      </c>
      <c r="O15" s="622" t="s">
        <v>28</v>
      </c>
      <c r="P15" s="301"/>
      <c r="Q15" s="301"/>
      <c r="R15" s="301"/>
      <c r="S15" s="301"/>
      <c r="T15" s="301"/>
      <c r="U15" s="301"/>
      <c r="V15" s="301"/>
      <c r="W15" s="301"/>
      <c r="X15" s="301"/>
      <c r="Y15" s="301"/>
      <c r="Z15" s="301"/>
      <c r="AA15" s="301"/>
      <c r="AB15" s="301"/>
      <c r="AC15" s="301"/>
      <c r="AD15" s="301"/>
      <c r="AE15" s="301"/>
      <c r="AF15" s="301"/>
      <c r="AG15" s="301"/>
      <c r="AH15" s="301"/>
      <c r="AI15" s="301"/>
      <c r="AJ15" s="301"/>
      <c r="AK15" s="301"/>
      <c r="AL15" s="301"/>
      <c r="AM15" s="301"/>
      <c r="AN15" s="301"/>
      <c r="AO15" s="301"/>
      <c r="AP15" s="301"/>
      <c r="AQ15" s="301"/>
      <c r="AR15" s="301"/>
      <c r="AS15" s="301"/>
      <c r="AT15" s="301"/>
      <c r="AU15" s="301"/>
      <c r="AV15" s="301"/>
      <c r="AW15" s="301"/>
      <c r="AX15" s="301"/>
      <c r="AY15" s="301"/>
      <c r="AZ15" s="301"/>
      <c r="BA15" s="301"/>
      <c r="BB15" s="301"/>
      <c r="BC15" s="301"/>
      <c r="BD15" s="301"/>
      <c r="BE15" s="301"/>
      <c r="BF15" s="301"/>
      <c r="BG15" s="301"/>
      <c r="BH15" s="301"/>
      <c r="BI15" s="301"/>
      <c r="BJ15" s="301"/>
      <c r="BK15" s="301"/>
      <c r="BL15" s="301"/>
      <c r="BM15" s="301"/>
      <c r="BN15" s="301"/>
      <c r="BO15" s="301"/>
      <c r="BP15" s="301"/>
      <c r="BQ15" s="301"/>
      <c r="BR15" s="301"/>
      <c r="BS15" s="301"/>
      <c r="BT15" s="301"/>
      <c r="BU15" s="301"/>
      <c r="BV15" s="301"/>
      <c r="BW15" s="301"/>
      <c r="BX15" s="301"/>
      <c r="BY15" s="301"/>
      <c r="BZ15" s="301"/>
      <c r="CA15" s="301"/>
      <c r="CB15" s="301"/>
      <c r="CC15" s="301"/>
      <c r="CD15" s="301"/>
      <c r="CE15" s="301"/>
      <c r="CF15" s="301"/>
      <c r="CG15" s="301"/>
      <c r="CH15" s="301"/>
      <c r="CI15" s="301"/>
      <c r="CJ15" s="301"/>
      <c r="CK15" s="301"/>
      <c r="CL15" s="301"/>
      <c r="CM15" s="301"/>
      <c r="CN15" s="301"/>
      <c r="CO15" s="301"/>
      <c r="CP15" s="301"/>
      <c r="CQ15" s="301"/>
      <c r="CR15" s="301"/>
      <c r="CS15" s="301"/>
      <c r="CT15" s="301"/>
      <c r="CU15" s="301"/>
      <c r="CV15" s="301"/>
      <c r="CW15" s="301"/>
      <c r="CX15" s="301"/>
      <c r="CY15" s="301"/>
      <c r="CZ15" s="301"/>
      <c r="DA15" s="301"/>
      <c r="DB15" s="301"/>
      <c r="DC15" s="301"/>
      <c r="DD15" s="301"/>
      <c r="DE15" s="301"/>
      <c r="DF15" s="301"/>
      <c r="DG15" s="301"/>
      <c r="DH15" s="301"/>
      <c r="DI15" s="301"/>
      <c r="DJ15" s="301"/>
      <c r="DK15" s="301"/>
      <c r="DL15" s="301"/>
      <c r="DM15" s="301"/>
      <c r="DN15" s="301"/>
      <c r="DO15" s="301"/>
      <c r="DP15" s="301"/>
      <c r="DQ15" s="301"/>
      <c r="DR15" s="301"/>
      <c r="DS15" s="301"/>
      <c r="DT15" s="301"/>
      <c r="DU15" s="301"/>
      <c r="DV15" s="301"/>
      <c r="DW15" s="301"/>
      <c r="DX15" s="301"/>
      <c r="DY15" s="301"/>
      <c r="DZ15" s="301"/>
      <c r="EA15" s="301"/>
      <c r="EB15" s="301"/>
      <c r="EC15" s="301"/>
      <c r="ED15" s="301"/>
      <c r="EE15" s="301"/>
      <c r="EF15" s="301"/>
      <c r="EG15" s="301"/>
      <c r="EH15" s="301"/>
      <c r="EI15" s="301"/>
      <c r="EJ15" s="301"/>
      <c r="EK15" s="301"/>
      <c r="EL15" s="301"/>
      <c r="EM15" s="301"/>
      <c r="EN15" s="301"/>
      <c r="EO15" s="301"/>
      <c r="EP15" s="301"/>
      <c r="EQ15" s="301"/>
      <c r="ER15" s="301"/>
      <c r="ES15" s="301"/>
      <c r="ET15" s="301"/>
      <c r="EU15" s="301"/>
      <c r="EV15" s="301"/>
      <c r="EW15" s="301"/>
      <c r="EX15" s="301"/>
      <c r="EY15" s="301"/>
      <c r="EZ15" s="301"/>
      <c r="FA15" s="301"/>
      <c r="FB15" s="301"/>
      <c r="FC15" s="301"/>
      <c r="FD15" s="301"/>
      <c r="FE15" s="301"/>
      <c r="FF15" s="301"/>
      <c r="FG15" s="301"/>
      <c r="FH15" s="301"/>
      <c r="FI15" s="301"/>
      <c r="FJ15" s="301"/>
      <c r="FK15" s="301"/>
      <c r="FL15" s="301"/>
      <c r="FM15" s="301"/>
      <c r="FN15" s="301"/>
      <c r="FO15" s="301"/>
      <c r="FP15" s="301"/>
      <c r="FQ15" s="301"/>
      <c r="FR15" s="301"/>
      <c r="FS15" s="301"/>
      <c r="FT15" s="301"/>
      <c r="FU15" s="301"/>
      <c r="FV15" s="301"/>
      <c r="FW15" s="301"/>
      <c r="FX15" s="301"/>
      <c r="FY15" s="301"/>
      <c r="FZ15" s="301"/>
      <c r="GA15" s="301"/>
      <c r="GB15" s="301"/>
      <c r="GC15" s="301"/>
      <c r="GD15" s="301"/>
      <c r="GE15" s="301"/>
      <c r="GF15" s="301"/>
      <c r="GG15" s="301"/>
      <c r="GH15" s="301"/>
      <c r="GI15" s="301"/>
      <c r="GJ15" s="301"/>
      <c r="GK15" s="301"/>
      <c r="GL15" s="301"/>
      <c r="GM15" s="301"/>
      <c r="GN15" s="301"/>
      <c r="GO15" s="301"/>
      <c r="GP15" s="301"/>
      <c r="GQ15" s="301"/>
      <c r="GR15" s="301"/>
      <c r="GS15" s="301"/>
      <c r="GT15" s="301"/>
      <c r="GU15" s="301"/>
      <c r="GV15" s="301"/>
      <c r="GW15" s="301"/>
      <c r="GX15" s="301"/>
      <c r="GY15" s="301"/>
      <c r="GZ15" s="301"/>
      <c r="HA15" s="301"/>
      <c r="HB15" s="301"/>
      <c r="HC15" s="301"/>
      <c r="HD15" s="301"/>
    </row>
    <row r="16" spans="2:212" s="298" customFormat="1" ht="31.5" customHeight="1" thickBot="1">
      <c r="B16" s="621"/>
      <c r="C16" s="645"/>
      <c r="D16" s="302" t="s">
        <v>29</v>
      </c>
      <c r="E16" s="645"/>
      <c r="F16" s="645"/>
      <c r="G16" s="244" t="s">
        <v>30</v>
      </c>
      <c r="H16" s="303" t="s">
        <v>31</v>
      </c>
      <c r="I16" s="303" t="s">
        <v>32</v>
      </c>
      <c r="J16" s="303" t="s">
        <v>33</v>
      </c>
      <c r="K16" s="303" t="s">
        <v>34</v>
      </c>
      <c r="L16" s="302" t="s">
        <v>35</v>
      </c>
      <c r="M16" s="645"/>
      <c r="N16" s="645"/>
      <c r="O16" s="654"/>
      <c r="P16" s="301"/>
      <c r="Q16" s="301"/>
      <c r="R16" s="301"/>
      <c r="S16" s="301"/>
      <c r="T16" s="301"/>
      <c r="U16" s="301"/>
      <c r="V16" s="301"/>
      <c r="W16" s="301"/>
      <c r="X16" s="301"/>
      <c r="Y16" s="301"/>
      <c r="Z16" s="301"/>
      <c r="AA16" s="301"/>
      <c r="AB16" s="301"/>
      <c r="AC16" s="301"/>
      <c r="AD16" s="301"/>
      <c r="AE16" s="301"/>
      <c r="AF16" s="301"/>
      <c r="AG16" s="301"/>
      <c r="AH16" s="301"/>
      <c r="AI16" s="301"/>
      <c r="AJ16" s="301"/>
      <c r="AK16" s="301"/>
      <c r="AL16" s="301"/>
      <c r="AM16" s="301"/>
      <c r="AN16" s="301"/>
      <c r="AO16" s="301"/>
      <c r="AP16" s="301"/>
      <c r="AQ16" s="301"/>
      <c r="AR16" s="301"/>
      <c r="AS16" s="301"/>
      <c r="AT16" s="301"/>
      <c r="AU16" s="301"/>
      <c r="AV16" s="301"/>
      <c r="AW16" s="301"/>
      <c r="AX16" s="301"/>
      <c r="AY16" s="301"/>
      <c r="AZ16" s="301"/>
      <c r="BA16" s="301"/>
      <c r="BB16" s="301"/>
      <c r="BC16" s="301"/>
      <c r="BD16" s="301"/>
      <c r="BE16" s="301"/>
      <c r="BF16" s="301"/>
      <c r="BG16" s="301"/>
      <c r="BH16" s="301"/>
      <c r="BI16" s="301"/>
      <c r="BJ16" s="301"/>
      <c r="BK16" s="301"/>
      <c r="BL16" s="301"/>
      <c r="BM16" s="301"/>
      <c r="BN16" s="301"/>
      <c r="BO16" s="301"/>
      <c r="BP16" s="301"/>
      <c r="BQ16" s="301"/>
      <c r="BR16" s="301"/>
      <c r="BS16" s="301"/>
      <c r="BT16" s="301"/>
      <c r="BU16" s="301"/>
      <c r="BV16" s="301"/>
      <c r="BW16" s="301"/>
      <c r="BX16" s="301"/>
      <c r="BY16" s="301"/>
      <c r="BZ16" s="301"/>
      <c r="CA16" s="301"/>
      <c r="CB16" s="301"/>
      <c r="CC16" s="301"/>
      <c r="CD16" s="301"/>
      <c r="CE16" s="301"/>
      <c r="CF16" s="301"/>
      <c r="CG16" s="301"/>
      <c r="CH16" s="301"/>
      <c r="CI16" s="301"/>
      <c r="CJ16" s="301"/>
      <c r="CK16" s="301"/>
      <c r="CL16" s="301"/>
      <c r="CM16" s="301"/>
      <c r="CN16" s="301"/>
      <c r="CO16" s="301"/>
      <c r="CP16" s="301"/>
      <c r="CQ16" s="301"/>
      <c r="CR16" s="301"/>
      <c r="CS16" s="301"/>
      <c r="CT16" s="301"/>
      <c r="CU16" s="301"/>
      <c r="CV16" s="301"/>
      <c r="CW16" s="301"/>
      <c r="CX16" s="301"/>
      <c r="CY16" s="301"/>
      <c r="CZ16" s="301"/>
      <c r="DA16" s="301"/>
      <c r="DB16" s="301"/>
      <c r="DC16" s="301"/>
      <c r="DD16" s="301"/>
      <c r="DE16" s="301"/>
      <c r="DF16" s="301"/>
      <c r="DG16" s="301"/>
      <c r="DH16" s="301"/>
      <c r="DI16" s="301"/>
      <c r="DJ16" s="301"/>
      <c r="DK16" s="301"/>
      <c r="DL16" s="301"/>
      <c r="DM16" s="301"/>
      <c r="DN16" s="301"/>
      <c r="DO16" s="301"/>
      <c r="DP16" s="301"/>
      <c r="DQ16" s="301"/>
      <c r="DR16" s="301"/>
      <c r="DS16" s="301"/>
      <c r="DT16" s="301"/>
      <c r="DU16" s="301"/>
      <c r="DV16" s="301"/>
      <c r="DW16" s="301"/>
      <c r="DX16" s="301"/>
      <c r="DY16" s="301"/>
      <c r="DZ16" s="301"/>
      <c r="EA16" s="301"/>
      <c r="EB16" s="301"/>
      <c r="EC16" s="301"/>
      <c r="ED16" s="301"/>
      <c r="EE16" s="301"/>
      <c r="EF16" s="301"/>
      <c r="EG16" s="301"/>
      <c r="EH16" s="301"/>
      <c r="EI16" s="301"/>
      <c r="EJ16" s="301"/>
      <c r="EK16" s="301"/>
      <c r="EL16" s="301"/>
      <c r="EM16" s="301"/>
      <c r="EN16" s="301"/>
      <c r="EO16" s="301"/>
      <c r="EP16" s="301"/>
      <c r="EQ16" s="301"/>
      <c r="ER16" s="301"/>
      <c r="ES16" s="301"/>
      <c r="ET16" s="301"/>
      <c r="EU16" s="301"/>
      <c r="EV16" s="301"/>
      <c r="EW16" s="301"/>
      <c r="EX16" s="301"/>
      <c r="EY16" s="301"/>
      <c r="EZ16" s="301"/>
      <c r="FA16" s="301"/>
      <c r="FB16" s="301"/>
      <c r="FC16" s="301"/>
      <c r="FD16" s="301"/>
      <c r="FE16" s="301"/>
      <c r="FF16" s="301"/>
      <c r="FG16" s="301"/>
      <c r="FH16" s="301"/>
      <c r="FI16" s="301"/>
      <c r="FJ16" s="301"/>
      <c r="FK16" s="301"/>
      <c r="FL16" s="301"/>
      <c r="FM16" s="301"/>
      <c r="FN16" s="301"/>
      <c r="FO16" s="301"/>
      <c r="FP16" s="301"/>
      <c r="FQ16" s="301"/>
      <c r="FR16" s="301"/>
      <c r="FS16" s="301"/>
      <c r="FT16" s="301"/>
      <c r="FU16" s="301"/>
      <c r="FV16" s="301"/>
      <c r="FW16" s="301"/>
      <c r="FX16" s="301"/>
      <c r="FY16" s="301"/>
      <c r="FZ16" s="301"/>
      <c r="GA16" s="301"/>
      <c r="GB16" s="301"/>
      <c r="GC16" s="301"/>
      <c r="GD16" s="301"/>
      <c r="GE16" s="301"/>
      <c r="GF16" s="301"/>
      <c r="GG16" s="301"/>
      <c r="GH16" s="301"/>
      <c r="GI16" s="301"/>
      <c r="GJ16" s="301"/>
      <c r="GK16" s="301"/>
      <c r="GL16" s="301"/>
      <c r="GM16" s="301"/>
      <c r="GN16" s="301"/>
      <c r="GO16" s="301"/>
      <c r="GP16" s="301"/>
      <c r="GQ16" s="301"/>
      <c r="GR16" s="301"/>
      <c r="GS16" s="301"/>
      <c r="GT16" s="301"/>
      <c r="GU16" s="301"/>
      <c r="GV16" s="301"/>
      <c r="GW16" s="301"/>
      <c r="GX16" s="301"/>
      <c r="GY16" s="301"/>
      <c r="GZ16" s="301"/>
      <c r="HA16" s="301"/>
      <c r="HB16" s="301"/>
      <c r="HC16" s="301"/>
      <c r="HD16" s="301"/>
    </row>
    <row r="17" spans="2:212" s="298" customFormat="1" ht="30" customHeight="1">
      <c r="B17" s="619" t="s">
        <v>122</v>
      </c>
      <c r="C17" s="623" t="s">
        <v>123</v>
      </c>
      <c r="D17" s="304" t="s">
        <v>38</v>
      </c>
      <c r="E17" s="247">
        <v>1</v>
      </c>
      <c r="F17" s="292">
        <v>12180000</v>
      </c>
      <c r="G17" s="292">
        <v>12180000</v>
      </c>
      <c r="H17" s="293"/>
      <c r="I17" s="293"/>
      <c r="J17" s="293"/>
      <c r="K17" s="59">
        <v>44927</v>
      </c>
      <c r="L17" s="59">
        <v>45291</v>
      </c>
      <c r="M17" s="599">
        <f>E18/E17</f>
        <v>0</v>
      </c>
      <c r="N17" s="599">
        <f>F18/F17</f>
        <v>0</v>
      </c>
      <c r="O17" s="596">
        <v>0</v>
      </c>
      <c r="P17" s="301"/>
      <c r="Q17" s="301"/>
      <c r="R17" s="301"/>
      <c r="S17" s="301"/>
      <c r="T17" s="301"/>
      <c r="U17" s="301"/>
      <c r="V17" s="301"/>
      <c r="W17" s="301"/>
      <c r="X17" s="301"/>
      <c r="Y17" s="301"/>
      <c r="Z17" s="301"/>
      <c r="AA17" s="301"/>
      <c r="AB17" s="301"/>
      <c r="AC17" s="301"/>
      <c r="AD17" s="301"/>
      <c r="AE17" s="301"/>
      <c r="AF17" s="301"/>
      <c r="AG17" s="301"/>
      <c r="AH17" s="301"/>
      <c r="AI17" s="301"/>
      <c r="AJ17" s="301"/>
      <c r="AK17" s="301"/>
      <c r="AL17" s="301"/>
      <c r="AM17" s="301"/>
      <c r="AN17" s="301"/>
      <c r="AO17" s="301"/>
      <c r="AP17" s="301"/>
      <c r="AQ17" s="301"/>
      <c r="AR17" s="301"/>
      <c r="AS17" s="301"/>
      <c r="AT17" s="301"/>
      <c r="AU17" s="301"/>
      <c r="AV17" s="301"/>
      <c r="AW17" s="301"/>
      <c r="AX17" s="301"/>
      <c r="AY17" s="301"/>
      <c r="AZ17" s="301"/>
      <c r="BA17" s="301"/>
      <c r="BB17" s="301"/>
      <c r="BC17" s="301"/>
      <c r="BD17" s="301"/>
      <c r="BE17" s="301"/>
      <c r="BF17" s="301"/>
      <c r="BG17" s="301"/>
      <c r="BH17" s="301"/>
      <c r="BI17" s="301"/>
      <c r="BJ17" s="301"/>
      <c r="BK17" s="301"/>
      <c r="BL17" s="301"/>
      <c r="BM17" s="301"/>
      <c r="BN17" s="301"/>
      <c r="BO17" s="301"/>
      <c r="BP17" s="301"/>
      <c r="BQ17" s="301"/>
      <c r="BR17" s="301"/>
      <c r="BS17" s="301"/>
      <c r="BT17" s="301"/>
      <c r="BU17" s="301"/>
      <c r="BV17" s="301"/>
      <c r="BW17" s="301"/>
      <c r="BX17" s="301"/>
      <c r="BY17" s="301"/>
      <c r="BZ17" s="301"/>
      <c r="CA17" s="301"/>
      <c r="CB17" s="301"/>
      <c r="CC17" s="301"/>
      <c r="CD17" s="301"/>
      <c r="CE17" s="301"/>
      <c r="CF17" s="301"/>
      <c r="CG17" s="301"/>
      <c r="CH17" s="301"/>
      <c r="CI17" s="301"/>
      <c r="CJ17" s="301"/>
      <c r="CK17" s="301"/>
      <c r="CL17" s="301"/>
      <c r="CM17" s="301"/>
      <c r="CN17" s="301"/>
      <c r="CO17" s="301"/>
      <c r="CP17" s="301"/>
      <c r="CQ17" s="301"/>
      <c r="CR17" s="301"/>
      <c r="CS17" s="301"/>
      <c r="CT17" s="301"/>
      <c r="CU17" s="301"/>
      <c r="CV17" s="301"/>
      <c r="CW17" s="301"/>
      <c r="CX17" s="301"/>
      <c r="CY17" s="301"/>
      <c r="CZ17" s="301"/>
      <c r="DA17" s="301"/>
      <c r="DB17" s="301"/>
      <c r="DC17" s="301"/>
      <c r="DD17" s="301"/>
      <c r="DE17" s="301"/>
      <c r="DF17" s="301"/>
      <c r="DG17" s="301"/>
      <c r="DH17" s="301"/>
      <c r="DI17" s="301"/>
      <c r="DJ17" s="301"/>
      <c r="DK17" s="301"/>
      <c r="DL17" s="301"/>
      <c r="DM17" s="301"/>
      <c r="DN17" s="301"/>
      <c r="DO17" s="301"/>
      <c r="DP17" s="301"/>
      <c r="DQ17" s="301"/>
      <c r="DR17" s="301"/>
      <c r="DS17" s="301"/>
      <c r="DT17" s="301"/>
      <c r="DU17" s="301"/>
      <c r="DV17" s="301"/>
      <c r="DW17" s="301"/>
      <c r="DX17" s="301"/>
      <c r="DY17" s="301"/>
      <c r="DZ17" s="301"/>
      <c r="EA17" s="301"/>
      <c r="EB17" s="301"/>
      <c r="EC17" s="301"/>
      <c r="ED17" s="301"/>
      <c r="EE17" s="301"/>
      <c r="EF17" s="301"/>
      <c r="EG17" s="301"/>
      <c r="EH17" s="301"/>
      <c r="EI17" s="301"/>
      <c r="EJ17" s="301"/>
      <c r="EK17" s="301"/>
      <c r="EL17" s="301"/>
      <c r="EM17" s="301"/>
      <c r="EN17" s="301"/>
      <c r="EO17" s="301"/>
      <c r="EP17" s="301"/>
      <c r="EQ17" s="301"/>
      <c r="ER17" s="301"/>
      <c r="ES17" s="301"/>
      <c r="ET17" s="301"/>
      <c r="EU17" s="301"/>
      <c r="EV17" s="301"/>
      <c r="EW17" s="301"/>
      <c r="EX17" s="301"/>
      <c r="EY17" s="301"/>
      <c r="EZ17" s="301"/>
      <c r="FA17" s="301"/>
      <c r="FB17" s="301"/>
      <c r="FC17" s="301"/>
      <c r="FD17" s="301"/>
      <c r="FE17" s="301"/>
      <c r="FF17" s="301"/>
      <c r="FG17" s="301"/>
      <c r="FH17" s="301"/>
      <c r="FI17" s="301"/>
      <c r="FJ17" s="301"/>
      <c r="FK17" s="301"/>
      <c r="FL17" s="301"/>
      <c r="FM17" s="301"/>
      <c r="FN17" s="301"/>
      <c r="FO17" s="301"/>
      <c r="FP17" s="301"/>
      <c r="FQ17" s="301"/>
      <c r="FR17" s="301"/>
      <c r="FS17" s="301"/>
      <c r="FT17" s="301"/>
      <c r="FU17" s="301"/>
      <c r="FV17" s="301"/>
      <c r="FW17" s="301"/>
      <c r="FX17" s="301"/>
      <c r="FY17" s="301"/>
      <c r="FZ17" s="301"/>
      <c r="GA17" s="301"/>
      <c r="GB17" s="301"/>
      <c r="GC17" s="301"/>
      <c r="GD17" s="301"/>
      <c r="GE17" s="301"/>
      <c r="GF17" s="301"/>
      <c r="GG17" s="301"/>
      <c r="GH17" s="301"/>
      <c r="GI17" s="301"/>
      <c r="GJ17" s="301"/>
      <c r="GK17" s="301"/>
      <c r="GL17" s="301"/>
      <c r="GM17" s="301"/>
      <c r="GN17" s="301"/>
      <c r="GO17" s="301"/>
      <c r="GP17" s="301"/>
      <c r="GQ17" s="301"/>
      <c r="GR17" s="301"/>
      <c r="GS17" s="301"/>
      <c r="GT17" s="301"/>
      <c r="GU17" s="301"/>
      <c r="GV17" s="301"/>
      <c r="GW17" s="301"/>
      <c r="GX17" s="301"/>
      <c r="GY17" s="301"/>
      <c r="GZ17" s="301"/>
      <c r="HA17" s="301"/>
      <c r="HB17" s="301"/>
      <c r="HC17" s="301"/>
      <c r="HD17" s="301"/>
    </row>
    <row r="18" spans="2:212" s="298" customFormat="1" ht="30" customHeight="1">
      <c r="B18" s="570"/>
      <c r="C18" s="595"/>
      <c r="D18" s="306" t="s">
        <v>39</v>
      </c>
      <c r="E18" s="251">
        <v>0</v>
      </c>
      <c r="F18" s="223">
        <v>0</v>
      </c>
      <c r="G18" s="223">
        <v>0</v>
      </c>
      <c r="H18" s="294"/>
      <c r="I18" s="294"/>
      <c r="J18" s="294"/>
      <c r="K18" s="26">
        <v>44927</v>
      </c>
      <c r="L18" s="26">
        <v>45291</v>
      </c>
      <c r="M18" s="573"/>
      <c r="N18" s="573"/>
      <c r="O18" s="597"/>
      <c r="P18" s="301"/>
      <c r="Q18" s="301"/>
      <c r="R18" s="301"/>
      <c r="S18" s="301"/>
      <c r="T18" s="301"/>
      <c r="U18" s="301"/>
      <c r="V18" s="301"/>
      <c r="W18" s="301"/>
      <c r="X18" s="301"/>
      <c r="Y18" s="301"/>
      <c r="Z18" s="301"/>
      <c r="AA18" s="301"/>
      <c r="AB18" s="301"/>
      <c r="AC18" s="301"/>
      <c r="AD18" s="301"/>
      <c r="AE18" s="301"/>
      <c r="AF18" s="301"/>
      <c r="AG18" s="301"/>
      <c r="AH18" s="301"/>
      <c r="AI18" s="301"/>
      <c r="AJ18" s="301"/>
      <c r="AK18" s="301"/>
      <c r="AL18" s="301"/>
      <c r="AM18" s="301"/>
      <c r="AN18" s="301"/>
      <c r="AO18" s="301"/>
      <c r="AP18" s="301"/>
      <c r="AQ18" s="301"/>
      <c r="AR18" s="301"/>
      <c r="AS18" s="301"/>
      <c r="AT18" s="301"/>
      <c r="AU18" s="301"/>
      <c r="AV18" s="301"/>
      <c r="AW18" s="301"/>
      <c r="AX18" s="301"/>
      <c r="AY18" s="301"/>
      <c r="AZ18" s="301"/>
      <c r="BA18" s="301"/>
      <c r="BB18" s="301"/>
      <c r="BC18" s="301"/>
      <c r="BD18" s="301"/>
      <c r="BE18" s="301"/>
      <c r="BF18" s="301"/>
      <c r="BG18" s="301"/>
      <c r="BH18" s="301"/>
      <c r="BI18" s="301"/>
      <c r="BJ18" s="301"/>
      <c r="BK18" s="301"/>
      <c r="BL18" s="301"/>
      <c r="BM18" s="301"/>
      <c r="BN18" s="301"/>
      <c r="BO18" s="301"/>
      <c r="BP18" s="301"/>
      <c r="BQ18" s="301"/>
      <c r="BR18" s="301"/>
      <c r="BS18" s="301"/>
      <c r="BT18" s="301"/>
      <c r="BU18" s="301"/>
      <c r="BV18" s="301"/>
      <c r="BW18" s="301"/>
      <c r="BX18" s="301"/>
      <c r="BY18" s="301"/>
      <c r="BZ18" s="301"/>
      <c r="CA18" s="301"/>
      <c r="CB18" s="301"/>
      <c r="CC18" s="301"/>
      <c r="CD18" s="301"/>
      <c r="CE18" s="301"/>
      <c r="CF18" s="301"/>
      <c r="CG18" s="301"/>
      <c r="CH18" s="301"/>
      <c r="CI18" s="301"/>
      <c r="CJ18" s="301"/>
      <c r="CK18" s="301"/>
      <c r="CL18" s="301"/>
      <c r="CM18" s="301"/>
      <c r="CN18" s="301"/>
      <c r="CO18" s="301"/>
      <c r="CP18" s="301"/>
      <c r="CQ18" s="301"/>
      <c r="CR18" s="301"/>
      <c r="CS18" s="301"/>
      <c r="CT18" s="301"/>
      <c r="CU18" s="301"/>
      <c r="CV18" s="301"/>
      <c r="CW18" s="301"/>
      <c r="CX18" s="301"/>
      <c r="CY18" s="301"/>
      <c r="CZ18" s="301"/>
      <c r="DA18" s="301"/>
      <c r="DB18" s="301"/>
      <c r="DC18" s="301"/>
      <c r="DD18" s="301"/>
      <c r="DE18" s="301"/>
      <c r="DF18" s="301"/>
      <c r="DG18" s="301"/>
      <c r="DH18" s="301"/>
      <c r="DI18" s="301"/>
      <c r="DJ18" s="301"/>
      <c r="DK18" s="301"/>
      <c r="DL18" s="301"/>
      <c r="DM18" s="301"/>
      <c r="DN18" s="301"/>
      <c r="DO18" s="301"/>
      <c r="DP18" s="301"/>
      <c r="DQ18" s="301"/>
      <c r="DR18" s="301"/>
      <c r="DS18" s="301"/>
      <c r="DT18" s="301"/>
      <c r="DU18" s="301"/>
      <c r="DV18" s="301"/>
      <c r="DW18" s="301"/>
      <c r="DX18" s="301"/>
      <c r="DY18" s="301"/>
      <c r="DZ18" s="301"/>
      <c r="EA18" s="301"/>
      <c r="EB18" s="301"/>
      <c r="EC18" s="301"/>
      <c r="ED18" s="301"/>
      <c r="EE18" s="301"/>
      <c r="EF18" s="301"/>
      <c r="EG18" s="301"/>
      <c r="EH18" s="301"/>
      <c r="EI18" s="301"/>
      <c r="EJ18" s="301"/>
      <c r="EK18" s="301"/>
      <c r="EL18" s="301"/>
      <c r="EM18" s="301"/>
      <c r="EN18" s="301"/>
      <c r="EO18" s="301"/>
      <c r="EP18" s="301"/>
      <c r="EQ18" s="301"/>
      <c r="ER18" s="301"/>
      <c r="ES18" s="301"/>
      <c r="ET18" s="301"/>
      <c r="EU18" s="301"/>
      <c r="EV18" s="301"/>
      <c r="EW18" s="301"/>
      <c r="EX18" s="301"/>
      <c r="EY18" s="301"/>
      <c r="EZ18" s="301"/>
      <c r="FA18" s="301"/>
      <c r="FB18" s="301"/>
      <c r="FC18" s="301"/>
      <c r="FD18" s="301"/>
      <c r="FE18" s="301"/>
      <c r="FF18" s="301"/>
      <c r="FG18" s="301"/>
      <c r="FH18" s="301"/>
      <c r="FI18" s="301"/>
      <c r="FJ18" s="301"/>
      <c r="FK18" s="301"/>
      <c r="FL18" s="301"/>
      <c r="FM18" s="301"/>
      <c r="FN18" s="301"/>
      <c r="FO18" s="301"/>
      <c r="FP18" s="301"/>
      <c r="FQ18" s="301"/>
      <c r="FR18" s="301"/>
      <c r="FS18" s="301"/>
      <c r="FT18" s="301"/>
      <c r="FU18" s="301"/>
      <c r="FV18" s="301"/>
      <c r="FW18" s="301"/>
      <c r="FX18" s="301"/>
      <c r="FY18" s="301"/>
      <c r="FZ18" s="301"/>
      <c r="GA18" s="301"/>
      <c r="GB18" s="301"/>
      <c r="GC18" s="301"/>
      <c r="GD18" s="301"/>
      <c r="GE18" s="301"/>
      <c r="GF18" s="301"/>
      <c r="GG18" s="301"/>
      <c r="GH18" s="301"/>
      <c r="GI18" s="301"/>
      <c r="GJ18" s="301"/>
      <c r="GK18" s="301"/>
      <c r="GL18" s="301"/>
      <c r="GM18" s="301"/>
      <c r="GN18" s="301"/>
      <c r="GO18" s="301"/>
      <c r="GP18" s="301"/>
      <c r="GQ18" s="301"/>
      <c r="GR18" s="301"/>
      <c r="GS18" s="301"/>
      <c r="GT18" s="301"/>
      <c r="GU18" s="301"/>
      <c r="GV18" s="301"/>
      <c r="GW18" s="301"/>
      <c r="GX18" s="301"/>
      <c r="GY18" s="301"/>
      <c r="GZ18" s="301"/>
      <c r="HA18" s="301"/>
      <c r="HB18" s="301"/>
      <c r="HC18" s="301"/>
      <c r="HD18" s="301"/>
    </row>
    <row r="19" spans="2:212" s="298" customFormat="1" ht="30" customHeight="1">
      <c r="B19" s="610" t="s">
        <v>124</v>
      </c>
      <c r="C19" s="595" t="s">
        <v>125</v>
      </c>
      <c r="D19" s="306" t="s">
        <v>38</v>
      </c>
      <c r="E19" s="251">
        <v>1</v>
      </c>
      <c r="F19" s="225">
        <v>210000000</v>
      </c>
      <c r="G19" s="225">
        <v>210000000</v>
      </c>
      <c r="H19" s="294"/>
      <c r="I19" s="294"/>
      <c r="J19" s="294"/>
      <c r="K19" s="26">
        <v>44927</v>
      </c>
      <c r="L19" s="26">
        <v>45291</v>
      </c>
      <c r="M19" s="573">
        <f>E20/E19</f>
        <v>0</v>
      </c>
      <c r="N19" s="573">
        <f>F20/F21</f>
        <v>0</v>
      </c>
      <c r="O19" s="622">
        <v>0</v>
      </c>
      <c r="P19" s="301"/>
      <c r="Q19" s="301"/>
      <c r="R19" s="301"/>
      <c r="S19" s="301"/>
      <c r="T19" s="301"/>
      <c r="U19" s="301"/>
      <c r="V19" s="301"/>
      <c r="W19" s="301"/>
      <c r="X19" s="301"/>
      <c r="Y19" s="301"/>
      <c r="Z19" s="301"/>
      <c r="AA19" s="301"/>
      <c r="AB19" s="301"/>
      <c r="AC19" s="301"/>
      <c r="AD19" s="301"/>
      <c r="AE19" s="301"/>
      <c r="AF19" s="301"/>
      <c r="AG19" s="301"/>
      <c r="AH19" s="301"/>
      <c r="AI19" s="301"/>
      <c r="AJ19" s="301"/>
      <c r="AK19" s="301"/>
      <c r="AL19" s="301"/>
      <c r="AM19" s="301"/>
      <c r="AN19" s="301"/>
      <c r="AO19" s="301"/>
      <c r="AP19" s="301"/>
      <c r="AQ19" s="301"/>
      <c r="AR19" s="301"/>
      <c r="AS19" s="301"/>
      <c r="AT19" s="301"/>
      <c r="AU19" s="301"/>
      <c r="AV19" s="301"/>
      <c r="AW19" s="301"/>
      <c r="AX19" s="301"/>
      <c r="AY19" s="301"/>
      <c r="AZ19" s="301"/>
      <c r="BA19" s="301"/>
      <c r="BB19" s="301"/>
      <c r="BC19" s="301"/>
      <c r="BD19" s="301"/>
      <c r="BE19" s="301"/>
      <c r="BF19" s="301"/>
      <c r="BG19" s="301"/>
      <c r="BH19" s="301"/>
      <c r="BI19" s="301"/>
      <c r="BJ19" s="301"/>
      <c r="BK19" s="301"/>
      <c r="BL19" s="301"/>
      <c r="BM19" s="301"/>
      <c r="BN19" s="301"/>
      <c r="BO19" s="301"/>
      <c r="BP19" s="301"/>
      <c r="BQ19" s="301"/>
      <c r="BR19" s="301"/>
      <c r="BS19" s="301"/>
      <c r="BT19" s="301"/>
      <c r="BU19" s="301"/>
      <c r="BV19" s="301"/>
      <c r="BW19" s="301"/>
      <c r="BX19" s="301"/>
      <c r="BY19" s="301"/>
      <c r="BZ19" s="301"/>
      <c r="CA19" s="301"/>
      <c r="CB19" s="301"/>
      <c r="CC19" s="301"/>
      <c r="CD19" s="301"/>
      <c r="CE19" s="301"/>
      <c r="CF19" s="301"/>
      <c r="CG19" s="301"/>
      <c r="CH19" s="301"/>
      <c r="CI19" s="301"/>
      <c r="CJ19" s="301"/>
      <c r="CK19" s="301"/>
      <c r="CL19" s="301"/>
      <c r="CM19" s="301"/>
      <c r="CN19" s="301"/>
      <c r="CO19" s="301"/>
      <c r="CP19" s="301"/>
      <c r="CQ19" s="301"/>
      <c r="CR19" s="301"/>
      <c r="CS19" s="301"/>
      <c r="CT19" s="301"/>
      <c r="CU19" s="301"/>
      <c r="CV19" s="301"/>
      <c r="CW19" s="301"/>
      <c r="CX19" s="301"/>
      <c r="CY19" s="301"/>
      <c r="CZ19" s="301"/>
      <c r="DA19" s="301"/>
      <c r="DB19" s="301"/>
      <c r="DC19" s="301"/>
      <c r="DD19" s="301"/>
      <c r="DE19" s="301"/>
      <c r="DF19" s="301"/>
      <c r="DG19" s="301"/>
      <c r="DH19" s="301"/>
      <c r="DI19" s="301"/>
      <c r="DJ19" s="301"/>
      <c r="DK19" s="301"/>
      <c r="DL19" s="301"/>
      <c r="DM19" s="301"/>
      <c r="DN19" s="301"/>
      <c r="DO19" s="301"/>
      <c r="DP19" s="301"/>
      <c r="DQ19" s="301"/>
      <c r="DR19" s="301"/>
      <c r="DS19" s="301"/>
      <c r="DT19" s="301"/>
      <c r="DU19" s="301"/>
      <c r="DV19" s="301"/>
      <c r="DW19" s="301"/>
      <c r="DX19" s="301"/>
      <c r="DY19" s="301"/>
      <c r="DZ19" s="301"/>
      <c r="EA19" s="301"/>
      <c r="EB19" s="301"/>
      <c r="EC19" s="301"/>
      <c r="ED19" s="301"/>
      <c r="EE19" s="301"/>
      <c r="EF19" s="301"/>
      <c r="EG19" s="301"/>
      <c r="EH19" s="301"/>
      <c r="EI19" s="301"/>
      <c r="EJ19" s="301"/>
      <c r="EK19" s="301"/>
      <c r="EL19" s="301"/>
      <c r="EM19" s="301"/>
      <c r="EN19" s="301"/>
      <c r="EO19" s="301"/>
      <c r="EP19" s="301"/>
      <c r="EQ19" s="301"/>
      <c r="ER19" s="301"/>
      <c r="ES19" s="301"/>
      <c r="ET19" s="301"/>
      <c r="EU19" s="301"/>
      <c r="EV19" s="301"/>
      <c r="EW19" s="301"/>
      <c r="EX19" s="301"/>
      <c r="EY19" s="301"/>
      <c r="EZ19" s="301"/>
      <c r="FA19" s="301"/>
      <c r="FB19" s="301"/>
      <c r="FC19" s="301"/>
      <c r="FD19" s="301"/>
      <c r="FE19" s="301"/>
      <c r="FF19" s="301"/>
      <c r="FG19" s="301"/>
      <c r="FH19" s="301"/>
      <c r="FI19" s="301"/>
      <c r="FJ19" s="301"/>
      <c r="FK19" s="301"/>
      <c r="FL19" s="301"/>
      <c r="FM19" s="301"/>
      <c r="FN19" s="301"/>
      <c r="FO19" s="301"/>
      <c r="FP19" s="301"/>
      <c r="FQ19" s="301"/>
      <c r="FR19" s="301"/>
      <c r="FS19" s="301"/>
      <c r="FT19" s="301"/>
      <c r="FU19" s="301"/>
      <c r="FV19" s="301"/>
      <c r="FW19" s="301"/>
      <c r="FX19" s="301"/>
      <c r="FY19" s="301"/>
      <c r="FZ19" s="301"/>
      <c r="GA19" s="301"/>
      <c r="GB19" s="301"/>
      <c r="GC19" s="301"/>
      <c r="GD19" s="301"/>
      <c r="GE19" s="301"/>
      <c r="GF19" s="301"/>
      <c r="GG19" s="301"/>
      <c r="GH19" s="301"/>
      <c r="GI19" s="301"/>
      <c r="GJ19" s="301"/>
      <c r="GK19" s="301"/>
      <c r="GL19" s="301"/>
      <c r="GM19" s="301"/>
      <c r="GN19" s="301"/>
      <c r="GO19" s="301"/>
      <c r="GP19" s="301"/>
      <c r="GQ19" s="301"/>
      <c r="GR19" s="301"/>
      <c r="GS19" s="301"/>
      <c r="GT19" s="301"/>
      <c r="GU19" s="301"/>
      <c r="GV19" s="301"/>
      <c r="GW19" s="301"/>
      <c r="GX19" s="301"/>
      <c r="GY19" s="301"/>
      <c r="GZ19" s="301"/>
      <c r="HA19" s="301"/>
      <c r="HB19" s="301"/>
      <c r="HC19" s="301"/>
      <c r="HD19" s="301"/>
    </row>
    <row r="20" spans="2:212" s="298" customFormat="1" ht="30" customHeight="1">
      <c r="B20" s="610"/>
      <c r="C20" s="595"/>
      <c r="D20" s="306" t="s">
        <v>39</v>
      </c>
      <c r="E20" s="251">
        <v>0</v>
      </c>
      <c r="F20" s="225">
        <v>0</v>
      </c>
      <c r="G20" s="225">
        <v>0</v>
      </c>
      <c r="H20" s="294"/>
      <c r="I20" s="294"/>
      <c r="J20" s="294"/>
      <c r="K20" s="26">
        <v>44927</v>
      </c>
      <c r="L20" s="26">
        <v>45291</v>
      </c>
      <c r="M20" s="573"/>
      <c r="N20" s="573"/>
      <c r="O20" s="598"/>
      <c r="P20" s="301"/>
      <c r="Q20" s="301"/>
      <c r="R20" s="301"/>
      <c r="S20" s="301"/>
      <c r="T20" s="301"/>
      <c r="U20" s="301"/>
      <c r="V20" s="301"/>
      <c r="W20" s="301"/>
      <c r="X20" s="301"/>
      <c r="Y20" s="301"/>
      <c r="Z20" s="301"/>
      <c r="AA20" s="301"/>
      <c r="AB20" s="301"/>
      <c r="AC20" s="301"/>
      <c r="AD20" s="301"/>
      <c r="AE20" s="301"/>
      <c r="AF20" s="301"/>
      <c r="AG20" s="301"/>
      <c r="AH20" s="301"/>
      <c r="AI20" s="301"/>
      <c r="AJ20" s="301"/>
      <c r="AK20" s="301"/>
      <c r="AL20" s="301"/>
      <c r="AM20" s="301"/>
      <c r="AN20" s="301"/>
      <c r="AO20" s="301"/>
      <c r="AP20" s="301"/>
      <c r="AQ20" s="301"/>
      <c r="AR20" s="301"/>
      <c r="AS20" s="301"/>
      <c r="AT20" s="301"/>
      <c r="AU20" s="301"/>
      <c r="AV20" s="301"/>
      <c r="AW20" s="301"/>
      <c r="AX20" s="301"/>
      <c r="AY20" s="301"/>
      <c r="AZ20" s="301"/>
      <c r="BA20" s="301"/>
      <c r="BB20" s="301"/>
      <c r="BC20" s="301"/>
      <c r="BD20" s="301"/>
      <c r="BE20" s="301"/>
      <c r="BF20" s="301"/>
      <c r="BG20" s="301"/>
      <c r="BH20" s="301"/>
      <c r="BI20" s="301"/>
      <c r="BJ20" s="301"/>
      <c r="BK20" s="301"/>
      <c r="BL20" s="301"/>
      <c r="BM20" s="301"/>
      <c r="BN20" s="301"/>
      <c r="BO20" s="301"/>
      <c r="BP20" s="301"/>
      <c r="BQ20" s="301"/>
      <c r="BR20" s="301"/>
      <c r="BS20" s="301"/>
      <c r="BT20" s="301"/>
      <c r="BU20" s="301"/>
      <c r="BV20" s="301"/>
      <c r="BW20" s="301"/>
      <c r="BX20" s="301"/>
      <c r="BY20" s="301"/>
      <c r="BZ20" s="301"/>
      <c r="CA20" s="301"/>
      <c r="CB20" s="301"/>
      <c r="CC20" s="301"/>
      <c r="CD20" s="301"/>
      <c r="CE20" s="301"/>
      <c r="CF20" s="301"/>
      <c r="CG20" s="301"/>
      <c r="CH20" s="301"/>
      <c r="CI20" s="301"/>
      <c r="CJ20" s="301"/>
      <c r="CK20" s="301"/>
      <c r="CL20" s="301"/>
      <c r="CM20" s="301"/>
      <c r="CN20" s="301"/>
      <c r="CO20" s="301"/>
      <c r="CP20" s="301"/>
      <c r="CQ20" s="301"/>
      <c r="CR20" s="301"/>
      <c r="CS20" s="301"/>
      <c r="CT20" s="301"/>
      <c r="CU20" s="301"/>
      <c r="CV20" s="301"/>
      <c r="CW20" s="301"/>
      <c r="CX20" s="301"/>
      <c r="CY20" s="301"/>
      <c r="CZ20" s="301"/>
      <c r="DA20" s="301"/>
      <c r="DB20" s="301"/>
      <c r="DC20" s="301"/>
      <c r="DD20" s="301"/>
      <c r="DE20" s="301"/>
      <c r="DF20" s="301"/>
      <c r="DG20" s="301"/>
      <c r="DH20" s="301"/>
      <c r="DI20" s="301"/>
      <c r="DJ20" s="301"/>
      <c r="DK20" s="301"/>
      <c r="DL20" s="301"/>
      <c r="DM20" s="301"/>
      <c r="DN20" s="301"/>
      <c r="DO20" s="301"/>
      <c r="DP20" s="301"/>
      <c r="DQ20" s="301"/>
      <c r="DR20" s="301"/>
      <c r="DS20" s="301"/>
      <c r="DT20" s="301"/>
      <c r="DU20" s="301"/>
      <c r="DV20" s="301"/>
      <c r="DW20" s="301"/>
      <c r="DX20" s="301"/>
      <c r="DY20" s="301"/>
      <c r="DZ20" s="301"/>
      <c r="EA20" s="301"/>
      <c r="EB20" s="301"/>
      <c r="EC20" s="301"/>
      <c r="ED20" s="301"/>
      <c r="EE20" s="301"/>
      <c r="EF20" s="301"/>
      <c r="EG20" s="301"/>
      <c r="EH20" s="301"/>
      <c r="EI20" s="301"/>
      <c r="EJ20" s="301"/>
      <c r="EK20" s="301"/>
      <c r="EL20" s="301"/>
      <c r="EM20" s="301"/>
      <c r="EN20" s="301"/>
      <c r="EO20" s="301"/>
      <c r="EP20" s="301"/>
      <c r="EQ20" s="301"/>
      <c r="ER20" s="301"/>
      <c r="ES20" s="301"/>
      <c r="ET20" s="301"/>
      <c r="EU20" s="301"/>
      <c r="EV20" s="301"/>
      <c r="EW20" s="301"/>
      <c r="EX20" s="301"/>
      <c r="EY20" s="301"/>
      <c r="EZ20" s="301"/>
      <c r="FA20" s="301"/>
      <c r="FB20" s="301"/>
      <c r="FC20" s="301"/>
      <c r="FD20" s="301"/>
      <c r="FE20" s="301"/>
      <c r="FF20" s="301"/>
      <c r="FG20" s="301"/>
      <c r="FH20" s="301"/>
      <c r="FI20" s="301"/>
      <c r="FJ20" s="301"/>
      <c r="FK20" s="301"/>
      <c r="FL20" s="301"/>
      <c r="FM20" s="301"/>
      <c r="FN20" s="301"/>
      <c r="FO20" s="301"/>
      <c r="FP20" s="301"/>
      <c r="FQ20" s="301"/>
      <c r="FR20" s="301"/>
      <c r="FS20" s="301"/>
      <c r="FT20" s="301"/>
      <c r="FU20" s="301"/>
      <c r="FV20" s="301"/>
      <c r="FW20" s="301"/>
      <c r="FX20" s="301"/>
      <c r="FY20" s="301"/>
      <c r="FZ20" s="301"/>
      <c r="GA20" s="301"/>
      <c r="GB20" s="301"/>
      <c r="GC20" s="301"/>
      <c r="GD20" s="301"/>
      <c r="GE20" s="301"/>
      <c r="GF20" s="301"/>
      <c r="GG20" s="301"/>
      <c r="GH20" s="301"/>
      <c r="GI20" s="301"/>
      <c r="GJ20" s="301"/>
      <c r="GK20" s="301"/>
      <c r="GL20" s="301"/>
      <c r="GM20" s="301"/>
      <c r="GN20" s="301"/>
      <c r="GO20" s="301"/>
      <c r="GP20" s="301"/>
      <c r="GQ20" s="301"/>
      <c r="GR20" s="301"/>
      <c r="GS20" s="301"/>
      <c r="GT20" s="301"/>
      <c r="GU20" s="301"/>
      <c r="GV20" s="301"/>
      <c r="GW20" s="301"/>
      <c r="GX20" s="301"/>
      <c r="GY20" s="301"/>
      <c r="GZ20" s="301"/>
      <c r="HA20" s="301"/>
      <c r="HB20" s="301"/>
      <c r="HC20" s="301"/>
      <c r="HD20" s="301"/>
    </row>
    <row r="21" spans="2:212" s="298" customFormat="1" ht="30" customHeight="1">
      <c r="B21" s="610" t="s">
        <v>126</v>
      </c>
      <c r="C21" s="595" t="s">
        <v>127</v>
      </c>
      <c r="D21" s="306" t="s">
        <v>38</v>
      </c>
      <c r="E21" s="251">
        <v>25000</v>
      </c>
      <c r="F21" s="225">
        <v>96628000</v>
      </c>
      <c r="G21" s="225">
        <v>96628000</v>
      </c>
      <c r="H21" s="294"/>
      <c r="I21" s="294"/>
      <c r="J21" s="294"/>
      <c r="K21" s="26">
        <v>44927</v>
      </c>
      <c r="L21" s="26">
        <v>45291</v>
      </c>
      <c r="M21" s="573">
        <f>E22/E21</f>
        <v>3.64</v>
      </c>
      <c r="N21" s="573">
        <f>F22/F23</f>
        <v>0.58166384456659292</v>
      </c>
      <c r="O21" s="597">
        <f>M21*M21/N21</f>
        <v>22.778792465384349</v>
      </c>
      <c r="P21" s="301"/>
      <c r="Q21" s="301"/>
      <c r="R21" s="301"/>
      <c r="S21" s="301"/>
      <c r="T21" s="301"/>
      <c r="U21" s="301"/>
      <c r="V21" s="301"/>
      <c r="W21" s="301"/>
      <c r="X21" s="301"/>
      <c r="Y21" s="301"/>
      <c r="Z21" s="301"/>
      <c r="AA21" s="301"/>
      <c r="AB21" s="301"/>
      <c r="AC21" s="301"/>
      <c r="AD21" s="301"/>
      <c r="AE21" s="301"/>
      <c r="AF21" s="301"/>
      <c r="AG21" s="301"/>
      <c r="AH21" s="301"/>
      <c r="AI21" s="301"/>
      <c r="AJ21" s="301"/>
      <c r="AK21" s="301"/>
      <c r="AL21" s="301"/>
      <c r="AM21" s="301"/>
      <c r="AN21" s="301"/>
      <c r="AO21" s="301"/>
      <c r="AP21" s="301"/>
      <c r="AQ21" s="301"/>
      <c r="AR21" s="301"/>
      <c r="AS21" s="301"/>
      <c r="AT21" s="301"/>
      <c r="AU21" s="301"/>
      <c r="AV21" s="301"/>
      <c r="AW21" s="301"/>
      <c r="AX21" s="301"/>
      <c r="AY21" s="301"/>
      <c r="AZ21" s="301"/>
      <c r="BA21" s="301"/>
      <c r="BB21" s="301"/>
      <c r="BC21" s="301"/>
      <c r="BD21" s="301"/>
      <c r="BE21" s="301"/>
      <c r="BF21" s="301"/>
      <c r="BG21" s="301"/>
      <c r="BH21" s="301"/>
      <c r="BI21" s="301"/>
      <c r="BJ21" s="301"/>
      <c r="BK21" s="301"/>
      <c r="BL21" s="301"/>
      <c r="BM21" s="301"/>
      <c r="BN21" s="301"/>
      <c r="BO21" s="301"/>
      <c r="BP21" s="301"/>
      <c r="BQ21" s="301"/>
      <c r="BR21" s="301"/>
      <c r="BS21" s="301"/>
      <c r="BT21" s="301"/>
      <c r="BU21" s="301"/>
      <c r="BV21" s="301"/>
      <c r="BW21" s="301"/>
      <c r="BX21" s="301"/>
      <c r="BY21" s="301"/>
      <c r="BZ21" s="301"/>
      <c r="CA21" s="301"/>
      <c r="CB21" s="301"/>
      <c r="CC21" s="301"/>
      <c r="CD21" s="301"/>
      <c r="CE21" s="301"/>
      <c r="CF21" s="301"/>
      <c r="CG21" s="301"/>
      <c r="CH21" s="301"/>
      <c r="CI21" s="301"/>
      <c r="CJ21" s="301"/>
      <c r="CK21" s="301"/>
      <c r="CL21" s="301"/>
      <c r="CM21" s="301"/>
      <c r="CN21" s="301"/>
      <c r="CO21" s="301"/>
      <c r="CP21" s="301"/>
      <c r="CQ21" s="301"/>
      <c r="CR21" s="301"/>
      <c r="CS21" s="301"/>
      <c r="CT21" s="301"/>
      <c r="CU21" s="301"/>
      <c r="CV21" s="301"/>
      <c r="CW21" s="301"/>
      <c r="CX21" s="301"/>
      <c r="CY21" s="301"/>
      <c r="CZ21" s="301"/>
      <c r="DA21" s="301"/>
      <c r="DB21" s="301"/>
      <c r="DC21" s="301"/>
      <c r="DD21" s="301"/>
      <c r="DE21" s="301"/>
      <c r="DF21" s="301"/>
      <c r="DG21" s="301"/>
      <c r="DH21" s="301"/>
      <c r="DI21" s="301"/>
      <c r="DJ21" s="301"/>
      <c r="DK21" s="301"/>
      <c r="DL21" s="301"/>
      <c r="DM21" s="301"/>
      <c r="DN21" s="301"/>
      <c r="DO21" s="301"/>
      <c r="DP21" s="301"/>
      <c r="DQ21" s="301"/>
      <c r="DR21" s="301"/>
      <c r="DS21" s="301"/>
      <c r="DT21" s="301"/>
      <c r="DU21" s="301"/>
      <c r="DV21" s="301"/>
      <c r="DW21" s="301"/>
      <c r="DX21" s="301"/>
      <c r="DY21" s="301"/>
      <c r="DZ21" s="301"/>
      <c r="EA21" s="301"/>
      <c r="EB21" s="301"/>
      <c r="EC21" s="301"/>
      <c r="ED21" s="301"/>
      <c r="EE21" s="301"/>
      <c r="EF21" s="301"/>
      <c r="EG21" s="301"/>
      <c r="EH21" s="301"/>
      <c r="EI21" s="301"/>
      <c r="EJ21" s="301"/>
      <c r="EK21" s="301"/>
      <c r="EL21" s="301"/>
      <c r="EM21" s="301"/>
      <c r="EN21" s="301"/>
      <c r="EO21" s="301"/>
      <c r="EP21" s="301"/>
      <c r="EQ21" s="301"/>
      <c r="ER21" s="301"/>
      <c r="ES21" s="301"/>
      <c r="ET21" s="301"/>
      <c r="EU21" s="301"/>
      <c r="EV21" s="301"/>
      <c r="EW21" s="301"/>
      <c r="EX21" s="301"/>
      <c r="EY21" s="301"/>
      <c r="EZ21" s="301"/>
      <c r="FA21" s="301"/>
      <c r="FB21" s="301"/>
      <c r="FC21" s="301"/>
      <c r="FD21" s="301"/>
      <c r="FE21" s="301"/>
      <c r="FF21" s="301"/>
      <c r="FG21" s="301"/>
      <c r="FH21" s="301"/>
      <c r="FI21" s="301"/>
      <c r="FJ21" s="301"/>
      <c r="FK21" s="301"/>
      <c r="FL21" s="301"/>
      <c r="FM21" s="301"/>
      <c r="FN21" s="301"/>
      <c r="FO21" s="301"/>
      <c r="FP21" s="301"/>
      <c r="FQ21" s="301"/>
      <c r="FR21" s="301"/>
      <c r="FS21" s="301"/>
      <c r="FT21" s="301"/>
      <c r="FU21" s="301"/>
      <c r="FV21" s="301"/>
      <c r="FW21" s="301"/>
      <c r="FX21" s="301"/>
      <c r="FY21" s="301"/>
      <c r="FZ21" s="301"/>
      <c r="GA21" s="301"/>
      <c r="GB21" s="301"/>
      <c r="GC21" s="301"/>
      <c r="GD21" s="301"/>
      <c r="GE21" s="301"/>
      <c r="GF21" s="301"/>
      <c r="GG21" s="301"/>
      <c r="GH21" s="301"/>
      <c r="GI21" s="301"/>
      <c r="GJ21" s="301"/>
      <c r="GK21" s="301"/>
      <c r="GL21" s="301"/>
      <c r="GM21" s="301"/>
      <c r="GN21" s="301"/>
      <c r="GO21" s="301"/>
      <c r="GP21" s="301"/>
      <c r="GQ21" s="301"/>
      <c r="GR21" s="301"/>
      <c r="GS21" s="301"/>
      <c r="GT21" s="301"/>
      <c r="GU21" s="301"/>
      <c r="GV21" s="301"/>
      <c r="GW21" s="301"/>
      <c r="GX21" s="301"/>
      <c r="GY21" s="301"/>
      <c r="GZ21" s="301"/>
      <c r="HA21" s="301"/>
      <c r="HB21" s="301"/>
      <c r="HC21" s="301"/>
      <c r="HD21" s="301"/>
    </row>
    <row r="22" spans="2:212" s="298" customFormat="1" ht="30" customHeight="1">
      <c r="B22" s="610"/>
      <c r="C22" s="595"/>
      <c r="D22" s="306" t="s">
        <v>39</v>
      </c>
      <c r="E22" s="251">
        <v>91000</v>
      </c>
      <c r="F22" s="225">
        <v>67137333</v>
      </c>
      <c r="G22" s="225">
        <v>61137333</v>
      </c>
      <c r="H22" s="294"/>
      <c r="I22" s="294"/>
      <c r="J22" s="294"/>
      <c r="K22" s="26">
        <v>44927</v>
      </c>
      <c r="L22" s="26">
        <v>45291</v>
      </c>
      <c r="M22" s="573"/>
      <c r="N22" s="573"/>
      <c r="O22" s="597"/>
      <c r="P22" s="301"/>
      <c r="Q22" s="301"/>
      <c r="R22" s="301"/>
      <c r="S22" s="301"/>
      <c r="T22" s="301"/>
      <c r="U22" s="301"/>
      <c r="V22" s="301"/>
      <c r="W22" s="301"/>
      <c r="X22" s="301"/>
      <c r="Y22" s="301"/>
      <c r="Z22" s="301"/>
      <c r="AA22" s="301"/>
      <c r="AB22" s="301"/>
      <c r="AC22" s="301"/>
      <c r="AD22" s="301"/>
      <c r="AE22" s="301"/>
      <c r="AF22" s="301"/>
      <c r="AG22" s="301"/>
      <c r="AH22" s="301"/>
      <c r="AI22" s="301"/>
      <c r="AJ22" s="301"/>
      <c r="AK22" s="301"/>
      <c r="AL22" s="301"/>
      <c r="AM22" s="301"/>
      <c r="AN22" s="301"/>
      <c r="AO22" s="301"/>
      <c r="AP22" s="301"/>
      <c r="AQ22" s="301"/>
      <c r="AR22" s="301"/>
      <c r="AS22" s="301"/>
      <c r="AT22" s="301"/>
      <c r="AU22" s="301"/>
      <c r="AV22" s="301"/>
      <c r="AW22" s="301"/>
      <c r="AX22" s="301"/>
      <c r="AY22" s="301"/>
      <c r="AZ22" s="301"/>
      <c r="BA22" s="301"/>
      <c r="BB22" s="301"/>
      <c r="BC22" s="301"/>
      <c r="BD22" s="301"/>
      <c r="BE22" s="301"/>
      <c r="BF22" s="301"/>
      <c r="BG22" s="301"/>
      <c r="BH22" s="301"/>
      <c r="BI22" s="301"/>
      <c r="BJ22" s="301"/>
      <c r="BK22" s="301"/>
      <c r="BL22" s="301"/>
      <c r="BM22" s="301"/>
      <c r="BN22" s="301"/>
      <c r="BO22" s="301"/>
      <c r="BP22" s="301"/>
      <c r="BQ22" s="301"/>
      <c r="BR22" s="301"/>
      <c r="BS22" s="301"/>
      <c r="BT22" s="301"/>
      <c r="BU22" s="301"/>
      <c r="BV22" s="301"/>
      <c r="BW22" s="301"/>
      <c r="BX22" s="301"/>
      <c r="BY22" s="301"/>
      <c r="BZ22" s="301"/>
      <c r="CA22" s="301"/>
      <c r="CB22" s="301"/>
      <c r="CC22" s="301"/>
      <c r="CD22" s="301"/>
      <c r="CE22" s="301"/>
      <c r="CF22" s="301"/>
      <c r="CG22" s="301"/>
      <c r="CH22" s="301"/>
      <c r="CI22" s="301"/>
      <c r="CJ22" s="301"/>
      <c r="CK22" s="301"/>
      <c r="CL22" s="301"/>
      <c r="CM22" s="301"/>
      <c r="CN22" s="301"/>
      <c r="CO22" s="301"/>
      <c r="CP22" s="301"/>
      <c r="CQ22" s="301"/>
      <c r="CR22" s="301"/>
      <c r="CS22" s="301"/>
      <c r="CT22" s="301"/>
      <c r="CU22" s="301"/>
      <c r="CV22" s="301"/>
      <c r="CW22" s="301"/>
      <c r="CX22" s="301"/>
      <c r="CY22" s="301"/>
      <c r="CZ22" s="301"/>
      <c r="DA22" s="301"/>
      <c r="DB22" s="301"/>
      <c r="DC22" s="301"/>
      <c r="DD22" s="301"/>
      <c r="DE22" s="301"/>
      <c r="DF22" s="301"/>
      <c r="DG22" s="301"/>
      <c r="DH22" s="301"/>
      <c r="DI22" s="301"/>
      <c r="DJ22" s="301"/>
      <c r="DK22" s="301"/>
      <c r="DL22" s="301"/>
      <c r="DM22" s="301"/>
      <c r="DN22" s="301"/>
      <c r="DO22" s="301"/>
      <c r="DP22" s="301"/>
      <c r="DQ22" s="301"/>
      <c r="DR22" s="301"/>
      <c r="DS22" s="301"/>
      <c r="DT22" s="301"/>
      <c r="DU22" s="301"/>
      <c r="DV22" s="301"/>
      <c r="DW22" s="301"/>
      <c r="DX22" s="301"/>
      <c r="DY22" s="301"/>
      <c r="DZ22" s="301"/>
      <c r="EA22" s="301"/>
      <c r="EB22" s="301"/>
      <c r="EC22" s="301"/>
      <c r="ED22" s="301"/>
      <c r="EE22" s="301"/>
      <c r="EF22" s="301"/>
      <c r="EG22" s="301"/>
      <c r="EH22" s="301"/>
      <c r="EI22" s="301"/>
      <c r="EJ22" s="301"/>
      <c r="EK22" s="301"/>
      <c r="EL22" s="301"/>
      <c r="EM22" s="301"/>
      <c r="EN22" s="301"/>
      <c r="EO22" s="301"/>
      <c r="EP22" s="301"/>
      <c r="EQ22" s="301"/>
      <c r="ER22" s="301"/>
      <c r="ES22" s="301"/>
      <c r="ET22" s="301"/>
      <c r="EU22" s="301"/>
      <c r="EV22" s="301"/>
      <c r="EW22" s="301"/>
      <c r="EX22" s="301"/>
      <c r="EY22" s="301"/>
      <c r="EZ22" s="301"/>
      <c r="FA22" s="301"/>
      <c r="FB22" s="301"/>
      <c r="FC22" s="301"/>
      <c r="FD22" s="301"/>
      <c r="FE22" s="301"/>
      <c r="FF22" s="301"/>
      <c r="FG22" s="301"/>
      <c r="FH22" s="301"/>
      <c r="FI22" s="301"/>
      <c r="FJ22" s="301"/>
      <c r="FK22" s="301"/>
      <c r="FL22" s="301"/>
      <c r="FM22" s="301"/>
      <c r="FN22" s="301"/>
      <c r="FO22" s="301"/>
      <c r="FP22" s="301"/>
      <c r="FQ22" s="301"/>
      <c r="FR22" s="301"/>
      <c r="FS22" s="301"/>
      <c r="FT22" s="301"/>
      <c r="FU22" s="301"/>
      <c r="FV22" s="301"/>
      <c r="FW22" s="301"/>
      <c r="FX22" s="301"/>
      <c r="FY22" s="301"/>
      <c r="FZ22" s="301"/>
      <c r="GA22" s="301"/>
      <c r="GB22" s="301"/>
      <c r="GC22" s="301"/>
      <c r="GD22" s="301"/>
      <c r="GE22" s="301"/>
      <c r="GF22" s="301"/>
      <c r="GG22" s="301"/>
      <c r="GH22" s="301"/>
      <c r="GI22" s="301"/>
      <c r="GJ22" s="301"/>
      <c r="GK22" s="301"/>
      <c r="GL22" s="301"/>
      <c r="GM22" s="301"/>
      <c r="GN22" s="301"/>
      <c r="GO22" s="301"/>
      <c r="GP22" s="301"/>
      <c r="GQ22" s="301"/>
      <c r="GR22" s="301"/>
      <c r="GS22" s="301"/>
      <c r="GT22" s="301"/>
      <c r="GU22" s="301"/>
      <c r="GV22" s="301"/>
      <c r="GW22" s="301"/>
      <c r="GX22" s="301"/>
      <c r="GY22" s="301"/>
      <c r="GZ22" s="301"/>
      <c r="HA22" s="301"/>
      <c r="HB22" s="301"/>
      <c r="HC22" s="301"/>
      <c r="HD22" s="301"/>
    </row>
    <row r="23" spans="2:212" s="298" customFormat="1" ht="30" customHeight="1">
      <c r="B23" s="570" t="s">
        <v>128</v>
      </c>
      <c r="C23" s="595" t="s">
        <v>129</v>
      </c>
      <c r="D23" s="306" t="s">
        <v>38</v>
      </c>
      <c r="E23" s="251">
        <v>250</v>
      </c>
      <c r="F23" s="225">
        <v>115422909</v>
      </c>
      <c r="G23" s="225">
        <v>115422909</v>
      </c>
      <c r="H23" s="294"/>
      <c r="I23" s="294"/>
      <c r="J23" s="294"/>
      <c r="K23" s="26">
        <v>44927</v>
      </c>
      <c r="L23" s="26">
        <v>45291</v>
      </c>
      <c r="M23" s="573">
        <f>E24/E23</f>
        <v>0.38400000000000001</v>
      </c>
      <c r="N23" s="573">
        <f>F24/F23</f>
        <v>0.75483282092638992</v>
      </c>
      <c r="O23" s="597">
        <f>M23*M23/N23</f>
        <v>0.19534921629272883</v>
      </c>
      <c r="P23" s="301"/>
      <c r="Q23" s="301"/>
      <c r="R23" s="301"/>
      <c r="S23" s="301"/>
      <c r="T23" s="301"/>
      <c r="U23" s="301"/>
      <c r="V23" s="301"/>
      <c r="W23" s="301"/>
      <c r="X23" s="301"/>
      <c r="Y23" s="301"/>
      <c r="Z23" s="301"/>
      <c r="AA23" s="301"/>
      <c r="AB23" s="301"/>
      <c r="AC23" s="301"/>
      <c r="AD23" s="301"/>
      <c r="AE23" s="301"/>
      <c r="AF23" s="301"/>
      <c r="AG23" s="301"/>
      <c r="AH23" s="301"/>
      <c r="AI23" s="301"/>
      <c r="AJ23" s="301"/>
      <c r="AK23" s="301"/>
      <c r="AL23" s="301"/>
      <c r="AM23" s="301"/>
      <c r="AN23" s="301"/>
      <c r="AO23" s="301"/>
      <c r="AP23" s="301"/>
      <c r="AQ23" s="301"/>
      <c r="AR23" s="301"/>
      <c r="AS23" s="301"/>
      <c r="AT23" s="301"/>
      <c r="AU23" s="301"/>
      <c r="AV23" s="301"/>
      <c r="AW23" s="301"/>
      <c r="AX23" s="301"/>
      <c r="AY23" s="301"/>
      <c r="AZ23" s="301"/>
      <c r="BA23" s="301"/>
      <c r="BB23" s="301"/>
      <c r="BC23" s="301"/>
      <c r="BD23" s="301"/>
      <c r="BE23" s="301"/>
      <c r="BF23" s="301"/>
      <c r="BG23" s="301"/>
      <c r="BH23" s="301"/>
      <c r="BI23" s="301"/>
      <c r="BJ23" s="301"/>
      <c r="BK23" s="301"/>
      <c r="BL23" s="301"/>
      <c r="BM23" s="301"/>
      <c r="BN23" s="301"/>
      <c r="BO23" s="301"/>
      <c r="BP23" s="301"/>
      <c r="BQ23" s="301"/>
      <c r="BR23" s="301"/>
      <c r="BS23" s="301"/>
      <c r="BT23" s="301"/>
      <c r="BU23" s="301"/>
      <c r="BV23" s="301"/>
      <c r="BW23" s="301"/>
      <c r="BX23" s="301"/>
      <c r="BY23" s="301"/>
      <c r="BZ23" s="301"/>
      <c r="CA23" s="301"/>
      <c r="CB23" s="301"/>
      <c r="CC23" s="301"/>
      <c r="CD23" s="301"/>
      <c r="CE23" s="301"/>
      <c r="CF23" s="301"/>
      <c r="CG23" s="301"/>
      <c r="CH23" s="301"/>
      <c r="CI23" s="301"/>
      <c r="CJ23" s="301"/>
      <c r="CK23" s="301"/>
      <c r="CL23" s="301"/>
      <c r="CM23" s="301"/>
      <c r="CN23" s="301"/>
      <c r="CO23" s="301"/>
      <c r="CP23" s="301"/>
      <c r="CQ23" s="301"/>
      <c r="CR23" s="301"/>
      <c r="CS23" s="301"/>
      <c r="CT23" s="301"/>
      <c r="CU23" s="301"/>
      <c r="CV23" s="301"/>
      <c r="CW23" s="301"/>
      <c r="CX23" s="301"/>
      <c r="CY23" s="301"/>
      <c r="CZ23" s="301"/>
      <c r="DA23" s="301"/>
      <c r="DB23" s="301"/>
      <c r="DC23" s="301"/>
      <c r="DD23" s="301"/>
      <c r="DE23" s="301"/>
      <c r="DF23" s="301"/>
      <c r="DG23" s="301"/>
      <c r="DH23" s="301"/>
      <c r="DI23" s="301"/>
      <c r="DJ23" s="301"/>
      <c r="DK23" s="301"/>
      <c r="DL23" s="301"/>
      <c r="DM23" s="301"/>
      <c r="DN23" s="301"/>
      <c r="DO23" s="301"/>
      <c r="DP23" s="301"/>
      <c r="DQ23" s="301"/>
      <c r="DR23" s="301"/>
      <c r="DS23" s="301"/>
      <c r="DT23" s="301"/>
      <c r="DU23" s="301"/>
      <c r="DV23" s="301"/>
      <c r="DW23" s="301"/>
      <c r="DX23" s="301"/>
      <c r="DY23" s="301"/>
      <c r="DZ23" s="301"/>
      <c r="EA23" s="301"/>
      <c r="EB23" s="301"/>
      <c r="EC23" s="301"/>
      <c r="ED23" s="301"/>
      <c r="EE23" s="301"/>
      <c r="EF23" s="301"/>
      <c r="EG23" s="301"/>
      <c r="EH23" s="301"/>
      <c r="EI23" s="301"/>
      <c r="EJ23" s="301"/>
      <c r="EK23" s="301"/>
      <c r="EL23" s="301"/>
      <c r="EM23" s="301"/>
      <c r="EN23" s="301"/>
      <c r="EO23" s="301"/>
      <c r="EP23" s="301"/>
      <c r="EQ23" s="301"/>
      <c r="ER23" s="301"/>
      <c r="ES23" s="301"/>
      <c r="ET23" s="301"/>
      <c r="EU23" s="301"/>
      <c r="EV23" s="301"/>
      <c r="EW23" s="301"/>
      <c r="EX23" s="301"/>
      <c r="EY23" s="301"/>
      <c r="EZ23" s="301"/>
      <c r="FA23" s="301"/>
      <c r="FB23" s="301"/>
      <c r="FC23" s="301"/>
      <c r="FD23" s="301"/>
      <c r="FE23" s="301"/>
      <c r="FF23" s="301"/>
      <c r="FG23" s="301"/>
      <c r="FH23" s="301"/>
      <c r="FI23" s="301"/>
      <c r="FJ23" s="301"/>
      <c r="FK23" s="301"/>
      <c r="FL23" s="301"/>
      <c r="FM23" s="301"/>
      <c r="FN23" s="301"/>
      <c r="FO23" s="301"/>
      <c r="FP23" s="301"/>
      <c r="FQ23" s="301"/>
      <c r="FR23" s="301"/>
      <c r="FS23" s="301"/>
      <c r="FT23" s="301"/>
      <c r="FU23" s="301"/>
      <c r="FV23" s="301"/>
      <c r="FW23" s="301"/>
      <c r="FX23" s="301"/>
      <c r="FY23" s="301"/>
      <c r="FZ23" s="301"/>
      <c r="GA23" s="301"/>
      <c r="GB23" s="301"/>
      <c r="GC23" s="301"/>
      <c r="GD23" s="301"/>
      <c r="GE23" s="301"/>
      <c r="GF23" s="301"/>
      <c r="GG23" s="301"/>
      <c r="GH23" s="301"/>
      <c r="GI23" s="301"/>
      <c r="GJ23" s="301"/>
      <c r="GK23" s="301"/>
      <c r="GL23" s="301"/>
      <c r="GM23" s="301"/>
      <c r="GN23" s="301"/>
      <c r="GO23" s="301"/>
      <c r="GP23" s="301"/>
      <c r="GQ23" s="301"/>
      <c r="GR23" s="301"/>
      <c r="GS23" s="301"/>
      <c r="GT23" s="301"/>
      <c r="GU23" s="301"/>
      <c r="GV23" s="301"/>
      <c r="GW23" s="301"/>
      <c r="GX23" s="301"/>
      <c r="GY23" s="301"/>
      <c r="GZ23" s="301"/>
      <c r="HA23" s="301"/>
      <c r="HB23" s="301"/>
      <c r="HC23" s="301"/>
      <c r="HD23" s="301"/>
    </row>
    <row r="24" spans="2:212" s="298" customFormat="1" ht="30" customHeight="1">
      <c r="B24" s="570"/>
      <c r="C24" s="595"/>
      <c r="D24" s="306" t="s">
        <v>39</v>
      </c>
      <c r="E24" s="251">
        <v>96</v>
      </c>
      <c r="F24" s="225">
        <v>87125000</v>
      </c>
      <c r="G24" s="225">
        <v>87125000</v>
      </c>
      <c r="H24" s="294"/>
      <c r="I24" s="294"/>
      <c r="J24" s="294"/>
      <c r="K24" s="26">
        <v>44927</v>
      </c>
      <c r="L24" s="26">
        <v>45291</v>
      </c>
      <c r="M24" s="573"/>
      <c r="N24" s="573"/>
      <c r="O24" s="597"/>
      <c r="P24" s="301"/>
      <c r="Q24" s="301"/>
      <c r="R24" s="301"/>
      <c r="S24" s="301"/>
      <c r="T24" s="301"/>
      <c r="U24" s="301"/>
      <c r="V24" s="301"/>
      <c r="W24" s="301"/>
      <c r="X24" s="301"/>
      <c r="Y24" s="301"/>
      <c r="Z24" s="301"/>
      <c r="AA24" s="301"/>
      <c r="AB24" s="301"/>
      <c r="AC24" s="301"/>
      <c r="AD24" s="301"/>
      <c r="AE24" s="301"/>
      <c r="AF24" s="301"/>
      <c r="AG24" s="301"/>
      <c r="AH24" s="301"/>
      <c r="AI24" s="301"/>
      <c r="AJ24" s="301"/>
      <c r="AK24" s="301"/>
      <c r="AL24" s="301"/>
      <c r="AM24" s="301"/>
      <c r="AN24" s="301"/>
      <c r="AO24" s="301"/>
      <c r="AP24" s="301"/>
      <c r="AQ24" s="301"/>
      <c r="AR24" s="301"/>
      <c r="AS24" s="301"/>
      <c r="AT24" s="301"/>
      <c r="AU24" s="301"/>
      <c r="AV24" s="301"/>
      <c r="AW24" s="301"/>
      <c r="AX24" s="301"/>
      <c r="AY24" s="301"/>
      <c r="AZ24" s="301"/>
      <c r="BA24" s="301"/>
      <c r="BB24" s="301"/>
      <c r="BC24" s="301"/>
      <c r="BD24" s="301"/>
      <c r="BE24" s="301"/>
      <c r="BF24" s="301"/>
      <c r="BG24" s="301"/>
      <c r="BH24" s="301"/>
      <c r="BI24" s="301"/>
      <c r="BJ24" s="301"/>
      <c r="BK24" s="301"/>
      <c r="BL24" s="301"/>
      <c r="BM24" s="301"/>
      <c r="BN24" s="301"/>
      <c r="BO24" s="301"/>
      <c r="BP24" s="301"/>
      <c r="BQ24" s="301"/>
      <c r="BR24" s="301"/>
      <c r="BS24" s="301"/>
      <c r="BT24" s="301"/>
      <c r="BU24" s="301"/>
      <c r="BV24" s="301"/>
      <c r="BW24" s="301"/>
      <c r="BX24" s="301"/>
      <c r="BY24" s="301"/>
      <c r="BZ24" s="301"/>
      <c r="CA24" s="301"/>
      <c r="CB24" s="301"/>
      <c r="CC24" s="301"/>
      <c r="CD24" s="301"/>
      <c r="CE24" s="301"/>
      <c r="CF24" s="301"/>
      <c r="CG24" s="301"/>
      <c r="CH24" s="301"/>
      <c r="CI24" s="301"/>
      <c r="CJ24" s="301"/>
      <c r="CK24" s="301"/>
      <c r="CL24" s="301"/>
      <c r="CM24" s="301"/>
      <c r="CN24" s="301"/>
      <c r="CO24" s="301"/>
      <c r="CP24" s="301"/>
      <c r="CQ24" s="301"/>
      <c r="CR24" s="301"/>
      <c r="CS24" s="301"/>
      <c r="CT24" s="301"/>
      <c r="CU24" s="301"/>
      <c r="CV24" s="301"/>
      <c r="CW24" s="301"/>
      <c r="CX24" s="301"/>
      <c r="CY24" s="301"/>
      <c r="CZ24" s="301"/>
      <c r="DA24" s="301"/>
      <c r="DB24" s="301"/>
      <c r="DC24" s="301"/>
      <c r="DD24" s="301"/>
      <c r="DE24" s="301"/>
      <c r="DF24" s="301"/>
      <c r="DG24" s="301"/>
      <c r="DH24" s="301"/>
      <c r="DI24" s="301"/>
      <c r="DJ24" s="301"/>
      <c r="DK24" s="301"/>
      <c r="DL24" s="301"/>
      <c r="DM24" s="301"/>
      <c r="DN24" s="301"/>
      <c r="DO24" s="301"/>
      <c r="DP24" s="301"/>
      <c r="DQ24" s="301"/>
      <c r="DR24" s="301"/>
      <c r="DS24" s="301"/>
      <c r="DT24" s="301"/>
      <c r="DU24" s="301"/>
      <c r="DV24" s="301"/>
      <c r="DW24" s="301"/>
      <c r="DX24" s="301"/>
      <c r="DY24" s="301"/>
      <c r="DZ24" s="301"/>
      <c r="EA24" s="301"/>
      <c r="EB24" s="301"/>
      <c r="EC24" s="301"/>
      <c r="ED24" s="301"/>
      <c r="EE24" s="301"/>
      <c r="EF24" s="301"/>
      <c r="EG24" s="301"/>
      <c r="EH24" s="301"/>
      <c r="EI24" s="301"/>
      <c r="EJ24" s="301"/>
      <c r="EK24" s="301"/>
      <c r="EL24" s="301"/>
      <c r="EM24" s="301"/>
      <c r="EN24" s="301"/>
      <c r="EO24" s="301"/>
      <c r="EP24" s="301"/>
      <c r="EQ24" s="301"/>
      <c r="ER24" s="301"/>
      <c r="ES24" s="301"/>
      <c r="ET24" s="301"/>
      <c r="EU24" s="301"/>
      <c r="EV24" s="301"/>
      <c r="EW24" s="301"/>
      <c r="EX24" s="301"/>
      <c r="EY24" s="301"/>
      <c r="EZ24" s="301"/>
      <c r="FA24" s="301"/>
      <c r="FB24" s="301"/>
      <c r="FC24" s="301"/>
      <c r="FD24" s="301"/>
      <c r="FE24" s="301"/>
      <c r="FF24" s="301"/>
      <c r="FG24" s="301"/>
      <c r="FH24" s="301"/>
      <c r="FI24" s="301"/>
      <c r="FJ24" s="301"/>
      <c r="FK24" s="301"/>
      <c r="FL24" s="301"/>
      <c r="FM24" s="301"/>
      <c r="FN24" s="301"/>
      <c r="FO24" s="301"/>
      <c r="FP24" s="301"/>
      <c r="FQ24" s="301"/>
      <c r="FR24" s="301"/>
      <c r="FS24" s="301"/>
      <c r="FT24" s="301"/>
      <c r="FU24" s="301"/>
      <c r="FV24" s="301"/>
      <c r="FW24" s="301"/>
      <c r="FX24" s="301"/>
      <c r="FY24" s="301"/>
      <c r="FZ24" s="301"/>
      <c r="GA24" s="301"/>
      <c r="GB24" s="301"/>
      <c r="GC24" s="301"/>
      <c r="GD24" s="301"/>
      <c r="GE24" s="301"/>
      <c r="GF24" s="301"/>
      <c r="GG24" s="301"/>
      <c r="GH24" s="301"/>
      <c r="GI24" s="301"/>
      <c r="GJ24" s="301"/>
      <c r="GK24" s="301"/>
      <c r="GL24" s="301"/>
      <c r="GM24" s="301"/>
      <c r="GN24" s="301"/>
      <c r="GO24" s="301"/>
      <c r="GP24" s="301"/>
      <c r="GQ24" s="301"/>
      <c r="GR24" s="301"/>
      <c r="GS24" s="301"/>
      <c r="GT24" s="301"/>
      <c r="GU24" s="301"/>
      <c r="GV24" s="301"/>
      <c r="GW24" s="301"/>
      <c r="GX24" s="301"/>
      <c r="GY24" s="301"/>
      <c r="GZ24" s="301"/>
      <c r="HA24" s="301"/>
      <c r="HB24" s="301"/>
      <c r="HC24" s="301"/>
      <c r="HD24" s="301"/>
    </row>
    <row r="25" spans="2:212" s="298" customFormat="1" ht="30" customHeight="1">
      <c r="B25" s="570" t="s">
        <v>130</v>
      </c>
      <c r="C25" s="595" t="s">
        <v>131</v>
      </c>
      <c r="D25" s="306" t="s">
        <v>38</v>
      </c>
      <c r="E25" s="251">
        <v>1</v>
      </c>
      <c r="F25" s="295">
        <v>52586000</v>
      </c>
      <c r="G25" s="295">
        <v>52586000</v>
      </c>
      <c r="H25" s="294"/>
      <c r="I25" s="294"/>
      <c r="J25" s="294"/>
      <c r="K25" s="26">
        <v>44927</v>
      </c>
      <c r="L25" s="26">
        <v>45291</v>
      </c>
      <c r="M25" s="573">
        <f>E26/E25</f>
        <v>0</v>
      </c>
      <c r="N25" s="573">
        <f>F26/F25</f>
        <v>0.23335108203704408</v>
      </c>
      <c r="O25" s="597">
        <f>M25*M25/N25</f>
        <v>0</v>
      </c>
      <c r="P25" s="301"/>
      <c r="Q25" s="301"/>
      <c r="R25" s="301"/>
      <c r="S25" s="301"/>
      <c r="T25" s="301"/>
      <c r="U25" s="301"/>
      <c r="V25" s="301"/>
      <c r="W25" s="301"/>
      <c r="X25" s="301"/>
      <c r="Y25" s="301"/>
      <c r="Z25" s="301"/>
      <c r="AA25" s="301"/>
      <c r="AB25" s="301"/>
      <c r="AC25" s="301"/>
      <c r="AD25" s="301"/>
      <c r="AE25" s="301"/>
      <c r="AF25" s="301"/>
      <c r="AG25" s="301"/>
      <c r="AH25" s="301"/>
      <c r="AI25" s="301"/>
      <c r="AJ25" s="301"/>
      <c r="AK25" s="301"/>
      <c r="AL25" s="301"/>
      <c r="AM25" s="301"/>
      <c r="AN25" s="301"/>
      <c r="AO25" s="301"/>
      <c r="AP25" s="301"/>
      <c r="AQ25" s="301"/>
      <c r="AR25" s="301"/>
      <c r="AS25" s="301"/>
      <c r="AT25" s="301"/>
      <c r="AU25" s="301"/>
      <c r="AV25" s="301"/>
      <c r="AW25" s="301"/>
      <c r="AX25" s="301"/>
      <c r="AY25" s="301"/>
      <c r="AZ25" s="301"/>
      <c r="BA25" s="301"/>
      <c r="BB25" s="301"/>
      <c r="BC25" s="301"/>
      <c r="BD25" s="301"/>
      <c r="BE25" s="301"/>
      <c r="BF25" s="301"/>
      <c r="BG25" s="301"/>
      <c r="BH25" s="301"/>
      <c r="BI25" s="301"/>
      <c r="BJ25" s="301"/>
      <c r="BK25" s="301"/>
      <c r="BL25" s="301"/>
      <c r="BM25" s="301"/>
      <c r="BN25" s="301"/>
      <c r="BO25" s="301"/>
      <c r="BP25" s="301"/>
      <c r="BQ25" s="301"/>
      <c r="BR25" s="301"/>
      <c r="BS25" s="301"/>
      <c r="BT25" s="301"/>
      <c r="BU25" s="301"/>
      <c r="BV25" s="301"/>
      <c r="BW25" s="301"/>
      <c r="BX25" s="301"/>
      <c r="BY25" s="301"/>
      <c r="BZ25" s="301"/>
      <c r="CA25" s="301"/>
      <c r="CB25" s="301"/>
      <c r="CC25" s="301"/>
      <c r="CD25" s="301"/>
      <c r="CE25" s="301"/>
      <c r="CF25" s="301"/>
      <c r="CG25" s="301"/>
      <c r="CH25" s="301"/>
      <c r="CI25" s="301"/>
      <c r="CJ25" s="301"/>
      <c r="CK25" s="301"/>
      <c r="CL25" s="301"/>
      <c r="CM25" s="301"/>
      <c r="CN25" s="301"/>
      <c r="CO25" s="301"/>
      <c r="CP25" s="301"/>
      <c r="CQ25" s="301"/>
      <c r="CR25" s="301"/>
      <c r="CS25" s="301"/>
      <c r="CT25" s="301"/>
      <c r="CU25" s="301"/>
      <c r="CV25" s="301"/>
      <c r="CW25" s="301"/>
      <c r="CX25" s="301"/>
      <c r="CY25" s="301"/>
      <c r="CZ25" s="301"/>
      <c r="DA25" s="301"/>
      <c r="DB25" s="301"/>
      <c r="DC25" s="301"/>
      <c r="DD25" s="301"/>
      <c r="DE25" s="301"/>
      <c r="DF25" s="301"/>
      <c r="DG25" s="301"/>
      <c r="DH25" s="301"/>
      <c r="DI25" s="301"/>
      <c r="DJ25" s="301"/>
      <c r="DK25" s="301"/>
      <c r="DL25" s="301"/>
      <c r="DM25" s="301"/>
      <c r="DN25" s="301"/>
      <c r="DO25" s="301"/>
      <c r="DP25" s="301"/>
      <c r="DQ25" s="301"/>
      <c r="DR25" s="301"/>
      <c r="DS25" s="301"/>
      <c r="DT25" s="301"/>
      <c r="DU25" s="301"/>
      <c r="DV25" s="301"/>
      <c r="DW25" s="301"/>
      <c r="DX25" s="301"/>
      <c r="DY25" s="301"/>
      <c r="DZ25" s="301"/>
      <c r="EA25" s="301"/>
      <c r="EB25" s="301"/>
      <c r="EC25" s="301"/>
      <c r="ED25" s="301"/>
      <c r="EE25" s="301"/>
      <c r="EF25" s="301"/>
      <c r="EG25" s="301"/>
      <c r="EH25" s="301"/>
      <c r="EI25" s="301"/>
      <c r="EJ25" s="301"/>
      <c r="EK25" s="301"/>
      <c r="EL25" s="301"/>
      <c r="EM25" s="301"/>
      <c r="EN25" s="301"/>
      <c r="EO25" s="301"/>
      <c r="EP25" s="301"/>
      <c r="EQ25" s="301"/>
      <c r="ER25" s="301"/>
      <c r="ES25" s="301"/>
      <c r="ET25" s="301"/>
      <c r="EU25" s="301"/>
      <c r="EV25" s="301"/>
      <c r="EW25" s="301"/>
      <c r="EX25" s="301"/>
      <c r="EY25" s="301"/>
      <c r="EZ25" s="301"/>
      <c r="FA25" s="301"/>
      <c r="FB25" s="301"/>
      <c r="FC25" s="301"/>
      <c r="FD25" s="301"/>
      <c r="FE25" s="301"/>
      <c r="FF25" s="301"/>
      <c r="FG25" s="301"/>
      <c r="FH25" s="301"/>
      <c r="FI25" s="301"/>
      <c r="FJ25" s="301"/>
      <c r="FK25" s="301"/>
      <c r="FL25" s="301"/>
      <c r="FM25" s="301"/>
      <c r="FN25" s="301"/>
      <c r="FO25" s="301"/>
      <c r="FP25" s="301"/>
      <c r="FQ25" s="301"/>
      <c r="FR25" s="301"/>
      <c r="FS25" s="301"/>
      <c r="FT25" s="301"/>
      <c r="FU25" s="301"/>
      <c r="FV25" s="301"/>
      <c r="FW25" s="301"/>
      <c r="FX25" s="301"/>
      <c r="FY25" s="301"/>
      <c r="FZ25" s="301"/>
      <c r="GA25" s="301"/>
      <c r="GB25" s="301"/>
      <c r="GC25" s="301"/>
      <c r="GD25" s="301"/>
      <c r="GE25" s="301"/>
      <c r="GF25" s="301"/>
      <c r="GG25" s="301"/>
      <c r="GH25" s="301"/>
      <c r="GI25" s="301"/>
      <c r="GJ25" s="301"/>
      <c r="GK25" s="301"/>
      <c r="GL25" s="301"/>
      <c r="GM25" s="301"/>
      <c r="GN25" s="301"/>
      <c r="GO25" s="301"/>
      <c r="GP25" s="301"/>
      <c r="GQ25" s="301"/>
      <c r="GR25" s="301"/>
      <c r="GS25" s="301"/>
      <c r="GT25" s="301"/>
      <c r="GU25" s="301"/>
      <c r="GV25" s="301"/>
      <c r="GW25" s="301"/>
      <c r="GX25" s="301"/>
      <c r="GY25" s="301"/>
      <c r="GZ25" s="301"/>
      <c r="HA25" s="301"/>
      <c r="HB25" s="301"/>
      <c r="HC25" s="301"/>
      <c r="HD25" s="301"/>
    </row>
    <row r="26" spans="2:212" s="298" customFormat="1" ht="30" customHeight="1">
      <c r="B26" s="570"/>
      <c r="C26" s="595"/>
      <c r="D26" s="306" t="s">
        <v>39</v>
      </c>
      <c r="E26" s="251">
        <v>0</v>
      </c>
      <c r="F26" s="222">
        <v>12271000</v>
      </c>
      <c r="G26" s="222">
        <v>12271000</v>
      </c>
      <c r="H26" s="294"/>
      <c r="I26" s="294"/>
      <c r="J26" s="294"/>
      <c r="K26" s="26">
        <v>44927</v>
      </c>
      <c r="L26" s="26">
        <v>45291</v>
      </c>
      <c r="M26" s="573"/>
      <c r="N26" s="573"/>
      <c r="O26" s="597"/>
      <c r="P26" s="301"/>
      <c r="Q26" s="301"/>
      <c r="R26" s="301"/>
      <c r="S26" s="301"/>
      <c r="T26" s="301"/>
      <c r="U26" s="301"/>
      <c r="V26" s="301"/>
      <c r="W26" s="301"/>
      <c r="X26" s="301"/>
      <c r="Y26" s="301"/>
      <c r="Z26" s="301"/>
      <c r="AA26" s="301"/>
      <c r="AB26" s="301"/>
      <c r="AC26" s="301"/>
      <c r="AD26" s="301"/>
      <c r="AE26" s="301"/>
      <c r="AF26" s="301"/>
      <c r="AG26" s="301"/>
      <c r="AH26" s="301"/>
      <c r="AI26" s="301"/>
      <c r="AJ26" s="301"/>
      <c r="AK26" s="301"/>
      <c r="AL26" s="301"/>
      <c r="AM26" s="301"/>
      <c r="AN26" s="301"/>
      <c r="AO26" s="301"/>
      <c r="AP26" s="301"/>
      <c r="AQ26" s="301"/>
      <c r="AR26" s="301"/>
      <c r="AS26" s="301"/>
      <c r="AT26" s="301"/>
      <c r="AU26" s="301"/>
      <c r="AV26" s="301"/>
      <c r="AW26" s="301"/>
      <c r="AX26" s="301"/>
      <c r="AY26" s="301"/>
      <c r="AZ26" s="301"/>
      <c r="BA26" s="301"/>
      <c r="BB26" s="301"/>
      <c r="BC26" s="301"/>
      <c r="BD26" s="301"/>
      <c r="BE26" s="301"/>
      <c r="BF26" s="301"/>
      <c r="BG26" s="301"/>
      <c r="BH26" s="301"/>
      <c r="BI26" s="301"/>
      <c r="BJ26" s="301"/>
      <c r="BK26" s="301"/>
      <c r="BL26" s="301"/>
      <c r="BM26" s="301"/>
      <c r="BN26" s="301"/>
      <c r="BO26" s="301"/>
      <c r="BP26" s="301"/>
      <c r="BQ26" s="301"/>
      <c r="BR26" s="301"/>
      <c r="BS26" s="301"/>
      <c r="BT26" s="301"/>
      <c r="BU26" s="301"/>
      <c r="BV26" s="301"/>
      <c r="BW26" s="301"/>
      <c r="BX26" s="301"/>
      <c r="BY26" s="301"/>
      <c r="BZ26" s="301"/>
      <c r="CA26" s="301"/>
      <c r="CB26" s="301"/>
      <c r="CC26" s="301"/>
      <c r="CD26" s="301"/>
      <c r="CE26" s="301"/>
      <c r="CF26" s="301"/>
      <c r="CG26" s="301"/>
      <c r="CH26" s="301"/>
      <c r="CI26" s="301"/>
      <c r="CJ26" s="301"/>
      <c r="CK26" s="301"/>
      <c r="CL26" s="301"/>
      <c r="CM26" s="301"/>
      <c r="CN26" s="301"/>
      <c r="CO26" s="301"/>
      <c r="CP26" s="301"/>
      <c r="CQ26" s="301"/>
      <c r="CR26" s="301"/>
      <c r="CS26" s="301"/>
      <c r="CT26" s="301"/>
      <c r="CU26" s="301"/>
      <c r="CV26" s="301"/>
      <c r="CW26" s="301"/>
      <c r="CX26" s="301"/>
      <c r="CY26" s="301"/>
      <c r="CZ26" s="301"/>
      <c r="DA26" s="301"/>
      <c r="DB26" s="301"/>
      <c r="DC26" s="301"/>
      <c r="DD26" s="301"/>
      <c r="DE26" s="301"/>
      <c r="DF26" s="301"/>
      <c r="DG26" s="301"/>
      <c r="DH26" s="301"/>
      <c r="DI26" s="301"/>
      <c r="DJ26" s="301"/>
      <c r="DK26" s="301"/>
      <c r="DL26" s="301"/>
      <c r="DM26" s="301"/>
      <c r="DN26" s="301"/>
      <c r="DO26" s="301"/>
      <c r="DP26" s="301"/>
      <c r="DQ26" s="301"/>
      <c r="DR26" s="301"/>
      <c r="DS26" s="301"/>
      <c r="DT26" s="301"/>
      <c r="DU26" s="301"/>
      <c r="DV26" s="301"/>
      <c r="DW26" s="301"/>
      <c r="DX26" s="301"/>
      <c r="DY26" s="301"/>
      <c r="DZ26" s="301"/>
      <c r="EA26" s="301"/>
      <c r="EB26" s="301"/>
      <c r="EC26" s="301"/>
      <c r="ED26" s="301"/>
      <c r="EE26" s="301"/>
      <c r="EF26" s="301"/>
      <c r="EG26" s="301"/>
      <c r="EH26" s="301"/>
      <c r="EI26" s="301"/>
      <c r="EJ26" s="301"/>
      <c r="EK26" s="301"/>
      <c r="EL26" s="301"/>
      <c r="EM26" s="301"/>
      <c r="EN26" s="301"/>
      <c r="EO26" s="301"/>
      <c r="EP26" s="301"/>
      <c r="EQ26" s="301"/>
      <c r="ER26" s="301"/>
      <c r="ES26" s="301"/>
      <c r="ET26" s="301"/>
      <c r="EU26" s="301"/>
      <c r="EV26" s="301"/>
      <c r="EW26" s="301"/>
      <c r="EX26" s="301"/>
      <c r="EY26" s="301"/>
      <c r="EZ26" s="301"/>
      <c r="FA26" s="301"/>
      <c r="FB26" s="301"/>
      <c r="FC26" s="301"/>
      <c r="FD26" s="301"/>
      <c r="FE26" s="301"/>
      <c r="FF26" s="301"/>
      <c r="FG26" s="301"/>
      <c r="FH26" s="301"/>
      <c r="FI26" s="301"/>
      <c r="FJ26" s="301"/>
      <c r="FK26" s="301"/>
      <c r="FL26" s="301"/>
      <c r="FM26" s="301"/>
      <c r="FN26" s="301"/>
      <c r="FO26" s="301"/>
      <c r="FP26" s="301"/>
      <c r="FQ26" s="301"/>
      <c r="FR26" s="301"/>
      <c r="FS26" s="301"/>
      <c r="FT26" s="301"/>
      <c r="FU26" s="301"/>
      <c r="FV26" s="301"/>
      <c r="FW26" s="301"/>
      <c r="FX26" s="301"/>
      <c r="FY26" s="301"/>
      <c r="FZ26" s="301"/>
      <c r="GA26" s="301"/>
      <c r="GB26" s="301"/>
      <c r="GC26" s="301"/>
      <c r="GD26" s="301"/>
      <c r="GE26" s="301"/>
      <c r="GF26" s="301"/>
      <c r="GG26" s="301"/>
      <c r="GH26" s="301"/>
      <c r="GI26" s="301"/>
      <c r="GJ26" s="301"/>
      <c r="GK26" s="301"/>
      <c r="GL26" s="301"/>
      <c r="GM26" s="301"/>
      <c r="GN26" s="301"/>
      <c r="GO26" s="301"/>
      <c r="GP26" s="301"/>
      <c r="GQ26" s="301"/>
      <c r="GR26" s="301"/>
      <c r="GS26" s="301"/>
      <c r="GT26" s="301"/>
      <c r="GU26" s="301"/>
      <c r="GV26" s="301"/>
      <c r="GW26" s="301"/>
      <c r="GX26" s="301"/>
      <c r="GY26" s="301"/>
      <c r="GZ26" s="301"/>
      <c r="HA26" s="301"/>
      <c r="HB26" s="301"/>
      <c r="HC26" s="301"/>
      <c r="HD26" s="301"/>
    </row>
    <row r="27" spans="2:212" s="298" customFormat="1" ht="30" customHeight="1">
      <c r="B27" s="603" t="s">
        <v>132</v>
      </c>
      <c r="C27" s="595" t="s">
        <v>133</v>
      </c>
      <c r="D27" s="306" t="s">
        <v>38</v>
      </c>
      <c r="E27" s="251">
        <v>25</v>
      </c>
      <c r="F27" s="225">
        <v>408124091</v>
      </c>
      <c r="G27" s="225">
        <v>408124091</v>
      </c>
      <c r="H27" s="294"/>
      <c r="I27" s="294"/>
      <c r="J27" s="294"/>
      <c r="K27" s="26">
        <v>44927</v>
      </c>
      <c r="L27" s="26">
        <v>45291</v>
      </c>
      <c r="M27" s="573">
        <f>E28/E27</f>
        <v>0</v>
      </c>
      <c r="N27" s="573">
        <f>F28/F27</f>
        <v>0</v>
      </c>
      <c r="O27" s="694">
        <v>0</v>
      </c>
      <c r="P27" s="301"/>
      <c r="Q27" s="301"/>
      <c r="R27" s="301"/>
      <c r="S27" s="301"/>
      <c r="T27" s="301"/>
      <c r="U27" s="301"/>
      <c r="V27" s="301"/>
      <c r="W27" s="301"/>
      <c r="X27" s="301"/>
      <c r="Y27" s="301"/>
      <c r="Z27" s="301"/>
      <c r="AA27" s="301"/>
      <c r="AB27" s="301"/>
      <c r="AC27" s="301"/>
      <c r="AD27" s="301"/>
      <c r="AE27" s="301"/>
      <c r="AF27" s="301"/>
      <c r="AG27" s="301"/>
      <c r="AH27" s="301"/>
      <c r="AI27" s="301"/>
      <c r="AJ27" s="301"/>
      <c r="AK27" s="301"/>
      <c r="AL27" s="301"/>
      <c r="AM27" s="301"/>
      <c r="AN27" s="301"/>
      <c r="AO27" s="301"/>
      <c r="AP27" s="301"/>
      <c r="AQ27" s="301"/>
      <c r="AR27" s="301"/>
      <c r="AS27" s="301"/>
      <c r="AT27" s="301"/>
      <c r="AU27" s="301"/>
      <c r="AV27" s="301"/>
      <c r="AW27" s="301"/>
      <c r="AX27" s="301"/>
      <c r="AY27" s="301"/>
      <c r="AZ27" s="301"/>
      <c r="BA27" s="301"/>
      <c r="BB27" s="301"/>
      <c r="BC27" s="301"/>
      <c r="BD27" s="301"/>
      <c r="BE27" s="301"/>
      <c r="BF27" s="301"/>
      <c r="BG27" s="301"/>
      <c r="BH27" s="301"/>
      <c r="BI27" s="301"/>
      <c r="BJ27" s="301"/>
      <c r="BK27" s="301"/>
      <c r="BL27" s="301"/>
      <c r="BM27" s="301"/>
      <c r="BN27" s="301"/>
      <c r="BO27" s="301"/>
      <c r="BP27" s="301"/>
      <c r="BQ27" s="301"/>
      <c r="BR27" s="301"/>
      <c r="BS27" s="301"/>
      <c r="BT27" s="301"/>
      <c r="BU27" s="301"/>
      <c r="BV27" s="301"/>
      <c r="BW27" s="301"/>
      <c r="BX27" s="301"/>
      <c r="BY27" s="301"/>
      <c r="BZ27" s="301"/>
      <c r="CA27" s="301"/>
      <c r="CB27" s="301"/>
      <c r="CC27" s="301"/>
      <c r="CD27" s="301"/>
      <c r="CE27" s="301"/>
      <c r="CF27" s="301"/>
      <c r="CG27" s="301"/>
      <c r="CH27" s="301"/>
      <c r="CI27" s="301"/>
      <c r="CJ27" s="301"/>
      <c r="CK27" s="301"/>
      <c r="CL27" s="301"/>
      <c r="CM27" s="301"/>
      <c r="CN27" s="301"/>
      <c r="CO27" s="301"/>
      <c r="CP27" s="301"/>
      <c r="CQ27" s="301"/>
      <c r="CR27" s="301"/>
      <c r="CS27" s="301"/>
      <c r="CT27" s="301"/>
      <c r="CU27" s="301"/>
      <c r="CV27" s="301"/>
      <c r="CW27" s="301"/>
      <c r="CX27" s="301"/>
      <c r="CY27" s="301"/>
      <c r="CZ27" s="301"/>
      <c r="DA27" s="301"/>
      <c r="DB27" s="301"/>
      <c r="DC27" s="301"/>
      <c r="DD27" s="301"/>
      <c r="DE27" s="301"/>
      <c r="DF27" s="301"/>
      <c r="DG27" s="301"/>
      <c r="DH27" s="301"/>
      <c r="DI27" s="301"/>
      <c r="DJ27" s="301"/>
      <c r="DK27" s="301"/>
      <c r="DL27" s="301"/>
      <c r="DM27" s="301"/>
      <c r="DN27" s="301"/>
      <c r="DO27" s="301"/>
      <c r="DP27" s="301"/>
      <c r="DQ27" s="301"/>
      <c r="DR27" s="301"/>
      <c r="DS27" s="301"/>
      <c r="DT27" s="301"/>
      <c r="DU27" s="301"/>
      <c r="DV27" s="301"/>
      <c r="DW27" s="301"/>
      <c r="DX27" s="301"/>
      <c r="DY27" s="301"/>
      <c r="DZ27" s="301"/>
      <c r="EA27" s="301"/>
      <c r="EB27" s="301"/>
      <c r="EC27" s="301"/>
      <c r="ED27" s="301"/>
      <c r="EE27" s="301"/>
      <c r="EF27" s="301"/>
      <c r="EG27" s="301"/>
      <c r="EH27" s="301"/>
      <c r="EI27" s="301"/>
      <c r="EJ27" s="301"/>
      <c r="EK27" s="301"/>
      <c r="EL27" s="301"/>
      <c r="EM27" s="301"/>
      <c r="EN27" s="301"/>
      <c r="EO27" s="301"/>
      <c r="EP27" s="301"/>
      <c r="EQ27" s="301"/>
      <c r="ER27" s="301"/>
      <c r="ES27" s="301"/>
      <c r="ET27" s="301"/>
      <c r="EU27" s="301"/>
      <c r="EV27" s="301"/>
      <c r="EW27" s="301"/>
      <c r="EX27" s="301"/>
      <c r="EY27" s="301"/>
      <c r="EZ27" s="301"/>
      <c r="FA27" s="301"/>
      <c r="FB27" s="301"/>
      <c r="FC27" s="301"/>
      <c r="FD27" s="301"/>
      <c r="FE27" s="301"/>
      <c r="FF27" s="301"/>
      <c r="FG27" s="301"/>
      <c r="FH27" s="301"/>
      <c r="FI27" s="301"/>
      <c r="FJ27" s="301"/>
      <c r="FK27" s="301"/>
      <c r="FL27" s="301"/>
      <c r="FM27" s="301"/>
      <c r="FN27" s="301"/>
      <c r="FO27" s="301"/>
      <c r="FP27" s="301"/>
      <c r="FQ27" s="301"/>
      <c r="FR27" s="301"/>
      <c r="FS27" s="301"/>
      <c r="FT27" s="301"/>
      <c r="FU27" s="301"/>
      <c r="FV27" s="301"/>
      <c r="FW27" s="301"/>
      <c r="FX27" s="301"/>
      <c r="FY27" s="301"/>
      <c r="FZ27" s="301"/>
      <c r="GA27" s="301"/>
      <c r="GB27" s="301"/>
      <c r="GC27" s="301"/>
      <c r="GD27" s="301"/>
      <c r="GE27" s="301"/>
      <c r="GF27" s="301"/>
      <c r="GG27" s="301"/>
      <c r="GH27" s="301"/>
      <c r="GI27" s="301"/>
      <c r="GJ27" s="301"/>
      <c r="GK27" s="301"/>
      <c r="GL27" s="301"/>
      <c r="GM27" s="301"/>
      <c r="GN27" s="301"/>
      <c r="GO27" s="301"/>
      <c r="GP27" s="301"/>
      <c r="GQ27" s="301"/>
      <c r="GR27" s="301"/>
      <c r="GS27" s="301"/>
      <c r="GT27" s="301"/>
      <c r="GU27" s="301"/>
      <c r="GV27" s="301"/>
      <c r="GW27" s="301"/>
      <c r="GX27" s="301"/>
      <c r="GY27" s="301"/>
      <c r="GZ27" s="301"/>
      <c r="HA27" s="301"/>
      <c r="HB27" s="301"/>
      <c r="HC27" s="301"/>
      <c r="HD27" s="301"/>
    </row>
    <row r="28" spans="2:212" s="298" customFormat="1" ht="30" customHeight="1">
      <c r="B28" s="603"/>
      <c r="C28" s="595"/>
      <c r="D28" s="306" t="s">
        <v>39</v>
      </c>
      <c r="E28" s="251">
        <v>0</v>
      </c>
      <c r="F28" s="225">
        <v>0</v>
      </c>
      <c r="G28" s="225">
        <v>0</v>
      </c>
      <c r="H28" s="294"/>
      <c r="I28" s="294"/>
      <c r="J28" s="294"/>
      <c r="K28" s="26">
        <v>44927</v>
      </c>
      <c r="L28" s="26">
        <v>45291</v>
      </c>
      <c r="M28" s="573"/>
      <c r="N28" s="573"/>
      <c r="O28" s="597"/>
      <c r="P28" s="301"/>
      <c r="Q28" s="301"/>
      <c r="R28" s="301"/>
      <c r="S28" s="301"/>
      <c r="T28" s="301"/>
      <c r="U28" s="301"/>
      <c r="V28" s="301"/>
      <c r="W28" s="301"/>
      <c r="X28" s="301"/>
      <c r="Y28" s="301"/>
      <c r="Z28" s="301"/>
      <c r="AA28" s="301"/>
      <c r="AB28" s="301"/>
      <c r="AC28" s="301"/>
      <c r="AD28" s="301"/>
      <c r="AE28" s="301"/>
      <c r="AF28" s="301"/>
      <c r="AG28" s="301"/>
      <c r="AH28" s="301"/>
      <c r="AI28" s="301"/>
      <c r="AJ28" s="301"/>
      <c r="AK28" s="301"/>
      <c r="AL28" s="301"/>
      <c r="AM28" s="301"/>
      <c r="AN28" s="301"/>
      <c r="AO28" s="301"/>
      <c r="AP28" s="301"/>
      <c r="AQ28" s="301"/>
      <c r="AR28" s="301"/>
      <c r="AS28" s="301"/>
      <c r="AT28" s="301"/>
      <c r="AU28" s="301"/>
      <c r="AV28" s="301"/>
      <c r="AW28" s="301"/>
      <c r="AX28" s="301"/>
      <c r="AY28" s="301"/>
      <c r="AZ28" s="301"/>
      <c r="BA28" s="301"/>
      <c r="BB28" s="301"/>
      <c r="BC28" s="301"/>
      <c r="BD28" s="301"/>
      <c r="BE28" s="301"/>
      <c r="BF28" s="301"/>
      <c r="BG28" s="301"/>
      <c r="BH28" s="301"/>
      <c r="BI28" s="301"/>
      <c r="BJ28" s="301"/>
      <c r="BK28" s="301"/>
      <c r="BL28" s="301"/>
      <c r="BM28" s="301"/>
      <c r="BN28" s="301"/>
      <c r="BO28" s="301"/>
      <c r="BP28" s="301"/>
      <c r="BQ28" s="301"/>
      <c r="BR28" s="301"/>
      <c r="BS28" s="301"/>
      <c r="BT28" s="301"/>
      <c r="BU28" s="301"/>
      <c r="BV28" s="301"/>
      <c r="BW28" s="301"/>
      <c r="BX28" s="301"/>
      <c r="BY28" s="301"/>
      <c r="BZ28" s="301"/>
      <c r="CA28" s="301"/>
      <c r="CB28" s="301"/>
      <c r="CC28" s="301"/>
      <c r="CD28" s="301"/>
      <c r="CE28" s="301"/>
      <c r="CF28" s="301"/>
      <c r="CG28" s="301"/>
      <c r="CH28" s="301"/>
      <c r="CI28" s="301"/>
      <c r="CJ28" s="301"/>
      <c r="CK28" s="301"/>
      <c r="CL28" s="301"/>
      <c r="CM28" s="301"/>
      <c r="CN28" s="301"/>
      <c r="CO28" s="301"/>
      <c r="CP28" s="301"/>
      <c r="CQ28" s="301"/>
      <c r="CR28" s="301"/>
      <c r="CS28" s="301"/>
      <c r="CT28" s="301"/>
      <c r="CU28" s="301"/>
      <c r="CV28" s="301"/>
      <c r="CW28" s="301"/>
      <c r="CX28" s="301"/>
      <c r="CY28" s="301"/>
      <c r="CZ28" s="301"/>
      <c r="DA28" s="301"/>
      <c r="DB28" s="301"/>
      <c r="DC28" s="301"/>
      <c r="DD28" s="301"/>
      <c r="DE28" s="301"/>
      <c r="DF28" s="301"/>
      <c r="DG28" s="301"/>
      <c r="DH28" s="301"/>
      <c r="DI28" s="301"/>
      <c r="DJ28" s="301"/>
      <c r="DK28" s="301"/>
      <c r="DL28" s="301"/>
      <c r="DM28" s="301"/>
      <c r="DN28" s="301"/>
      <c r="DO28" s="301"/>
      <c r="DP28" s="301"/>
      <c r="DQ28" s="301"/>
      <c r="DR28" s="301"/>
      <c r="DS28" s="301"/>
      <c r="DT28" s="301"/>
      <c r="DU28" s="301"/>
      <c r="DV28" s="301"/>
      <c r="DW28" s="301"/>
      <c r="DX28" s="301"/>
      <c r="DY28" s="301"/>
      <c r="DZ28" s="301"/>
      <c r="EA28" s="301"/>
      <c r="EB28" s="301"/>
      <c r="EC28" s="301"/>
      <c r="ED28" s="301"/>
      <c r="EE28" s="301"/>
      <c r="EF28" s="301"/>
      <c r="EG28" s="301"/>
      <c r="EH28" s="301"/>
      <c r="EI28" s="301"/>
      <c r="EJ28" s="301"/>
      <c r="EK28" s="301"/>
      <c r="EL28" s="301"/>
      <c r="EM28" s="301"/>
      <c r="EN28" s="301"/>
      <c r="EO28" s="301"/>
      <c r="EP28" s="301"/>
      <c r="EQ28" s="301"/>
      <c r="ER28" s="301"/>
      <c r="ES28" s="301"/>
      <c r="ET28" s="301"/>
      <c r="EU28" s="301"/>
      <c r="EV28" s="301"/>
      <c r="EW28" s="301"/>
      <c r="EX28" s="301"/>
      <c r="EY28" s="301"/>
      <c r="EZ28" s="301"/>
      <c r="FA28" s="301"/>
      <c r="FB28" s="301"/>
      <c r="FC28" s="301"/>
      <c r="FD28" s="301"/>
      <c r="FE28" s="301"/>
      <c r="FF28" s="301"/>
      <c r="FG28" s="301"/>
      <c r="FH28" s="301"/>
      <c r="FI28" s="301"/>
      <c r="FJ28" s="301"/>
      <c r="FK28" s="301"/>
      <c r="FL28" s="301"/>
      <c r="FM28" s="301"/>
      <c r="FN28" s="301"/>
      <c r="FO28" s="301"/>
      <c r="FP28" s="301"/>
      <c r="FQ28" s="301"/>
      <c r="FR28" s="301"/>
      <c r="FS28" s="301"/>
      <c r="FT28" s="301"/>
      <c r="FU28" s="301"/>
      <c r="FV28" s="301"/>
      <c r="FW28" s="301"/>
      <c r="FX28" s="301"/>
      <c r="FY28" s="301"/>
      <c r="FZ28" s="301"/>
      <c r="GA28" s="301"/>
      <c r="GB28" s="301"/>
      <c r="GC28" s="301"/>
      <c r="GD28" s="301"/>
      <c r="GE28" s="301"/>
      <c r="GF28" s="301"/>
      <c r="GG28" s="301"/>
      <c r="GH28" s="301"/>
      <c r="GI28" s="301"/>
      <c r="GJ28" s="301"/>
      <c r="GK28" s="301"/>
      <c r="GL28" s="301"/>
      <c r="GM28" s="301"/>
      <c r="GN28" s="301"/>
      <c r="GO28" s="301"/>
      <c r="GP28" s="301"/>
      <c r="GQ28" s="301"/>
      <c r="GR28" s="301"/>
      <c r="GS28" s="301"/>
      <c r="GT28" s="301"/>
      <c r="GU28" s="301"/>
      <c r="GV28" s="301"/>
      <c r="GW28" s="301"/>
      <c r="GX28" s="301"/>
      <c r="GY28" s="301"/>
      <c r="GZ28" s="301"/>
      <c r="HA28" s="301"/>
      <c r="HB28" s="301"/>
      <c r="HC28" s="301"/>
      <c r="HD28" s="301"/>
    </row>
    <row r="29" spans="2:212" s="298" customFormat="1" ht="30" customHeight="1">
      <c r="B29" s="570" t="s">
        <v>134</v>
      </c>
      <c r="C29" s="595" t="s">
        <v>135</v>
      </c>
      <c r="D29" s="306" t="s">
        <v>38</v>
      </c>
      <c r="E29" s="251">
        <v>1</v>
      </c>
      <c r="F29" s="225">
        <v>26460000</v>
      </c>
      <c r="G29" s="225">
        <v>26460000</v>
      </c>
      <c r="H29" s="294"/>
      <c r="I29" s="294"/>
      <c r="J29" s="294"/>
      <c r="K29" s="26">
        <v>44927</v>
      </c>
      <c r="L29" s="26">
        <v>45291</v>
      </c>
      <c r="M29" s="573">
        <f>E30/E29</f>
        <v>1</v>
      </c>
      <c r="N29" s="573">
        <f>F30/F29</f>
        <v>1</v>
      </c>
      <c r="O29" s="597">
        <f>M29*M29/N29</f>
        <v>1</v>
      </c>
      <c r="P29" s="301"/>
      <c r="Q29" s="301"/>
      <c r="R29" s="301"/>
      <c r="S29" s="301"/>
      <c r="T29" s="301"/>
      <c r="U29" s="301"/>
      <c r="V29" s="301"/>
      <c r="W29" s="301"/>
      <c r="X29" s="301"/>
      <c r="Y29" s="301"/>
      <c r="Z29" s="301"/>
      <c r="AA29" s="301"/>
      <c r="AB29" s="301"/>
      <c r="AC29" s="301"/>
      <c r="AD29" s="301"/>
      <c r="AE29" s="301"/>
      <c r="AF29" s="301"/>
      <c r="AG29" s="301"/>
      <c r="AH29" s="301"/>
      <c r="AI29" s="301"/>
      <c r="AJ29" s="301"/>
      <c r="AK29" s="301"/>
      <c r="AL29" s="301"/>
      <c r="AM29" s="301"/>
      <c r="AN29" s="301"/>
      <c r="AO29" s="301"/>
      <c r="AP29" s="301"/>
      <c r="AQ29" s="301"/>
      <c r="AR29" s="301"/>
      <c r="AS29" s="301"/>
      <c r="AT29" s="301"/>
      <c r="AU29" s="301"/>
      <c r="AV29" s="301"/>
      <c r="AW29" s="301"/>
      <c r="AX29" s="301"/>
      <c r="AY29" s="301"/>
      <c r="AZ29" s="301"/>
      <c r="BA29" s="301"/>
      <c r="BB29" s="301"/>
      <c r="BC29" s="301"/>
      <c r="BD29" s="301"/>
      <c r="BE29" s="301"/>
      <c r="BF29" s="301"/>
      <c r="BG29" s="301"/>
      <c r="BH29" s="301"/>
      <c r="BI29" s="301"/>
      <c r="BJ29" s="301"/>
      <c r="BK29" s="301"/>
      <c r="BL29" s="301"/>
      <c r="BM29" s="301"/>
      <c r="BN29" s="301"/>
      <c r="BO29" s="301"/>
      <c r="BP29" s="301"/>
      <c r="BQ29" s="301"/>
      <c r="BR29" s="301"/>
      <c r="BS29" s="301"/>
      <c r="BT29" s="301"/>
      <c r="BU29" s="301"/>
      <c r="BV29" s="301"/>
      <c r="BW29" s="301"/>
      <c r="BX29" s="301"/>
      <c r="BY29" s="301"/>
      <c r="BZ29" s="301"/>
      <c r="CA29" s="301"/>
      <c r="CB29" s="301"/>
      <c r="CC29" s="301"/>
      <c r="CD29" s="301"/>
      <c r="CE29" s="301"/>
      <c r="CF29" s="301"/>
      <c r="CG29" s="301"/>
      <c r="CH29" s="301"/>
      <c r="CI29" s="301"/>
      <c r="CJ29" s="301"/>
      <c r="CK29" s="301"/>
      <c r="CL29" s="301"/>
      <c r="CM29" s="301"/>
      <c r="CN29" s="301"/>
      <c r="CO29" s="301"/>
      <c r="CP29" s="301"/>
      <c r="CQ29" s="301"/>
      <c r="CR29" s="301"/>
      <c r="CS29" s="301"/>
      <c r="CT29" s="301"/>
      <c r="CU29" s="301"/>
      <c r="CV29" s="301"/>
      <c r="CW29" s="301"/>
      <c r="CX29" s="301"/>
      <c r="CY29" s="301"/>
      <c r="CZ29" s="301"/>
      <c r="DA29" s="301"/>
      <c r="DB29" s="301"/>
      <c r="DC29" s="301"/>
      <c r="DD29" s="301"/>
      <c r="DE29" s="301"/>
      <c r="DF29" s="301"/>
      <c r="DG29" s="301"/>
      <c r="DH29" s="301"/>
      <c r="DI29" s="301"/>
      <c r="DJ29" s="301"/>
      <c r="DK29" s="301"/>
      <c r="DL29" s="301"/>
      <c r="DM29" s="301"/>
      <c r="DN29" s="301"/>
      <c r="DO29" s="301"/>
      <c r="DP29" s="301"/>
      <c r="DQ29" s="301"/>
      <c r="DR29" s="301"/>
      <c r="DS29" s="301"/>
      <c r="DT29" s="301"/>
      <c r="DU29" s="301"/>
      <c r="DV29" s="301"/>
      <c r="DW29" s="301"/>
      <c r="DX29" s="301"/>
      <c r="DY29" s="301"/>
      <c r="DZ29" s="301"/>
      <c r="EA29" s="301"/>
      <c r="EB29" s="301"/>
      <c r="EC29" s="301"/>
      <c r="ED29" s="301"/>
      <c r="EE29" s="301"/>
      <c r="EF29" s="301"/>
      <c r="EG29" s="301"/>
      <c r="EH29" s="301"/>
      <c r="EI29" s="301"/>
      <c r="EJ29" s="301"/>
      <c r="EK29" s="301"/>
      <c r="EL29" s="301"/>
      <c r="EM29" s="301"/>
      <c r="EN29" s="301"/>
      <c r="EO29" s="301"/>
      <c r="EP29" s="301"/>
      <c r="EQ29" s="301"/>
      <c r="ER29" s="301"/>
      <c r="ES29" s="301"/>
      <c r="ET29" s="301"/>
      <c r="EU29" s="301"/>
      <c r="EV29" s="301"/>
      <c r="EW29" s="301"/>
      <c r="EX29" s="301"/>
      <c r="EY29" s="301"/>
      <c r="EZ29" s="301"/>
      <c r="FA29" s="301"/>
      <c r="FB29" s="301"/>
      <c r="FC29" s="301"/>
      <c r="FD29" s="301"/>
      <c r="FE29" s="301"/>
      <c r="FF29" s="301"/>
      <c r="FG29" s="301"/>
      <c r="FH29" s="301"/>
      <c r="FI29" s="301"/>
      <c r="FJ29" s="301"/>
      <c r="FK29" s="301"/>
      <c r="FL29" s="301"/>
      <c r="FM29" s="301"/>
      <c r="FN29" s="301"/>
      <c r="FO29" s="301"/>
      <c r="FP29" s="301"/>
      <c r="FQ29" s="301"/>
      <c r="FR29" s="301"/>
      <c r="FS29" s="301"/>
      <c r="FT29" s="301"/>
      <c r="FU29" s="301"/>
      <c r="FV29" s="301"/>
      <c r="FW29" s="301"/>
      <c r="FX29" s="301"/>
      <c r="FY29" s="301"/>
      <c r="FZ29" s="301"/>
      <c r="GA29" s="301"/>
      <c r="GB29" s="301"/>
      <c r="GC29" s="301"/>
      <c r="GD29" s="301"/>
      <c r="GE29" s="301"/>
      <c r="GF29" s="301"/>
      <c r="GG29" s="301"/>
      <c r="GH29" s="301"/>
      <c r="GI29" s="301"/>
      <c r="GJ29" s="301"/>
      <c r="GK29" s="301"/>
      <c r="GL29" s="301"/>
      <c r="GM29" s="301"/>
      <c r="GN29" s="301"/>
      <c r="GO29" s="301"/>
      <c r="GP29" s="301"/>
      <c r="GQ29" s="301"/>
      <c r="GR29" s="301"/>
      <c r="GS29" s="301"/>
      <c r="GT29" s="301"/>
      <c r="GU29" s="301"/>
      <c r="GV29" s="301"/>
      <c r="GW29" s="301"/>
      <c r="GX29" s="301"/>
      <c r="GY29" s="301"/>
      <c r="GZ29" s="301"/>
      <c r="HA29" s="301"/>
      <c r="HB29" s="301"/>
      <c r="HC29" s="301"/>
      <c r="HD29" s="301"/>
    </row>
    <row r="30" spans="2:212" s="298" customFormat="1" ht="30" customHeight="1">
      <c r="B30" s="570"/>
      <c r="C30" s="595"/>
      <c r="D30" s="306" t="s">
        <v>39</v>
      </c>
      <c r="E30" s="251">
        <v>1</v>
      </c>
      <c r="F30" s="225">
        <v>26460000</v>
      </c>
      <c r="G30" s="225">
        <v>26460000</v>
      </c>
      <c r="H30" s="294"/>
      <c r="I30" s="294"/>
      <c r="J30" s="294"/>
      <c r="K30" s="26">
        <v>44927</v>
      </c>
      <c r="L30" s="26">
        <v>45291</v>
      </c>
      <c r="M30" s="573"/>
      <c r="N30" s="573"/>
      <c r="O30" s="597"/>
      <c r="P30" s="301"/>
      <c r="Q30" s="301"/>
      <c r="R30" s="301"/>
      <c r="S30" s="301"/>
      <c r="T30" s="301"/>
      <c r="U30" s="301"/>
      <c r="V30" s="301"/>
      <c r="W30" s="301"/>
      <c r="X30" s="301"/>
      <c r="Y30" s="301"/>
      <c r="Z30" s="301"/>
      <c r="AA30" s="301"/>
      <c r="AB30" s="301"/>
      <c r="AC30" s="301"/>
      <c r="AD30" s="301"/>
      <c r="AE30" s="301"/>
      <c r="AF30" s="301"/>
      <c r="AG30" s="301"/>
      <c r="AH30" s="301"/>
      <c r="AI30" s="301"/>
      <c r="AJ30" s="301"/>
      <c r="AK30" s="301"/>
      <c r="AL30" s="301"/>
      <c r="AM30" s="301"/>
      <c r="AN30" s="301"/>
      <c r="AO30" s="301"/>
      <c r="AP30" s="301"/>
      <c r="AQ30" s="301"/>
      <c r="AR30" s="301"/>
      <c r="AS30" s="301"/>
      <c r="AT30" s="301"/>
      <c r="AU30" s="301"/>
      <c r="AV30" s="301"/>
      <c r="AW30" s="301"/>
      <c r="AX30" s="301"/>
      <c r="AY30" s="301"/>
      <c r="AZ30" s="301"/>
      <c r="BA30" s="301"/>
      <c r="BB30" s="301"/>
      <c r="BC30" s="301"/>
      <c r="BD30" s="301"/>
      <c r="BE30" s="301"/>
      <c r="BF30" s="301"/>
      <c r="BG30" s="301"/>
      <c r="BH30" s="301"/>
      <c r="BI30" s="301"/>
      <c r="BJ30" s="301"/>
      <c r="BK30" s="301"/>
      <c r="BL30" s="301"/>
      <c r="BM30" s="301"/>
      <c r="BN30" s="301"/>
      <c r="BO30" s="301"/>
      <c r="BP30" s="301"/>
      <c r="BQ30" s="301"/>
      <c r="BR30" s="301"/>
      <c r="BS30" s="301"/>
      <c r="BT30" s="301"/>
      <c r="BU30" s="301"/>
      <c r="BV30" s="301"/>
      <c r="BW30" s="301"/>
      <c r="BX30" s="301"/>
      <c r="BY30" s="301"/>
      <c r="BZ30" s="301"/>
      <c r="CA30" s="301"/>
      <c r="CB30" s="301"/>
      <c r="CC30" s="301"/>
      <c r="CD30" s="301"/>
      <c r="CE30" s="301"/>
      <c r="CF30" s="301"/>
      <c r="CG30" s="301"/>
      <c r="CH30" s="301"/>
      <c r="CI30" s="301"/>
      <c r="CJ30" s="301"/>
      <c r="CK30" s="301"/>
      <c r="CL30" s="301"/>
      <c r="CM30" s="301"/>
      <c r="CN30" s="301"/>
      <c r="CO30" s="301"/>
      <c r="CP30" s="301"/>
      <c r="CQ30" s="301"/>
      <c r="CR30" s="301"/>
      <c r="CS30" s="301"/>
      <c r="CT30" s="301"/>
      <c r="CU30" s="301"/>
      <c r="CV30" s="301"/>
      <c r="CW30" s="301"/>
      <c r="CX30" s="301"/>
      <c r="CY30" s="301"/>
      <c r="CZ30" s="301"/>
      <c r="DA30" s="301"/>
      <c r="DB30" s="301"/>
      <c r="DC30" s="301"/>
      <c r="DD30" s="301"/>
      <c r="DE30" s="301"/>
      <c r="DF30" s="301"/>
      <c r="DG30" s="301"/>
      <c r="DH30" s="301"/>
      <c r="DI30" s="301"/>
      <c r="DJ30" s="301"/>
      <c r="DK30" s="301"/>
      <c r="DL30" s="301"/>
      <c r="DM30" s="301"/>
      <c r="DN30" s="301"/>
      <c r="DO30" s="301"/>
      <c r="DP30" s="301"/>
      <c r="DQ30" s="301"/>
      <c r="DR30" s="301"/>
      <c r="DS30" s="301"/>
      <c r="DT30" s="301"/>
      <c r="DU30" s="301"/>
      <c r="DV30" s="301"/>
      <c r="DW30" s="301"/>
      <c r="DX30" s="301"/>
      <c r="DY30" s="301"/>
      <c r="DZ30" s="301"/>
      <c r="EA30" s="301"/>
      <c r="EB30" s="301"/>
      <c r="EC30" s="301"/>
      <c r="ED30" s="301"/>
      <c r="EE30" s="301"/>
      <c r="EF30" s="301"/>
      <c r="EG30" s="301"/>
      <c r="EH30" s="301"/>
      <c r="EI30" s="301"/>
      <c r="EJ30" s="301"/>
      <c r="EK30" s="301"/>
      <c r="EL30" s="301"/>
      <c r="EM30" s="301"/>
      <c r="EN30" s="301"/>
      <c r="EO30" s="301"/>
      <c r="EP30" s="301"/>
      <c r="EQ30" s="301"/>
      <c r="ER30" s="301"/>
      <c r="ES30" s="301"/>
      <c r="ET30" s="301"/>
      <c r="EU30" s="301"/>
      <c r="EV30" s="301"/>
      <c r="EW30" s="301"/>
      <c r="EX30" s="301"/>
      <c r="EY30" s="301"/>
      <c r="EZ30" s="301"/>
      <c r="FA30" s="301"/>
      <c r="FB30" s="301"/>
      <c r="FC30" s="301"/>
      <c r="FD30" s="301"/>
      <c r="FE30" s="301"/>
      <c r="FF30" s="301"/>
      <c r="FG30" s="301"/>
      <c r="FH30" s="301"/>
      <c r="FI30" s="301"/>
      <c r="FJ30" s="301"/>
      <c r="FK30" s="301"/>
      <c r="FL30" s="301"/>
      <c r="FM30" s="301"/>
      <c r="FN30" s="301"/>
      <c r="FO30" s="301"/>
      <c r="FP30" s="301"/>
      <c r="FQ30" s="301"/>
      <c r="FR30" s="301"/>
      <c r="FS30" s="301"/>
      <c r="FT30" s="301"/>
      <c r="FU30" s="301"/>
      <c r="FV30" s="301"/>
      <c r="FW30" s="301"/>
      <c r="FX30" s="301"/>
      <c r="FY30" s="301"/>
      <c r="FZ30" s="301"/>
      <c r="GA30" s="301"/>
      <c r="GB30" s="301"/>
      <c r="GC30" s="301"/>
      <c r="GD30" s="301"/>
      <c r="GE30" s="301"/>
      <c r="GF30" s="301"/>
      <c r="GG30" s="301"/>
      <c r="GH30" s="301"/>
      <c r="GI30" s="301"/>
      <c r="GJ30" s="301"/>
      <c r="GK30" s="301"/>
      <c r="GL30" s="301"/>
      <c r="GM30" s="301"/>
      <c r="GN30" s="301"/>
      <c r="GO30" s="301"/>
      <c r="GP30" s="301"/>
      <c r="GQ30" s="301"/>
      <c r="GR30" s="301"/>
      <c r="GS30" s="301"/>
      <c r="GT30" s="301"/>
      <c r="GU30" s="301"/>
      <c r="GV30" s="301"/>
      <c r="GW30" s="301"/>
      <c r="GX30" s="301"/>
      <c r="GY30" s="301"/>
      <c r="GZ30" s="301"/>
      <c r="HA30" s="301"/>
      <c r="HB30" s="301"/>
      <c r="HC30" s="301"/>
      <c r="HD30" s="301"/>
    </row>
    <row r="31" spans="2:212" s="298" customFormat="1" ht="30" customHeight="1">
      <c r="B31" s="570" t="s">
        <v>136</v>
      </c>
      <c r="C31" s="595" t="s">
        <v>135</v>
      </c>
      <c r="D31" s="306" t="s">
        <v>38</v>
      </c>
      <c r="E31" s="251">
        <v>100</v>
      </c>
      <c r="F31" s="225">
        <v>172957000</v>
      </c>
      <c r="G31" s="225">
        <v>172957000</v>
      </c>
      <c r="H31" s="294"/>
      <c r="I31" s="294"/>
      <c r="J31" s="294"/>
      <c r="K31" s="26">
        <v>44927</v>
      </c>
      <c r="L31" s="26">
        <v>45291</v>
      </c>
      <c r="M31" s="573">
        <f>E32/E31</f>
        <v>0</v>
      </c>
      <c r="N31" s="573">
        <f>F32/F31</f>
        <v>0</v>
      </c>
      <c r="O31" s="694">
        <v>0</v>
      </c>
      <c r="P31" s="301"/>
      <c r="Q31" s="301"/>
      <c r="R31" s="301"/>
      <c r="S31" s="301"/>
      <c r="T31" s="301"/>
      <c r="U31" s="301"/>
      <c r="V31" s="301"/>
      <c r="W31" s="301"/>
      <c r="X31" s="301"/>
      <c r="Y31" s="301"/>
      <c r="Z31" s="301"/>
      <c r="AA31" s="301"/>
      <c r="AB31" s="301"/>
      <c r="AC31" s="301"/>
      <c r="AD31" s="301"/>
      <c r="AE31" s="301"/>
      <c r="AF31" s="301"/>
      <c r="AG31" s="301"/>
      <c r="AH31" s="301"/>
      <c r="AI31" s="301"/>
      <c r="AJ31" s="301"/>
      <c r="AK31" s="301"/>
      <c r="AL31" s="301"/>
      <c r="AM31" s="301"/>
      <c r="AN31" s="301"/>
      <c r="AO31" s="301"/>
      <c r="AP31" s="301"/>
      <c r="AQ31" s="301"/>
      <c r="AR31" s="301"/>
      <c r="AS31" s="301"/>
      <c r="AT31" s="301"/>
      <c r="AU31" s="301"/>
      <c r="AV31" s="301"/>
      <c r="AW31" s="301"/>
      <c r="AX31" s="301"/>
      <c r="AY31" s="301"/>
      <c r="AZ31" s="301"/>
      <c r="BA31" s="301"/>
      <c r="BB31" s="301"/>
      <c r="BC31" s="301"/>
      <c r="BD31" s="301"/>
      <c r="BE31" s="301"/>
      <c r="BF31" s="301"/>
      <c r="BG31" s="301"/>
      <c r="BH31" s="301"/>
      <c r="BI31" s="301"/>
      <c r="BJ31" s="301"/>
      <c r="BK31" s="301"/>
      <c r="BL31" s="301"/>
      <c r="BM31" s="301"/>
      <c r="BN31" s="301"/>
      <c r="BO31" s="301"/>
      <c r="BP31" s="301"/>
      <c r="BQ31" s="301"/>
      <c r="BR31" s="301"/>
      <c r="BS31" s="301"/>
      <c r="BT31" s="301"/>
      <c r="BU31" s="301"/>
      <c r="BV31" s="301"/>
      <c r="BW31" s="301"/>
      <c r="BX31" s="301"/>
      <c r="BY31" s="301"/>
      <c r="BZ31" s="301"/>
      <c r="CA31" s="301"/>
      <c r="CB31" s="301"/>
      <c r="CC31" s="301"/>
      <c r="CD31" s="301"/>
      <c r="CE31" s="301"/>
      <c r="CF31" s="301"/>
      <c r="CG31" s="301"/>
      <c r="CH31" s="301"/>
      <c r="CI31" s="301"/>
      <c r="CJ31" s="301"/>
      <c r="CK31" s="301"/>
      <c r="CL31" s="301"/>
      <c r="CM31" s="301"/>
      <c r="CN31" s="301"/>
      <c r="CO31" s="301"/>
      <c r="CP31" s="301"/>
      <c r="CQ31" s="301"/>
      <c r="CR31" s="301"/>
      <c r="CS31" s="301"/>
      <c r="CT31" s="301"/>
      <c r="CU31" s="301"/>
      <c r="CV31" s="301"/>
      <c r="CW31" s="301"/>
      <c r="CX31" s="301"/>
      <c r="CY31" s="301"/>
      <c r="CZ31" s="301"/>
      <c r="DA31" s="301"/>
      <c r="DB31" s="301"/>
      <c r="DC31" s="301"/>
      <c r="DD31" s="301"/>
      <c r="DE31" s="301"/>
      <c r="DF31" s="301"/>
      <c r="DG31" s="301"/>
      <c r="DH31" s="301"/>
      <c r="DI31" s="301"/>
      <c r="DJ31" s="301"/>
      <c r="DK31" s="301"/>
      <c r="DL31" s="301"/>
      <c r="DM31" s="301"/>
      <c r="DN31" s="301"/>
      <c r="DO31" s="301"/>
      <c r="DP31" s="301"/>
      <c r="DQ31" s="301"/>
      <c r="DR31" s="301"/>
      <c r="DS31" s="301"/>
      <c r="DT31" s="301"/>
      <c r="DU31" s="301"/>
      <c r="DV31" s="301"/>
      <c r="DW31" s="301"/>
      <c r="DX31" s="301"/>
      <c r="DY31" s="301"/>
      <c r="DZ31" s="301"/>
      <c r="EA31" s="301"/>
      <c r="EB31" s="301"/>
      <c r="EC31" s="301"/>
      <c r="ED31" s="301"/>
      <c r="EE31" s="301"/>
      <c r="EF31" s="301"/>
      <c r="EG31" s="301"/>
      <c r="EH31" s="301"/>
      <c r="EI31" s="301"/>
      <c r="EJ31" s="301"/>
      <c r="EK31" s="301"/>
      <c r="EL31" s="301"/>
      <c r="EM31" s="301"/>
      <c r="EN31" s="301"/>
      <c r="EO31" s="301"/>
      <c r="EP31" s="301"/>
      <c r="EQ31" s="301"/>
      <c r="ER31" s="301"/>
      <c r="ES31" s="301"/>
      <c r="ET31" s="301"/>
      <c r="EU31" s="301"/>
      <c r="EV31" s="301"/>
      <c r="EW31" s="301"/>
      <c r="EX31" s="301"/>
      <c r="EY31" s="301"/>
      <c r="EZ31" s="301"/>
      <c r="FA31" s="301"/>
      <c r="FB31" s="301"/>
      <c r="FC31" s="301"/>
      <c r="FD31" s="301"/>
      <c r="FE31" s="301"/>
      <c r="FF31" s="301"/>
      <c r="FG31" s="301"/>
      <c r="FH31" s="301"/>
      <c r="FI31" s="301"/>
      <c r="FJ31" s="301"/>
      <c r="FK31" s="301"/>
      <c r="FL31" s="301"/>
      <c r="FM31" s="301"/>
      <c r="FN31" s="301"/>
      <c r="FO31" s="301"/>
      <c r="FP31" s="301"/>
      <c r="FQ31" s="301"/>
      <c r="FR31" s="301"/>
      <c r="FS31" s="301"/>
      <c r="FT31" s="301"/>
      <c r="FU31" s="301"/>
      <c r="FV31" s="301"/>
      <c r="FW31" s="301"/>
      <c r="FX31" s="301"/>
      <c r="FY31" s="301"/>
      <c r="FZ31" s="301"/>
      <c r="GA31" s="301"/>
      <c r="GB31" s="301"/>
      <c r="GC31" s="301"/>
      <c r="GD31" s="301"/>
      <c r="GE31" s="301"/>
      <c r="GF31" s="301"/>
      <c r="GG31" s="301"/>
      <c r="GH31" s="301"/>
      <c r="GI31" s="301"/>
      <c r="GJ31" s="301"/>
      <c r="GK31" s="301"/>
      <c r="GL31" s="301"/>
      <c r="GM31" s="301"/>
      <c r="GN31" s="301"/>
      <c r="GO31" s="301"/>
      <c r="GP31" s="301"/>
      <c r="GQ31" s="301"/>
      <c r="GR31" s="301"/>
      <c r="GS31" s="301"/>
      <c r="GT31" s="301"/>
      <c r="GU31" s="301"/>
      <c r="GV31" s="301"/>
      <c r="GW31" s="301"/>
      <c r="GX31" s="301"/>
      <c r="GY31" s="301"/>
      <c r="GZ31" s="301"/>
      <c r="HA31" s="301"/>
      <c r="HB31" s="301"/>
      <c r="HC31" s="301"/>
      <c r="HD31" s="301"/>
    </row>
    <row r="32" spans="2:212" s="298" customFormat="1" ht="30" customHeight="1">
      <c r="B32" s="570"/>
      <c r="C32" s="595"/>
      <c r="D32" s="306" t="s">
        <v>39</v>
      </c>
      <c r="E32" s="251">
        <v>0</v>
      </c>
      <c r="F32" s="225">
        <v>0</v>
      </c>
      <c r="G32" s="225">
        <v>0</v>
      </c>
      <c r="H32" s="294"/>
      <c r="I32" s="294"/>
      <c r="J32" s="294"/>
      <c r="K32" s="26">
        <v>44927</v>
      </c>
      <c r="L32" s="26">
        <v>45291</v>
      </c>
      <c r="M32" s="573"/>
      <c r="N32" s="573"/>
      <c r="O32" s="597"/>
      <c r="P32" s="301"/>
      <c r="Q32" s="301"/>
      <c r="R32" s="301"/>
      <c r="S32" s="301"/>
      <c r="T32" s="301"/>
      <c r="U32" s="301"/>
      <c r="V32" s="301"/>
      <c r="W32" s="301"/>
      <c r="X32" s="301"/>
      <c r="Y32" s="301"/>
      <c r="Z32" s="301"/>
      <c r="AA32" s="301"/>
      <c r="AB32" s="301"/>
      <c r="AC32" s="301"/>
      <c r="AD32" s="301"/>
      <c r="AE32" s="301"/>
      <c r="AF32" s="301"/>
      <c r="AG32" s="301"/>
      <c r="AH32" s="301"/>
      <c r="AI32" s="301"/>
      <c r="AJ32" s="301"/>
      <c r="AK32" s="301"/>
      <c r="AL32" s="301"/>
      <c r="AM32" s="301"/>
      <c r="AN32" s="301"/>
      <c r="AO32" s="301"/>
      <c r="AP32" s="301"/>
      <c r="AQ32" s="301"/>
      <c r="AR32" s="301"/>
      <c r="AS32" s="301"/>
      <c r="AT32" s="301"/>
      <c r="AU32" s="301"/>
      <c r="AV32" s="301"/>
      <c r="AW32" s="301"/>
      <c r="AX32" s="301"/>
      <c r="AY32" s="301"/>
      <c r="AZ32" s="301"/>
      <c r="BA32" s="301"/>
      <c r="BB32" s="301"/>
      <c r="BC32" s="301"/>
      <c r="BD32" s="301"/>
      <c r="BE32" s="301"/>
      <c r="BF32" s="301"/>
      <c r="BG32" s="301"/>
      <c r="BH32" s="301"/>
      <c r="BI32" s="301"/>
      <c r="BJ32" s="301"/>
      <c r="BK32" s="301"/>
      <c r="BL32" s="301"/>
      <c r="BM32" s="301"/>
      <c r="BN32" s="301"/>
      <c r="BO32" s="301"/>
      <c r="BP32" s="301"/>
      <c r="BQ32" s="301"/>
      <c r="BR32" s="301"/>
      <c r="BS32" s="301"/>
      <c r="BT32" s="301"/>
      <c r="BU32" s="301"/>
      <c r="BV32" s="301"/>
      <c r="BW32" s="301"/>
      <c r="BX32" s="301"/>
      <c r="BY32" s="301"/>
      <c r="BZ32" s="301"/>
      <c r="CA32" s="301"/>
      <c r="CB32" s="301"/>
      <c r="CC32" s="301"/>
      <c r="CD32" s="301"/>
      <c r="CE32" s="301"/>
      <c r="CF32" s="301"/>
      <c r="CG32" s="301"/>
      <c r="CH32" s="301"/>
      <c r="CI32" s="301"/>
      <c r="CJ32" s="301"/>
      <c r="CK32" s="301"/>
      <c r="CL32" s="301"/>
      <c r="CM32" s="301"/>
      <c r="CN32" s="301"/>
      <c r="CO32" s="301"/>
      <c r="CP32" s="301"/>
      <c r="CQ32" s="301"/>
      <c r="CR32" s="301"/>
      <c r="CS32" s="301"/>
      <c r="CT32" s="301"/>
      <c r="CU32" s="301"/>
      <c r="CV32" s="301"/>
      <c r="CW32" s="301"/>
      <c r="CX32" s="301"/>
      <c r="CY32" s="301"/>
      <c r="CZ32" s="301"/>
      <c r="DA32" s="301"/>
      <c r="DB32" s="301"/>
      <c r="DC32" s="301"/>
      <c r="DD32" s="301"/>
      <c r="DE32" s="301"/>
      <c r="DF32" s="301"/>
      <c r="DG32" s="301"/>
      <c r="DH32" s="301"/>
      <c r="DI32" s="301"/>
      <c r="DJ32" s="301"/>
      <c r="DK32" s="301"/>
      <c r="DL32" s="301"/>
      <c r="DM32" s="301"/>
      <c r="DN32" s="301"/>
      <c r="DO32" s="301"/>
      <c r="DP32" s="301"/>
      <c r="DQ32" s="301"/>
      <c r="DR32" s="301"/>
      <c r="DS32" s="301"/>
      <c r="DT32" s="301"/>
      <c r="DU32" s="301"/>
      <c r="DV32" s="301"/>
      <c r="DW32" s="301"/>
      <c r="DX32" s="301"/>
      <c r="DY32" s="301"/>
      <c r="DZ32" s="301"/>
      <c r="EA32" s="301"/>
      <c r="EB32" s="301"/>
      <c r="EC32" s="301"/>
      <c r="ED32" s="301"/>
      <c r="EE32" s="301"/>
      <c r="EF32" s="301"/>
      <c r="EG32" s="301"/>
      <c r="EH32" s="301"/>
      <c r="EI32" s="301"/>
      <c r="EJ32" s="301"/>
      <c r="EK32" s="301"/>
      <c r="EL32" s="301"/>
      <c r="EM32" s="301"/>
      <c r="EN32" s="301"/>
      <c r="EO32" s="301"/>
      <c r="EP32" s="301"/>
      <c r="EQ32" s="301"/>
      <c r="ER32" s="301"/>
      <c r="ES32" s="301"/>
      <c r="ET32" s="301"/>
      <c r="EU32" s="301"/>
      <c r="EV32" s="301"/>
      <c r="EW32" s="301"/>
      <c r="EX32" s="301"/>
      <c r="EY32" s="301"/>
      <c r="EZ32" s="301"/>
      <c r="FA32" s="301"/>
      <c r="FB32" s="301"/>
      <c r="FC32" s="301"/>
      <c r="FD32" s="301"/>
      <c r="FE32" s="301"/>
      <c r="FF32" s="301"/>
      <c r="FG32" s="301"/>
      <c r="FH32" s="301"/>
      <c r="FI32" s="301"/>
      <c r="FJ32" s="301"/>
      <c r="FK32" s="301"/>
      <c r="FL32" s="301"/>
      <c r="FM32" s="301"/>
      <c r="FN32" s="301"/>
      <c r="FO32" s="301"/>
      <c r="FP32" s="301"/>
      <c r="FQ32" s="301"/>
      <c r="FR32" s="301"/>
      <c r="FS32" s="301"/>
      <c r="FT32" s="301"/>
      <c r="FU32" s="301"/>
      <c r="FV32" s="301"/>
      <c r="FW32" s="301"/>
      <c r="FX32" s="301"/>
      <c r="FY32" s="301"/>
      <c r="FZ32" s="301"/>
      <c r="GA32" s="301"/>
      <c r="GB32" s="301"/>
      <c r="GC32" s="301"/>
      <c r="GD32" s="301"/>
      <c r="GE32" s="301"/>
      <c r="GF32" s="301"/>
      <c r="GG32" s="301"/>
      <c r="GH32" s="301"/>
      <c r="GI32" s="301"/>
      <c r="GJ32" s="301"/>
      <c r="GK32" s="301"/>
      <c r="GL32" s="301"/>
      <c r="GM32" s="301"/>
      <c r="GN32" s="301"/>
      <c r="GO32" s="301"/>
      <c r="GP32" s="301"/>
      <c r="GQ32" s="301"/>
      <c r="GR32" s="301"/>
      <c r="GS32" s="301"/>
      <c r="GT32" s="301"/>
      <c r="GU32" s="301"/>
      <c r="GV32" s="301"/>
      <c r="GW32" s="301"/>
      <c r="GX32" s="301"/>
      <c r="GY32" s="301"/>
      <c r="GZ32" s="301"/>
      <c r="HA32" s="301"/>
      <c r="HB32" s="301"/>
      <c r="HC32" s="301"/>
      <c r="HD32" s="301"/>
    </row>
    <row r="33" spans="1:212" s="298" customFormat="1" ht="30" customHeight="1">
      <c r="B33" s="570" t="s">
        <v>137</v>
      </c>
      <c r="C33" s="595" t="s">
        <v>138</v>
      </c>
      <c r="D33" s="306" t="s">
        <v>38</v>
      </c>
      <c r="E33" s="251">
        <v>75</v>
      </c>
      <c r="F33" s="295">
        <v>28500000</v>
      </c>
      <c r="G33" s="295">
        <v>28500000</v>
      </c>
      <c r="H33" s="294"/>
      <c r="I33" s="294"/>
      <c r="J33" s="294"/>
      <c r="K33" s="26">
        <v>44927</v>
      </c>
      <c r="L33" s="26">
        <v>45291</v>
      </c>
      <c r="M33" s="573">
        <f>E34/E33</f>
        <v>0</v>
      </c>
      <c r="N33" s="573">
        <f>F34/F33</f>
        <v>1</v>
      </c>
      <c r="O33" s="598">
        <f>M33*M33/N33</f>
        <v>0</v>
      </c>
      <c r="P33" s="301"/>
      <c r="Q33" s="301"/>
      <c r="R33" s="301"/>
      <c r="S33" s="301"/>
      <c r="T33" s="301"/>
      <c r="U33" s="301"/>
      <c r="V33" s="301"/>
      <c r="W33" s="301"/>
      <c r="X33" s="301"/>
      <c r="Y33" s="301"/>
      <c r="Z33" s="301"/>
      <c r="AA33" s="301"/>
      <c r="AB33" s="301"/>
      <c r="AC33" s="301"/>
      <c r="AD33" s="301"/>
      <c r="AE33" s="301"/>
      <c r="AF33" s="301"/>
      <c r="AG33" s="301"/>
      <c r="AH33" s="301"/>
      <c r="AI33" s="301"/>
      <c r="AJ33" s="301"/>
      <c r="AK33" s="301"/>
      <c r="AL33" s="301"/>
      <c r="AM33" s="301"/>
      <c r="AN33" s="301"/>
      <c r="AO33" s="301"/>
      <c r="AP33" s="301"/>
      <c r="AQ33" s="301"/>
      <c r="AR33" s="301"/>
      <c r="AS33" s="301"/>
      <c r="AT33" s="301"/>
      <c r="AU33" s="301"/>
      <c r="AV33" s="301"/>
      <c r="AW33" s="301"/>
      <c r="AX33" s="301"/>
      <c r="AY33" s="301"/>
      <c r="AZ33" s="301"/>
      <c r="BA33" s="301"/>
      <c r="BB33" s="301"/>
      <c r="BC33" s="301"/>
      <c r="BD33" s="301"/>
      <c r="BE33" s="301"/>
      <c r="BF33" s="301"/>
      <c r="BG33" s="301"/>
      <c r="BH33" s="301"/>
      <c r="BI33" s="301"/>
      <c r="BJ33" s="301"/>
      <c r="BK33" s="301"/>
      <c r="BL33" s="301"/>
      <c r="BM33" s="301"/>
      <c r="BN33" s="301"/>
      <c r="BO33" s="301"/>
      <c r="BP33" s="301"/>
      <c r="BQ33" s="301"/>
      <c r="BR33" s="301"/>
      <c r="BS33" s="301"/>
      <c r="BT33" s="301"/>
      <c r="BU33" s="301"/>
      <c r="BV33" s="301"/>
      <c r="BW33" s="301"/>
      <c r="BX33" s="301"/>
      <c r="BY33" s="301"/>
      <c r="BZ33" s="301"/>
      <c r="CA33" s="301"/>
      <c r="CB33" s="301"/>
      <c r="CC33" s="301"/>
      <c r="CD33" s="301"/>
      <c r="CE33" s="301"/>
      <c r="CF33" s="301"/>
      <c r="CG33" s="301"/>
      <c r="CH33" s="301"/>
      <c r="CI33" s="301"/>
      <c r="CJ33" s="301"/>
      <c r="CK33" s="301"/>
      <c r="CL33" s="301"/>
      <c r="CM33" s="301"/>
      <c r="CN33" s="301"/>
      <c r="CO33" s="301"/>
      <c r="CP33" s="301"/>
      <c r="CQ33" s="301"/>
      <c r="CR33" s="301"/>
      <c r="CS33" s="301"/>
      <c r="CT33" s="301"/>
      <c r="CU33" s="301"/>
      <c r="CV33" s="301"/>
      <c r="CW33" s="301"/>
      <c r="CX33" s="301"/>
      <c r="CY33" s="301"/>
      <c r="CZ33" s="301"/>
      <c r="DA33" s="301"/>
      <c r="DB33" s="301"/>
      <c r="DC33" s="301"/>
      <c r="DD33" s="301"/>
      <c r="DE33" s="301"/>
      <c r="DF33" s="301"/>
      <c r="DG33" s="301"/>
      <c r="DH33" s="301"/>
      <c r="DI33" s="301"/>
      <c r="DJ33" s="301"/>
      <c r="DK33" s="301"/>
      <c r="DL33" s="301"/>
      <c r="DM33" s="301"/>
      <c r="DN33" s="301"/>
      <c r="DO33" s="301"/>
      <c r="DP33" s="301"/>
      <c r="DQ33" s="301"/>
      <c r="DR33" s="301"/>
      <c r="DS33" s="301"/>
      <c r="DT33" s="301"/>
      <c r="DU33" s="301"/>
      <c r="DV33" s="301"/>
      <c r="DW33" s="301"/>
      <c r="DX33" s="301"/>
      <c r="DY33" s="301"/>
      <c r="DZ33" s="301"/>
      <c r="EA33" s="301"/>
      <c r="EB33" s="301"/>
      <c r="EC33" s="301"/>
      <c r="ED33" s="301"/>
      <c r="EE33" s="301"/>
      <c r="EF33" s="301"/>
      <c r="EG33" s="301"/>
      <c r="EH33" s="301"/>
      <c r="EI33" s="301"/>
      <c r="EJ33" s="301"/>
      <c r="EK33" s="301"/>
      <c r="EL33" s="301"/>
      <c r="EM33" s="301"/>
      <c r="EN33" s="301"/>
      <c r="EO33" s="301"/>
      <c r="EP33" s="301"/>
      <c r="EQ33" s="301"/>
      <c r="ER33" s="301"/>
      <c r="ES33" s="301"/>
      <c r="ET33" s="301"/>
      <c r="EU33" s="301"/>
      <c r="EV33" s="301"/>
      <c r="EW33" s="301"/>
      <c r="EX33" s="301"/>
      <c r="EY33" s="301"/>
      <c r="EZ33" s="301"/>
      <c r="FA33" s="301"/>
      <c r="FB33" s="301"/>
      <c r="FC33" s="301"/>
      <c r="FD33" s="301"/>
      <c r="FE33" s="301"/>
      <c r="FF33" s="301"/>
      <c r="FG33" s="301"/>
      <c r="FH33" s="301"/>
      <c r="FI33" s="301"/>
      <c r="FJ33" s="301"/>
      <c r="FK33" s="301"/>
      <c r="FL33" s="301"/>
      <c r="FM33" s="301"/>
      <c r="FN33" s="301"/>
      <c r="FO33" s="301"/>
      <c r="FP33" s="301"/>
      <c r="FQ33" s="301"/>
      <c r="FR33" s="301"/>
      <c r="FS33" s="301"/>
      <c r="FT33" s="301"/>
      <c r="FU33" s="301"/>
      <c r="FV33" s="301"/>
      <c r="FW33" s="301"/>
      <c r="FX33" s="301"/>
      <c r="FY33" s="301"/>
      <c r="FZ33" s="301"/>
      <c r="GA33" s="301"/>
      <c r="GB33" s="301"/>
      <c r="GC33" s="301"/>
      <c r="GD33" s="301"/>
      <c r="GE33" s="301"/>
      <c r="GF33" s="301"/>
      <c r="GG33" s="301"/>
      <c r="GH33" s="301"/>
      <c r="GI33" s="301"/>
      <c r="GJ33" s="301"/>
      <c r="GK33" s="301"/>
      <c r="GL33" s="301"/>
      <c r="GM33" s="301"/>
      <c r="GN33" s="301"/>
      <c r="GO33" s="301"/>
      <c r="GP33" s="301"/>
      <c r="GQ33" s="301"/>
      <c r="GR33" s="301"/>
      <c r="GS33" s="301"/>
      <c r="GT33" s="301"/>
      <c r="GU33" s="301"/>
      <c r="GV33" s="301"/>
      <c r="GW33" s="301"/>
      <c r="GX33" s="301"/>
      <c r="GY33" s="301"/>
      <c r="GZ33" s="301"/>
      <c r="HA33" s="301"/>
      <c r="HB33" s="301"/>
      <c r="HC33" s="301"/>
      <c r="HD33" s="301"/>
    </row>
    <row r="34" spans="1:212" s="298" customFormat="1" ht="30" customHeight="1">
      <c r="B34" s="570"/>
      <c r="C34" s="595"/>
      <c r="D34" s="306" t="s">
        <v>39</v>
      </c>
      <c r="E34" s="251">
        <v>0</v>
      </c>
      <c r="F34" s="295">
        <v>28500000</v>
      </c>
      <c r="G34" s="295">
        <v>28500000</v>
      </c>
      <c r="H34" s="294"/>
      <c r="I34" s="294"/>
      <c r="J34" s="294"/>
      <c r="K34" s="26">
        <v>44927</v>
      </c>
      <c r="L34" s="26">
        <v>45291</v>
      </c>
      <c r="M34" s="573"/>
      <c r="N34" s="573"/>
      <c r="O34" s="598"/>
      <c r="P34" s="301"/>
      <c r="Q34" s="301"/>
      <c r="R34" s="301"/>
      <c r="S34" s="301"/>
      <c r="T34" s="301"/>
      <c r="U34" s="301"/>
      <c r="V34" s="301"/>
      <c r="W34" s="301"/>
      <c r="X34" s="301"/>
      <c r="Y34" s="301"/>
      <c r="Z34" s="301"/>
      <c r="AA34" s="301"/>
      <c r="AB34" s="301"/>
      <c r="AC34" s="301"/>
      <c r="AD34" s="301"/>
      <c r="AE34" s="301"/>
      <c r="AF34" s="301"/>
      <c r="AG34" s="301"/>
      <c r="AH34" s="301"/>
      <c r="AI34" s="301"/>
      <c r="AJ34" s="301"/>
      <c r="AK34" s="301"/>
      <c r="AL34" s="301"/>
      <c r="AM34" s="301"/>
      <c r="AN34" s="301"/>
      <c r="AO34" s="301"/>
      <c r="AP34" s="301"/>
      <c r="AQ34" s="301"/>
      <c r="AR34" s="301"/>
      <c r="AS34" s="301"/>
      <c r="AT34" s="301"/>
      <c r="AU34" s="301"/>
      <c r="AV34" s="301"/>
      <c r="AW34" s="301"/>
      <c r="AX34" s="301"/>
      <c r="AY34" s="301"/>
      <c r="AZ34" s="301"/>
      <c r="BA34" s="301"/>
      <c r="BB34" s="301"/>
      <c r="BC34" s="301"/>
      <c r="BD34" s="301"/>
      <c r="BE34" s="301"/>
      <c r="BF34" s="301"/>
      <c r="BG34" s="301"/>
      <c r="BH34" s="301"/>
      <c r="BI34" s="301"/>
      <c r="BJ34" s="301"/>
      <c r="BK34" s="301"/>
      <c r="BL34" s="301"/>
      <c r="BM34" s="301"/>
      <c r="BN34" s="301"/>
      <c r="BO34" s="301"/>
      <c r="BP34" s="301"/>
      <c r="BQ34" s="301"/>
      <c r="BR34" s="301"/>
      <c r="BS34" s="301"/>
      <c r="BT34" s="301"/>
      <c r="BU34" s="301"/>
      <c r="BV34" s="301"/>
      <c r="BW34" s="301"/>
      <c r="BX34" s="301"/>
      <c r="BY34" s="301"/>
      <c r="BZ34" s="301"/>
      <c r="CA34" s="301"/>
      <c r="CB34" s="301"/>
      <c r="CC34" s="301"/>
      <c r="CD34" s="301"/>
      <c r="CE34" s="301"/>
      <c r="CF34" s="301"/>
      <c r="CG34" s="301"/>
      <c r="CH34" s="301"/>
      <c r="CI34" s="301"/>
      <c r="CJ34" s="301"/>
      <c r="CK34" s="301"/>
      <c r="CL34" s="301"/>
      <c r="CM34" s="301"/>
      <c r="CN34" s="301"/>
      <c r="CO34" s="301"/>
      <c r="CP34" s="301"/>
      <c r="CQ34" s="301"/>
      <c r="CR34" s="301"/>
      <c r="CS34" s="301"/>
      <c r="CT34" s="301"/>
      <c r="CU34" s="301"/>
      <c r="CV34" s="301"/>
      <c r="CW34" s="301"/>
      <c r="CX34" s="301"/>
      <c r="CY34" s="301"/>
      <c r="CZ34" s="301"/>
      <c r="DA34" s="301"/>
      <c r="DB34" s="301"/>
      <c r="DC34" s="301"/>
      <c r="DD34" s="301"/>
      <c r="DE34" s="301"/>
      <c r="DF34" s="301"/>
      <c r="DG34" s="301"/>
      <c r="DH34" s="301"/>
      <c r="DI34" s="301"/>
      <c r="DJ34" s="301"/>
      <c r="DK34" s="301"/>
      <c r="DL34" s="301"/>
      <c r="DM34" s="301"/>
      <c r="DN34" s="301"/>
      <c r="DO34" s="301"/>
      <c r="DP34" s="301"/>
      <c r="DQ34" s="301"/>
      <c r="DR34" s="301"/>
      <c r="DS34" s="301"/>
      <c r="DT34" s="301"/>
      <c r="DU34" s="301"/>
      <c r="DV34" s="301"/>
      <c r="DW34" s="301"/>
      <c r="DX34" s="301"/>
      <c r="DY34" s="301"/>
      <c r="DZ34" s="301"/>
      <c r="EA34" s="301"/>
      <c r="EB34" s="301"/>
      <c r="EC34" s="301"/>
      <c r="ED34" s="301"/>
      <c r="EE34" s="301"/>
      <c r="EF34" s="301"/>
      <c r="EG34" s="301"/>
      <c r="EH34" s="301"/>
      <c r="EI34" s="301"/>
      <c r="EJ34" s="301"/>
      <c r="EK34" s="301"/>
      <c r="EL34" s="301"/>
      <c r="EM34" s="301"/>
      <c r="EN34" s="301"/>
      <c r="EO34" s="301"/>
      <c r="EP34" s="301"/>
      <c r="EQ34" s="301"/>
      <c r="ER34" s="301"/>
      <c r="ES34" s="301"/>
      <c r="ET34" s="301"/>
      <c r="EU34" s="301"/>
      <c r="EV34" s="301"/>
      <c r="EW34" s="301"/>
      <c r="EX34" s="301"/>
      <c r="EY34" s="301"/>
      <c r="EZ34" s="301"/>
      <c r="FA34" s="301"/>
      <c r="FB34" s="301"/>
      <c r="FC34" s="301"/>
      <c r="FD34" s="301"/>
      <c r="FE34" s="301"/>
      <c r="FF34" s="301"/>
      <c r="FG34" s="301"/>
      <c r="FH34" s="301"/>
      <c r="FI34" s="301"/>
      <c r="FJ34" s="301"/>
      <c r="FK34" s="301"/>
      <c r="FL34" s="301"/>
      <c r="FM34" s="301"/>
      <c r="FN34" s="301"/>
      <c r="FO34" s="301"/>
      <c r="FP34" s="301"/>
      <c r="FQ34" s="301"/>
      <c r="FR34" s="301"/>
      <c r="FS34" s="301"/>
      <c r="FT34" s="301"/>
      <c r="FU34" s="301"/>
      <c r="FV34" s="301"/>
      <c r="FW34" s="301"/>
      <c r="FX34" s="301"/>
      <c r="FY34" s="301"/>
      <c r="FZ34" s="301"/>
      <c r="GA34" s="301"/>
      <c r="GB34" s="301"/>
      <c r="GC34" s="301"/>
      <c r="GD34" s="301"/>
      <c r="GE34" s="301"/>
      <c r="GF34" s="301"/>
      <c r="GG34" s="301"/>
      <c r="GH34" s="301"/>
      <c r="GI34" s="301"/>
      <c r="GJ34" s="301"/>
      <c r="GK34" s="301"/>
      <c r="GL34" s="301"/>
      <c r="GM34" s="301"/>
      <c r="GN34" s="301"/>
      <c r="GO34" s="301"/>
      <c r="GP34" s="301"/>
      <c r="GQ34" s="301"/>
      <c r="GR34" s="301"/>
      <c r="GS34" s="301"/>
      <c r="GT34" s="301"/>
      <c r="GU34" s="301"/>
      <c r="GV34" s="301"/>
      <c r="GW34" s="301"/>
      <c r="GX34" s="301"/>
      <c r="GY34" s="301"/>
      <c r="GZ34" s="301"/>
      <c r="HA34" s="301"/>
      <c r="HB34" s="301"/>
      <c r="HC34" s="301"/>
      <c r="HD34" s="301"/>
    </row>
    <row r="35" spans="1:212" s="298" customFormat="1" ht="30" customHeight="1">
      <c r="B35" s="603" t="s">
        <v>139</v>
      </c>
      <c r="C35" s="595" t="s">
        <v>140</v>
      </c>
      <c r="D35" s="306" t="s">
        <v>38</v>
      </c>
      <c r="E35" s="251">
        <v>50</v>
      </c>
      <c r="F35" s="222">
        <v>50050000</v>
      </c>
      <c r="G35" s="222">
        <v>50050000</v>
      </c>
      <c r="H35" s="294"/>
      <c r="I35" s="294"/>
      <c r="J35" s="294"/>
      <c r="K35" s="26">
        <v>44927</v>
      </c>
      <c r="L35" s="26">
        <v>45291</v>
      </c>
      <c r="M35" s="573">
        <f>E36/E35</f>
        <v>0</v>
      </c>
      <c r="N35" s="573">
        <f>F36/F35</f>
        <v>0.95944055944055939</v>
      </c>
      <c r="O35" s="622">
        <f>M35*M35/N35</f>
        <v>0</v>
      </c>
      <c r="P35" s="301"/>
      <c r="Q35" s="301"/>
      <c r="R35" s="301"/>
      <c r="S35" s="301"/>
      <c r="T35" s="301"/>
      <c r="U35" s="301"/>
      <c r="V35" s="301"/>
      <c r="W35" s="301"/>
      <c r="X35" s="301"/>
      <c r="Y35" s="301"/>
      <c r="Z35" s="301"/>
      <c r="AA35" s="301"/>
      <c r="AB35" s="301"/>
      <c r="AC35" s="301"/>
      <c r="AD35" s="301"/>
      <c r="AE35" s="301"/>
      <c r="AF35" s="301"/>
      <c r="AG35" s="301"/>
      <c r="AH35" s="301"/>
      <c r="AI35" s="301"/>
      <c r="AJ35" s="301"/>
      <c r="AK35" s="301"/>
      <c r="AL35" s="301"/>
      <c r="AM35" s="301"/>
      <c r="AN35" s="301"/>
      <c r="AO35" s="301"/>
      <c r="AP35" s="301"/>
      <c r="AQ35" s="301"/>
      <c r="AR35" s="301"/>
      <c r="AS35" s="301"/>
      <c r="AT35" s="301"/>
      <c r="AU35" s="301"/>
      <c r="AV35" s="301"/>
      <c r="AW35" s="301"/>
      <c r="AX35" s="301"/>
      <c r="AY35" s="301"/>
      <c r="AZ35" s="301"/>
      <c r="BA35" s="301"/>
      <c r="BB35" s="301"/>
      <c r="BC35" s="301"/>
      <c r="BD35" s="301"/>
      <c r="BE35" s="301"/>
      <c r="BF35" s="301"/>
      <c r="BG35" s="301"/>
      <c r="BH35" s="301"/>
      <c r="BI35" s="301"/>
      <c r="BJ35" s="301"/>
      <c r="BK35" s="301"/>
      <c r="BL35" s="301"/>
      <c r="BM35" s="301"/>
      <c r="BN35" s="301"/>
      <c r="BO35" s="301"/>
      <c r="BP35" s="301"/>
      <c r="BQ35" s="301"/>
      <c r="BR35" s="301"/>
      <c r="BS35" s="301"/>
      <c r="BT35" s="301"/>
      <c r="BU35" s="301"/>
      <c r="BV35" s="301"/>
      <c r="BW35" s="301"/>
      <c r="BX35" s="301"/>
      <c r="BY35" s="301"/>
      <c r="BZ35" s="301"/>
      <c r="CA35" s="301"/>
      <c r="CB35" s="301"/>
      <c r="CC35" s="301"/>
      <c r="CD35" s="301"/>
      <c r="CE35" s="301"/>
      <c r="CF35" s="301"/>
      <c r="CG35" s="301"/>
      <c r="CH35" s="301"/>
      <c r="CI35" s="301"/>
      <c r="CJ35" s="301"/>
      <c r="CK35" s="301"/>
      <c r="CL35" s="301"/>
      <c r="CM35" s="301"/>
      <c r="CN35" s="301"/>
      <c r="CO35" s="301"/>
      <c r="CP35" s="301"/>
      <c r="CQ35" s="301"/>
      <c r="CR35" s="301"/>
      <c r="CS35" s="301"/>
      <c r="CT35" s="301"/>
      <c r="CU35" s="301"/>
      <c r="CV35" s="301"/>
      <c r="CW35" s="301"/>
      <c r="CX35" s="301"/>
      <c r="CY35" s="301"/>
      <c r="CZ35" s="301"/>
      <c r="DA35" s="301"/>
      <c r="DB35" s="301"/>
      <c r="DC35" s="301"/>
      <c r="DD35" s="301"/>
      <c r="DE35" s="301"/>
      <c r="DF35" s="301"/>
      <c r="DG35" s="301"/>
      <c r="DH35" s="301"/>
      <c r="DI35" s="301"/>
      <c r="DJ35" s="301"/>
      <c r="DK35" s="301"/>
      <c r="DL35" s="301"/>
      <c r="DM35" s="301"/>
      <c r="DN35" s="301"/>
      <c r="DO35" s="301"/>
      <c r="DP35" s="301"/>
      <c r="DQ35" s="301"/>
      <c r="DR35" s="301"/>
      <c r="DS35" s="301"/>
      <c r="DT35" s="301"/>
      <c r="DU35" s="301"/>
      <c r="DV35" s="301"/>
      <c r="DW35" s="301"/>
      <c r="DX35" s="301"/>
      <c r="DY35" s="301"/>
      <c r="DZ35" s="301"/>
      <c r="EA35" s="301"/>
      <c r="EB35" s="301"/>
      <c r="EC35" s="301"/>
      <c r="ED35" s="301"/>
      <c r="EE35" s="301"/>
      <c r="EF35" s="301"/>
      <c r="EG35" s="301"/>
      <c r="EH35" s="301"/>
      <c r="EI35" s="301"/>
      <c r="EJ35" s="301"/>
      <c r="EK35" s="301"/>
      <c r="EL35" s="301"/>
      <c r="EM35" s="301"/>
      <c r="EN35" s="301"/>
      <c r="EO35" s="301"/>
      <c r="EP35" s="301"/>
      <c r="EQ35" s="301"/>
      <c r="ER35" s="301"/>
      <c r="ES35" s="301"/>
      <c r="ET35" s="301"/>
      <c r="EU35" s="301"/>
      <c r="EV35" s="301"/>
      <c r="EW35" s="301"/>
      <c r="EX35" s="301"/>
      <c r="EY35" s="301"/>
      <c r="EZ35" s="301"/>
      <c r="FA35" s="301"/>
      <c r="FB35" s="301"/>
      <c r="FC35" s="301"/>
      <c r="FD35" s="301"/>
      <c r="FE35" s="301"/>
      <c r="FF35" s="301"/>
      <c r="FG35" s="301"/>
      <c r="FH35" s="301"/>
      <c r="FI35" s="301"/>
      <c r="FJ35" s="301"/>
      <c r="FK35" s="301"/>
      <c r="FL35" s="301"/>
      <c r="FM35" s="301"/>
      <c r="FN35" s="301"/>
      <c r="FO35" s="301"/>
      <c r="FP35" s="301"/>
      <c r="FQ35" s="301"/>
      <c r="FR35" s="301"/>
      <c r="FS35" s="301"/>
      <c r="FT35" s="301"/>
      <c r="FU35" s="301"/>
      <c r="FV35" s="301"/>
      <c r="FW35" s="301"/>
      <c r="FX35" s="301"/>
      <c r="FY35" s="301"/>
      <c r="FZ35" s="301"/>
      <c r="GA35" s="301"/>
      <c r="GB35" s="301"/>
      <c r="GC35" s="301"/>
      <c r="GD35" s="301"/>
      <c r="GE35" s="301"/>
      <c r="GF35" s="301"/>
      <c r="GG35" s="301"/>
      <c r="GH35" s="301"/>
      <c r="GI35" s="301"/>
      <c r="GJ35" s="301"/>
      <c r="GK35" s="301"/>
      <c r="GL35" s="301"/>
      <c r="GM35" s="301"/>
      <c r="GN35" s="301"/>
      <c r="GO35" s="301"/>
      <c r="GP35" s="301"/>
      <c r="GQ35" s="301"/>
      <c r="GR35" s="301"/>
      <c r="GS35" s="301"/>
      <c r="GT35" s="301"/>
      <c r="GU35" s="301"/>
      <c r="GV35" s="301"/>
      <c r="GW35" s="301"/>
      <c r="GX35" s="301"/>
      <c r="GY35" s="301"/>
      <c r="GZ35" s="301"/>
      <c r="HA35" s="301"/>
      <c r="HB35" s="301"/>
      <c r="HC35" s="301"/>
      <c r="HD35" s="301"/>
    </row>
    <row r="36" spans="1:212" s="298" customFormat="1" ht="30" customHeight="1" thickBot="1">
      <c r="B36" s="603"/>
      <c r="C36" s="595"/>
      <c r="D36" s="306" t="s">
        <v>39</v>
      </c>
      <c r="E36" s="251">
        <v>0</v>
      </c>
      <c r="F36" s="222">
        <v>48020000</v>
      </c>
      <c r="G36" s="222">
        <v>48020000</v>
      </c>
      <c r="H36" s="294"/>
      <c r="I36" s="294"/>
      <c r="J36" s="294"/>
      <c r="K36" s="26">
        <v>44927</v>
      </c>
      <c r="L36" s="26">
        <v>45291</v>
      </c>
      <c r="M36" s="573"/>
      <c r="N36" s="573"/>
      <c r="O36" s="598"/>
      <c r="P36" s="301"/>
      <c r="Q36" s="301"/>
      <c r="R36" s="301"/>
      <c r="S36" s="301"/>
      <c r="T36" s="301"/>
      <c r="U36" s="301"/>
      <c r="V36" s="301"/>
      <c r="W36" s="301"/>
      <c r="X36" s="301"/>
      <c r="Y36" s="301"/>
      <c r="Z36" s="301"/>
      <c r="AA36" s="301"/>
      <c r="AB36" s="301"/>
      <c r="AC36" s="301"/>
      <c r="AD36" s="301"/>
      <c r="AE36" s="301"/>
      <c r="AF36" s="301"/>
      <c r="AG36" s="301"/>
      <c r="AH36" s="301"/>
      <c r="AI36" s="301"/>
      <c r="AJ36" s="301"/>
      <c r="AK36" s="301"/>
      <c r="AL36" s="301"/>
      <c r="AM36" s="301"/>
      <c r="AN36" s="301"/>
      <c r="AO36" s="301"/>
      <c r="AP36" s="301"/>
      <c r="AQ36" s="301"/>
      <c r="AR36" s="301"/>
      <c r="AS36" s="301"/>
      <c r="AT36" s="301"/>
      <c r="AU36" s="301"/>
      <c r="AV36" s="301"/>
      <c r="AW36" s="301"/>
      <c r="AX36" s="301"/>
      <c r="AY36" s="301"/>
      <c r="AZ36" s="301"/>
      <c r="BA36" s="301"/>
      <c r="BB36" s="301"/>
      <c r="BC36" s="301"/>
      <c r="BD36" s="301"/>
      <c r="BE36" s="301"/>
      <c r="BF36" s="301"/>
      <c r="BG36" s="301"/>
      <c r="BH36" s="301"/>
      <c r="BI36" s="301"/>
      <c r="BJ36" s="301"/>
      <c r="BK36" s="301"/>
      <c r="BL36" s="301"/>
      <c r="BM36" s="301"/>
      <c r="BN36" s="301"/>
      <c r="BO36" s="301"/>
      <c r="BP36" s="301"/>
      <c r="BQ36" s="301"/>
      <c r="BR36" s="301"/>
      <c r="BS36" s="301"/>
      <c r="BT36" s="301"/>
      <c r="BU36" s="301"/>
      <c r="BV36" s="301"/>
      <c r="BW36" s="301"/>
      <c r="BX36" s="301"/>
      <c r="BY36" s="301"/>
      <c r="BZ36" s="301"/>
      <c r="CA36" s="301"/>
      <c r="CB36" s="301"/>
      <c r="CC36" s="301"/>
      <c r="CD36" s="301"/>
      <c r="CE36" s="301"/>
      <c r="CF36" s="301"/>
      <c r="CG36" s="301"/>
      <c r="CH36" s="301"/>
      <c r="CI36" s="301"/>
      <c r="CJ36" s="301"/>
      <c r="CK36" s="301"/>
      <c r="CL36" s="301"/>
      <c r="CM36" s="301"/>
      <c r="CN36" s="301"/>
      <c r="CO36" s="301"/>
      <c r="CP36" s="301"/>
      <c r="CQ36" s="301"/>
      <c r="CR36" s="301"/>
      <c r="CS36" s="301"/>
      <c r="CT36" s="301"/>
      <c r="CU36" s="301"/>
      <c r="CV36" s="301"/>
      <c r="CW36" s="301"/>
      <c r="CX36" s="301"/>
      <c r="CY36" s="301"/>
      <c r="CZ36" s="301"/>
      <c r="DA36" s="301"/>
      <c r="DB36" s="301"/>
      <c r="DC36" s="301"/>
      <c r="DD36" s="301"/>
      <c r="DE36" s="301"/>
      <c r="DF36" s="301"/>
      <c r="DG36" s="301"/>
      <c r="DH36" s="301"/>
      <c r="DI36" s="301"/>
      <c r="DJ36" s="301"/>
      <c r="DK36" s="301"/>
      <c r="DL36" s="301"/>
      <c r="DM36" s="301"/>
      <c r="DN36" s="301"/>
      <c r="DO36" s="301"/>
      <c r="DP36" s="301"/>
      <c r="DQ36" s="301"/>
      <c r="DR36" s="301"/>
      <c r="DS36" s="301"/>
      <c r="DT36" s="301"/>
      <c r="DU36" s="301"/>
      <c r="DV36" s="301"/>
      <c r="DW36" s="301"/>
      <c r="DX36" s="301"/>
      <c r="DY36" s="301"/>
      <c r="DZ36" s="301"/>
      <c r="EA36" s="301"/>
      <c r="EB36" s="301"/>
      <c r="EC36" s="301"/>
      <c r="ED36" s="301"/>
      <c r="EE36" s="301"/>
      <c r="EF36" s="301"/>
      <c r="EG36" s="301"/>
      <c r="EH36" s="301"/>
      <c r="EI36" s="301"/>
      <c r="EJ36" s="301"/>
      <c r="EK36" s="301"/>
      <c r="EL36" s="301"/>
      <c r="EM36" s="301"/>
      <c r="EN36" s="301"/>
      <c r="EO36" s="301"/>
      <c r="EP36" s="301"/>
      <c r="EQ36" s="301"/>
      <c r="ER36" s="301"/>
      <c r="ES36" s="301"/>
      <c r="ET36" s="301"/>
      <c r="EU36" s="301"/>
      <c r="EV36" s="301"/>
      <c r="EW36" s="301"/>
      <c r="EX36" s="301"/>
      <c r="EY36" s="301"/>
      <c r="EZ36" s="301"/>
      <c r="FA36" s="301"/>
      <c r="FB36" s="301"/>
      <c r="FC36" s="301"/>
      <c r="FD36" s="301"/>
      <c r="FE36" s="301"/>
      <c r="FF36" s="301"/>
      <c r="FG36" s="301"/>
      <c r="FH36" s="301"/>
      <c r="FI36" s="301"/>
      <c r="FJ36" s="301"/>
      <c r="FK36" s="301"/>
      <c r="FL36" s="301"/>
      <c r="FM36" s="301"/>
      <c r="FN36" s="301"/>
      <c r="FO36" s="301"/>
      <c r="FP36" s="301"/>
      <c r="FQ36" s="301"/>
      <c r="FR36" s="301"/>
      <c r="FS36" s="301"/>
      <c r="FT36" s="301"/>
      <c r="FU36" s="301"/>
      <c r="FV36" s="301"/>
      <c r="FW36" s="301"/>
      <c r="FX36" s="301"/>
      <c r="FY36" s="301"/>
      <c r="FZ36" s="301"/>
      <c r="GA36" s="301"/>
      <c r="GB36" s="301"/>
      <c r="GC36" s="301"/>
      <c r="GD36" s="301"/>
      <c r="GE36" s="301"/>
      <c r="GF36" s="301"/>
      <c r="GG36" s="301"/>
      <c r="GH36" s="301"/>
      <c r="GI36" s="301"/>
      <c r="GJ36" s="301"/>
      <c r="GK36" s="301"/>
      <c r="GL36" s="301"/>
      <c r="GM36" s="301"/>
      <c r="GN36" s="301"/>
      <c r="GO36" s="301"/>
      <c r="GP36" s="301"/>
      <c r="GQ36" s="301"/>
      <c r="GR36" s="301"/>
      <c r="GS36" s="301"/>
      <c r="GT36" s="301"/>
      <c r="GU36" s="301"/>
      <c r="GV36" s="301"/>
      <c r="GW36" s="301"/>
      <c r="GX36" s="301"/>
      <c r="GY36" s="301"/>
      <c r="GZ36" s="301"/>
      <c r="HA36" s="301"/>
      <c r="HB36" s="301"/>
      <c r="HC36" s="301"/>
      <c r="HD36" s="301"/>
    </row>
    <row r="37" spans="1:212" s="298" customFormat="1" ht="36" customHeight="1">
      <c r="B37" s="585" t="s">
        <v>141</v>
      </c>
      <c r="C37" s="307"/>
      <c r="D37" s="304" t="s">
        <v>38</v>
      </c>
      <c r="E37" s="262"/>
      <c r="F37" s="330">
        <f>F35+F33+F31+F29+F27+F25+F23+F21+F19+F17</f>
        <v>1172908000</v>
      </c>
      <c r="G37" s="330" t="e">
        <f>G35+G33+G31+G29+G27+G25+G23+G21+G19+G17+#REF!</f>
        <v>#REF!</v>
      </c>
      <c r="H37" s="308"/>
      <c r="I37" s="308"/>
      <c r="J37" s="308"/>
      <c r="K37" s="309"/>
      <c r="L37" s="309"/>
      <c r="M37" s="695">
        <f>SUM(M17:M36)/11</f>
        <v>0.4567272727272727</v>
      </c>
      <c r="N37" s="695">
        <f>+F38/F37</f>
        <v>0.22978215938504981</v>
      </c>
      <c r="O37" s="580"/>
    </row>
    <row r="38" spans="1:212" s="310" customFormat="1" ht="36" customHeight="1" thickBot="1">
      <c r="B38" s="586"/>
      <c r="C38" s="311"/>
      <c r="D38" s="312" t="s">
        <v>39</v>
      </c>
      <c r="E38" s="313"/>
      <c r="F38" s="296">
        <f>F36+F34+F32+F30+F28+F26+F24+F22+F20+F18</f>
        <v>269513333</v>
      </c>
      <c r="G38" s="296" t="e">
        <f>G36+G34+G32+G30+G28+G26+G24+G22+G20+G18+#REF!</f>
        <v>#REF!</v>
      </c>
      <c r="H38" s="314">
        <f>269513333-F38</f>
        <v>0</v>
      </c>
      <c r="I38" s="297"/>
      <c r="J38" s="297"/>
      <c r="K38" s="315"/>
      <c r="L38" s="316"/>
      <c r="M38" s="696"/>
      <c r="N38" s="696"/>
      <c r="O38" s="581"/>
    </row>
    <row r="39" spans="1:212" s="298" customFormat="1" ht="20.100000000000001" hidden="1" customHeight="1" thickBot="1">
      <c r="B39" s="317" t="s">
        <v>76</v>
      </c>
      <c r="F39" s="318"/>
      <c r="G39" s="318"/>
      <c r="H39" s="318"/>
      <c r="I39" s="30"/>
      <c r="J39" s="30"/>
      <c r="K39" s="31"/>
      <c r="L39" s="31"/>
      <c r="M39" s="319"/>
      <c r="N39" s="320"/>
      <c r="O39" s="321"/>
    </row>
    <row r="40" spans="1:212" s="298" customFormat="1" ht="30" customHeight="1" thickBot="1">
      <c r="B40" s="322" t="s">
        <v>76</v>
      </c>
      <c r="C40" s="611" t="s">
        <v>77</v>
      </c>
      <c r="D40" s="612"/>
      <c r="E40" s="613"/>
      <c r="F40" s="661" t="s">
        <v>78</v>
      </c>
      <c r="G40" s="661"/>
      <c r="H40" s="661"/>
      <c r="I40" s="661"/>
      <c r="J40" s="323"/>
      <c r="K40" s="591" t="s">
        <v>142</v>
      </c>
      <c r="L40" s="592"/>
      <c r="M40" s="592"/>
      <c r="N40" s="592"/>
      <c r="O40" s="593"/>
    </row>
    <row r="41" spans="1:212" s="298" customFormat="1" ht="29.1" customHeight="1">
      <c r="A41" s="324"/>
      <c r="B41" s="600" t="s">
        <v>527</v>
      </c>
      <c r="C41" s="604" t="s">
        <v>143</v>
      </c>
      <c r="D41" s="605"/>
      <c r="E41" s="606"/>
      <c r="F41" s="604" t="s">
        <v>144</v>
      </c>
      <c r="G41" s="605"/>
      <c r="H41" s="606"/>
      <c r="I41" s="589" t="s">
        <v>38</v>
      </c>
      <c r="J41" s="587">
        <v>1</v>
      </c>
      <c r="K41" s="700" t="s">
        <v>109</v>
      </c>
      <c r="L41" s="701"/>
      <c r="M41" s="701"/>
      <c r="N41" s="701"/>
      <c r="O41" s="702"/>
    </row>
    <row r="42" spans="1:212" s="298" customFormat="1" ht="29.1" customHeight="1">
      <c r="A42" s="325"/>
      <c r="B42" s="601"/>
      <c r="C42" s="607"/>
      <c r="D42" s="608"/>
      <c r="E42" s="609"/>
      <c r="F42" s="607"/>
      <c r="G42" s="608"/>
      <c r="H42" s="609"/>
      <c r="I42" s="590"/>
      <c r="J42" s="588"/>
      <c r="K42" s="533" t="s">
        <v>110</v>
      </c>
      <c r="L42" s="534"/>
      <c r="M42" s="534"/>
      <c r="N42" s="534"/>
      <c r="O42" s="535"/>
    </row>
    <row r="43" spans="1:212" s="298" customFormat="1" ht="29.1" customHeight="1">
      <c r="A43" s="325"/>
      <c r="B43" s="601"/>
      <c r="C43" s="607"/>
      <c r="D43" s="608"/>
      <c r="E43" s="609"/>
      <c r="F43" s="607"/>
      <c r="G43" s="608"/>
      <c r="H43" s="609"/>
      <c r="I43" s="697" t="s">
        <v>39</v>
      </c>
      <c r="J43" s="698"/>
      <c r="K43" s="533" t="s">
        <v>113</v>
      </c>
      <c r="L43" s="534"/>
      <c r="M43" s="534"/>
      <c r="N43" s="534"/>
      <c r="O43" s="535"/>
    </row>
    <row r="44" spans="1:212" s="298" customFormat="1" ht="29.1" customHeight="1">
      <c r="A44" s="325"/>
      <c r="B44" s="601"/>
      <c r="C44" s="577"/>
      <c r="D44" s="578"/>
      <c r="E44" s="579"/>
      <c r="F44" s="577"/>
      <c r="G44" s="578"/>
      <c r="H44" s="579"/>
      <c r="I44" s="590"/>
      <c r="J44" s="699"/>
      <c r="K44" s="703" t="s">
        <v>114</v>
      </c>
      <c r="L44" s="475"/>
      <c r="M44" s="475"/>
      <c r="N44" s="475"/>
      <c r="O44" s="704"/>
    </row>
    <row r="45" spans="1:212" s="298" customFormat="1" ht="29.1" customHeight="1">
      <c r="A45" s="325"/>
      <c r="B45" s="601"/>
      <c r="C45" s="574" t="s">
        <v>145</v>
      </c>
      <c r="D45" s="575"/>
      <c r="E45" s="576"/>
      <c r="F45" s="574" t="s">
        <v>146</v>
      </c>
      <c r="G45" s="575"/>
      <c r="H45" s="576"/>
      <c r="I45" s="327" t="s">
        <v>147</v>
      </c>
      <c r="J45" s="332">
        <v>25000</v>
      </c>
      <c r="K45" s="705"/>
      <c r="L45" s="706"/>
      <c r="M45" s="706"/>
      <c r="N45" s="706"/>
      <c r="O45" s="707"/>
    </row>
    <row r="46" spans="1:212" s="298" customFormat="1" ht="29.1" customHeight="1">
      <c r="A46" s="325"/>
      <c r="B46" s="601"/>
      <c r="C46" s="577"/>
      <c r="D46" s="578"/>
      <c r="E46" s="579"/>
      <c r="F46" s="577"/>
      <c r="G46" s="578"/>
      <c r="H46" s="579"/>
      <c r="I46" s="327" t="s">
        <v>39</v>
      </c>
      <c r="J46" s="333"/>
      <c r="K46" s="422" t="s">
        <v>116</v>
      </c>
      <c r="L46" s="403"/>
      <c r="M46" s="403"/>
      <c r="N46" s="403"/>
      <c r="O46" s="423"/>
    </row>
    <row r="47" spans="1:212" s="298" customFormat="1" ht="29.1" customHeight="1">
      <c r="A47" s="325"/>
      <c r="B47" s="601"/>
      <c r="C47" s="574" t="s">
        <v>148</v>
      </c>
      <c r="D47" s="575"/>
      <c r="E47" s="576"/>
      <c r="F47" s="574" t="s">
        <v>98</v>
      </c>
      <c r="G47" s="575"/>
      <c r="H47" s="576"/>
      <c r="I47" s="327" t="s">
        <v>38</v>
      </c>
      <c r="J47" s="332">
        <v>250</v>
      </c>
      <c r="K47" s="655" t="s">
        <v>113</v>
      </c>
      <c r="L47" s="656"/>
      <c r="M47" s="656"/>
      <c r="N47" s="656"/>
      <c r="O47" s="657"/>
    </row>
    <row r="48" spans="1:212" s="298" customFormat="1" ht="29.1" customHeight="1">
      <c r="A48" s="325"/>
      <c r="B48" s="601"/>
      <c r="C48" s="577"/>
      <c r="D48" s="578"/>
      <c r="E48" s="579"/>
      <c r="F48" s="577"/>
      <c r="G48" s="578"/>
      <c r="H48" s="579"/>
      <c r="I48" s="327" t="s">
        <v>39</v>
      </c>
      <c r="J48" s="333"/>
      <c r="K48" s="658"/>
      <c r="L48" s="659"/>
      <c r="M48" s="659"/>
      <c r="N48" s="659"/>
      <c r="O48" s="660"/>
    </row>
    <row r="49" spans="1:15" s="298" customFormat="1" ht="29.1" customHeight="1">
      <c r="A49" s="325"/>
      <c r="B49" s="601"/>
      <c r="C49" s="574" t="s">
        <v>149</v>
      </c>
      <c r="D49" s="575"/>
      <c r="E49" s="576"/>
      <c r="F49" s="574" t="s">
        <v>150</v>
      </c>
      <c r="G49" s="575"/>
      <c r="H49" s="576"/>
      <c r="I49" s="327" t="s">
        <v>38</v>
      </c>
      <c r="J49" s="332">
        <v>25</v>
      </c>
      <c r="K49" s="658"/>
      <c r="L49" s="659"/>
      <c r="M49" s="659"/>
      <c r="N49" s="659"/>
      <c r="O49" s="660"/>
    </row>
    <row r="50" spans="1:15" s="298" customFormat="1" ht="29.1" customHeight="1">
      <c r="A50" s="325"/>
      <c r="B50" s="601"/>
      <c r="C50" s="577"/>
      <c r="D50" s="578"/>
      <c r="E50" s="579"/>
      <c r="F50" s="577"/>
      <c r="G50" s="578"/>
      <c r="H50" s="579"/>
      <c r="I50" s="327" t="s">
        <v>39</v>
      </c>
      <c r="J50" s="333"/>
      <c r="K50" s="658"/>
      <c r="L50" s="659"/>
      <c r="M50" s="659"/>
      <c r="N50" s="659"/>
      <c r="O50" s="660"/>
    </row>
    <row r="51" spans="1:15" s="298" customFormat="1" ht="29.1" customHeight="1">
      <c r="A51" s="325"/>
      <c r="B51" s="601"/>
      <c r="C51" s="574" t="s">
        <v>151</v>
      </c>
      <c r="D51" s="575"/>
      <c r="E51" s="576"/>
      <c r="F51" s="574" t="s">
        <v>152</v>
      </c>
      <c r="G51" s="575"/>
      <c r="H51" s="576"/>
      <c r="I51" s="327" t="s">
        <v>38</v>
      </c>
      <c r="J51" s="332">
        <v>100</v>
      </c>
      <c r="K51" s="658"/>
      <c r="L51" s="659"/>
      <c r="M51" s="659"/>
      <c r="N51" s="659"/>
      <c r="O51" s="660"/>
    </row>
    <row r="52" spans="1:15" s="298" customFormat="1" ht="29.1" customHeight="1">
      <c r="A52" s="325"/>
      <c r="B52" s="601"/>
      <c r="C52" s="577"/>
      <c r="D52" s="578"/>
      <c r="E52" s="579"/>
      <c r="F52" s="577"/>
      <c r="G52" s="578"/>
      <c r="H52" s="579"/>
      <c r="I52" s="327" t="s">
        <v>39</v>
      </c>
      <c r="J52" s="333"/>
      <c r="K52" s="658"/>
      <c r="L52" s="659"/>
      <c r="M52" s="659"/>
      <c r="N52" s="659"/>
      <c r="O52" s="660"/>
    </row>
    <row r="53" spans="1:15" s="298" customFormat="1" ht="29.1" customHeight="1">
      <c r="A53" s="325"/>
      <c r="B53" s="601"/>
      <c r="C53" s="574" t="s">
        <v>153</v>
      </c>
      <c r="D53" s="575"/>
      <c r="E53" s="576"/>
      <c r="F53" s="574" t="s">
        <v>154</v>
      </c>
      <c r="G53" s="575"/>
      <c r="H53" s="576"/>
      <c r="I53" s="327" t="s">
        <v>38</v>
      </c>
      <c r="J53" s="332">
        <v>75</v>
      </c>
      <c r="K53" s="658"/>
      <c r="L53" s="659"/>
      <c r="M53" s="659"/>
      <c r="N53" s="659"/>
      <c r="O53" s="660"/>
    </row>
    <row r="54" spans="1:15" s="298" customFormat="1" ht="29.1" customHeight="1">
      <c r="A54" s="325"/>
      <c r="B54" s="602"/>
      <c r="C54" s="577"/>
      <c r="D54" s="578"/>
      <c r="E54" s="579"/>
      <c r="F54" s="577"/>
      <c r="G54" s="578"/>
      <c r="H54" s="579"/>
      <c r="I54" s="327" t="s">
        <v>39</v>
      </c>
      <c r="J54" s="333"/>
      <c r="K54" s="658"/>
      <c r="L54" s="659"/>
      <c r="M54" s="659"/>
      <c r="N54" s="659"/>
      <c r="O54" s="660"/>
    </row>
    <row r="55" spans="1:15" s="298" customFormat="1" ht="29.1" customHeight="1" thickBot="1">
      <c r="A55" s="328"/>
      <c r="B55" s="571" t="s">
        <v>528</v>
      </c>
      <c r="C55" s="436" t="s">
        <v>155</v>
      </c>
      <c r="D55" s="436"/>
      <c r="E55" s="436"/>
      <c r="F55" s="436" t="s">
        <v>156</v>
      </c>
      <c r="G55" s="436"/>
      <c r="H55" s="436"/>
      <c r="I55" s="327" t="s">
        <v>38</v>
      </c>
      <c r="J55" s="332">
        <v>100</v>
      </c>
      <c r="K55" s="658"/>
      <c r="L55" s="659"/>
      <c r="M55" s="659"/>
      <c r="N55" s="659"/>
      <c r="O55" s="660"/>
    </row>
    <row r="56" spans="1:15" s="298" customFormat="1" ht="29.1" customHeight="1" thickBot="1">
      <c r="B56" s="572"/>
      <c r="C56" s="594"/>
      <c r="D56" s="594"/>
      <c r="E56" s="594"/>
      <c r="F56" s="594"/>
      <c r="G56" s="594"/>
      <c r="H56" s="594"/>
      <c r="I56" s="326" t="s">
        <v>39</v>
      </c>
      <c r="J56" s="331"/>
      <c r="K56" s="658"/>
      <c r="L56" s="659"/>
      <c r="M56" s="659"/>
      <c r="N56" s="659"/>
      <c r="O56" s="660"/>
    </row>
    <row r="57" spans="1:15" s="298" customFormat="1" ht="29.1" customHeight="1" thickBot="1">
      <c r="B57" s="582" t="s">
        <v>529</v>
      </c>
      <c r="C57" s="583"/>
      <c r="D57" s="583"/>
      <c r="E57" s="583"/>
      <c r="F57" s="583"/>
      <c r="G57" s="583"/>
      <c r="H57" s="583"/>
      <c r="I57" s="583"/>
      <c r="J57" s="583"/>
      <c r="K57" s="583"/>
      <c r="L57" s="583"/>
      <c r="M57" s="583"/>
      <c r="N57" s="583"/>
      <c r="O57" s="584"/>
    </row>
  </sheetData>
  <mergeCells count="118">
    <mergeCell ref="L9:N9"/>
    <mergeCell ref="B10:G10"/>
    <mergeCell ref="M25:M26"/>
    <mergeCell ref="M27:M28"/>
    <mergeCell ref="N27:N28"/>
    <mergeCell ref="N25:N26"/>
    <mergeCell ref="O25:O26"/>
    <mergeCell ref="O27:O28"/>
    <mergeCell ref="O29:O30"/>
    <mergeCell ref="N29:N30"/>
    <mergeCell ref="M29:M30"/>
    <mergeCell ref="F14:F16"/>
    <mergeCell ref="M15:M16"/>
    <mergeCell ref="F55:H56"/>
    <mergeCell ref="N35:N36"/>
    <mergeCell ref="K47:O56"/>
    <mergeCell ref="F49:H50"/>
    <mergeCell ref="F40:I40"/>
    <mergeCell ref="B1:B4"/>
    <mergeCell ref="C1:I2"/>
    <mergeCell ref="J1:M1"/>
    <mergeCell ref="N1:O4"/>
    <mergeCell ref="J2:M2"/>
    <mergeCell ref="C3:I4"/>
    <mergeCell ref="J3:M3"/>
    <mergeCell ref="J4:M4"/>
    <mergeCell ref="B5:O5"/>
    <mergeCell ref="M21:M22"/>
    <mergeCell ref="M23:M24"/>
    <mergeCell ref="N23:N24"/>
    <mergeCell ref="B7:C7"/>
    <mergeCell ref="B8:G8"/>
    <mergeCell ref="H8:J13"/>
    <mergeCell ref="K8:O8"/>
    <mergeCell ref="B9:G9"/>
    <mergeCell ref="C6:O6"/>
    <mergeCell ref="C12:G12"/>
    <mergeCell ref="B19:B20"/>
    <mergeCell ref="C19:C20"/>
    <mergeCell ref="D14:D15"/>
    <mergeCell ref="B17:B18"/>
    <mergeCell ref="M17:M18"/>
    <mergeCell ref="B14:B16"/>
    <mergeCell ref="N19:N20"/>
    <mergeCell ref="O19:O20"/>
    <mergeCell ref="M19:M20"/>
    <mergeCell ref="C17:C18"/>
    <mergeCell ref="K10:K13"/>
    <mergeCell ref="L10:N13"/>
    <mergeCell ref="O10:O13"/>
    <mergeCell ref="C13:G13"/>
    <mergeCell ref="D7:O7"/>
    <mergeCell ref="C14:C16"/>
    <mergeCell ref="E14:E16"/>
    <mergeCell ref="G14:J15"/>
    <mergeCell ref="K14:L15"/>
    <mergeCell ref="M14:O14"/>
    <mergeCell ref="N15:N16"/>
    <mergeCell ref="O15:O16"/>
    <mergeCell ref="C23:C24"/>
    <mergeCell ref="C27:C28"/>
    <mergeCell ref="C25:C26"/>
    <mergeCell ref="N31:N32"/>
    <mergeCell ref="F45:H46"/>
    <mergeCell ref="O17:O18"/>
    <mergeCell ref="N21:N22"/>
    <mergeCell ref="B29:B30"/>
    <mergeCell ref="C29:C30"/>
    <mergeCell ref="O21:O22"/>
    <mergeCell ref="O33:O34"/>
    <mergeCell ref="N17:N18"/>
    <mergeCell ref="C21:C22"/>
    <mergeCell ref="B41:B54"/>
    <mergeCell ref="C31:C32"/>
    <mergeCell ref="C35:C36"/>
    <mergeCell ref="B35:B36"/>
    <mergeCell ref="C41:E44"/>
    <mergeCell ref="B21:B22"/>
    <mergeCell ref="B27:B28"/>
    <mergeCell ref="B23:B24"/>
    <mergeCell ref="C33:C34"/>
    <mergeCell ref="C40:E40"/>
    <mergeCell ref="O23:O24"/>
    <mergeCell ref="B57:O57"/>
    <mergeCell ref="B31:B32"/>
    <mergeCell ref="B37:B38"/>
    <mergeCell ref="J41:J42"/>
    <mergeCell ref="C47:E48"/>
    <mergeCell ref="M33:M34"/>
    <mergeCell ref="I41:I42"/>
    <mergeCell ref="K40:O40"/>
    <mergeCell ref="C45:E46"/>
    <mergeCell ref="C55:E56"/>
    <mergeCell ref="C49:E50"/>
    <mergeCell ref="C53:E54"/>
    <mergeCell ref="F53:H54"/>
    <mergeCell ref="F47:H48"/>
    <mergeCell ref="K43:O43"/>
    <mergeCell ref="F41:H44"/>
    <mergeCell ref="M37:M38"/>
    <mergeCell ref="N37:N38"/>
    <mergeCell ref="K46:O46"/>
    <mergeCell ref="I43:I44"/>
    <mergeCell ref="J43:J44"/>
    <mergeCell ref="K41:O41"/>
    <mergeCell ref="K44:O45"/>
    <mergeCell ref="O31:O32"/>
    <mergeCell ref="B25:B26"/>
    <mergeCell ref="B33:B34"/>
    <mergeCell ref="B55:B56"/>
    <mergeCell ref="M31:M32"/>
    <mergeCell ref="C51:E52"/>
    <mergeCell ref="F51:H52"/>
    <mergeCell ref="O37:O38"/>
    <mergeCell ref="N33:N34"/>
    <mergeCell ref="K42:O42"/>
    <mergeCell ref="M35:M36"/>
    <mergeCell ref="O35:O36"/>
  </mergeCells>
  <pageMargins left="0.7" right="0.7" top="0.75" bottom="0.75" header="0.3" footer="0.3"/>
  <pageSetup paperSize="9" scale="34" fitToHeight="0" orientation="landscape" r:id="rId1"/>
  <rowBreaks count="1" manualBreakCount="1">
    <brk id="24" max="15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  <pageSetUpPr fitToPage="1"/>
  </sheetPr>
  <dimension ref="A1:P32"/>
  <sheetViews>
    <sheetView zoomScale="112" zoomScaleNormal="41" workbookViewId="0">
      <selection activeCell="E28" sqref="E28:G31"/>
    </sheetView>
  </sheetViews>
  <sheetFormatPr baseColWidth="10" defaultColWidth="9.6640625" defaultRowHeight="15"/>
  <cols>
    <col min="1" max="1" width="72.6640625" style="298" customWidth="1"/>
    <col min="2" max="2" width="17.6640625" style="298" customWidth="1"/>
    <col min="3" max="3" width="15" style="298" customWidth="1"/>
    <col min="4" max="4" width="10.5546875" style="298" customWidth="1"/>
    <col min="5" max="5" width="20.109375" style="298" customWidth="1"/>
    <col min="6" max="6" width="22.109375" style="298" customWidth="1"/>
    <col min="7" max="7" width="6.88671875" style="298" customWidth="1"/>
    <col min="8" max="8" width="9.21875" style="298" customWidth="1"/>
    <col min="9" max="9" width="9.33203125" style="298" customWidth="1"/>
    <col min="10" max="10" width="12.33203125" style="33" customWidth="1"/>
    <col min="11" max="11" width="16.109375" style="33" customWidth="1"/>
    <col min="12" max="12" width="10.6640625" style="298" customWidth="1"/>
    <col min="13" max="13" width="13.88671875" style="298" customWidth="1"/>
    <col min="14" max="14" width="10.33203125" style="298" customWidth="1"/>
    <col min="15" max="15" width="13.44140625" style="298" bestFit="1" customWidth="1"/>
    <col min="16" max="16" width="36.109375" style="298" customWidth="1"/>
    <col min="17" max="16384" width="9.6640625" style="298"/>
  </cols>
  <sheetData>
    <row r="1" spans="1:14" ht="27" customHeight="1">
      <c r="A1" s="998"/>
      <c r="B1" s="999" t="s">
        <v>554</v>
      </c>
      <c r="C1" s="1000"/>
      <c r="D1" s="1000"/>
      <c r="E1" s="1000"/>
      <c r="F1" s="1000"/>
      <c r="G1" s="1000"/>
      <c r="H1" s="1001"/>
      <c r="I1" s="1002" t="s">
        <v>555</v>
      </c>
      <c r="J1" s="1003"/>
      <c r="K1" s="1003"/>
      <c r="L1" s="1004"/>
      <c r="M1" s="1005"/>
      <c r="N1" s="1006"/>
    </row>
    <row r="2" spans="1:14" ht="27" customHeight="1">
      <c r="A2" s="1007"/>
      <c r="B2" s="1008"/>
      <c r="C2" s="1009"/>
      <c r="D2" s="1009"/>
      <c r="E2" s="1009"/>
      <c r="F2" s="1009"/>
      <c r="G2" s="1009"/>
      <c r="H2" s="1010"/>
      <c r="I2" s="1002" t="s">
        <v>556</v>
      </c>
      <c r="J2" s="1003"/>
      <c r="K2" s="1003"/>
      <c r="L2" s="1004"/>
      <c r="M2" s="1011"/>
      <c r="N2" s="1012"/>
    </row>
    <row r="3" spans="1:14" ht="48" customHeight="1">
      <c r="A3" s="1007"/>
      <c r="B3" s="999" t="s">
        <v>557</v>
      </c>
      <c r="C3" s="1000"/>
      <c r="D3" s="1000"/>
      <c r="E3" s="1000"/>
      <c r="F3" s="1000"/>
      <c r="G3" s="1000"/>
      <c r="H3" s="1001"/>
      <c r="I3" s="1002" t="s">
        <v>558</v>
      </c>
      <c r="J3" s="1003"/>
      <c r="K3" s="1003"/>
      <c r="L3" s="1004"/>
      <c r="M3" s="1011"/>
      <c r="N3" s="1012"/>
    </row>
    <row r="4" spans="1:14" ht="27" customHeight="1">
      <c r="A4" s="1013"/>
      <c r="B4" s="1008"/>
      <c r="C4" s="1009"/>
      <c r="D4" s="1009"/>
      <c r="E4" s="1009"/>
      <c r="F4" s="1009"/>
      <c r="G4" s="1009"/>
      <c r="H4" s="1010"/>
      <c r="I4" s="1002" t="s">
        <v>559</v>
      </c>
      <c r="J4" s="1003"/>
      <c r="K4" s="1003"/>
      <c r="L4" s="1004"/>
      <c r="M4" s="1014"/>
      <c r="N4" s="1015"/>
    </row>
    <row r="5" spans="1:14" s="1019" customFormat="1" ht="30" customHeight="1">
      <c r="A5" s="1016" t="s">
        <v>560</v>
      </c>
      <c r="B5" s="1017"/>
      <c r="C5" s="1017"/>
      <c r="D5" s="1017"/>
      <c r="E5" s="1017"/>
      <c r="F5" s="1017"/>
      <c r="G5" s="1017"/>
      <c r="H5" s="1017"/>
      <c r="I5" s="1017"/>
      <c r="J5" s="1017"/>
      <c r="K5" s="1017"/>
      <c r="L5" s="1017"/>
      <c r="M5" s="1017"/>
      <c r="N5" s="1018"/>
    </row>
    <row r="6" spans="1:14" ht="30" customHeight="1">
      <c r="A6" s="934" t="s">
        <v>118</v>
      </c>
      <c r="B6" s="934"/>
      <c r="C6" s="935" t="s">
        <v>509</v>
      </c>
      <c r="D6" s="934"/>
      <c r="E6" s="934"/>
      <c r="F6" s="934"/>
      <c r="G6" s="934"/>
      <c r="H6" s="934"/>
      <c r="I6" s="934"/>
      <c r="J6" s="934"/>
      <c r="K6" s="934"/>
      <c r="L6" s="934"/>
      <c r="M6" s="934"/>
      <c r="N6" s="936"/>
    </row>
    <row r="7" spans="1:14" ht="27.95" customHeight="1">
      <c r="A7" s="792" t="s">
        <v>530</v>
      </c>
      <c r="B7" s="793"/>
      <c r="C7" s="640" t="s">
        <v>158</v>
      </c>
      <c r="D7" s="641"/>
      <c r="E7" s="641"/>
      <c r="F7" s="641"/>
      <c r="G7" s="641"/>
      <c r="H7" s="641"/>
      <c r="I7" s="641"/>
      <c r="J7" s="641"/>
      <c r="K7" s="641"/>
      <c r="L7" s="641"/>
      <c r="M7" s="641"/>
      <c r="N7" s="642"/>
    </row>
    <row r="8" spans="1:14" ht="27.95" customHeight="1">
      <c r="A8" s="775" t="s">
        <v>512</v>
      </c>
      <c r="B8" s="466"/>
      <c r="C8" s="466"/>
      <c r="D8" s="466"/>
      <c r="E8" s="466"/>
      <c r="F8" s="776"/>
      <c r="G8" s="682" t="s">
        <v>531</v>
      </c>
      <c r="H8" s="683"/>
      <c r="I8" s="684"/>
      <c r="J8" s="769" t="s">
        <v>9</v>
      </c>
      <c r="K8" s="770"/>
      <c r="L8" s="770"/>
      <c r="M8" s="770"/>
      <c r="N8" s="771"/>
    </row>
    <row r="9" spans="1:14" ht="27.95" customHeight="1">
      <c r="A9" s="400" t="s">
        <v>532</v>
      </c>
      <c r="B9" s="401"/>
      <c r="C9" s="401"/>
      <c r="D9" s="401"/>
      <c r="E9" s="401"/>
      <c r="F9" s="402"/>
      <c r="G9" s="685"/>
      <c r="H9" s="686"/>
      <c r="I9" s="687"/>
      <c r="J9" s="394" t="s">
        <v>10</v>
      </c>
      <c r="K9" s="766" t="s">
        <v>11</v>
      </c>
      <c r="L9" s="767"/>
      <c r="M9" s="768"/>
      <c r="N9" s="35" t="s">
        <v>12</v>
      </c>
    </row>
    <row r="10" spans="1:14" ht="27.95" customHeight="1">
      <c r="A10" s="772" t="s">
        <v>533</v>
      </c>
      <c r="B10" s="773"/>
      <c r="C10" s="773"/>
      <c r="D10" s="773"/>
      <c r="E10" s="773"/>
      <c r="F10" s="774"/>
      <c r="G10" s="685"/>
      <c r="H10" s="686"/>
      <c r="I10" s="687"/>
      <c r="J10" s="624"/>
      <c r="K10" s="627" t="s">
        <v>13</v>
      </c>
      <c r="L10" s="628"/>
      <c r="M10" s="629"/>
      <c r="N10" s="636"/>
    </row>
    <row r="11" spans="1:14" ht="27.95" customHeight="1">
      <c r="A11" s="393" t="s">
        <v>159</v>
      </c>
      <c r="B11" s="389"/>
      <c r="C11" s="389"/>
      <c r="D11" s="389"/>
      <c r="E11" s="389"/>
      <c r="F11" s="390"/>
      <c r="G11" s="685"/>
      <c r="H11" s="686"/>
      <c r="I11" s="687"/>
      <c r="J11" s="625"/>
      <c r="K11" s="630"/>
      <c r="L11" s="631"/>
      <c r="M11" s="632"/>
      <c r="N11" s="637"/>
    </row>
    <row r="12" spans="1:14" ht="27.95" customHeight="1">
      <c r="A12" s="393" t="s">
        <v>160</v>
      </c>
      <c r="B12" s="403" t="s">
        <v>534</v>
      </c>
      <c r="C12" s="403"/>
      <c r="D12" s="403"/>
      <c r="E12" s="403"/>
      <c r="F12" s="404"/>
      <c r="G12" s="685"/>
      <c r="H12" s="686"/>
      <c r="I12" s="687"/>
      <c r="J12" s="625"/>
      <c r="K12" s="630"/>
      <c r="L12" s="631"/>
      <c r="M12" s="632"/>
      <c r="N12" s="637"/>
    </row>
    <row r="13" spans="1:14" ht="27.95" customHeight="1" thickBot="1">
      <c r="A13" s="393" t="s">
        <v>161</v>
      </c>
      <c r="B13" s="403" t="s">
        <v>535</v>
      </c>
      <c r="C13" s="403"/>
      <c r="D13" s="403"/>
      <c r="E13" s="403"/>
      <c r="F13" s="404"/>
      <c r="G13" s="685"/>
      <c r="H13" s="686"/>
      <c r="I13" s="687"/>
      <c r="J13" s="625"/>
      <c r="K13" s="630"/>
      <c r="L13" s="631"/>
      <c r="M13" s="632"/>
      <c r="N13" s="637"/>
    </row>
    <row r="14" spans="1:14" ht="27.95" customHeight="1">
      <c r="A14" s="746" t="s">
        <v>18</v>
      </c>
      <c r="B14" s="748" t="s">
        <v>19</v>
      </c>
      <c r="C14" s="748" t="s">
        <v>20</v>
      </c>
      <c r="D14" s="748" t="s">
        <v>21</v>
      </c>
      <c r="E14" s="748" t="s">
        <v>22</v>
      </c>
      <c r="F14" s="725" t="s">
        <v>23</v>
      </c>
      <c r="G14" s="726"/>
      <c r="H14" s="726"/>
      <c r="I14" s="727"/>
      <c r="J14" s="725" t="s">
        <v>24</v>
      </c>
      <c r="K14" s="727"/>
      <c r="L14" s="731" t="s">
        <v>25</v>
      </c>
      <c r="M14" s="732"/>
      <c r="N14" s="733"/>
    </row>
    <row r="15" spans="1:14" ht="27.95" customHeight="1">
      <c r="A15" s="794"/>
      <c r="B15" s="796"/>
      <c r="C15" s="797"/>
      <c r="D15" s="796"/>
      <c r="E15" s="796"/>
      <c r="F15" s="728"/>
      <c r="G15" s="729"/>
      <c r="H15" s="729"/>
      <c r="I15" s="730"/>
      <c r="J15" s="728"/>
      <c r="K15" s="730"/>
      <c r="L15" s="734" t="s">
        <v>26</v>
      </c>
      <c r="M15" s="734" t="s">
        <v>27</v>
      </c>
      <c r="N15" s="736" t="s">
        <v>28</v>
      </c>
    </row>
    <row r="16" spans="1:14" ht="27.95" customHeight="1" thickBot="1">
      <c r="A16" s="794"/>
      <c r="B16" s="796"/>
      <c r="C16" s="395" t="s">
        <v>29</v>
      </c>
      <c r="D16" s="796"/>
      <c r="E16" s="796"/>
      <c r="F16" s="334" t="s">
        <v>30</v>
      </c>
      <c r="G16" s="334" t="s">
        <v>31</v>
      </c>
      <c r="H16" s="334" t="s">
        <v>32</v>
      </c>
      <c r="I16" s="334" t="s">
        <v>33</v>
      </c>
      <c r="J16" s="334" t="s">
        <v>34</v>
      </c>
      <c r="K16" s="395" t="s">
        <v>35</v>
      </c>
      <c r="L16" s="735"/>
      <c r="M16" s="735"/>
      <c r="N16" s="737"/>
    </row>
    <row r="17" spans="1:16" ht="27.95" customHeight="1">
      <c r="A17" s="743" t="s">
        <v>162</v>
      </c>
      <c r="B17" s="744" t="s">
        <v>163</v>
      </c>
      <c r="C17" s="261" t="s">
        <v>38</v>
      </c>
      <c r="D17" s="391">
        <v>1</v>
      </c>
      <c r="E17" s="352">
        <v>29750000</v>
      </c>
      <c r="F17" s="352">
        <v>29750000</v>
      </c>
      <c r="G17" s="90"/>
      <c r="H17" s="90"/>
      <c r="I17" s="90"/>
      <c r="J17" s="91">
        <v>44927</v>
      </c>
      <c r="K17" s="60">
        <v>45291</v>
      </c>
      <c r="L17" s="795">
        <f>D18/D17</f>
        <v>0</v>
      </c>
      <c r="M17" s="795">
        <f>E18/E17</f>
        <v>1</v>
      </c>
      <c r="N17" s="722">
        <f>L17*L17/M17</f>
        <v>0</v>
      </c>
    </row>
    <row r="18" spans="1:16" ht="27.95" customHeight="1">
      <c r="A18" s="603"/>
      <c r="B18" s="745"/>
      <c r="C18" s="387" t="s">
        <v>39</v>
      </c>
      <c r="D18" s="251">
        <v>0</v>
      </c>
      <c r="E18" s="353">
        <v>29750000</v>
      </c>
      <c r="F18" s="353">
        <v>29750000</v>
      </c>
      <c r="G18" s="6"/>
      <c r="H18" s="6"/>
      <c r="I18" s="6"/>
      <c r="J18" s="347">
        <v>44927</v>
      </c>
      <c r="K18" s="348">
        <v>45291</v>
      </c>
      <c r="L18" s="738"/>
      <c r="M18" s="738"/>
      <c r="N18" s="723"/>
    </row>
    <row r="19" spans="1:16" ht="27.95" customHeight="1">
      <c r="A19" s="603" t="s">
        <v>164</v>
      </c>
      <c r="B19" s="745" t="s">
        <v>165</v>
      </c>
      <c r="C19" s="387" t="s">
        <v>38</v>
      </c>
      <c r="D19" s="251">
        <v>1</v>
      </c>
      <c r="E19" s="353">
        <v>13650000</v>
      </c>
      <c r="F19" s="353">
        <v>13650000</v>
      </c>
      <c r="G19" s="6"/>
      <c r="H19" s="6"/>
      <c r="I19" s="6"/>
      <c r="J19" s="347">
        <v>44927</v>
      </c>
      <c r="K19" s="348">
        <v>45291</v>
      </c>
      <c r="L19" s="738">
        <f t="shared" ref="L19" si="0">D20/D19</f>
        <v>0</v>
      </c>
      <c r="M19" s="738">
        <f t="shared" ref="M19" si="1">E20/E19</f>
        <v>1</v>
      </c>
      <c r="N19" s="723">
        <f t="shared" ref="N19" si="2">L19*L19/M19</f>
        <v>0</v>
      </c>
    </row>
    <row r="20" spans="1:16" ht="27.95" customHeight="1">
      <c r="A20" s="603"/>
      <c r="B20" s="745"/>
      <c r="C20" s="387" t="s">
        <v>39</v>
      </c>
      <c r="D20" s="251">
        <v>0</v>
      </c>
      <c r="E20" s="353">
        <v>13650000</v>
      </c>
      <c r="F20" s="353">
        <v>13650000</v>
      </c>
      <c r="G20" s="6"/>
      <c r="H20" s="6"/>
      <c r="I20" s="6"/>
      <c r="J20" s="347">
        <v>44927</v>
      </c>
      <c r="K20" s="348">
        <v>45291</v>
      </c>
      <c r="L20" s="738"/>
      <c r="M20" s="738"/>
      <c r="N20" s="723"/>
    </row>
    <row r="21" spans="1:16" ht="27.95" customHeight="1">
      <c r="A21" s="603" t="s">
        <v>166</v>
      </c>
      <c r="B21" s="745" t="s">
        <v>167</v>
      </c>
      <c r="C21" s="387" t="s">
        <v>38</v>
      </c>
      <c r="D21" s="251">
        <v>1</v>
      </c>
      <c r="E21" s="353">
        <v>353350000</v>
      </c>
      <c r="F21" s="353">
        <v>353350000</v>
      </c>
      <c r="G21" s="6"/>
      <c r="H21" s="6"/>
      <c r="I21" s="6"/>
      <c r="J21" s="347">
        <v>44927</v>
      </c>
      <c r="K21" s="348">
        <v>45291</v>
      </c>
      <c r="L21" s="738">
        <f t="shared" ref="L21" si="3">D22/D21</f>
        <v>0</v>
      </c>
      <c r="M21" s="738">
        <f t="shared" ref="M21" si="4">E22/E21</f>
        <v>0</v>
      </c>
      <c r="N21" s="723">
        <v>0</v>
      </c>
    </row>
    <row r="22" spans="1:16" ht="27.95" customHeight="1">
      <c r="A22" s="603"/>
      <c r="B22" s="745"/>
      <c r="C22" s="387" t="s">
        <v>39</v>
      </c>
      <c r="D22" s="251">
        <v>0</v>
      </c>
      <c r="E22" s="353">
        <v>0</v>
      </c>
      <c r="F22" s="353">
        <v>0</v>
      </c>
      <c r="G22" s="6"/>
      <c r="H22" s="6"/>
      <c r="I22" s="6"/>
      <c r="J22" s="347">
        <v>44927</v>
      </c>
      <c r="K22" s="348">
        <v>45291</v>
      </c>
      <c r="L22" s="738"/>
      <c r="M22" s="738"/>
      <c r="N22" s="723"/>
    </row>
    <row r="23" spans="1:16" ht="27.95" customHeight="1">
      <c r="A23" s="750" t="s">
        <v>168</v>
      </c>
      <c r="B23" s="529" t="s">
        <v>169</v>
      </c>
      <c r="C23" s="387" t="s">
        <v>38</v>
      </c>
      <c r="D23" s="349">
        <v>1</v>
      </c>
      <c r="E23" s="354">
        <v>0</v>
      </c>
      <c r="F23" s="354">
        <v>0</v>
      </c>
      <c r="G23" s="7"/>
      <c r="H23" s="7"/>
      <c r="I23" s="7"/>
      <c r="J23" s="347">
        <v>44927</v>
      </c>
      <c r="K23" s="348">
        <v>45291</v>
      </c>
      <c r="L23" s="738">
        <f>D24/D23</f>
        <v>0</v>
      </c>
      <c r="M23" s="738">
        <v>0</v>
      </c>
      <c r="N23" s="723">
        <v>0</v>
      </c>
      <c r="O23" s="335"/>
      <c r="P23" s="336"/>
    </row>
    <row r="24" spans="1:16" ht="27.95" customHeight="1" thickBot="1">
      <c r="A24" s="751"/>
      <c r="B24" s="554"/>
      <c r="C24" s="388" t="s">
        <v>39</v>
      </c>
      <c r="D24" s="259">
        <v>0</v>
      </c>
      <c r="E24" s="355">
        <v>0</v>
      </c>
      <c r="F24" s="355">
        <v>0</v>
      </c>
      <c r="G24" s="94"/>
      <c r="H24" s="95"/>
      <c r="I24" s="96"/>
      <c r="J24" s="350">
        <v>44927</v>
      </c>
      <c r="K24" s="351">
        <v>45291</v>
      </c>
      <c r="L24" s="739"/>
      <c r="M24" s="739"/>
      <c r="N24" s="724"/>
    </row>
    <row r="25" spans="1:16" ht="27.95" customHeight="1">
      <c r="A25" s="746" t="s">
        <v>141</v>
      </c>
      <c r="B25" s="748"/>
      <c r="C25" s="261" t="s">
        <v>38</v>
      </c>
      <c r="D25" s="357"/>
      <c r="E25" s="358">
        <f>SUM(E17+E23+E21+E19)</f>
        <v>396750000</v>
      </c>
      <c r="F25" s="358">
        <f>SUM(F17+F23)</f>
        <v>29750000</v>
      </c>
      <c r="G25" s="93"/>
      <c r="H25" s="93"/>
      <c r="I25" s="93"/>
      <c r="J25" s="359"/>
      <c r="K25" s="359"/>
      <c r="L25" s="708">
        <f>SUM(L17:L24)/4</f>
        <v>0</v>
      </c>
      <c r="M25" s="708">
        <f>+E26/E25</f>
        <v>0.10938878386893509</v>
      </c>
      <c r="N25" s="716"/>
    </row>
    <row r="26" spans="1:16" ht="27.95" customHeight="1" thickBot="1">
      <c r="A26" s="747"/>
      <c r="B26" s="749"/>
      <c r="C26" s="388" t="s">
        <v>39</v>
      </c>
      <c r="D26" s="360"/>
      <c r="E26" s="361">
        <f>E24+E22+E18+E20</f>
        <v>43400000</v>
      </c>
      <c r="F26" s="361">
        <f>F24+F22+F18+F20</f>
        <v>43400000</v>
      </c>
      <c r="G26" s="94"/>
      <c r="H26" s="362"/>
      <c r="I26" s="362"/>
      <c r="J26" s="363"/>
      <c r="K26" s="364"/>
      <c r="L26" s="709"/>
      <c r="M26" s="709"/>
      <c r="N26" s="717"/>
    </row>
    <row r="27" spans="1:16" ht="27.95" customHeight="1" thickBot="1">
      <c r="A27" s="396" t="s">
        <v>76</v>
      </c>
      <c r="B27" s="740" t="s">
        <v>77</v>
      </c>
      <c r="C27" s="741"/>
      <c r="D27" s="742"/>
      <c r="E27" s="718" t="s">
        <v>78</v>
      </c>
      <c r="F27" s="719"/>
      <c r="G27" s="719"/>
      <c r="H27" s="719"/>
      <c r="I27" s="356"/>
      <c r="J27" s="720" t="s">
        <v>142</v>
      </c>
      <c r="K27" s="634"/>
      <c r="L27" s="634"/>
      <c r="M27" s="634"/>
      <c r="N27" s="721"/>
    </row>
    <row r="28" spans="1:16" ht="27.95" customHeight="1">
      <c r="A28" s="1023" t="s">
        <v>170</v>
      </c>
      <c r="B28" s="1027" t="s">
        <v>171</v>
      </c>
      <c r="C28" s="1028"/>
      <c r="D28" s="1029"/>
      <c r="E28" s="1027" t="s">
        <v>172</v>
      </c>
      <c r="F28" s="1028"/>
      <c r="G28" s="1029"/>
      <c r="H28" s="340" t="s">
        <v>38</v>
      </c>
      <c r="I28" s="341">
        <v>1</v>
      </c>
      <c r="J28" s="710" t="s">
        <v>109</v>
      </c>
      <c r="K28" s="711"/>
      <c r="L28" s="711"/>
      <c r="M28" s="711"/>
      <c r="N28" s="712"/>
    </row>
    <row r="29" spans="1:16" ht="27.95" customHeight="1">
      <c r="A29" s="1024"/>
      <c r="B29" s="1030"/>
      <c r="C29" s="840"/>
      <c r="D29" s="841"/>
      <c r="E29" s="1030"/>
      <c r="F29" s="840"/>
      <c r="G29" s="841"/>
      <c r="H29" s="392" t="s">
        <v>39</v>
      </c>
      <c r="I29" s="342"/>
      <c r="J29" s="713" t="s">
        <v>113</v>
      </c>
      <c r="K29" s="714"/>
      <c r="L29" s="714"/>
      <c r="M29" s="714"/>
      <c r="N29" s="715"/>
    </row>
    <row r="30" spans="1:16" ht="27.95" customHeight="1">
      <c r="A30" s="1025" t="s">
        <v>170</v>
      </c>
      <c r="B30" s="1031" t="s">
        <v>173</v>
      </c>
      <c r="C30" s="1032"/>
      <c r="D30" s="1033"/>
      <c r="E30" s="1031" t="s">
        <v>174</v>
      </c>
      <c r="F30" s="1032"/>
      <c r="G30" s="1033"/>
      <c r="H30" s="343" t="s">
        <v>38</v>
      </c>
      <c r="I30" s="344">
        <v>1</v>
      </c>
      <c r="J30" s="757" t="s">
        <v>175</v>
      </c>
      <c r="K30" s="758"/>
      <c r="L30" s="758"/>
      <c r="M30" s="758"/>
      <c r="N30" s="759"/>
    </row>
    <row r="31" spans="1:16" ht="27.95" customHeight="1" thickBot="1">
      <c r="A31" s="1026"/>
      <c r="B31" s="1034"/>
      <c r="C31" s="425"/>
      <c r="D31" s="1035"/>
      <c r="E31" s="1034"/>
      <c r="F31" s="425"/>
      <c r="G31" s="1035"/>
      <c r="H31" s="345" t="s">
        <v>39</v>
      </c>
      <c r="I31" s="346"/>
      <c r="J31" s="755" t="s">
        <v>113</v>
      </c>
      <c r="K31" s="755"/>
      <c r="L31" s="755"/>
      <c r="M31" s="755"/>
      <c r="N31" s="756"/>
    </row>
    <row r="32" spans="1:16" ht="27.95" customHeight="1" thickBot="1">
      <c r="A32" s="1020" t="s">
        <v>536</v>
      </c>
      <c r="B32" s="1021"/>
      <c r="C32" s="1021"/>
      <c r="D32" s="1021"/>
      <c r="E32" s="1021"/>
      <c r="F32" s="1021"/>
      <c r="G32" s="1021"/>
      <c r="H32" s="1021"/>
      <c r="I32" s="1021"/>
      <c r="J32" s="1021"/>
      <c r="K32" s="1021"/>
      <c r="L32" s="1021"/>
      <c r="M32" s="1021"/>
      <c r="N32" s="1022"/>
    </row>
  </sheetData>
  <mergeCells count="74">
    <mergeCell ref="A5:N5"/>
    <mergeCell ref="A7:B7"/>
    <mergeCell ref="L21:L22"/>
    <mergeCell ref="B13:F13"/>
    <mergeCell ref="A14:A16"/>
    <mergeCell ref="L17:L18"/>
    <mergeCell ref="M17:M18"/>
    <mergeCell ref="B14:B16"/>
    <mergeCell ref="D14:D16"/>
    <mergeCell ref="E14:E16"/>
    <mergeCell ref="C14:C15"/>
    <mergeCell ref="A21:A22"/>
    <mergeCell ref="B21:B22"/>
    <mergeCell ref="B19:B20"/>
    <mergeCell ref="A19:A20"/>
    <mergeCell ref="L19:L20"/>
    <mergeCell ref="I3:L3"/>
    <mergeCell ref="I4:L4"/>
    <mergeCell ref="A1:A4"/>
    <mergeCell ref="B1:H2"/>
    <mergeCell ref="I1:L1"/>
    <mergeCell ref="M1:N4"/>
    <mergeCell ref="C6:N6"/>
    <mergeCell ref="K9:M9"/>
    <mergeCell ref="G8:I13"/>
    <mergeCell ref="J8:N8"/>
    <mergeCell ref="A9:F9"/>
    <mergeCell ref="N10:N13"/>
    <mergeCell ref="J10:J13"/>
    <mergeCell ref="K10:M13"/>
    <mergeCell ref="A10:F10"/>
    <mergeCell ref="A8:F8"/>
    <mergeCell ref="B12:F12"/>
    <mergeCell ref="A6:B6"/>
    <mergeCell ref="C7:N7"/>
    <mergeCell ref="I2:L2"/>
    <mergeCell ref="B3:H4"/>
    <mergeCell ref="A32:N32"/>
    <mergeCell ref="A17:A18"/>
    <mergeCell ref="B17:B18"/>
    <mergeCell ref="A25:A26"/>
    <mergeCell ref="A28:A29"/>
    <mergeCell ref="B28:D29"/>
    <mergeCell ref="B25:B26"/>
    <mergeCell ref="A23:A24"/>
    <mergeCell ref="B23:B24"/>
    <mergeCell ref="A30:A31"/>
    <mergeCell ref="B30:D31"/>
    <mergeCell ref="J31:N31"/>
    <mergeCell ref="B27:D27"/>
    <mergeCell ref="J30:N30"/>
    <mergeCell ref="E30:G31"/>
    <mergeCell ref="N19:N20"/>
    <mergeCell ref="N17:N18"/>
    <mergeCell ref="N23:N24"/>
    <mergeCell ref="F14:I15"/>
    <mergeCell ref="J14:K15"/>
    <mergeCell ref="L14:N14"/>
    <mergeCell ref="L15:L16"/>
    <mergeCell ref="M15:M16"/>
    <mergeCell ref="N15:N16"/>
    <mergeCell ref="M19:M20"/>
    <mergeCell ref="L23:L24"/>
    <mergeCell ref="M23:M24"/>
    <mergeCell ref="M21:M22"/>
    <mergeCell ref="N21:N22"/>
    <mergeCell ref="M25:M26"/>
    <mergeCell ref="E28:G29"/>
    <mergeCell ref="J28:N28"/>
    <mergeCell ref="J29:N29"/>
    <mergeCell ref="N25:N26"/>
    <mergeCell ref="E27:H27"/>
    <mergeCell ref="J27:N27"/>
    <mergeCell ref="L25:L26"/>
  </mergeCells>
  <pageMargins left="0.9055118110236221" right="0.70866141732283472" top="0.74803149606299213" bottom="0.74803149606299213" header="0.31496062992125984" footer="0.31496062992125984"/>
  <pageSetup paperSize="5" scale="44" fitToHeight="0" orientation="landscape" r:id="rId1"/>
  <rowBreaks count="1" manualBreakCount="1">
    <brk id="26" max="14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  <pageSetUpPr fitToPage="1"/>
  </sheetPr>
  <dimension ref="A1:HC73"/>
  <sheetViews>
    <sheetView topLeftCell="A49" zoomScaleNormal="48" zoomScaleSheetLayoutView="57" workbookViewId="0">
      <selection activeCell="D24" sqref="D24"/>
    </sheetView>
  </sheetViews>
  <sheetFormatPr baseColWidth="10" defaultColWidth="9.6640625" defaultRowHeight="18"/>
  <cols>
    <col min="1" max="1" width="72.6640625" style="21" customWidth="1"/>
    <col min="2" max="2" width="23.6640625" style="16" customWidth="1"/>
    <col min="3" max="3" width="13.21875" style="16" customWidth="1"/>
    <col min="4" max="4" width="10.5546875" style="16" customWidth="1"/>
    <col min="5" max="5" width="19.88671875" style="16" customWidth="1"/>
    <col min="6" max="6" width="14.77734375" style="16" customWidth="1"/>
    <col min="7" max="7" width="12.5546875" style="18" customWidth="1"/>
    <col min="8" max="8" width="13.44140625" style="16" customWidth="1"/>
    <col min="9" max="9" width="7.21875" style="16" customWidth="1"/>
    <col min="10" max="10" width="10.109375" style="20" customWidth="1"/>
    <col min="11" max="11" width="13" style="20" customWidth="1"/>
    <col min="12" max="12" width="9.109375" style="16" customWidth="1"/>
    <col min="13" max="13" width="10.6640625" style="16" customWidth="1"/>
    <col min="14" max="14" width="10.77734375" style="16" customWidth="1"/>
    <col min="15" max="15" width="0.109375" style="16" hidden="1" customWidth="1"/>
    <col min="16" max="16" width="36.109375" style="16" customWidth="1"/>
    <col min="17" max="16384" width="9.6640625" style="16"/>
  </cols>
  <sheetData>
    <row r="1" spans="1:14" ht="27" customHeight="1">
      <c r="A1" s="886"/>
      <c r="B1" s="494" t="s">
        <v>0</v>
      </c>
      <c r="C1" s="494"/>
      <c r="D1" s="494"/>
      <c r="E1" s="494"/>
      <c r="F1" s="494"/>
      <c r="G1" s="494"/>
      <c r="H1" s="495"/>
      <c r="I1" s="447" t="s">
        <v>1</v>
      </c>
      <c r="J1" s="448"/>
      <c r="K1" s="448"/>
      <c r="L1" s="449"/>
      <c r="M1" s="889"/>
      <c r="N1" s="890"/>
    </row>
    <row r="2" spans="1:14" ht="27" customHeight="1">
      <c r="A2" s="887"/>
      <c r="B2" s="494"/>
      <c r="C2" s="494"/>
      <c r="D2" s="494"/>
      <c r="E2" s="494"/>
      <c r="F2" s="494"/>
      <c r="G2" s="494"/>
      <c r="H2" s="495"/>
      <c r="I2" s="447" t="s">
        <v>2</v>
      </c>
      <c r="J2" s="448"/>
      <c r="K2" s="448"/>
      <c r="L2" s="449"/>
      <c r="M2" s="445"/>
      <c r="N2" s="891"/>
    </row>
    <row r="3" spans="1:14" ht="48" customHeight="1">
      <c r="A3" s="887"/>
      <c r="B3" s="467" t="s">
        <v>3</v>
      </c>
      <c r="C3" s="468"/>
      <c r="D3" s="468"/>
      <c r="E3" s="468"/>
      <c r="F3" s="468"/>
      <c r="G3" s="468"/>
      <c r="H3" s="468"/>
      <c r="I3" s="447" t="s">
        <v>4</v>
      </c>
      <c r="J3" s="448"/>
      <c r="K3" s="448"/>
      <c r="L3" s="449"/>
      <c r="M3" s="445"/>
      <c r="N3" s="891"/>
    </row>
    <row r="4" spans="1:14" ht="27" customHeight="1">
      <c r="A4" s="888"/>
      <c r="B4" s="894"/>
      <c r="C4" s="895"/>
      <c r="D4" s="895"/>
      <c r="E4" s="895"/>
      <c r="F4" s="895"/>
      <c r="G4" s="895"/>
      <c r="H4" s="895"/>
      <c r="I4" s="447" t="s">
        <v>5</v>
      </c>
      <c r="J4" s="448"/>
      <c r="K4" s="448"/>
      <c r="L4" s="449"/>
      <c r="M4" s="892"/>
      <c r="N4" s="893"/>
    </row>
    <row r="5" spans="1:14" s="17" customFormat="1" ht="30" customHeight="1">
      <c r="A5" s="883" t="s">
        <v>157</v>
      </c>
      <c r="B5" s="883"/>
      <c r="C5" s="883"/>
      <c r="D5" s="883"/>
      <c r="E5" s="883"/>
      <c r="F5" s="883"/>
      <c r="G5" s="883"/>
      <c r="H5" s="883"/>
      <c r="I5" s="883"/>
      <c r="J5" s="883"/>
      <c r="K5" s="883"/>
      <c r="L5" s="883"/>
      <c r="M5" s="883"/>
      <c r="N5" s="883"/>
    </row>
    <row r="6" spans="1:14" ht="30" customHeight="1">
      <c r="A6" s="896" t="s">
        <v>176</v>
      </c>
      <c r="B6" s="897"/>
      <c r="C6" s="41" t="s">
        <v>509</v>
      </c>
      <c r="D6" s="41"/>
      <c r="E6" s="41"/>
      <c r="F6" s="41"/>
      <c r="G6" s="41"/>
      <c r="H6" s="42"/>
      <c r="I6" s="42"/>
      <c r="J6" s="42"/>
      <c r="K6" s="42"/>
      <c r="L6" s="42"/>
      <c r="M6" s="42"/>
      <c r="N6" s="43"/>
    </row>
    <row r="7" spans="1:14" s="310" customFormat="1" ht="29.1" customHeight="1">
      <c r="A7" s="884" t="s">
        <v>511</v>
      </c>
      <c r="B7" s="885"/>
      <c r="C7" s="640" t="s">
        <v>8</v>
      </c>
      <c r="D7" s="641"/>
      <c r="E7" s="641"/>
      <c r="F7" s="641"/>
      <c r="G7" s="641"/>
      <c r="H7" s="641"/>
      <c r="I7" s="641"/>
      <c r="J7" s="641"/>
      <c r="K7" s="641"/>
      <c r="L7" s="641"/>
      <c r="M7" s="641"/>
      <c r="N7" s="642"/>
    </row>
    <row r="8" spans="1:14" s="310" customFormat="1" ht="29.1" customHeight="1">
      <c r="A8" s="498" t="s">
        <v>537</v>
      </c>
      <c r="B8" s="499"/>
      <c r="C8" s="499"/>
      <c r="D8" s="499"/>
      <c r="E8" s="499"/>
      <c r="F8" s="499"/>
      <c r="G8" s="811" t="s">
        <v>538</v>
      </c>
      <c r="H8" s="812"/>
      <c r="I8" s="813"/>
      <c r="J8" s="836" t="s">
        <v>9</v>
      </c>
      <c r="K8" s="836"/>
      <c r="L8" s="836"/>
      <c r="M8" s="836"/>
      <c r="N8" s="837"/>
    </row>
    <row r="9" spans="1:14" s="310" customFormat="1" ht="29.1" customHeight="1">
      <c r="A9" s="485" t="s">
        <v>539</v>
      </c>
      <c r="B9" s="486"/>
      <c r="C9" s="486"/>
      <c r="D9" s="486"/>
      <c r="E9" s="486"/>
      <c r="F9" s="486"/>
      <c r="G9" s="814"/>
      <c r="H9" s="815"/>
      <c r="I9" s="816"/>
      <c r="J9" s="24" t="s">
        <v>10</v>
      </c>
      <c r="K9" s="835" t="s">
        <v>11</v>
      </c>
      <c r="L9" s="835"/>
      <c r="M9" s="835"/>
      <c r="N9" s="25" t="s">
        <v>12</v>
      </c>
    </row>
    <row r="10" spans="1:14" s="310" customFormat="1" ht="29.1" customHeight="1">
      <c r="A10" s="488" t="s">
        <v>540</v>
      </c>
      <c r="B10" s="489"/>
      <c r="C10" s="489"/>
      <c r="D10" s="489"/>
      <c r="E10" s="489"/>
      <c r="F10" s="489"/>
      <c r="G10" s="814"/>
      <c r="H10" s="815"/>
      <c r="I10" s="816"/>
      <c r="J10" s="820"/>
      <c r="K10" s="823" t="s">
        <v>13</v>
      </c>
      <c r="L10" s="824"/>
      <c r="M10" s="825"/>
      <c r="N10" s="832"/>
    </row>
    <row r="11" spans="1:14" s="310" customFormat="1" ht="29.1" customHeight="1">
      <c r="A11" s="400" t="s">
        <v>177</v>
      </c>
      <c r="B11" s="401"/>
      <c r="C11" s="401"/>
      <c r="D11" s="401"/>
      <c r="E11" s="401"/>
      <c r="F11" s="402"/>
      <c r="G11" s="814"/>
      <c r="H11" s="815"/>
      <c r="I11" s="816"/>
      <c r="J11" s="821"/>
      <c r="K11" s="826"/>
      <c r="L11" s="827"/>
      <c r="M11" s="828"/>
      <c r="N11" s="833"/>
    </row>
    <row r="12" spans="1:14" s="310" customFormat="1" ht="29.1" customHeight="1">
      <c r="A12" s="240" t="s">
        <v>178</v>
      </c>
      <c r="B12" s="403" t="s">
        <v>516</v>
      </c>
      <c r="C12" s="403"/>
      <c r="D12" s="403"/>
      <c r="E12" s="403"/>
      <c r="F12" s="404"/>
      <c r="G12" s="814"/>
      <c r="H12" s="815"/>
      <c r="I12" s="816"/>
      <c r="J12" s="821"/>
      <c r="K12" s="826"/>
      <c r="L12" s="827"/>
      <c r="M12" s="828"/>
      <c r="N12" s="833"/>
    </row>
    <row r="13" spans="1:14" s="310" customFormat="1" ht="29.1" customHeight="1">
      <c r="A13" s="240" t="s">
        <v>179</v>
      </c>
      <c r="B13" s="809" t="s">
        <v>541</v>
      </c>
      <c r="C13" s="809"/>
      <c r="D13" s="809"/>
      <c r="E13" s="809"/>
      <c r="F13" s="810"/>
      <c r="G13" s="814"/>
      <c r="H13" s="815"/>
      <c r="I13" s="816"/>
      <c r="J13" s="821"/>
      <c r="K13" s="826"/>
      <c r="L13" s="827"/>
      <c r="M13" s="828"/>
      <c r="N13" s="833"/>
    </row>
    <row r="14" spans="1:14" s="310" customFormat="1" ht="29.1" customHeight="1">
      <c r="A14" s="240" t="s">
        <v>180</v>
      </c>
      <c r="B14" s="403" t="s">
        <v>542</v>
      </c>
      <c r="C14" s="403"/>
      <c r="D14" s="403"/>
      <c r="E14" s="403"/>
      <c r="F14" s="404"/>
      <c r="G14" s="814"/>
      <c r="H14" s="815"/>
      <c r="I14" s="816"/>
      <c r="J14" s="821"/>
      <c r="K14" s="826"/>
      <c r="L14" s="827"/>
      <c r="M14" s="828"/>
      <c r="N14" s="833"/>
    </row>
    <row r="15" spans="1:14" s="310" customFormat="1" ht="29.1" customHeight="1">
      <c r="A15" s="240" t="s">
        <v>181</v>
      </c>
      <c r="B15" s="403" t="s">
        <v>543</v>
      </c>
      <c r="C15" s="403"/>
      <c r="D15" s="403"/>
      <c r="E15" s="403"/>
      <c r="F15" s="404"/>
      <c r="G15" s="814"/>
      <c r="H15" s="815"/>
      <c r="I15" s="816"/>
      <c r="J15" s="821"/>
      <c r="K15" s="826"/>
      <c r="L15" s="827"/>
      <c r="M15" s="828"/>
      <c r="N15" s="833"/>
    </row>
    <row r="16" spans="1:14" s="310" customFormat="1" ht="29.1" customHeight="1">
      <c r="A16" s="240" t="s">
        <v>182</v>
      </c>
      <c r="B16" s="403" t="s">
        <v>544</v>
      </c>
      <c r="C16" s="403"/>
      <c r="D16" s="403"/>
      <c r="E16" s="403"/>
      <c r="F16" s="404"/>
      <c r="G16" s="814"/>
      <c r="H16" s="815"/>
      <c r="I16" s="816"/>
      <c r="J16" s="821"/>
      <c r="K16" s="826"/>
      <c r="L16" s="827"/>
      <c r="M16" s="828"/>
      <c r="N16" s="833"/>
    </row>
    <row r="17" spans="1:211" s="310" customFormat="1" ht="29.1" customHeight="1">
      <c r="A17" s="240" t="s">
        <v>183</v>
      </c>
      <c r="B17" s="403" t="s">
        <v>535</v>
      </c>
      <c r="C17" s="403"/>
      <c r="D17" s="403"/>
      <c r="E17" s="403"/>
      <c r="F17" s="404"/>
      <c r="G17" s="814"/>
      <c r="H17" s="815"/>
      <c r="I17" s="816"/>
      <c r="J17" s="821"/>
      <c r="K17" s="826"/>
      <c r="L17" s="827"/>
      <c r="M17" s="828"/>
      <c r="N17" s="833"/>
    </row>
    <row r="18" spans="1:211" s="310" customFormat="1" ht="29.1" customHeight="1">
      <c r="A18" s="365" t="s">
        <v>184</v>
      </c>
      <c r="B18" s="838" t="s">
        <v>542</v>
      </c>
      <c r="C18" s="838"/>
      <c r="D18" s="838"/>
      <c r="E18" s="838"/>
      <c r="F18" s="839"/>
      <c r="G18" s="814"/>
      <c r="H18" s="815"/>
      <c r="I18" s="816"/>
      <c r="J18" s="821"/>
      <c r="K18" s="826"/>
      <c r="L18" s="827"/>
      <c r="M18" s="828"/>
      <c r="N18" s="833"/>
    </row>
    <row r="19" spans="1:211" s="310" customFormat="1" ht="29.1" customHeight="1">
      <c r="A19" s="365" t="s">
        <v>185</v>
      </c>
      <c r="B19" s="840" t="s">
        <v>545</v>
      </c>
      <c r="C19" s="840"/>
      <c r="D19" s="840"/>
      <c r="E19" s="840"/>
      <c r="F19" s="841"/>
      <c r="G19" s="814"/>
      <c r="H19" s="815"/>
      <c r="I19" s="816"/>
      <c r="J19" s="821"/>
      <c r="K19" s="826"/>
      <c r="L19" s="827"/>
      <c r="M19" s="828"/>
      <c r="N19" s="833"/>
    </row>
    <row r="20" spans="1:211" s="310" customFormat="1" ht="29.1" customHeight="1" thickBot="1">
      <c r="A20" s="365" t="s">
        <v>186</v>
      </c>
      <c r="B20" s="842" t="s">
        <v>545</v>
      </c>
      <c r="C20" s="842"/>
      <c r="D20" s="842"/>
      <c r="E20" s="842"/>
      <c r="F20" s="843"/>
      <c r="G20" s="817"/>
      <c r="H20" s="818"/>
      <c r="I20" s="819"/>
      <c r="J20" s="822"/>
      <c r="K20" s="829"/>
      <c r="L20" s="830"/>
      <c r="M20" s="831"/>
      <c r="N20" s="834"/>
    </row>
    <row r="21" spans="1:211" s="310" customFormat="1" ht="29.1" customHeight="1">
      <c r="A21" s="803" t="s">
        <v>18</v>
      </c>
      <c r="B21" s="806" t="s">
        <v>19</v>
      </c>
      <c r="C21" s="1064" t="s">
        <v>20</v>
      </c>
      <c r="D21" s="806" t="s">
        <v>21</v>
      </c>
      <c r="E21" s="806" t="s">
        <v>22</v>
      </c>
      <c r="F21" s="861" t="s">
        <v>23</v>
      </c>
      <c r="G21" s="862"/>
      <c r="H21" s="862"/>
      <c r="I21" s="863"/>
      <c r="J21" s="806" t="s">
        <v>24</v>
      </c>
      <c r="K21" s="806"/>
      <c r="L21" s="875" t="s">
        <v>25</v>
      </c>
      <c r="M21" s="875"/>
      <c r="N21" s="876"/>
      <c r="O21" s="366"/>
      <c r="P21" s="366"/>
      <c r="Q21" s="366"/>
      <c r="R21" s="366"/>
      <c r="S21" s="366"/>
      <c r="T21" s="366"/>
      <c r="U21" s="366"/>
      <c r="V21" s="366"/>
      <c r="W21" s="366"/>
      <c r="X21" s="366"/>
      <c r="Y21" s="366"/>
      <c r="Z21" s="366"/>
      <c r="AA21" s="366"/>
      <c r="AB21" s="366"/>
      <c r="AC21" s="366"/>
      <c r="AD21" s="366"/>
      <c r="AE21" s="366"/>
      <c r="AF21" s="366"/>
      <c r="AG21" s="366"/>
      <c r="AH21" s="366"/>
      <c r="AI21" s="366"/>
      <c r="AJ21" s="366"/>
      <c r="AK21" s="366"/>
      <c r="AL21" s="366"/>
      <c r="AM21" s="366"/>
      <c r="AN21" s="366"/>
      <c r="AO21" s="366"/>
      <c r="AP21" s="366"/>
      <c r="AQ21" s="366"/>
      <c r="AR21" s="366"/>
      <c r="AS21" s="366"/>
      <c r="AT21" s="366"/>
      <c r="AU21" s="366"/>
      <c r="AV21" s="366"/>
      <c r="AW21" s="366"/>
      <c r="AX21" s="366"/>
      <c r="AY21" s="366"/>
      <c r="AZ21" s="366"/>
      <c r="BA21" s="366"/>
      <c r="BB21" s="366"/>
      <c r="BC21" s="366"/>
      <c r="BD21" s="366"/>
      <c r="BE21" s="366"/>
      <c r="BF21" s="366"/>
      <c r="BG21" s="366"/>
      <c r="BH21" s="366"/>
      <c r="BI21" s="366"/>
      <c r="BJ21" s="366"/>
      <c r="BK21" s="366"/>
      <c r="BL21" s="366"/>
      <c r="BM21" s="366"/>
      <c r="BN21" s="366"/>
      <c r="BO21" s="366"/>
      <c r="BP21" s="366"/>
      <c r="BQ21" s="366"/>
      <c r="BR21" s="366"/>
      <c r="BS21" s="366"/>
      <c r="BT21" s="366"/>
      <c r="BU21" s="366"/>
      <c r="BV21" s="366"/>
      <c r="BW21" s="366"/>
      <c r="BX21" s="366"/>
      <c r="BY21" s="366"/>
      <c r="BZ21" s="366"/>
      <c r="CA21" s="366"/>
      <c r="CB21" s="366"/>
      <c r="CC21" s="366"/>
      <c r="CD21" s="366"/>
      <c r="CE21" s="366"/>
      <c r="CF21" s="366"/>
      <c r="CG21" s="366"/>
      <c r="CH21" s="366"/>
      <c r="CI21" s="366"/>
      <c r="CJ21" s="366"/>
      <c r="CK21" s="366"/>
      <c r="CL21" s="366"/>
      <c r="CM21" s="366"/>
      <c r="CN21" s="366"/>
      <c r="CO21" s="366"/>
      <c r="CP21" s="366"/>
      <c r="CQ21" s="366"/>
      <c r="CR21" s="366"/>
      <c r="CS21" s="366"/>
      <c r="CT21" s="366"/>
      <c r="CU21" s="366"/>
      <c r="CV21" s="366"/>
      <c r="CW21" s="366"/>
      <c r="CX21" s="366"/>
      <c r="CY21" s="366"/>
      <c r="CZ21" s="366"/>
      <c r="DA21" s="366"/>
      <c r="DB21" s="366"/>
      <c r="DC21" s="366"/>
      <c r="DD21" s="366"/>
      <c r="DE21" s="366"/>
      <c r="DF21" s="366"/>
      <c r="DG21" s="366"/>
      <c r="DH21" s="366"/>
      <c r="DI21" s="366"/>
      <c r="DJ21" s="366"/>
      <c r="DK21" s="366"/>
      <c r="DL21" s="366"/>
      <c r="DM21" s="366"/>
      <c r="DN21" s="366"/>
      <c r="DO21" s="366"/>
      <c r="DP21" s="366"/>
      <c r="DQ21" s="366"/>
      <c r="DR21" s="366"/>
      <c r="DS21" s="366"/>
      <c r="DT21" s="366"/>
      <c r="DU21" s="366"/>
      <c r="DV21" s="366"/>
      <c r="DW21" s="366"/>
      <c r="DX21" s="366"/>
      <c r="DY21" s="366"/>
      <c r="DZ21" s="366"/>
      <c r="EA21" s="366"/>
      <c r="EB21" s="366"/>
      <c r="EC21" s="366"/>
      <c r="ED21" s="366"/>
      <c r="EE21" s="366"/>
      <c r="EF21" s="366"/>
      <c r="EG21" s="366"/>
      <c r="EH21" s="366"/>
      <c r="EI21" s="366"/>
      <c r="EJ21" s="366"/>
      <c r="EK21" s="366"/>
      <c r="EL21" s="366"/>
      <c r="EM21" s="366"/>
      <c r="EN21" s="366"/>
      <c r="EO21" s="366"/>
      <c r="EP21" s="366"/>
      <c r="EQ21" s="366"/>
      <c r="ER21" s="366"/>
      <c r="ES21" s="366"/>
      <c r="ET21" s="366"/>
      <c r="EU21" s="366"/>
      <c r="EV21" s="366"/>
      <c r="EW21" s="366"/>
      <c r="EX21" s="366"/>
      <c r="EY21" s="366"/>
      <c r="EZ21" s="366"/>
      <c r="FA21" s="366"/>
      <c r="FB21" s="366"/>
      <c r="FC21" s="366"/>
      <c r="FD21" s="366"/>
      <c r="FE21" s="366"/>
      <c r="FF21" s="366"/>
      <c r="FG21" s="366"/>
      <c r="FH21" s="366"/>
      <c r="FI21" s="366"/>
      <c r="FJ21" s="366"/>
      <c r="FK21" s="366"/>
      <c r="FL21" s="366"/>
      <c r="FM21" s="366"/>
      <c r="FN21" s="366"/>
      <c r="FO21" s="366"/>
      <c r="FP21" s="366"/>
      <c r="FQ21" s="366"/>
      <c r="FR21" s="366"/>
      <c r="FS21" s="366"/>
      <c r="FT21" s="366"/>
      <c r="FU21" s="366"/>
      <c r="FV21" s="366"/>
      <c r="FW21" s="366"/>
      <c r="FX21" s="366"/>
      <c r="FY21" s="366"/>
      <c r="FZ21" s="366"/>
      <c r="GA21" s="366"/>
      <c r="GB21" s="366"/>
      <c r="GC21" s="366"/>
      <c r="GD21" s="366"/>
      <c r="GE21" s="366"/>
      <c r="GF21" s="366"/>
      <c r="GG21" s="366"/>
      <c r="GH21" s="366"/>
      <c r="GI21" s="366"/>
      <c r="GJ21" s="366"/>
      <c r="GK21" s="366"/>
      <c r="GL21" s="366"/>
      <c r="GM21" s="366"/>
      <c r="GN21" s="366"/>
      <c r="GO21" s="366"/>
      <c r="GP21" s="366"/>
      <c r="GQ21" s="366"/>
      <c r="GR21" s="366"/>
      <c r="GS21" s="366"/>
      <c r="GT21" s="366"/>
      <c r="GU21" s="366"/>
      <c r="GV21" s="366"/>
      <c r="GW21" s="366"/>
      <c r="GX21" s="366"/>
      <c r="GY21" s="366"/>
      <c r="GZ21" s="366"/>
      <c r="HA21" s="366"/>
      <c r="HB21" s="366"/>
      <c r="HC21" s="366"/>
    </row>
    <row r="22" spans="1:211" s="310" customFormat="1" ht="29.1" customHeight="1">
      <c r="A22" s="804"/>
      <c r="B22" s="807"/>
      <c r="C22" s="1065"/>
      <c r="D22" s="807"/>
      <c r="E22" s="807"/>
      <c r="F22" s="864"/>
      <c r="G22" s="865"/>
      <c r="H22" s="865"/>
      <c r="I22" s="866"/>
      <c r="J22" s="807"/>
      <c r="K22" s="807"/>
      <c r="L22" s="807" t="s">
        <v>26</v>
      </c>
      <c r="M22" s="807" t="s">
        <v>27</v>
      </c>
      <c r="N22" s="870" t="s">
        <v>28</v>
      </c>
      <c r="O22" s="366"/>
      <c r="P22" s="366"/>
      <c r="Q22" s="366"/>
      <c r="R22" s="366"/>
      <c r="S22" s="366"/>
      <c r="T22" s="366"/>
      <c r="U22" s="366"/>
      <c r="V22" s="366"/>
      <c r="W22" s="366"/>
      <c r="X22" s="366"/>
      <c r="Y22" s="366"/>
      <c r="Z22" s="366"/>
      <c r="AA22" s="366"/>
      <c r="AB22" s="366"/>
      <c r="AC22" s="366"/>
      <c r="AD22" s="366"/>
      <c r="AE22" s="366"/>
      <c r="AF22" s="366"/>
      <c r="AG22" s="366"/>
      <c r="AH22" s="366"/>
      <c r="AI22" s="366"/>
      <c r="AJ22" s="366"/>
      <c r="AK22" s="366"/>
      <c r="AL22" s="366"/>
      <c r="AM22" s="366"/>
      <c r="AN22" s="366"/>
      <c r="AO22" s="366"/>
      <c r="AP22" s="366"/>
      <c r="AQ22" s="366"/>
      <c r="AR22" s="366"/>
      <c r="AS22" s="366"/>
      <c r="AT22" s="366"/>
      <c r="AU22" s="366"/>
      <c r="AV22" s="366"/>
      <c r="AW22" s="366"/>
      <c r="AX22" s="366"/>
      <c r="AY22" s="366"/>
      <c r="AZ22" s="366"/>
      <c r="BA22" s="366"/>
      <c r="BB22" s="366"/>
      <c r="BC22" s="366"/>
      <c r="BD22" s="366"/>
      <c r="BE22" s="366"/>
      <c r="BF22" s="366"/>
      <c r="BG22" s="366"/>
      <c r="BH22" s="366"/>
      <c r="BI22" s="366"/>
      <c r="BJ22" s="366"/>
      <c r="BK22" s="366"/>
      <c r="BL22" s="366"/>
      <c r="BM22" s="366"/>
      <c r="BN22" s="366"/>
      <c r="BO22" s="366"/>
      <c r="BP22" s="366"/>
      <c r="BQ22" s="366"/>
      <c r="BR22" s="366"/>
      <c r="BS22" s="366"/>
      <c r="BT22" s="366"/>
      <c r="BU22" s="366"/>
      <c r="BV22" s="366"/>
      <c r="BW22" s="366"/>
      <c r="BX22" s="366"/>
      <c r="BY22" s="366"/>
      <c r="BZ22" s="366"/>
      <c r="CA22" s="366"/>
      <c r="CB22" s="366"/>
      <c r="CC22" s="366"/>
      <c r="CD22" s="366"/>
      <c r="CE22" s="366"/>
      <c r="CF22" s="366"/>
      <c r="CG22" s="366"/>
      <c r="CH22" s="366"/>
      <c r="CI22" s="366"/>
      <c r="CJ22" s="366"/>
      <c r="CK22" s="366"/>
      <c r="CL22" s="366"/>
      <c r="CM22" s="366"/>
      <c r="CN22" s="366"/>
      <c r="CO22" s="366"/>
      <c r="CP22" s="366"/>
      <c r="CQ22" s="366"/>
      <c r="CR22" s="366"/>
      <c r="CS22" s="366"/>
      <c r="CT22" s="366"/>
      <c r="CU22" s="366"/>
      <c r="CV22" s="366"/>
      <c r="CW22" s="366"/>
      <c r="CX22" s="366"/>
      <c r="CY22" s="366"/>
      <c r="CZ22" s="366"/>
      <c r="DA22" s="366"/>
      <c r="DB22" s="366"/>
      <c r="DC22" s="366"/>
      <c r="DD22" s="366"/>
      <c r="DE22" s="366"/>
      <c r="DF22" s="366"/>
      <c r="DG22" s="366"/>
      <c r="DH22" s="366"/>
      <c r="DI22" s="366"/>
      <c r="DJ22" s="366"/>
      <c r="DK22" s="366"/>
      <c r="DL22" s="366"/>
      <c r="DM22" s="366"/>
      <c r="DN22" s="366"/>
      <c r="DO22" s="366"/>
      <c r="DP22" s="366"/>
      <c r="DQ22" s="366"/>
      <c r="DR22" s="366"/>
      <c r="DS22" s="366"/>
      <c r="DT22" s="366"/>
      <c r="DU22" s="366"/>
      <c r="DV22" s="366"/>
      <c r="DW22" s="366"/>
      <c r="DX22" s="366"/>
      <c r="DY22" s="366"/>
      <c r="DZ22" s="366"/>
      <c r="EA22" s="366"/>
      <c r="EB22" s="366"/>
      <c r="EC22" s="366"/>
      <c r="ED22" s="366"/>
      <c r="EE22" s="366"/>
      <c r="EF22" s="366"/>
      <c r="EG22" s="366"/>
      <c r="EH22" s="366"/>
      <c r="EI22" s="366"/>
      <c r="EJ22" s="366"/>
      <c r="EK22" s="366"/>
      <c r="EL22" s="366"/>
      <c r="EM22" s="366"/>
      <c r="EN22" s="366"/>
      <c r="EO22" s="366"/>
      <c r="EP22" s="366"/>
      <c r="EQ22" s="366"/>
      <c r="ER22" s="366"/>
      <c r="ES22" s="366"/>
      <c r="ET22" s="366"/>
      <c r="EU22" s="366"/>
      <c r="EV22" s="366"/>
      <c r="EW22" s="366"/>
      <c r="EX22" s="366"/>
      <c r="EY22" s="366"/>
      <c r="EZ22" s="366"/>
      <c r="FA22" s="366"/>
      <c r="FB22" s="366"/>
      <c r="FC22" s="366"/>
      <c r="FD22" s="366"/>
      <c r="FE22" s="366"/>
      <c r="FF22" s="366"/>
      <c r="FG22" s="366"/>
      <c r="FH22" s="366"/>
      <c r="FI22" s="366"/>
      <c r="FJ22" s="366"/>
      <c r="FK22" s="366"/>
      <c r="FL22" s="366"/>
      <c r="FM22" s="366"/>
      <c r="FN22" s="366"/>
      <c r="FO22" s="366"/>
      <c r="FP22" s="366"/>
      <c r="FQ22" s="366"/>
      <c r="FR22" s="366"/>
      <c r="FS22" s="366"/>
      <c r="FT22" s="366"/>
      <c r="FU22" s="366"/>
      <c r="FV22" s="366"/>
      <c r="FW22" s="366"/>
      <c r="FX22" s="366"/>
      <c r="FY22" s="366"/>
      <c r="FZ22" s="366"/>
      <c r="GA22" s="366"/>
      <c r="GB22" s="366"/>
      <c r="GC22" s="366"/>
      <c r="GD22" s="366"/>
      <c r="GE22" s="366"/>
      <c r="GF22" s="366"/>
      <c r="GG22" s="366"/>
      <c r="GH22" s="366"/>
      <c r="GI22" s="366"/>
      <c r="GJ22" s="366"/>
      <c r="GK22" s="366"/>
      <c r="GL22" s="366"/>
      <c r="GM22" s="366"/>
      <c r="GN22" s="366"/>
      <c r="GO22" s="366"/>
      <c r="GP22" s="366"/>
      <c r="GQ22" s="366"/>
      <c r="GR22" s="366"/>
      <c r="GS22" s="366"/>
      <c r="GT22" s="366"/>
      <c r="GU22" s="366"/>
      <c r="GV22" s="366"/>
      <c r="GW22" s="366"/>
      <c r="GX22" s="366"/>
      <c r="GY22" s="366"/>
      <c r="GZ22" s="366"/>
      <c r="HA22" s="366"/>
      <c r="HB22" s="366"/>
      <c r="HC22" s="366"/>
    </row>
    <row r="23" spans="1:211" s="310" customFormat="1" ht="29.1" customHeight="1" thickBot="1">
      <c r="A23" s="805"/>
      <c r="B23" s="808"/>
      <c r="C23" s="1066" t="s">
        <v>29</v>
      </c>
      <c r="D23" s="808"/>
      <c r="E23" s="808"/>
      <c r="F23" s="368" t="s">
        <v>30</v>
      </c>
      <c r="G23" s="368" t="s">
        <v>31</v>
      </c>
      <c r="H23" s="368" t="s">
        <v>32</v>
      </c>
      <c r="I23" s="368" t="s">
        <v>33</v>
      </c>
      <c r="J23" s="368" t="s">
        <v>34</v>
      </c>
      <c r="K23" s="367" t="s">
        <v>35</v>
      </c>
      <c r="L23" s="808"/>
      <c r="M23" s="808"/>
      <c r="N23" s="880"/>
      <c r="O23" s="366"/>
      <c r="P23" s="366"/>
      <c r="Q23" s="366"/>
      <c r="R23" s="366"/>
      <c r="S23" s="366"/>
      <c r="T23" s="366"/>
      <c r="U23" s="366"/>
      <c r="V23" s="366"/>
      <c r="W23" s="366"/>
      <c r="X23" s="366"/>
      <c r="Y23" s="366"/>
      <c r="Z23" s="366"/>
      <c r="AA23" s="366"/>
      <c r="AB23" s="366"/>
      <c r="AC23" s="366"/>
      <c r="AD23" s="366"/>
      <c r="AE23" s="366"/>
      <c r="AF23" s="366"/>
      <c r="AG23" s="366"/>
      <c r="AH23" s="366"/>
      <c r="AI23" s="366"/>
      <c r="AJ23" s="366"/>
      <c r="AK23" s="366"/>
      <c r="AL23" s="366"/>
      <c r="AM23" s="366"/>
      <c r="AN23" s="366"/>
      <c r="AO23" s="366"/>
      <c r="AP23" s="366"/>
      <c r="AQ23" s="366"/>
      <c r="AR23" s="366"/>
      <c r="AS23" s="366"/>
      <c r="AT23" s="366"/>
      <c r="AU23" s="366"/>
      <c r="AV23" s="366"/>
      <c r="AW23" s="366"/>
      <c r="AX23" s="366"/>
      <c r="AY23" s="366"/>
      <c r="AZ23" s="366"/>
      <c r="BA23" s="366"/>
      <c r="BB23" s="366"/>
      <c r="BC23" s="366"/>
      <c r="BD23" s="366"/>
      <c r="BE23" s="366"/>
      <c r="BF23" s="366"/>
      <c r="BG23" s="366"/>
      <c r="BH23" s="366"/>
      <c r="BI23" s="366"/>
      <c r="BJ23" s="366"/>
      <c r="BK23" s="366"/>
      <c r="BL23" s="366"/>
      <c r="BM23" s="366"/>
      <c r="BN23" s="366"/>
      <c r="BO23" s="366"/>
      <c r="BP23" s="366"/>
      <c r="BQ23" s="366"/>
      <c r="BR23" s="366"/>
      <c r="BS23" s="366"/>
      <c r="BT23" s="366"/>
      <c r="BU23" s="366"/>
      <c r="BV23" s="366"/>
      <c r="BW23" s="366"/>
      <c r="BX23" s="366"/>
      <c r="BY23" s="366"/>
      <c r="BZ23" s="366"/>
      <c r="CA23" s="366"/>
      <c r="CB23" s="366"/>
      <c r="CC23" s="366"/>
      <c r="CD23" s="366"/>
      <c r="CE23" s="366"/>
      <c r="CF23" s="366"/>
      <c r="CG23" s="366"/>
      <c r="CH23" s="366"/>
      <c r="CI23" s="366"/>
      <c r="CJ23" s="366"/>
      <c r="CK23" s="366"/>
      <c r="CL23" s="366"/>
      <c r="CM23" s="366"/>
      <c r="CN23" s="366"/>
      <c r="CO23" s="366"/>
      <c r="CP23" s="366"/>
      <c r="CQ23" s="366"/>
      <c r="CR23" s="366"/>
      <c r="CS23" s="366"/>
      <c r="CT23" s="366"/>
      <c r="CU23" s="366"/>
      <c r="CV23" s="366"/>
      <c r="CW23" s="366"/>
      <c r="CX23" s="366"/>
      <c r="CY23" s="366"/>
      <c r="CZ23" s="366"/>
      <c r="DA23" s="366"/>
      <c r="DB23" s="366"/>
      <c r="DC23" s="366"/>
      <c r="DD23" s="366"/>
      <c r="DE23" s="366"/>
      <c r="DF23" s="366"/>
      <c r="DG23" s="366"/>
      <c r="DH23" s="366"/>
      <c r="DI23" s="366"/>
      <c r="DJ23" s="366"/>
      <c r="DK23" s="366"/>
      <c r="DL23" s="366"/>
      <c r="DM23" s="366"/>
      <c r="DN23" s="366"/>
      <c r="DO23" s="366"/>
      <c r="DP23" s="366"/>
      <c r="DQ23" s="366"/>
      <c r="DR23" s="366"/>
      <c r="DS23" s="366"/>
      <c r="DT23" s="366"/>
      <c r="DU23" s="366"/>
      <c r="DV23" s="366"/>
      <c r="DW23" s="366"/>
      <c r="DX23" s="366"/>
      <c r="DY23" s="366"/>
      <c r="DZ23" s="366"/>
      <c r="EA23" s="366"/>
      <c r="EB23" s="366"/>
      <c r="EC23" s="366"/>
      <c r="ED23" s="366"/>
      <c r="EE23" s="366"/>
      <c r="EF23" s="366"/>
      <c r="EG23" s="366"/>
      <c r="EH23" s="366"/>
      <c r="EI23" s="366"/>
      <c r="EJ23" s="366"/>
      <c r="EK23" s="366"/>
      <c r="EL23" s="366"/>
      <c r="EM23" s="366"/>
      <c r="EN23" s="366"/>
      <c r="EO23" s="366"/>
      <c r="EP23" s="366"/>
      <c r="EQ23" s="366"/>
      <c r="ER23" s="366"/>
      <c r="ES23" s="366"/>
      <c r="ET23" s="366"/>
      <c r="EU23" s="366"/>
      <c r="EV23" s="366"/>
      <c r="EW23" s="366"/>
      <c r="EX23" s="366"/>
      <c r="EY23" s="366"/>
      <c r="EZ23" s="366"/>
      <c r="FA23" s="366"/>
      <c r="FB23" s="366"/>
      <c r="FC23" s="366"/>
      <c r="FD23" s="366"/>
      <c r="FE23" s="366"/>
      <c r="FF23" s="366"/>
      <c r="FG23" s="366"/>
      <c r="FH23" s="366"/>
      <c r="FI23" s="366"/>
      <c r="FJ23" s="366"/>
      <c r="FK23" s="366"/>
      <c r="FL23" s="366"/>
      <c r="FM23" s="366"/>
      <c r="FN23" s="366"/>
      <c r="FO23" s="366"/>
      <c r="FP23" s="366"/>
      <c r="FQ23" s="366"/>
      <c r="FR23" s="366"/>
      <c r="FS23" s="366"/>
      <c r="FT23" s="366"/>
      <c r="FU23" s="366"/>
      <c r="FV23" s="366"/>
      <c r="FW23" s="366"/>
      <c r="FX23" s="366"/>
      <c r="FY23" s="366"/>
      <c r="FZ23" s="366"/>
      <c r="GA23" s="366"/>
      <c r="GB23" s="366"/>
      <c r="GC23" s="366"/>
      <c r="GD23" s="366"/>
      <c r="GE23" s="366"/>
      <c r="GF23" s="366"/>
      <c r="GG23" s="366"/>
      <c r="GH23" s="366"/>
      <c r="GI23" s="366"/>
      <c r="GJ23" s="366"/>
      <c r="GK23" s="366"/>
      <c r="GL23" s="366"/>
      <c r="GM23" s="366"/>
      <c r="GN23" s="366"/>
      <c r="GO23" s="366"/>
      <c r="GP23" s="366"/>
      <c r="GQ23" s="366"/>
      <c r="GR23" s="366"/>
      <c r="GS23" s="366"/>
      <c r="GT23" s="366"/>
      <c r="GU23" s="366"/>
      <c r="GV23" s="366"/>
      <c r="GW23" s="366"/>
      <c r="GX23" s="366"/>
      <c r="GY23" s="366"/>
      <c r="GZ23" s="366"/>
      <c r="HA23" s="366"/>
      <c r="HB23" s="366"/>
      <c r="HC23" s="366"/>
    </row>
    <row r="24" spans="1:211" s="310" customFormat="1" ht="29.1" customHeight="1">
      <c r="A24" s="518" t="s">
        <v>187</v>
      </c>
      <c r="B24" s="409" t="s">
        <v>188</v>
      </c>
      <c r="C24" s="1067" t="s">
        <v>38</v>
      </c>
      <c r="D24" s="245">
        <v>70</v>
      </c>
      <c r="E24" s="1036">
        <v>199370000</v>
      </c>
      <c r="F24" s="1036">
        <v>199370000</v>
      </c>
      <c r="G24" s="1037">
        <v>0</v>
      </c>
      <c r="H24" s="1037">
        <v>0</v>
      </c>
      <c r="I24" s="1038"/>
      <c r="J24" s="1039">
        <v>44927</v>
      </c>
      <c r="K24" s="1039">
        <v>45291</v>
      </c>
      <c r="L24" s="874">
        <f>D25/D24</f>
        <v>0.60857142857142854</v>
      </c>
      <c r="M24" s="874">
        <f>E25/E24</f>
        <v>0.89325876511009683</v>
      </c>
      <c r="N24" s="873">
        <f>L24*L24/M24</f>
        <v>0.41461578451773878</v>
      </c>
      <c r="O24" s="366"/>
      <c r="P24" s="366"/>
      <c r="Q24" s="366"/>
      <c r="R24" s="366"/>
      <c r="S24" s="366"/>
      <c r="T24" s="366"/>
      <c r="U24" s="366"/>
      <c r="V24" s="366"/>
      <c r="W24" s="366"/>
      <c r="X24" s="366"/>
      <c r="Y24" s="366"/>
      <c r="Z24" s="366"/>
      <c r="AA24" s="366"/>
      <c r="AB24" s="366"/>
      <c r="AC24" s="366"/>
      <c r="AD24" s="366"/>
      <c r="AE24" s="366"/>
      <c r="AF24" s="366"/>
      <c r="AG24" s="366"/>
      <c r="AH24" s="366"/>
      <c r="AI24" s="366"/>
      <c r="AJ24" s="366"/>
      <c r="AK24" s="366"/>
      <c r="AL24" s="366"/>
      <c r="AM24" s="366"/>
      <c r="AN24" s="366"/>
      <c r="AO24" s="366"/>
      <c r="AP24" s="366"/>
      <c r="AQ24" s="366"/>
      <c r="AR24" s="366"/>
      <c r="AS24" s="366"/>
      <c r="AT24" s="366"/>
      <c r="AU24" s="366"/>
      <c r="AV24" s="366"/>
      <c r="AW24" s="366"/>
      <c r="AX24" s="366"/>
      <c r="AY24" s="366"/>
      <c r="AZ24" s="366"/>
      <c r="BA24" s="366"/>
      <c r="BB24" s="366"/>
      <c r="BC24" s="366"/>
      <c r="BD24" s="366"/>
      <c r="BE24" s="366"/>
      <c r="BF24" s="366"/>
      <c r="BG24" s="366"/>
      <c r="BH24" s="366"/>
      <c r="BI24" s="366"/>
      <c r="BJ24" s="366"/>
      <c r="BK24" s="366"/>
      <c r="BL24" s="366"/>
      <c r="BM24" s="366"/>
      <c r="BN24" s="366"/>
      <c r="BO24" s="366"/>
      <c r="BP24" s="366"/>
      <c r="BQ24" s="366"/>
      <c r="BR24" s="366"/>
      <c r="BS24" s="366"/>
      <c r="BT24" s="366"/>
      <c r="BU24" s="366"/>
      <c r="BV24" s="366"/>
      <c r="BW24" s="366"/>
      <c r="BX24" s="366"/>
      <c r="BY24" s="366"/>
      <c r="BZ24" s="366"/>
      <c r="CA24" s="366"/>
      <c r="CB24" s="366"/>
      <c r="CC24" s="366"/>
      <c r="CD24" s="366"/>
      <c r="CE24" s="366"/>
      <c r="CF24" s="366"/>
      <c r="CG24" s="366"/>
      <c r="CH24" s="366"/>
      <c r="CI24" s="366"/>
      <c r="CJ24" s="366"/>
      <c r="CK24" s="366"/>
      <c r="CL24" s="366"/>
      <c r="CM24" s="366"/>
      <c r="CN24" s="366"/>
      <c r="CO24" s="366"/>
      <c r="CP24" s="366"/>
      <c r="CQ24" s="366"/>
      <c r="CR24" s="366"/>
      <c r="CS24" s="366"/>
      <c r="CT24" s="366"/>
      <c r="CU24" s="366"/>
      <c r="CV24" s="366"/>
      <c r="CW24" s="366"/>
      <c r="CX24" s="366"/>
      <c r="CY24" s="366"/>
      <c r="CZ24" s="366"/>
      <c r="DA24" s="366"/>
      <c r="DB24" s="366"/>
      <c r="DC24" s="366"/>
      <c r="DD24" s="366"/>
      <c r="DE24" s="366"/>
      <c r="DF24" s="366"/>
      <c r="DG24" s="366"/>
      <c r="DH24" s="366"/>
      <c r="DI24" s="366"/>
      <c r="DJ24" s="366"/>
      <c r="DK24" s="366"/>
      <c r="DL24" s="366"/>
      <c r="DM24" s="366"/>
      <c r="DN24" s="366"/>
      <c r="DO24" s="366"/>
      <c r="DP24" s="366"/>
      <c r="DQ24" s="366"/>
      <c r="DR24" s="366"/>
      <c r="DS24" s="366"/>
      <c r="DT24" s="366"/>
      <c r="DU24" s="366"/>
      <c r="DV24" s="366"/>
      <c r="DW24" s="366"/>
      <c r="DX24" s="366"/>
      <c r="DY24" s="366"/>
      <c r="DZ24" s="366"/>
      <c r="EA24" s="366"/>
      <c r="EB24" s="366"/>
      <c r="EC24" s="366"/>
      <c r="ED24" s="366"/>
      <c r="EE24" s="366"/>
      <c r="EF24" s="366"/>
      <c r="EG24" s="366"/>
      <c r="EH24" s="366"/>
      <c r="EI24" s="366"/>
      <c r="EJ24" s="366"/>
      <c r="EK24" s="366"/>
      <c r="EL24" s="366"/>
      <c r="EM24" s="366"/>
      <c r="EN24" s="366"/>
      <c r="EO24" s="366"/>
      <c r="EP24" s="366"/>
      <c r="EQ24" s="366"/>
      <c r="ER24" s="366"/>
      <c r="ES24" s="366"/>
      <c r="ET24" s="366"/>
      <c r="EU24" s="366"/>
      <c r="EV24" s="366"/>
      <c r="EW24" s="366"/>
      <c r="EX24" s="366"/>
      <c r="EY24" s="366"/>
      <c r="EZ24" s="366"/>
      <c r="FA24" s="366"/>
      <c r="FB24" s="366"/>
      <c r="FC24" s="366"/>
      <c r="FD24" s="366"/>
      <c r="FE24" s="366"/>
      <c r="FF24" s="366"/>
      <c r="FG24" s="366"/>
      <c r="FH24" s="366"/>
      <c r="FI24" s="366"/>
      <c r="FJ24" s="366"/>
      <c r="FK24" s="366"/>
      <c r="FL24" s="366"/>
      <c r="FM24" s="366"/>
      <c r="FN24" s="366"/>
      <c r="FO24" s="366"/>
      <c r="FP24" s="366"/>
      <c r="FQ24" s="366"/>
      <c r="FR24" s="366"/>
      <c r="FS24" s="366"/>
      <c r="FT24" s="366"/>
      <c r="FU24" s="366"/>
      <c r="FV24" s="366"/>
      <c r="FW24" s="366"/>
      <c r="FX24" s="366"/>
      <c r="FY24" s="366"/>
      <c r="FZ24" s="366"/>
      <c r="GA24" s="366"/>
      <c r="GB24" s="366"/>
      <c r="GC24" s="366"/>
      <c r="GD24" s="366"/>
      <c r="GE24" s="366"/>
      <c r="GF24" s="366"/>
      <c r="GG24" s="366"/>
      <c r="GH24" s="366"/>
      <c r="GI24" s="366"/>
      <c r="GJ24" s="366"/>
      <c r="GK24" s="366"/>
      <c r="GL24" s="366"/>
      <c r="GM24" s="366"/>
      <c r="GN24" s="366"/>
      <c r="GO24" s="366"/>
      <c r="GP24" s="366"/>
      <c r="GQ24" s="366"/>
      <c r="GR24" s="366"/>
      <c r="GS24" s="366"/>
      <c r="GT24" s="366"/>
      <c r="GU24" s="366"/>
      <c r="GV24" s="366"/>
      <c r="GW24" s="366"/>
      <c r="GX24" s="366"/>
      <c r="GY24" s="366"/>
      <c r="GZ24" s="366"/>
      <c r="HA24" s="366"/>
      <c r="HB24" s="366"/>
      <c r="HC24" s="366"/>
    </row>
    <row r="25" spans="1:211" s="310" customFormat="1" ht="29.1" customHeight="1">
      <c r="A25" s="519"/>
      <c r="B25" s="436"/>
      <c r="C25" s="1068" t="s">
        <v>39</v>
      </c>
      <c r="D25" s="251">
        <v>42.6</v>
      </c>
      <c r="E25" s="1040">
        <v>178089000</v>
      </c>
      <c r="F25" s="1040">
        <v>178089000</v>
      </c>
      <c r="G25" s="1041">
        <v>0</v>
      </c>
      <c r="H25" s="1041">
        <v>0</v>
      </c>
      <c r="I25" s="1042"/>
      <c r="J25" s="1043">
        <v>44927</v>
      </c>
      <c r="K25" s="1043">
        <v>45291</v>
      </c>
      <c r="L25" s="802"/>
      <c r="M25" s="802"/>
      <c r="N25" s="801"/>
      <c r="O25" s="366"/>
      <c r="P25" s="366"/>
      <c r="Q25" s="366"/>
      <c r="R25" s="366"/>
      <c r="S25" s="366"/>
      <c r="T25" s="366"/>
      <c r="U25" s="366"/>
      <c r="V25" s="366"/>
      <c r="W25" s="366"/>
      <c r="X25" s="366"/>
      <c r="Y25" s="366"/>
      <c r="Z25" s="366"/>
      <c r="AA25" s="366"/>
      <c r="AB25" s="366"/>
      <c r="AC25" s="366"/>
      <c r="AD25" s="366"/>
      <c r="AE25" s="366"/>
      <c r="AF25" s="366"/>
      <c r="AG25" s="366"/>
      <c r="AH25" s="366"/>
      <c r="AI25" s="366"/>
      <c r="AJ25" s="366"/>
      <c r="AK25" s="366"/>
      <c r="AL25" s="366"/>
      <c r="AM25" s="366"/>
      <c r="AN25" s="366"/>
      <c r="AO25" s="366"/>
      <c r="AP25" s="366"/>
      <c r="AQ25" s="366"/>
      <c r="AR25" s="366"/>
      <c r="AS25" s="366"/>
      <c r="AT25" s="366"/>
      <c r="AU25" s="366"/>
      <c r="AV25" s="366"/>
      <c r="AW25" s="366"/>
      <c r="AX25" s="366"/>
      <c r="AY25" s="366"/>
      <c r="AZ25" s="366"/>
      <c r="BA25" s="366"/>
      <c r="BB25" s="366"/>
      <c r="BC25" s="366"/>
      <c r="BD25" s="366"/>
      <c r="BE25" s="366"/>
      <c r="BF25" s="366"/>
      <c r="BG25" s="366"/>
      <c r="BH25" s="366"/>
      <c r="BI25" s="366"/>
      <c r="BJ25" s="366"/>
      <c r="BK25" s="366"/>
      <c r="BL25" s="366"/>
      <c r="BM25" s="366"/>
      <c r="BN25" s="366"/>
      <c r="BO25" s="366"/>
      <c r="BP25" s="366"/>
      <c r="BQ25" s="366"/>
      <c r="BR25" s="366"/>
      <c r="BS25" s="366"/>
      <c r="BT25" s="366"/>
      <c r="BU25" s="366"/>
      <c r="BV25" s="366"/>
      <c r="BW25" s="366"/>
      <c r="BX25" s="366"/>
      <c r="BY25" s="366"/>
      <c r="BZ25" s="366"/>
      <c r="CA25" s="366"/>
      <c r="CB25" s="366"/>
      <c r="CC25" s="366"/>
      <c r="CD25" s="366"/>
      <c r="CE25" s="366"/>
      <c r="CF25" s="366"/>
      <c r="CG25" s="366"/>
      <c r="CH25" s="366"/>
      <c r="CI25" s="366"/>
      <c r="CJ25" s="366"/>
      <c r="CK25" s="366"/>
      <c r="CL25" s="366"/>
      <c r="CM25" s="366"/>
      <c r="CN25" s="366"/>
      <c r="CO25" s="366"/>
      <c r="CP25" s="366"/>
      <c r="CQ25" s="366"/>
      <c r="CR25" s="366"/>
      <c r="CS25" s="366"/>
      <c r="CT25" s="366"/>
      <c r="CU25" s="366"/>
      <c r="CV25" s="366"/>
      <c r="CW25" s="366"/>
      <c r="CX25" s="366"/>
      <c r="CY25" s="366"/>
      <c r="CZ25" s="366"/>
      <c r="DA25" s="366"/>
      <c r="DB25" s="366"/>
      <c r="DC25" s="366"/>
      <c r="DD25" s="366"/>
      <c r="DE25" s="366"/>
      <c r="DF25" s="366"/>
      <c r="DG25" s="366"/>
      <c r="DH25" s="366"/>
      <c r="DI25" s="366"/>
      <c r="DJ25" s="366"/>
      <c r="DK25" s="366"/>
      <c r="DL25" s="366"/>
      <c r="DM25" s="366"/>
      <c r="DN25" s="366"/>
      <c r="DO25" s="366"/>
      <c r="DP25" s="366"/>
      <c r="DQ25" s="366"/>
      <c r="DR25" s="366"/>
      <c r="DS25" s="366"/>
      <c r="DT25" s="366"/>
      <c r="DU25" s="366"/>
      <c r="DV25" s="366"/>
      <c r="DW25" s="366"/>
      <c r="DX25" s="366"/>
      <c r="DY25" s="366"/>
      <c r="DZ25" s="366"/>
      <c r="EA25" s="366"/>
      <c r="EB25" s="366"/>
      <c r="EC25" s="366"/>
      <c r="ED25" s="366"/>
      <c r="EE25" s="366"/>
      <c r="EF25" s="366"/>
      <c r="EG25" s="366"/>
      <c r="EH25" s="366"/>
      <c r="EI25" s="366"/>
      <c r="EJ25" s="366"/>
      <c r="EK25" s="366"/>
      <c r="EL25" s="366"/>
      <c r="EM25" s="366"/>
      <c r="EN25" s="366"/>
      <c r="EO25" s="366"/>
      <c r="EP25" s="366"/>
      <c r="EQ25" s="366"/>
      <c r="ER25" s="366"/>
      <c r="ES25" s="366"/>
      <c r="ET25" s="366"/>
      <c r="EU25" s="366"/>
      <c r="EV25" s="366"/>
      <c r="EW25" s="366"/>
      <c r="EX25" s="366"/>
      <c r="EY25" s="366"/>
      <c r="EZ25" s="366"/>
      <c r="FA25" s="366"/>
      <c r="FB25" s="366"/>
      <c r="FC25" s="366"/>
      <c r="FD25" s="366"/>
      <c r="FE25" s="366"/>
      <c r="FF25" s="366"/>
      <c r="FG25" s="366"/>
      <c r="FH25" s="366"/>
      <c r="FI25" s="366"/>
      <c r="FJ25" s="366"/>
      <c r="FK25" s="366"/>
      <c r="FL25" s="366"/>
      <c r="FM25" s="366"/>
      <c r="FN25" s="366"/>
      <c r="FO25" s="366"/>
      <c r="FP25" s="366"/>
      <c r="FQ25" s="366"/>
      <c r="FR25" s="366"/>
      <c r="FS25" s="366"/>
      <c r="FT25" s="366"/>
      <c r="FU25" s="366"/>
      <c r="FV25" s="366"/>
      <c r="FW25" s="366"/>
      <c r="FX25" s="366"/>
      <c r="FY25" s="366"/>
      <c r="FZ25" s="366"/>
      <c r="GA25" s="366"/>
      <c r="GB25" s="366"/>
      <c r="GC25" s="366"/>
      <c r="GD25" s="366"/>
      <c r="GE25" s="366"/>
      <c r="GF25" s="366"/>
      <c r="GG25" s="366"/>
      <c r="GH25" s="366"/>
      <c r="GI25" s="366"/>
      <c r="GJ25" s="366"/>
      <c r="GK25" s="366"/>
      <c r="GL25" s="366"/>
      <c r="GM25" s="366"/>
      <c r="GN25" s="366"/>
      <c r="GO25" s="366"/>
      <c r="GP25" s="366"/>
      <c r="GQ25" s="366"/>
      <c r="GR25" s="366"/>
      <c r="GS25" s="366"/>
      <c r="GT25" s="366"/>
      <c r="GU25" s="366"/>
      <c r="GV25" s="366"/>
      <c r="GW25" s="366"/>
      <c r="GX25" s="366"/>
      <c r="GY25" s="366"/>
      <c r="GZ25" s="366"/>
      <c r="HA25" s="366"/>
      <c r="HB25" s="366"/>
      <c r="HC25" s="366"/>
    </row>
    <row r="26" spans="1:211" s="310" customFormat="1" ht="29.1" customHeight="1">
      <c r="A26" s="411" t="s">
        <v>189</v>
      </c>
      <c r="B26" s="436" t="s">
        <v>190</v>
      </c>
      <c r="C26" s="1068" t="s">
        <v>38</v>
      </c>
      <c r="D26" s="250">
        <v>20</v>
      </c>
      <c r="E26" s="1040">
        <f t="shared" ref="E26:E35" si="0">F26+G26+H26</f>
        <v>35700000</v>
      </c>
      <c r="F26" s="1044">
        <v>35700000</v>
      </c>
      <c r="G26" s="1041">
        <v>0</v>
      </c>
      <c r="H26" s="1041">
        <v>0</v>
      </c>
      <c r="I26" s="1042"/>
      <c r="J26" s="1043">
        <v>44927</v>
      </c>
      <c r="K26" s="1043">
        <v>45291</v>
      </c>
      <c r="L26" s="802">
        <f>D27/D26</f>
        <v>0.55000000000000004</v>
      </c>
      <c r="M26" s="802">
        <f>E27/E26</f>
        <v>1</v>
      </c>
      <c r="N26" s="801">
        <f>L26*L26/M26</f>
        <v>0.30250000000000005</v>
      </c>
      <c r="O26" s="366"/>
      <c r="P26" s="366"/>
      <c r="Q26" s="366"/>
      <c r="R26" s="366"/>
      <c r="S26" s="366"/>
      <c r="T26" s="366"/>
      <c r="U26" s="366"/>
      <c r="V26" s="366"/>
      <c r="W26" s="366"/>
      <c r="X26" s="366"/>
      <c r="Y26" s="366"/>
      <c r="Z26" s="366"/>
      <c r="AA26" s="366"/>
      <c r="AB26" s="366"/>
      <c r="AC26" s="366"/>
      <c r="AD26" s="366"/>
      <c r="AE26" s="366"/>
      <c r="AF26" s="366"/>
      <c r="AG26" s="366"/>
      <c r="AH26" s="366"/>
      <c r="AI26" s="366"/>
      <c r="AJ26" s="366"/>
      <c r="AK26" s="366"/>
      <c r="AL26" s="366"/>
      <c r="AM26" s="366"/>
      <c r="AN26" s="366"/>
      <c r="AO26" s="366"/>
      <c r="AP26" s="366"/>
      <c r="AQ26" s="366"/>
      <c r="AR26" s="366"/>
      <c r="AS26" s="366"/>
      <c r="AT26" s="366"/>
      <c r="AU26" s="366"/>
      <c r="AV26" s="366"/>
      <c r="AW26" s="366"/>
      <c r="AX26" s="366"/>
      <c r="AY26" s="366"/>
      <c r="AZ26" s="366"/>
      <c r="BA26" s="366"/>
      <c r="BB26" s="366"/>
      <c r="BC26" s="366"/>
      <c r="BD26" s="366"/>
      <c r="BE26" s="366"/>
      <c r="BF26" s="366"/>
      <c r="BG26" s="366"/>
      <c r="BH26" s="366"/>
      <c r="BI26" s="366"/>
      <c r="BJ26" s="366"/>
      <c r="BK26" s="366"/>
      <c r="BL26" s="366"/>
      <c r="BM26" s="366"/>
      <c r="BN26" s="366"/>
      <c r="BO26" s="366"/>
      <c r="BP26" s="366"/>
      <c r="BQ26" s="366"/>
      <c r="BR26" s="366"/>
      <c r="BS26" s="366"/>
      <c r="BT26" s="366"/>
      <c r="BU26" s="366"/>
      <c r="BV26" s="366"/>
      <c r="BW26" s="366"/>
      <c r="BX26" s="366"/>
      <c r="BY26" s="366"/>
      <c r="BZ26" s="366"/>
      <c r="CA26" s="366"/>
      <c r="CB26" s="366"/>
      <c r="CC26" s="366"/>
      <c r="CD26" s="366"/>
      <c r="CE26" s="366"/>
      <c r="CF26" s="366"/>
      <c r="CG26" s="366"/>
      <c r="CH26" s="366"/>
      <c r="CI26" s="366"/>
      <c r="CJ26" s="366"/>
      <c r="CK26" s="366"/>
      <c r="CL26" s="366"/>
      <c r="CM26" s="366"/>
      <c r="CN26" s="366"/>
      <c r="CO26" s="366"/>
      <c r="CP26" s="366"/>
      <c r="CQ26" s="366"/>
      <c r="CR26" s="366"/>
      <c r="CS26" s="366"/>
      <c r="CT26" s="366"/>
      <c r="CU26" s="366"/>
      <c r="CV26" s="366"/>
      <c r="CW26" s="366"/>
      <c r="CX26" s="366"/>
      <c r="CY26" s="366"/>
      <c r="CZ26" s="366"/>
      <c r="DA26" s="366"/>
      <c r="DB26" s="366"/>
      <c r="DC26" s="366"/>
      <c r="DD26" s="366"/>
      <c r="DE26" s="366"/>
      <c r="DF26" s="366"/>
      <c r="DG26" s="366"/>
      <c r="DH26" s="366"/>
      <c r="DI26" s="366"/>
      <c r="DJ26" s="366"/>
      <c r="DK26" s="366"/>
      <c r="DL26" s="366"/>
      <c r="DM26" s="366"/>
      <c r="DN26" s="366"/>
      <c r="DO26" s="366"/>
      <c r="DP26" s="366"/>
      <c r="DQ26" s="366"/>
      <c r="DR26" s="366"/>
      <c r="DS26" s="366"/>
      <c r="DT26" s="366"/>
      <c r="DU26" s="366"/>
      <c r="DV26" s="366"/>
      <c r="DW26" s="366"/>
      <c r="DX26" s="366"/>
      <c r="DY26" s="366"/>
      <c r="DZ26" s="366"/>
      <c r="EA26" s="366"/>
      <c r="EB26" s="366"/>
      <c r="EC26" s="366"/>
      <c r="ED26" s="366"/>
      <c r="EE26" s="366"/>
      <c r="EF26" s="366"/>
      <c r="EG26" s="366"/>
      <c r="EH26" s="366"/>
      <c r="EI26" s="366"/>
      <c r="EJ26" s="366"/>
      <c r="EK26" s="366"/>
      <c r="EL26" s="366"/>
      <c r="EM26" s="366"/>
      <c r="EN26" s="366"/>
      <c r="EO26" s="366"/>
      <c r="EP26" s="366"/>
      <c r="EQ26" s="366"/>
      <c r="ER26" s="366"/>
      <c r="ES26" s="366"/>
      <c r="ET26" s="366"/>
      <c r="EU26" s="366"/>
      <c r="EV26" s="366"/>
      <c r="EW26" s="366"/>
      <c r="EX26" s="366"/>
      <c r="EY26" s="366"/>
      <c r="EZ26" s="366"/>
      <c r="FA26" s="366"/>
      <c r="FB26" s="366"/>
      <c r="FC26" s="366"/>
      <c r="FD26" s="366"/>
      <c r="FE26" s="366"/>
      <c r="FF26" s="366"/>
      <c r="FG26" s="366"/>
      <c r="FH26" s="366"/>
      <c r="FI26" s="366"/>
      <c r="FJ26" s="366"/>
      <c r="FK26" s="366"/>
      <c r="FL26" s="366"/>
      <c r="FM26" s="366"/>
      <c r="FN26" s="366"/>
      <c r="FO26" s="366"/>
      <c r="FP26" s="366"/>
      <c r="FQ26" s="366"/>
      <c r="FR26" s="366"/>
      <c r="FS26" s="366"/>
      <c r="FT26" s="366"/>
      <c r="FU26" s="366"/>
      <c r="FV26" s="366"/>
      <c r="FW26" s="366"/>
      <c r="FX26" s="366"/>
      <c r="FY26" s="366"/>
      <c r="FZ26" s="366"/>
      <c r="GA26" s="366"/>
      <c r="GB26" s="366"/>
      <c r="GC26" s="366"/>
      <c r="GD26" s="366"/>
      <c r="GE26" s="366"/>
      <c r="GF26" s="366"/>
      <c r="GG26" s="366"/>
      <c r="GH26" s="366"/>
      <c r="GI26" s="366"/>
      <c r="GJ26" s="366"/>
      <c r="GK26" s="366"/>
      <c r="GL26" s="366"/>
      <c r="GM26" s="366"/>
      <c r="GN26" s="366"/>
      <c r="GO26" s="366"/>
      <c r="GP26" s="366"/>
      <c r="GQ26" s="366"/>
      <c r="GR26" s="366"/>
      <c r="GS26" s="366"/>
      <c r="GT26" s="366"/>
      <c r="GU26" s="366"/>
      <c r="GV26" s="366"/>
      <c r="GW26" s="366"/>
      <c r="GX26" s="366"/>
      <c r="GY26" s="366"/>
      <c r="GZ26" s="366"/>
      <c r="HA26" s="366"/>
      <c r="HB26" s="366"/>
      <c r="HC26" s="366"/>
    </row>
    <row r="27" spans="1:211" s="310" customFormat="1" ht="29.1" customHeight="1">
      <c r="A27" s="411"/>
      <c r="B27" s="436"/>
      <c r="C27" s="1068" t="s">
        <v>39</v>
      </c>
      <c r="D27" s="251">
        <v>11</v>
      </c>
      <c r="E27" s="1040">
        <v>35700000</v>
      </c>
      <c r="F27" s="1044">
        <v>35700000</v>
      </c>
      <c r="G27" s="1041"/>
      <c r="H27" s="1041">
        <v>0</v>
      </c>
      <c r="I27" s="1042"/>
      <c r="J27" s="1043">
        <v>44927</v>
      </c>
      <c r="K27" s="1043">
        <v>45291</v>
      </c>
      <c r="L27" s="802"/>
      <c r="M27" s="802"/>
      <c r="N27" s="801"/>
      <c r="O27" s="366"/>
      <c r="P27" s="366"/>
      <c r="Q27" s="366"/>
      <c r="R27" s="366"/>
      <c r="S27" s="366"/>
      <c r="T27" s="366"/>
      <c r="U27" s="366"/>
      <c r="V27" s="366"/>
      <c r="W27" s="366"/>
      <c r="X27" s="366"/>
      <c r="Y27" s="366"/>
      <c r="Z27" s="366"/>
      <c r="AA27" s="366"/>
      <c r="AB27" s="366"/>
      <c r="AC27" s="366"/>
      <c r="AD27" s="366"/>
      <c r="AE27" s="366"/>
      <c r="AF27" s="366"/>
      <c r="AG27" s="366"/>
      <c r="AH27" s="366"/>
      <c r="AI27" s="366"/>
      <c r="AJ27" s="366"/>
      <c r="AK27" s="366"/>
      <c r="AL27" s="366"/>
      <c r="AM27" s="366"/>
      <c r="AN27" s="366"/>
      <c r="AO27" s="366"/>
      <c r="AP27" s="366"/>
      <c r="AQ27" s="366"/>
      <c r="AR27" s="366"/>
      <c r="AS27" s="366"/>
      <c r="AT27" s="366"/>
      <c r="AU27" s="366"/>
      <c r="AV27" s="366"/>
      <c r="AW27" s="366"/>
      <c r="AX27" s="366"/>
      <c r="AY27" s="366"/>
      <c r="AZ27" s="366"/>
      <c r="BA27" s="366"/>
      <c r="BB27" s="366"/>
      <c r="BC27" s="366"/>
      <c r="BD27" s="366"/>
      <c r="BE27" s="366"/>
      <c r="BF27" s="366"/>
      <c r="BG27" s="366"/>
      <c r="BH27" s="366"/>
      <c r="BI27" s="366"/>
      <c r="BJ27" s="366"/>
      <c r="BK27" s="366"/>
      <c r="BL27" s="366"/>
      <c r="BM27" s="366"/>
      <c r="BN27" s="366"/>
      <c r="BO27" s="366"/>
      <c r="BP27" s="366"/>
      <c r="BQ27" s="366"/>
      <c r="BR27" s="366"/>
      <c r="BS27" s="366"/>
      <c r="BT27" s="366"/>
      <c r="BU27" s="366"/>
      <c r="BV27" s="366"/>
      <c r="BW27" s="366"/>
      <c r="BX27" s="366"/>
      <c r="BY27" s="366"/>
      <c r="BZ27" s="366"/>
      <c r="CA27" s="366"/>
      <c r="CB27" s="366"/>
      <c r="CC27" s="366"/>
      <c r="CD27" s="366"/>
      <c r="CE27" s="366"/>
      <c r="CF27" s="366"/>
      <c r="CG27" s="366"/>
      <c r="CH27" s="366"/>
      <c r="CI27" s="366"/>
      <c r="CJ27" s="366"/>
      <c r="CK27" s="366"/>
      <c r="CL27" s="366"/>
      <c r="CM27" s="366"/>
      <c r="CN27" s="366"/>
      <c r="CO27" s="366"/>
      <c r="CP27" s="366"/>
      <c r="CQ27" s="366"/>
      <c r="CR27" s="366"/>
      <c r="CS27" s="366"/>
      <c r="CT27" s="366"/>
      <c r="CU27" s="366"/>
      <c r="CV27" s="366"/>
      <c r="CW27" s="366"/>
      <c r="CX27" s="366"/>
      <c r="CY27" s="366"/>
      <c r="CZ27" s="366"/>
      <c r="DA27" s="366"/>
      <c r="DB27" s="366"/>
      <c r="DC27" s="366"/>
      <c r="DD27" s="366"/>
      <c r="DE27" s="366"/>
      <c r="DF27" s="366"/>
      <c r="DG27" s="366"/>
      <c r="DH27" s="366"/>
      <c r="DI27" s="366"/>
      <c r="DJ27" s="366"/>
      <c r="DK27" s="366"/>
      <c r="DL27" s="366"/>
      <c r="DM27" s="366"/>
      <c r="DN27" s="366"/>
      <c r="DO27" s="366"/>
      <c r="DP27" s="366"/>
      <c r="DQ27" s="366"/>
      <c r="DR27" s="366"/>
      <c r="DS27" s="366"/>
      <c r="DT27" s="366"/>
      <c r="DU27" s="366"/>
      <c r="DV27" s="366"/>
      <c r="DW27" s="366"/>
      <c r="DX27" s="366"/>
      <c r="DY27" s="366"/>
      <c r="DZ27" s="366"/>
      <c r="EA27" s="366"/>
      <c r="EB27" s="366"/>
      <c r="EC27" s="366"/>
      <c r="ED27" s="366"/>
      <c r="EE27" s="366"/>
      <c r="EF27" s="366"/>
      <c r="EG27" s="366"/>
      <c r="EH27" s="366"/>
      <c r="EI27" s="366"/>
      <c r="EJ27" s="366"/>
      <c r="EK27" s="366"/>
      <c r="EL27" s="366"/>
      <c r="EM27" s="366"/>
      <c r="EN27" s="366"/>
      <c r="EO27" s="366"/>
      <c r="EP27" s="366"/>
      <c r="EQ27" s="366"/>
      <c r="ER27" s="366"/>
      <c r="ES27" s="366"/>
      <c r="ET27" s="366"/>
      <c r="EU27" s="366"/>
      <c r="EV27" s="366"/>
      <c r="EW27" s="366"/>
      <c r="EX27" s="366"/>
      <c r="EY27" s="366"/>
      <c r="EZ27" s="366"/>
      <c r="FA27" s="366"/>
      <c r="FB27" s="366"/>
      <c r="FC27" s="366"/>
      <c r="FD27" s="366"/>
      <c r="FE27" s="366"/>
      <c r="FF27" s="366"/>
      <c r="FG27" s="366"/>
      <c r="FH27" s="366"/>
      <c r="FI27" s="366"/>
      <c r="FJ27" s="366"/>
      <c r="FK27" s="366"/>
      <c r="FL27" s="366"/>
      <c r="FM27" s="366"/>
      <c r="FN27" s="366"/>
      <c r="FO27" s="366"/>
      <c r="FP27" s="366"/>
      <c r="FQ27" s="366"/>
      <c r="FR27" s="366"/>
      <c r="FS27" s="366"/>
      <c r="FT27" s="366"/>
      <c r="FU27" s="366"/>
      <c r="FV27" s="366"/>
      <c r="FW27" s="366"/>
      <c r="FX27" s="366"/>
      <c r="FY27" s="366"/>
      <c r="FZ27" s="366"/>
      <c r="GA27" s="366"/>
      <c r="GB27" s="366"/>
      <c r="GC27" s="366"/>
      <c r="GD27" s="366"/>
      <c r="GE27" s="366"/>
      <c r="GF27" s="366"/>
      <c r="GG27" s="366"/>
      <c r="GH27" s="366"/>
      <c r="GI27" s="366"/>
      <c r="GJ27" s="366"/>
      <c r="GK27" s="366"/>
      <c r="GL27" s="366"/>
      <c r="GM27" s="366"/>
      <c r="GN27" s="366"/>
      <c r="GO27" s="366"/>
      <c r="GP27" s="366"/>
      <c r="GQ27" s="366"/>
      <c r="GR27" s="366"/>
      <c r="GS27" s="366"/>
      <c r="GT27" s="366"/>
      <c r="GU27" s="366"/>
      <c r="GV27" s="366"/>
      <c r="GW27" s="366"/>
      <c r="GX27" s="366"/>
      <c r="GY27" s="366"/>
      <c r="GZ27" s="366"/>
      <c r="HA27" s="366"/>
      <c r="HB27" s="366"/>
      <c r="HC27" s="366"/>
    </row>
    <row r="28" spans="1:211" s="310" customFormat="1" ht="29.1" customHeight="1">
      <c r="A28" s="519" t="s">
        <v>191</v>
      </c>
      <c r="B28" s="436" t="s">
        <v>192</v>
      </c>
      <c r="C28" s="1068" t="s">
        <v>38</v>
      </c>
      <c r="D28" s="251">
        <v>1</v>
      </c>
      <c r="E28" s="1040">
        <v>470000000</v>
      </c>
      <c r="F28" s="1044">
        <v>350000000</v>
      </c>
      <c r="G28" s="1044">
        <v>120000000</v>
      </c>
      <c r="H28" s="1041">
        <v>0</v>
      </c>
      <c r="I28" s="1042"/>
      <c r="J28" s="1043">
        <v>44927</v>
      </c>
      <c r="K28" s="1043">
        <v>45291</v>
      </c>
      <c r="L28" s="802">
        <f>D29/D28</f>
        <v>0</v>
      </c>
      <c r="M28" s="802">
        <f>E29/E28</f>
        <v>0</v>
      </c>
      <c r="N28" s="801">
        <v>0</v>
      </c>
      <c r="O28" s="366"/>
      <c r="P28" s="366"/>
      <c r="Q28" s="366"/>
      <c r="R28" s="366"/>
      <c r="S28" s="366"/>
      <c r="T28" s="366"/>
      <c r="U28" s="366"/>
      <c r="V28" s="366"/>
      <c r="W28" s="366"/>
      <c r="X28" s="366"/>
      <c r="Y28" s="366"/>
      <c r="Z28" s="366"/>
      <c r="AA28" s="366"/>
      <c r="AB28" s="366"/>
      <c r="AC28" s="366"/>
      <c r="AD28" s="366"/>
      <c r="AE28" s="366"/>
      <c r="AF28" s="366"/>
      <c r="AG28" s="366"/>
      <c r="AH28" s="366"/>
      <c r="AI28" s="366"/>
      <c r="AJ28" s="366"/>
      <c r="AK28" s="366"/>
      <c r="AL28" s="366"/>
      <c r="AM28" s="366"/>
      <c r="AN28" s="366"/>
      <c r="AO28" s="366"/>
      <c r="AP28" s="366"/>
      <c r="AQ28" s="366"/>
      <c r="AR28" s="366"/>
      <c r="AS28" s="366"/>
      <c r="AT28" s="366"/>
      <c r="AU28" s="366"/>
      <c r="AV28" s="366"/>
      <c r="AW28" s="366"/>
      <c r="AX28" s="366"/>
      <c r="AY28" s="366"/>
      <c r="AZ28" s="366"/>
      <c r="BA28" s="366"/>
      <c r="BB28" s="366"/>
      <c r="BC28" s="366"/>
      <c r="BD28" s="366"/>
      <c r="BE28" s="366"/>
      <c r="BF28" s="366"/>
      <c r="BG28" s="366"/>
      <c r="BH28" s="366"/>
      <c r="BI28" s="366"/>
      <c r="BJ28" s="366"/>
      <c r="BK28" s="366"/>
      <c r="BL28" s="366"/>
      <c r="BM28" s="366"/>
      <c r="BN28" s="366"/>
      <c r="BO28" s="366"/>
      <c r="BP28" s="366"/>
      <c r="BQ28" s="366"/>
      <c r="BR28" s="366"/>
      <c r="BS28" s="366"/>
      <c r="BT28" s="366"/>
      <c r="BU28" s="366"/>
      <c r="BV28" s="366"/>
      <c r="BW28" s="366"/>
      <c r="BX28" s="366"/>
      <c r="BY28" s="366"/>
      <c r="BZ28" s="366"/>
      <c r="CA28" s="366"/>
      <c r="CB28" s="366"/>
      <c r="CC28" s="366"/>
      <c r="CD28" s="366"/>
      <c r="CE28" s="366"/>
      <c r="CF28" s="366"/>
      <c r="CG28" s="366"/>
      <c r="CH28" s="366"/>
      <c r="CI28" s="366"/>
      <c r="CJ28" s="366"/>
      <c r="CK28" s="366"/>
      <c r="CL28" s="366"/>
      <c r="CM28" s="366"/>
      <c r="CN28" s="366"/>
      <c r="CO28" s="366"/>
      <c r="CP28" s="366"/>
      <c r="CQ28" s="366"/>
      <c r="CR28" s="366"/>
      <c r="CS28" s="366"/>
      <c r="CT28" s="366"/>
      <c r="CU28" s="366"/>
      <c r="CV28" s="366"/>
      <c r="CW28" s="366"/>
      <c r="CX28" s="366"/>
      <c r="CY28" s="366"/>
      <c r="CZ28" s="366"/>
      <c r="DA28" s="366"/>
      <c r="DB28" s="366"/>
      <c r="DC28" s="366"/>
      <c r="DD28" s="366"/>
      <c r="DE28" s="366"/>
      <c r="DF28" s="366"/>
      <c r="DG28" s="366"/>
      <c r="DH28" s="366"/>
      <c r="DI28" s="366"/>
      <c r="DJ28" s="366"/>
      <c r="DK28" s="366"/>
      <c r="DL28" s="366"/>
      <c r="DM28" s="366"/>
      <c r="DN28" s="366"/>
      <c r="DO28" s="366"/>
      <c r="DP28" s="366"/>
      <c r="DQ28" s="366"/>
      <c r="DR28" s="366"/>
      <c r="DS28" s="366"/>
      <c r="DT28" s="366"/>
      <c r="DU28" s="366"/>
      <c r="DV28" s="366"/>
      <c r="DW28" s="366"/>
      <c r="DX28" s="366"/>
      <c r="DY28" s="366"/>
      <c r="DZ28" s="366"/>
      <c r="EA28" s="366"/>
      <c r="EB28" s="366"/>
      <c r="EC28" s="366"/>
      <c r="ED28" s="366"/>
      <c r="EE28" s="366"/>
      <c r="EF28" s="366"/>
      <c r="EG28" s="366"/>
      <c r="EH28" s="366"/>
      <c r="EI28" s="366"/>
      <c r="EJ28" s="366"/>
      <c r="EK28" s="366"/>
      <c r="EL28" s="366"/>
      <c r="EM28" s="366"/>
      <c r="EN28" s="366"/>
      <c r="EO28" s="366"/>
      <c r="EP28" s="366"/>
      <c r="EQ28" s="366"/>
      <c r="ER28" s="366"/>
      <c r="ES28" s="366"/>
      <c r="ET28" s="366"/>
      <c r="EU28" s="366"/>
      <c r="EV28" s="366"/>
      <c r="EW28" s="366"/>
      <c r="EX28" s="366"/>
      <c r="EY28" s="366"/>
      <c r="EZ28" s="366"/>
      <c r="FA28" s="366"/>
      <c r="FB28" s="366"/>
      <c r="FC28" s="366"/>
      <c r="FD28" s="366"/>
      <c r="FE28" s="366"/>
      <c r="FF28" s="366"/>
      <c r="FG28" s="366"/>
      <c r="FH28" s="366"/>
      <c r="FI28" s="366"/>
      <c r="FJ28" s="366"/>
      <c r="FK28" s="366"/>
      <c r="FL28" s="366"/>
      <c r="FM28" s="366"/>
      <c r="FN28" s="366"/>
      <c r="FO28" s="366"/>
      <c r="FP28" s="366"/>
      <c r="FQ28" s="366"/>
      <c r="FR28" s="366"/>
      <c r="FS28" s="366"/>
      <c r="FT28" s="366"/>
      <c r="FU28" s="366"/>
      <c r="FV28" s="366"/>
      <c r="FW28" s="366"/>
      <c r="FX28" s="366"/>
      <c r="FY28" s="366"/>
      <c r="FZ28" s="366"/>
      <c r="GA28" s="366"/>
      <c r="GB28" s="366"/>
      <c r="GC28" s="366"/>
      <c r="GD28" s="366"/>
      <c r="GE28" s="366"/>
      <c r="GF28" s="366"/>
      <c r="GG28" s="366"/>
      <c r="GH28" s="366"/>
      <c r="GI28" s="366"/>
      <c r="GJ28" s="366"/>
      <c r="GK28" s="366"/>
      <c r="GL28" s="366"/>
      <c r="GM28" s="366"/>
      <c r="GN28" s="366"/>
      <c r="GO28" s="366"/>
      <c r="GP28" s="366"/>
      <c r="GQ28" s="366"/>
      <c r="GR28" s="366"/>
      <c r="GS28" s="366"/>
      <c r="GT28" s="366"/>
      <c r="GU28" s="366"/>
      <c r="GV28" s="366"/>
      <c r="GW28" s="366"/>
      <c r="GX28" s="366"/>
      <c r="GY28" s="366"/>
      <c r="GZ28" s="366"/>
      <c r="HA28" s="366"/>
      <c r="HB28" s="366"/>
      <c r="HC28" s="366"/>
    </row>
    <row r="29" spans="1:211" s="310" customFormat="1" ht="29.1" customHeight="1">
      <c r="A29" s="519"/>
      <c r="B29" s="436"/>
      <c r="C29" s="1068" t="s">
        <v>39</v>
      </c>
      <c r="D29" s="251">
        <v>0</v>
      </c>
      <c r="E29" s="1040">
        <f t="shared" si="0"/>
        <v>0</v>
      </c>
      <c r="F29" s="1041"/>
      <c r="G29" s="1044"/>
      <c r="H29" s="1041">
        <v>0</v>
      </c>
      <c r="I29" s="1042"/>
      <c r="J29" s="1043">
        <v>44927</v>
      </c>
      <c r="K29" s="1043">
        <v>45291</v>
      </c>
      <c r="L29" s="802"/>
      <c r="M29" s="802"/>
      <c r="N29" s="801"/>
      <c r="O29" s="366"/>
      <c r="P29" s="366"/>
      <c r="Q29" s="366"/>
      <c r="R29" s="366"/>
      <c r="S29" s="366"/>
      <c r="T29" s="366"/>
      <c r="U29" s="366"/>
      <c r="V29" s="366"/>
      <c r="W29" s="366"/>
      <c r="X29" s="366"/>
      <c r="Y29" s="366"/>
      <c r="Z29" s="366"/>
      <c r="AA29" s="366"/>
      <c r="AB29" s="366"/>
      <c r="AC29" s="366"/>
      <c r="AD29" s="366"/>
      <c r="AE29" s="366"/>
      <c r="AF29" s="366"/>
      <c r="AG29" s="366"/>
      <c r="AH29" s="366"/>
      <c r="AI29" s="366"/>
      <c r="AJ29" s="366"/>
      <c r="AK29" s="366"/>
      <c r="AL29" s="366"/>
      <c r="AM29" s="366"/>
      <c r="AN29" s="366"/>
      <c r="AO29" s="366"/>
      <c r="AP29" s="366"/>
      <c r="AQ29" s="366"/>
      <c r="AR29" s="366"/>
      <c r="AS29" s="366"/>
      <c r="AT29" s="366"/>
      <c r="AU29" s="366"/>
      <c r="AV29" s="366"/>
      <c r="AW29" s="366"/>
      <c r="AX29" s="366"/>
      <c r="AY29" s="366"/>
      <c r="AZ29" s="366"/>
      <c r="BA29" s="366"/>
      <c r="BB29" s="366"/>
      <c r="BC29" s="366"/>
      <c r="BD29" s="366"/>
      <c r="BE29" s="366"/>
      <c r="BF29" s="366"/>
      <c r="BG29" s="366"/>
      <c r="BH29" s="366"/>
      <c r="BI29" s="366"/>
      <c r="BJ29" s="366"/>
      <c r="BK29" s="366"/>
      <c r="BL29" s="366"/>
      <c r="BM29" s="366"/>
      <c r="BN29" s="366"/>
      <c r="BO29" s="366"/>
      <c r="BP29" s="366"/>
      <c r="BQ29" s="366"/>
      <c r="BR29" s="366"/>
      <c r="BS29" s="366"/>
      <c r="BT29" s="366"/>
      <c r="BU29" s="366"/>
      <c r="BV29" s="366"/>
      <c r="BW29" s="366"/>
      <c r="BX29" s="366"/>
      <c r="BY29" s="366"/>
      <c r="BZ29" s="366"/>
      <c r="CA29" s="366"/>
      <c r="CB29" s="366"/>
      <c r="CC29" s="366"/>
      <c r="CD29" s="366"/>
      <c r="CE29" s="366"/>
      <c r="CF29" s="366"/>
      <c r="CG29" s="366"/>
      <c r="CH29" s="366"/>
      <c r="CI29" s="366"/>
      <c r="CJ29" s="366"/>
      <c r="CK29" s="366"/>
      <c r="CL29" s="366"/>
      <c r="CM29" s="366"/>
      <c r="CN29" s="366"/>
      <c r="CO29" s="366"/>
      <c r="CP29" s="366"/>
      <c r="CQ29" s="366"/>
      <c r="CR29" s="366"/>
      <c r="CS29" s="366"/>
      <c r="CT29" s="366"/>
      <c r="CU29" s="366"/>
      <c r="CV29" s="366"/>
      <c r="CW29" s="366"/>
      <c r="CX29" s="366"/>
      <c r="CY29" s="366"/>
      <c r="CZ29" s="366"/>
      <c r="DA29" s="366"/>
      <c r="DB29" s="366"/>
      <c r="DC29" s="366"/>
      <c r="DD29" s="366"/>
      <c r="DE29" s="366"/>
      <c r="DF29" s="366"/>
      <c r="DG29" s="366"/>
      <c r="DH29" s="366"/>
      <c r="DI29" s="366"/>
      <c r="DJ29" s="366"/>
      <c r="DK29" s="366"/>
      <c r="DL29" s="366"/>
      <c r="DM29" s="366"/>
      <c r="DN29" s="366"/>
      <c r="DO29" s="366"/>
      <c r="DP29" s="366"/>
      <c r="DQ29" s="366"/>
      <c r="DR29" s="366"/>
      <c r="DS29" s="366"/>
      <c r="DT29" s="366"/>
      <c r="DU29" s="366"/>
      <c r="DV29" s="366"/>
      <c r="DW29" s="366"/>
      <c r="DX29" s="366"/>
      <c r="DY29" s="366"/>
      <c r="DZ29" s="366"/>
      <c r="EA29" s="366"/>
      <c r="EB29" s="366"/>
      <c r="EC29" s="366"/>
      <c r="ED29" s="366"/>
      <c r="EE29" s="366"/>
      <c r="EF29" s="366"/>
      <c r="EG29" s="366"/>
      <c r="EH29" s="366"/>
      <c r="EI29" s="366"/>
      <c r="EJ29" s="366"/>
      <c r="EK29" s="366"/>
      <c r="EL29" s="366"/>
      <c r="EM29" s="366"/>
      <c r="EN29" s="366"/>
      <c r="EO29" s="366"/>
      <c r="EP29" s="366"/>
      <c r="EQ29" s="366"/>
      <c r="ER29" s="366"/>
      <c r="ES29" s="366"/>
      <c r="ET29" s="366"/>
      <c r="EU29" s="366"/>
      <c r="EV29" s="366"/>
      <c r="EW29" s="366"/>
      <c r="EX29" s="366"/>
      <c r="EY29" s="366"/>
      <c r="EZ29" s="366"/>
      <c r="FA29" s="366"/>
      <c r="FB29" s="366"/>
      <c r="FC29" s="366"/>
      <c r="FD29" s="366"/>
      <c r="FE29" s="366"/>
      <c r="FF29" s="366"/>
      <c r="FG29" s="366"/>
      <c r="FH29" s="366"/>
      <c r="FI29" s="366"/>
      <c r="FJ29" s="366"/>
      <c r="FK29" s="366"/>
      <c r="FL29" s="366"/>
      <c r="FM29" s="366"/>
      <c r="FN29" s="366"/>
      <c r="FO29" s="366"/>
      <c r="FP29" s="366"/>
      <c r="FQ29" s="366"/>
      <c r="FR29" s="366"/>
      <c r="FS29" s="366"/>
      <c r="FT29" s="366"/>
      <c r="FU29" s="366"/>
      <c r="FV29" s="366"/>
      <c r="FW29" s="366"/>
      <c r="FX29" s="366"/>
      <c r="FY29" s="366"/>
      <c r="FZ29" s="366"/>
      <c r="GA29" s="366"/>
      <c r="GB29" s="366"/>
      <c r="GC29" s="366"/>
      <c r="GD29" s="366"/>
      <c r="GE29" s="366"/>
      <c r="GF29" s="366"/>
      <c r="GG29" s="366"/>
      <c r="GH29" s="366"/>
      <c r="GI29" s="366"/>
      <c r="GJ29" s="366"/>
      <c r="GK29" s="366"/>
      <c r="GL29" s="366"/>
      <c r="GM29" s="366"/>
      <c r="GN29" s="366"/>
      <c r="GO29" s="366"/>
      <c r="GP29" s="366"/>
      <c r="GQ29" s="366"/>
      <c r="GR29" s="366"/>
      <c r="GS29" s="366"/>
      <c r="GT29" s="366"/>
      <c r="GU29" s="366"/>
      <c r="GV29" s="366"/>
      <c r="GW29" s="366"/>
      <c r="GX29" s="366"/>
      <c r="GY29" s="366"/>
      <c r="GZ29" s="366"/>
      <c r="HA29" s="366"/>
      <c r="HB29" s="366"/>
      <c r="HC29" s="366"/>
    </row>
    <row r="30" spans="1:211" s="310" customFormat="1" ht="29.1" customHeight="1">
      <c r="A30" s="519" t="s">
        <v>193</v>
      </c>
      <c r="B30" s="436" t="s">
        <v>194</v>
      </c>
      <c r="C30" s="1068" t="s">
        <v>38</v>
      </c>
      <c r="D30" s="251">
        <v>1</v>
      </c>
      <c r="E30" s="1040">
        <f t="shared" si="0"/>
        <v>300000000</v>
      </c>
      <c r="F30" s="1041"/>
      <c r="G30" s="1044">
        <v>300000000</v>
      </c>
      <c r="H30" s="1041">
        <v>0</v>
      </c>
      <c r="I30" s="1042"/>
      <c r="J30" s="1043">
        <v>44927</v>
      </c>
      <c r="K30" s="1043">
        <v>45291</v>
      </c>
      <c r="L30" s="802">
        <f>D31/D30</f>
        <v>1</v>
      </c>
      <c r="M30" s="802">
        <f>E31/E30</f>
        <v>1</v>
      </c>
      <c r="N30" s="801">
        <f>L30*L30/M30</f>
        <v>1</v>
      </c>
      <c r="O30" s="366"/>
      <c r="P30" s="366"/>
      <c r="Q30" s="366"/>
      <c r="R30" s="366"/>
      <c r="S30" s="366"/>
      <c r="T30" s="366"/>
      <c r="U30" s="366"/>
      <c r="V30" s="366"/>
      <c r="W30" s="366"/>
      <c r="X30" s="366"/>
      <c r="Y30" s="366"/>
      <c r="Z30" s="366"/>
      <c r="AA30" s="366"/>
      <c r="AB30" s="366"/>
      <c r="AC30" s="366"/>
      <c r="AD30" s="366"/>
      <c r="AE30" s="366"/>
      <c r="AF30" s="366"/>
      <c r="AG30" s="366"/>
      <c r="AH30" s="366"/>
      <c r="AI30" s="366"/>
      <c r="AJ30" s="366"/>
      <c r="AK30" s="366"/>
      <c r="AL30" s="366"/>
      <c r="AM30" s="366"/>
      <c r="AN30" s="366"/>
      <c r="AO30" s="366"/>
      <c r="AP30" s="366"/>
      <c r="AQ30" s="366"/>
      <c r="AR30" s="366"/>
      <c r="AS30" s="366"/>
      <c r="AT30" s="366"/>
      <c r="AU30" s="366"/>
      <c r="AV30" s="366"/>
      <c r="AW30" s="366"/>
      <c r="AX30" s="366"/>
      <c r="AY30" s="366"/>
      <c r="AZ30" s="366"/>
      <c r="BA30" s="366"/>
      <c r="BB30" s="366"/>
      <c r="BC30" s="366"/>
      <c r="BD30" s="366"/>
      <c r="BE30" s="366"/>
      <c r="BF30" s="366"/>
      <c r="BG30" s="366"/>
      <c r="BH30" s="366"/>
      <c r="BI30" s="366"/>
      <c r="BJ30" s="366"/>
      <c r="BK30" s="366"/>
      <c r="BL30" s="366"/>
      <c r="BM30" s="366"/>
      <c r="BN30" s="366"/>
      <c r="BO30" s="366"/>
      <c r="BP30" s="366"/>
      <c r="BQ30" s="366"/>
      <c r="BR30" s="366"/>
      <c r="BS30" s="366"/>
      <c r="BT30" s="366"/>
      <c r="BU30" s="366"/>
      <c r="BV30" s="366"/>
      <c r="BW30" s="366"/>
      <c r="BX30" s="366"/>
      <c r="BY30" s="366"/>
      <c r="BZ30" s="366"/>
      <c r="CA30" s="366"/>
      <c r="CB30" s="366"/>
      <c r="CC30" s="366"/>
      <c r="CD30" s="366"/>
      <c r="CE30" s="366"/>
      <c r="CF30" s="366"/>
      <c r="CG30" s="366"/>
      <c r="CH30" s="366"/>
      <c r="CI30" s="366"/>
      <c r="CJ30" s="366"/>
      <c r="CK30" s="366"/>
      <c r="CL30" s="366"/>
      <c r="CM30" s="366"/>
      <c r="CN30" s="366"/>
      <c r="CO30" s="366"/>
      <c r="CP30" s="366"/>
      <c r="CQ30" s="366"/>
      <c r="CR30" s="366"/>
      <c r="CS30" s="366"/>
      <c r="CT30" s="366"/>
      <c r="CU30" s="366"/>
      <c r="CV30" s="366"/>
      <c r="CW30" s="366"/>
      <c r="CX30" s="366"/>
      <c r="CY30" s="366"/>
      <c r="CZ30" s="366"/>
      <c r="DA30" s="366"/>
      <c r="DB30" s="366"/>
      <c r="DC30" s="366"/>
      <c r="DD30" s="366"/>
      <c r="DE30" s="366"/>
      <c r="DF30" s="366"/>
      <c r="DG30" s="366"/>
      <c r="DH30" s="366"/>
      <c r="DI30" s="366"/>
      <c r="DJ30" s="366"/>
      <c r="DK30" s="366"/>
      <c r="DL30" s="366"/>
      <c r="DM30" s="366"/>
      <c r="DN30" s="366"/>
      <c r="DO30" s="366"/>
      <c r="DP30" s="366"/>
      <c r="DQ30" s="366"/>
      <c r="DR30" s="366"/>
      <c r="DS30" s="366"/>
      <c r="DT30" s="366"/>
      <c r="DU30" s="366"/>
      <c r="DV30" s="366"/>
      <c r="DW30" s="366"/>
      <c r="DX30" s="366"/>
      <c r="DY30" s="366"/>
      <c r="DZ30" s="366"/>
      <c r="EA30" s="366"/>
      <c r="EB30" s="366"/>
      <c r="EC30" s="366"/>
      <c r="ED30" s="366"/>
      <c r="EE30" s="366"/>
      <c r="EF30" s="366"/>
      <c r="EG30" s="366"/>
      <c r="EH30" s="366"/>
      <c r="EI30" s="366"/>
      <c r="EJ30" s="366"/>
      <c r="EK30" s="366"/>
      <c r="EL30" s="366"/>
      <c r="EM30" s="366"/>
      <c r="EN30" s="366"/>
      <c r="EO30" s="366"/>
      <c r="EP30" s="366"/>
      <c r="EQ30" s="366"/>
      <c r="ER30" s="366"/>
      <c r="ES30" s="366"/>
      <c r="ET30" s="366"/>
      <c r="EU30" s="366"/>
      <c r="EV30" s="366"/>
      <c r="EW30" s="366"/>
      <c r="EX30" s="366"/>
      <c r="EY30" s="366"/>
      <c r="EZ30" s="366"/>
      <c r="FA30" s="366"/>
      <c r="FB30" s="366"/>
      <c r="FC30" s="366"/>
      <c r="FD30" s="366"/>
      <c r="FE30" s="366"/>
      <c r="FF30" s="366"/>
      <c r="FG30" s="366"/>
      <c r="FH30" s="366"/>
      <c r="FI30" s="366"/>
      <c r="FJ30" s="366"/>
      <c r="FK30" s="366"/>
      <c r="FL30" s="366"/>
      <c r="FM30" s="366"/>
      <c r="FN30" s="366"/>
      <c r="FO30" s="366"/>
      <c r="FP30" s="366"/>
      <c r="FQ30" s="366"/>
      <c r="FR30" s="366"/>
      <c r="FS30" s="366"/>
      <c r="FT30" s="366"/>
      <c r="FU30" s="366"/>
      <c r="FV30" s="366"/>
      <c r="FW30" s="366"/>
      <c r="FX30" s="366"/>
      <c r="FY30" s="366"/>
      <c r="FZ30" s="366"/>
      <c r="GA30" s="366"/>
      <c r="GB30" s="366"/>
      <c r="GC30" s="366"/>
      <c r="GD30" s="366"/>
      <c r="GE30" s="366"/>
      <c r="GF30" s="366"/>
      <c r="GG30" s="366"/>
      <c r="GH30" s="366"/>
      <c r="GI30" s="366"/>
      <c r="GJ30" s="366"/>
      <c r="GK30" s="366"/>
      <c r="GL30" s="366"/>
      <c r="GM30" s="366"/>
      <c r="GN30" s="366"/>
      <c r="GO30" s="366"/>
      <c r="GP30" s="366"/>
      <c r="GQ30" s="366"/>
      <c r="GR30" s="366"/>
      <c r="GS30" s="366"/>
      <c r="GT30" s="366"/>
      <c r="GU30" s="366"/>
      <c r="GV30" s="366"/>
      <c r="GW30" s="366"/>
      <c r="GX30" s="366"/>
      <c r="GY30" s="366"/>
      <c r="GZ30" s="366"/>
      <c r="HA30" s="366"/>
      <c r="HB30" s="366"/>
      <c r="HC30" s="366"/>
    </row>
    <row r="31" spans="1:211" s="310" customFormat="1" ht="29.1" customHeight="1">
      <c r="A31" s="519"/>
      <c r="B31" s="436"/>
      <c r="C31" s="1068" t="s">
        <v>39</v>
      </c>
      <c r="D31" s="251">
        <v>1</v>
      </c>
      <c r="E31" s="1040">
        <v>300000000</v>
      </c>
      <c r="F31" s="1041"/>
      <c r="G31" s="1040">
        <v>300000000</v>
      </c>
      <c r="H31" s="1041">
        <v>0</v>
      </c>
      <c r="I31" s="1042"/>
      <c r="J31" s="1043">
        <v>44927</v>
      </c>
      <c r="K31" s="1043">
        <v>45291</v>
      </c>
      <c r="L31" s="802"/>
      <c r="M31" s="802"/>
      <c r="N31" s="801"/>
      <c r="O31" s="366"/>
      <c r="P31" s="366"/>
      <c r="Q31" s="366"/>
      <c r="R31" s="366"/>
      <c r="S31" s="366"/>
      <c r="T31" s="366"/>
      <c r="U31" s="366"/>
      <c r="V31" s="366"/>
      <c r="W31" s="366"/>
      <c r="X31" s="366"/>
      <c r="Y31" s="366"/>
      <c r="Z31" s="366"/>
      <c r="AA31" s="366"/>
      <c r="AB31" s="366"/>
      <c r="AC31" s="366"/>
      <c r="AD31" s="366"/>
      <c r="AE31" s="366"/>
      <c r="AF31" s="366"/>
      <c r="AG31" s="366"/>
      <c r="AH31" s="366"/>
      <c r="AI31" s="366"/>
      <c r="AJ31" s="366"/>
      <c r="AK31" s="366"/>
      <c r="AL31" s="366"/>
      <c r="AM31" s="366"/>
      <c r="AN31" s="366"/>
      <c r="AO31" s="366"/>
      <c r="AP31" s="366"/>
      <c r="AQ31" s="366"/>
      <c r="AR31" s="366"/>
      <c r="AS31" s="366"/>
      <c r="AT31" s="366"/>
      <c r="AU31" s="366"/>
      <c r="AV31" s="366"/>
      <c r="AW31" s="366"/>
      <c r="AX31" s="366"/>
      <c r="AY31" s="366"/>
      <c r="AZ31" s="366"/>
      <c r="BA31" s="366"/>
      <c r="BB31" s="366"/>
      <c r="BC31" s="366"/>
      <c r="BD31" s="366"/>
      <c r="BE31" s="366"/>
      <c r="BF31" s="366"/>
      <c r="BG31" s="366"/>
      <c r="BH31" s="366"/>
      <c r="BI31" s="366"/>
      <c r="BJ31" s="366"/>
      <c r="BK31" s="366"/>
      <c r="BL31" s="366"/>
      <c r="BM31" s="366"/>
      <c r="BN31" s="366"/>
      <c r="BO31" s="366"/>
      <c r="BP31" s="366"/>
      <c r="BQ31" s="366"/>
      <c r="BR31" s="366"/>
      <c r="BS31" s="366"/>
      <c r="BT31" s="366"/>
      <c r="BU31" s="366"/>
      <c r="BV31" s="366"/>
      <c r="BW31" s="366"/>
      <c r="BX31" s="366"/>
      <c r="BY31" s="366"/>
      <c r="BZ31" s="366"/>
      <c r="CA31" s="366"/>
      <c r="CB31" s="366"/>
      <c r="CC31" s="366"/>
      <c r="CD31" s="366"/>
      <c r="CE31" s="366"/>
      <c r="CF31" s="366"/>
      <c r="CG31" s="366"/>
      <c r="CH31" s="366"/>
      <c r="CI31" s="366"/>
      <c r="CJ31" s="366"/>
      <c r="CK31" s="366"/>
      <c r="CL31" s="366"/>
      <c r="CM31" s="366"/>
      <c r="CN31" s="366"/>
      <c r="CO31" s="366"/>
      <c r="CP31" s="366"/>
      <c r="CQ31" s="366"/>
      <c r="CR31" s="366"/>
      <c r="CS31" s="366"/>
      <c r="CT31" s="366"/>
      <c r="CU31" s="366"/>
      <c r="CV31" s="366"/>
      <c r="CW31" s="366"/>
      <c r="CX31" s="366"/>
      <c r="CY31" s="366"/>
      <c r="CZ31" s="366"/>
      <c r="DA31" s="366"/>
      <c r="DB31" s="366"/>
      <c r="DC31" s="366"/>
      <c r="DD31" s="366"/>
      <c r="DE31" s="366"/>
      <c r="DF31" s="366"/>
      <c r="DG31" s="366"/>
      <c r="DH31" s="366"/>
      <c r="DI31" s="366"/>
      <c r="DJ31" s="366"/>
      <c r="DK31" s="366"/>
      <c r="DL31" s="366"/>
      <c r="DM31" s="366"/>
      <c r="DN31" s="366"/>
      <c r="DO31" s="366"/>
      <c r="DP31" s="366"/>
      <c r="DQ31" s="366"/>
      <c r="DR31" s="366"/>
      <c r="DS31" s="366"/>
      <c r="DT31" s="366"/>
      <c r="DU31" s="366"/>
      <c r="DV31" s="366"/>
      <c r="DW31" s="366"/>
      <c r="DX31" s="366"/>
      <c r="DY31" s="366"/>
      <c r="DZ31" s="366"/>
      <c r="EA31" s="366"/>
      <c r="EB31" s="366"/>
      <c r="EC31" s="366"/>
      <c r="ED31" s="366"/>
      <c r="EE31" s="366"/>
      <c r="EF31" s="366"/>
      <c r="EG31" s="366"/>
      <c r="EH31" s="366"/>
      <c r="EI31" s="366"/>
      <c r="EJ31" s="366"/>
      <c r="EK31" s="366"/>
      <c r="EL31" s="366"/>
      <c r="EM31" s="366"/>
      <c r="EN31" s="366"/>
      <c r="EO31" s="366"/>
      <c r="EP31" s="366"/>
      <c r="EQ31" s="366"/>
      <c r="ER31" s="366"/>
      <c r="ES31" s="366"/>
      <c r="ET31" s="366"/>
      <c r="EU31" s="366"/>
      <c r="EV31" s="366"/>
      <c r="EW31" s="366"/>
      <c r="EX31" s="366"/>
      <c r="EY31" s="366"/>
      <c r="EZ31" s="366"/>
      <c r="FA31" s="366"/>
      <c r="FB31" s="366"/>
      <c r="FC31" s="366"/>
      <c r="FD31" s="366"/>
      <c r="FE31" s="366"/>
      <c r="FF31" s="366"/>
      <c r="FG31" s="366"/>
      <c r="FH31" s="366"/>
      <c r="FI31" s="366"/>
      <c r="FJ31" s="366"/>
      <c r="FK31" s="366"/>
      <c r="FL31" s="366"/>
      <c r="FM31" s="366"/>
      <c r="FN31" s="366"/>
      <c r="FO31" s="366"/>
      <c r="FP31" s="366"/>
      <c r="FQ31" s="366"/>
      <c r="FR31" s="366"/>
      <c r="FS31" s="366"/>
      <c r="FT31" s="366"/>
      <c r="FU31" s="366"/>
      <c r="FV31" s="366"/>
      <c r="FW31" s="366"/>
      <c r="FX31" s="366"/>
      <c r="FY31" s="366"/>
      <c r="FZ31" s="366"/>
      <c r="GA31" s="366"/>
      <c r="GB31" s="366"/>
      <c r="GC31" s="366"/>
      <c r="GD31" s="366"/>
      <c r="GE31" s="366"/>
      <c r="GF31" s="366"/>
      <c r="GG31" s="366"/>
      <c r="GH31" s="366"/>
      <c r="GI31" s="366"/>
      <c r="GJ31" s="366"/>
      <c r="GK31" s="366"/>
      <c r="GL31" s="366"/>
      <c r="GM31" s="366"/>
      <c r="GN31" s="366"/>
      <c r="GO31" s="366"/>
      <c r="GP31" s="366"/>
      <c r="GQ31" s="366"/>
      <c r="GR31" s="366"/>
      <c r="GS31" s="366"/>
      <c r="GT31" s="366"/>
      <c r="GU31" s="366"/>
      <c r="GV31" s="366"/>
      <c r="GW31" s="366"/>
      <c r="GX31" s="366"/>
      <c r="GY31" s="366"/>
      <c r="GZ31" s="366"/>
      <c r="HA31" s="366"/>
      <c r="HB31" s="366"/>
      <c r="HC31" s="366"/>
    </row>
    <row r="32" spans="1:211" s="310" customFormat="1" ht="29.1" customHeight="1">
      <c r="A32" s="519" t="s">
        <v>195</v>
      </c>
      <c r="B32" s="436" t="s">
        <v>196</v>
      </c>
      <c r="C32" s="1068" t="s">
        <v>38</v>
      </c>
      <c r="D32" s="251">
        <v>1</v>
      </c>
      <c r="E32" s="1040">
        <v>1050000000</v>
      </c>
      <c r="F32" s="1044"/>
      <c r="G32" s="1040">
        <v>1050000000</v>
      </c>
      <c r="H32" s="1041">
        <v>0</v>
      </c>
      <c r="I32" s="1042"/>
      <c r="J32" s="1043">
        <v>44927</v>
      </c>
      <c r="K32" s="1043">
        <v>45291</v>
      </c>
      <c r="L32" s="802">
        <f>D33/D32</f>
        <v>0</v>
      </c>
      <c r="M32" s="802">
        <f>E33/E32</f>
        <v>0</v>
      </c>
      <c r="N32" s="801">
        <v>0</v>
      </c>
      <c r="O32" s="366"/>
      <c r="P32" s="366"/>
      <c r="Q32" s="366"/>
      <c r="R32" s="366"/>
      <c r="S32" s="366"/>
      <c r="T32" s="366"/>
      <c r="U32" s="366"/>
      <c r="V32" s="366"/>
      <c r="W32" s="366"/>
      <c r="X32" s="366"/>
      <c r="Y32" s="366"/>
      <c r="Z32" s="366"/>
      <c r="AA32" s="366"/>
      <c r="AB32" s="366"/>
      <c r="AC32" s="366"/>
      <c r="AD32" s="366"/>
      <c r="AE32" s="366"/>
      <c r="AF32" s="366"/>
      <c r="AG32" s="366"/>
      <c r="AH32" s="366"/>
      <c r="AI32" s="366"/>
      <c r="AJ32" s="366"/>
      <c r="AK32" s="366"/>
      <c r="AL32" s="366"/>
      <c r="AM32" s="366"/>
      <c r="AN32" s="366"/>
      <c r="AO32" s="366"/>
      <c r="AP32" s="366"/>
      <c r="AQ32" s="366"/>
      <c r="AR32" s="366"/>
      <c r="AS32" s="366"/>
      <c r="AT32" s="366"/>
      <c r="AU32" s="366"/>
      <c r="AV32" s="366"/>
      <c r="AW32" s="366"/>
      <c r="AX32" s="366"/>
      <c r="AY32" s="366"/>
      <c r="AZ32" s="366"/>
      <c r="BA32" s="366"/>
      <c r="BB32" s="366"/>
      <c r="BC32" s="366"/>
      <c r="BD32" s="366"/>
      <c r="BE32" s="366"/>
      <c r="BF32" s="366"/>
      <c r="BG32" s="366"/>
      <c r="BH32" s="366"/>
      <c r="BI32" s="366"/>
      <c r="BJ32" s="366"/>
      <c r="BK32" s="366"/>
      <c r="BL32" s="366"/>
      <c r="BM32" s="366"/>
      <c r="BN32" s="366"/>
      <c r="BO32" s="366"/>
      <c r="BP32" s="366"/>
      <c r="BQ32" s="366"/>
      <c r="BR32" s="366"/>
      <c r="BS32" s="366"/>
      <c r="BT32" s="366"/>
      <c r="BU32" s="366"/>
      <c r="BV32" s="366"/>
      <c r="BW32" s="366"/>
      <c r="BX32" s="366"/>
      <c r="BY32" s="366"/>
      <c r="BZ32" s="366"/>
      <c r="CA32" s="366"/>
      <c r="CB32" s="366"/>
      <c r="CC32" s="366"/>
      <c r="CD32" s="366"/>
      <c r="CE32" s="366"/>
      <c r="CF32" s="366"/>
      <c r="CG32" s="366"/>
      <c r="CH32" s="366"/>
      <c r="CI32" s="366"/>
      <c r="CJ32" s="366"/>
      <c r="CK32" s="366"/>
      <c r="CL32" s="366"/>
      <c r="CM32" s="366"/>
      <c r="CN32" s="366"/>
      <c r="CO32" s="366"/>
      <c r="CP32" s="366"/>
      <c r="CQ32" s="366"/>
      <c r="CR32" s="366"/>
      <c r="CS32" s="366"/>
      <c r="CT32" s="366"/>
      <c r="CU32" s="366"/>
      <c r="CV32" s="366"/>
      <c r="CW32" s="366"/>
      <c r="CX32" s="366"/>
      <c r="CY32" s="366"/>
      <c r="CZ32" s="366"/>
      <c r="DA32" s="366"/>
      <c r="DB32" s="366"/>
      <c r="DC32" s="366"/>
      <c r="DD32" s="366"/>
      <c r="DE32" s="366"/>
      <c r="DF32" s="366"/>
      <c r="DG32" s="366"/>
      <c r="DH32" s="366"/>
      <c r="DI32" s="366"/>
      <c r="DJ32" s="366"/>
      <c r="DK32" s="366"/>
      <c r="DL32" s="366"/>
      <c r="DM32" s="366"/>
      <c r="DN32" s="366"/>
      <c r="DO32" s="366"/>
      <c r="DP32" s="366"/>
      <c r="DQ32" s="366"/>
      <c r="DR32" s="366"/>
      <c r="DS32" s="366"/>
      <c r="DT32" s="366"/>
      <c r="DU32" s="366"/>
      <c r="DV32" s="366"/>
      <c r="DW32" s="366"/>
      <c r="DX32" s="366"/>
      <c r="DY32" s="366"/>
      <c r="DZ32" s="366"/>
      <c r="EA32" s="366"/>
      <c r="EB32" s="366"/>
      <c r="EC32" s="366"/>
      <c r="ED32" s="366"/>
      <c r="EE32" s="366"/>
      <c r="EF32" s="366"/>
      <c r="EG32" s="366"/>
      <c r="EH32" s="366"/>
      <c r="EI32" s="366"/>
      <c r="EJ32" s="366"/>
      <c r="EK32" s="366"/>
      <c r="EL32" s="366"/>
      <c r="EM32" s="366"/>
      <c r="EN32" s="366"/>
      <c r="EO32" s="366"/>
      <c r="EP32" s="366"/>
      <c r="EQ32" s="366"/>
      <c r="ER32" s="366"/>
      <c r="ES32" s="366"/>
      <c r="ET32" s="366"/>
      <c r="EU32" s="366"/>
      <c r="EV32" s="366"/>
      <c r="EW32" s="366"/>
      <c r="EX32" s="366"/>
      <c r="EY32" s="366"/>
      <c r="EZ32" s="366"/>
      <c r="FA32" s="366"/>
      <c r="FB32" s="366"/>
      <c r="FC32" s="366"/>
      <c r="FD32" s="366"/>
      <c r="FE32" s="366"/>
      <c r="FF32" s="366"/>
      <c r="FG32" s="366"/>
      <c r="FH32" s="366"/>
      <c r="FI32" s="366"/>
      <c r="FJ32" s="366"/>
      <c r="FK32" s="366"/>
      <c r="FL32" s="366"/>
      <c r="FM32" s="366"/>
      <c r="FN32" s="366"/>
      <c r="FO32" s="366"/>
      <c r="FP32" s="366"/>
      <c r="FQ32" s="366"/>
      <c r="FR32" s="366"/>
      <c r="FS32" s="366"/>
      <c r="FT32" s="366"/>
      <c r="FU32" s="366"/>
      <c r="FV32" s="366"/>
      <c r="FW32" s="366"/>
      <c r="FX32" s="366"/>
      <c r="FY32" s="366"/>
      <c r="FZ32" s="366"/>
      <c r="GA32" s="366"/>
      <c r="GB32" s="366"/>
      <c r="GC32" s="366"/>
      <c r="GD32" s="366"/>
      <c r="GE32" s="366"/>
      <c r="GF32" s="366"/>
      <c r="GG32" s="366"/>
      <c r="GH32" s="366"/>
      <c r="GI32" s="366"/>
      <c r="GJ32" s="366"/>
      <c r="GK32" s="366"/>
      <c r="GL32" s="366"/>
      <c r="GM32" s="366"/>
      <c r="GN32" s="366"/>
      <c r="GO32" s="366"/>
      <c r="GP32" s="366"/>
      <c r="GQ32" s="366"/>
      <c r="GR32" s="366"/>
      <c r="GS32" s="366"/>
      <c r="GT32" s="366"/>
      <c r="GU32" s="366"/>
      <c r="GV32" s="366"/>
      <c r="GW32" s="366"/>
      <c r="GX32" s="366"/>
      <c r="GY32" s="366"/>
      <c r="GZ32" s="366"/>
      <c r="HA32" s="366"/>
      <c r="HB32" s="366"/>
      <c r="HC32" s="366"/>
    </row>
    <row r="33" spans="1:211" s="310" customFormat="1" ht="29.1" customHeight="1">
      <c r="A33" s="519"/>
      <c r="B33" s="436"/>
      <c r="C33" s="1068" t="s">
        <v>39</v>
      </c>
      <c r="D33" s="251">
        <v>0</v>
      </c>
      <c r="E33" s="1040">
        <f t="shared" si="0"/>
        <v>0</v>
      </c>
      <c r="F33" s="1041"/>
      <c r="G33" s="1044"/>
      <c r="H33" s="1041">
        <v>0</v>
      </c>
      <c r="I33" s="1042"/>
      <c r="J33" s="1043">
        <v>44927</v>
      </c>
      <c r="K33" s="1043">
        <v>45291</v>
      </c>
      <c r="L33" s="802"/>
      <c r="M33" s="802"/>
      <c r="N33" s="801"/>
      <c r="O33" s="366"/>
      <c r="P33" s="366"/>
      <c r="Q33" s="366"/>
      <c r="R33" s="366"/>
      <c r="S33" s="366"/>
      <c r="T33" s="366"/>
      <c r="U33" s="366"/>
      <c r="V33" s="366"/>
      <c r="W33" s="366"/>
      <c r="X33" s="366"/>
      <c r="Y33" s="366"/>
      <c r="Z33" s="366"/>
      <c r="AA33" s="366"/>
      <c r="AB33" s="366"/>
      <c r="AC33" s="366"/>
      <c r="AD33" s="366"/>
      <c r="AE33" s="366"/>
      <c r="AF33" s="366"/>
      <c r="AG33" s="366"/>
      <c r="AH33" s="366"/>
      <c r="AI33" s="366"/>
      <c r="AJ33" s="366"/>
      <c r="AK33" s="366"/>
      <c r="AL33" s="366"/>
      <c r="AM33" s="366"/>
      <c r="AN33" s="366"/>
      <c r="AO33" s="366"/>
      <c r="AP33" s="366"/>
      <c r="AQ33" s="366"/>
      <c r="AR33" s="366"/>
      <c r="AS33" s="366"/>
      <c r="AT33" s="366"/>
      <c r="AU33" s="366"/>
      <c r="AV33" s="366"/>
      <c r="AW33" s="366"/>
      <c r="AX33" s="366"/>
      <c r="AY33" s="366"/>
      <c r="AZ33" s="366"/>
      <c r="BA33" s="366"/>
      <c r="BB33" s="366"/>
      <c r="BC33" s="366"/>
      <c r="BD33" s="366"/>
      <c r="BE33" s="366"/>
      <c r="BF33" s="366"/>
      <c r="BG33" s="366"/>
      <c r="BH33" s="366"/>
      <c r="BI33" s="366"/>
      <c r="BJ33" s="366"/>
      <c r="BK33" s="366"/>
      <c r="BL33" s="366"/>
      <c r="BM33" s="366"/>
      <c r="BN33" s="366"/>
      <c r="BO33" s="366"/>
      <c r="BP33" s="366"/>
      <c r="BQ33" s="366"/>
      <c r="BR33" s="366"/>
      <c r="BS33" s="366"/>
      <c r="BT33" s="366"/>
      <c r="BU33" s="366"/>
      <c r="BV33" s="366"/>
      <c r="BW33" s="366"/>
      <c r="BX33" s="366"/>
      <c r="BY33" s="366"/>
      <c r="BZ33" s="366"/>
      <c r="CA33" s="366"/>
      <c r="CB33" s="366"/>
      <c r="CC33" s="366"/>
      <c r="CD33" s="366"/>
      <c r="CE33" s="366"/>
      <c r="CF33" s="366"/>
      <c r="CG33" s="366"/>
      <c r="CH33" s="366"/>
      <c r="CI33" s="366"/>
      <c r="CJ33" s="366"/>
      <c r="CK33" s="366"/>
      <c r="CL33" s="366"/>
      <c r="CM33" s="366"/>
      <c r="CN33" s="366"/>
      <c r="CO33" s="366"/>
      <c r="CP33" s="366"/>
      <c r="CQ33" s="366"/>
      <c r="CR33" s="366"/>
      <c r="CS33" s="366"/>
      <c r="CT33" s="366"/>
      <c r="CU33" s="366"/>
      <c r="CV33" s="366"/>
      <c r="CW33" s="366"/>
      <c r="CX33" s="366"/>
      <c r="CY33" s="366"/>
      <c r="CZ33" s="366"/>
      <c r="DA33" s="366"/>
      <c r="DB33" s="366"/>
      <c r="DC33" s="366"/>
      <c r="DD33" s="366"/>
      <c r="DE33" s="366"/>
      <c r="DF33" s="366"/>
      <c r="DG33" s="366"/>
      <c r="DH33" s="366"/>
      <c r="DI33" s="366"/>
      <c r="DJ33" s="366"/>
      <c r="DK33" s="366"/>
      <c r="DL33" s="366"/>
      <c r="DM33" s="366"/>
      <c r="DN33" s="366"/>
      <c r="DO33" s="366"/>
      <c r="DP33" s="366"/>
      <c r="DQ33" s="366"/>
      <c r="DR33" s="366"/>
      <c r="DS33" s="366"/>
      <c r="DT33" s="366"/>
      <c r="DU33" s="366"/>
      <c r="DV33" s="366"/>
      <c r="DW33" s="366"/>
      <c r="DX33" s="366"/>
      <c r="DY33" s="366"/>
      <c r="DZ33" s="366"/>
      <c r="EA33" s="366"/>
      <c r="EB33" s="366"/>
      <c r="EC33" s="366"/>
      <c r="ED33" s="366"/>
      <c r="EE33" s="366"/>
      <c r="EF33" s="366"/>
      <c r="EG33" s="366"/>
      <c r="EH33" s="366"/>
      <c r="EI33" s="366"/>
      <c r="EJ33" s="366"/>
      <c r="EK33" s="366"/>
      <c r="EL33" s="366"/>
      <c r="EM33" s="366"/>
      <c r="EN33" s="366"/>
      <c r="EO33" s="366"/>
      <c r="EP33" s="366"/>
      <c r="EQ33" s="366"/>
      <c r="ER33" s="366"/>
      <c r="ES33" s="366"/>
      <c r="ET33" s="366"/>
      <c r="EU33" s="366"/>
      <c r="EV33" s="366"/>
      <c r="EW33" s="366"/>
      <c r="EX33" s="366"/>
      <c r="EY33" s="366"/>
      <c r="EZ33" s="366"/>
      <c r="FA33" s="366"/>
      <c r="FB33" s="366"/>
      <c r="FC33" s="366"/>
      <c r="FD33" s="366"/>
      <c r="FE33" s="366"/>
      <c r="FF33" s="366"/>
      <c r="FG33" s="366"/>
      <c r="FH33" s="366"/>
      <c r="FI33" s="366"/>
      <c r="FJ33" s="366"/>
      <c r="FK33" s="366"/>
      <c r="FL33" s="366"/>
      <c r="FM33" s="366"/>
      <c r="FN33" s="366"/>
      <c r="FO33" s="366"/>
      <c r="FP33" s="366"/>
      <c r="FQ33" s="366"/>
      <c r="FR33" s="366"/>
      <c r="FS33" s="366"/>
      <c r="FT33" s="366"/>
      <c r="FU33" s="366"/>
      <c r="FV33" s="366"/>
      <c r="FW33" s="366"/>
      <c r="FX33" s="366"/>
      <c r="FY33" s="366"/>
      <c r="FZ33" s="366"/>
      <c r="GA33" s="366"/>
      <c r="GB33" s="366"/>
      <c r="GC33" s="366"/>
      <c r="GD33" s="366"/>
      <c r="GE33" s="366"/>
      <c r="GF33" s="366"/>
      <c r="GG33" s="366"/>
      <c r="GH33" s="366"/>
      <c r="GI33" s="366"/>
      <c r="GJ33" s="366"/>
      <c r="GK33" s="366"/>
      <c r="GL33" s="366"/>
      <c r="GM33" s="366"/>
      <c r="GN33" s="366"/>
      <c r="GO33" s="366"/>
      <c r="GP33" s="366"/>
      <c r="GQ33" s="366"/>
      <c r="GR33" s="366"/>
      <c r="GS33" s="366"/>
      <c r="GT33" s="366"/>
      <c r="GU33" s="366"/>
      <c r="GV33" s="366"/>
      <c r="GW33" s="366"/>
      <c r="GX33" s="366"/>
      <c r="GY33" s="366"/>
      <c r="GZ33" s="366"/>
      <c r="HA33" s="366"/>
      <c r="HB33" s="366"/>
      <c r="HC33" s="366"/>
    </row>
    <row r="34" spans="1:211" s="310" customFormat="1" ht="29.1" customHeight="1">
      <c r="A34" s="411" t="s">
        <v>546</v>
      </c>
      <c r="B34" s="436" t="s">
        <v>197</v>
      </c>
      <c r="C34" s="1068" t="s">
        <v>38</v>
      </c>
      <c r="D34" s="250">
        <v>1</v>
      </c>
      <c r="E34" s="1040">
        <f t="shared" si="0"/>
        <v>6900000000</v>
      </c>
      <c r="F34" s="1040">
        <v>58191022</v>
      </c>
      <c r="G34" s="1041">
        <v>0</v>
      </c>
      <c r="H34" s="1040">
        <v>6841808978</v>
      </c>
      <c r="I34" s="1042"/>
      <c r="J34" s="1043">
        <v>44927</v>
      </c>
      <c r="K34" s="1043">
        <v>45291</v>
      </c>
      <c r="L34" s="802">
        <f>D35/D34</f>
        <v>0</v>
      </c>
      <c r="M34" s="802">
        <f>E35/E34</f>
        <v>0</v>
      </c>
      <c r="N34" s="870">
        <v>0</v>
      </c>
      <c r="O34" s="366"/>
      <c r="P34" s="366"/>
      <c r="Q34" s="366"/>
      <c r="R34" s="366"/>
      <c r="S34" s="366"/>
      <c r="T34" s="366"/>
      <c r="U34" s="366"/>
      <c r="V34" s="366"/>
      <c r="W34" s="366"/>
      <c r="X34" s="366"/>
      <c r="Y34" s="366"/>
      <c r="Z34" s="366"/>
      <c r="AA34" s="366"/>
      <c r="AB34" s="366"/>
      <c r="AC34" s="366"/>
      <c r="AD34" s="366"/>
      <c r="AE34" s="366"/>
      <c r="AF34" s="366"/>
      <c r="AG34" s="366"/>
      <c r="AH34" s="366"/>
      <c r="AI34" s="366"/>
      <c r="AJ34" s="366"/>
      <c r="AK34" s="366"/>
      <c r="AL34" s="366"/>
      <c r="AM34" s="366"/>
      <c r="AN34" s="366"/>
      <c r="AO34" s="366"/>
      <c r="AP34" s="366"/>
      <c r="AQ34" s="366"/>
      <c r="AR34" s="366"/>
      <c r="AS34" s="366"/>
      <c r="AT34" s="366"/>
      <c r="AU34" s="366"/>
      <c r="AV34" s="366"/>
      <c r="AW34" s="366"/>
      <c r="AX34" s="366"/>
      <c r="AY34" s="366"/>
      <c r="AZ34" s="366"/>
      <c r="BA34" s="366"/>
      <c r="BB34" s="366"/>
      <c r="BC34" s="366"/>
      <c r="BD34" s="366"/>
      <c r="BE34" s="366"/>
      <c r="BF34" s="366"/>
      <c r="BG34" s="366"/>
      <c r="BH34" s="366"/>
      <c r="BI34" s="366"/>
      <c r="BJ34" s="366"/>
      <c r="BK34" s="366"/>
      <c r="BL34" s="366"/>
      <c r="BM34" s="366"/>
      <c r="BN34" s="366"/>
      <c r="BO34" s="366"/>
      <c r="BP34" s="366"/>
      <c r="BQ34" s="366"/>
      <c r="BR34" s="366"/>
      <c r="BS34" s="366"/>
      <c r="BT34" s="366"/>
      <c r="BU34" s="366"/>
      <c r="BV34" s="366"/>
      <c r="BW34" s="366"/>
      <c r="BX34" s="366"/>
      <c r="BY34" s="366"/>
      <c r="BZ34" s="366"/>
      <c r="CA34" s="366"/>
      <c r="CB34" s="366"/>
      <c r="CC34" s="366"/>
      <c r="CD34" s="366"/>
      <c r="CE34" s="366"/>
      <c r="CF34" s="366"/>
      <c r="CG34" s="366"/>
      <c r="CH34" s="366"/>
      <c r="CI34" s="366"/>
      <c r="CJ34" s="366"/>
      <c r="CK34" s="366"/>
      <c r="CL34" s="366"/>
      <c r="CM34" s="366"/>
      <c r="CN34" s="366"/>
      <c r="CO34" s="366"/>
      <c r="CP34" s="366"/>
      <c r="CQ34" s="366"/>
      <c r="CR34" s="366"/>
      <c r="CS34" s="366"/>
      <c r="CT34" s="366"/>
      <c r="CU34" s="366"/>
      <c r="CV34" s="366"/>
      <c r="CW34" s="366"/>
      <c r="CX34" s="366"/>
      <c r="CY34" s="366"/>
      <c r="CZ34" s="366"/>
      <c r="DA34" s="366"/>
      <c r="DB34" s="366"/>
      <c r="DC34" s="366"/>
      <c r="DD34" s="366"/>
      <c r="DE34" s="366"/>
      <c r="DF34" s="366"/>
      <c r="DG34" s="366"/>
      <c r="DH34" s="366"/>
      <c r="DI34" s="366"/>
      <c r="DJ34" s="366"/>
      <c r="DK34" s="366"/>
      <c r="DL34" s="366"/>
      <c r="DM34" s="366"/>
      <c r="DN34" s="366"/>
      <c r="DO34" s="366"/>
      <c r="DP34" s="366"/>
      <c r="DQ34" s="366"/>
      <c r="DR34" s="366"/>
      <c r="DS34" s="366"/>
      <c r="DT34" s="366"/>
      <c r="DU34" s="366"/>
      <c r="DV34" s="366"/>
      <c r="DW34" s="366"/>
      <c r="DX34" s="366"/>
      <c r="DY34" s="366"/>
      <c r="DZ34" s="366"/>
      <c r="EA34" s="366"/>
      <c r="EB34" s="366"/>
      <c r="EC34" s="366"/>
      <c r="ED34" s="366"/>
      <c r="EE34" s="366"/>
      <c r="EF34" s="366"/>
      <c r="EG34" s="366"/>
      <c r="EH34" s="366"/>
      <c r="EI34" s="366"/>
      <c r="EJ34" s="366"/>
      <c r="EK34" s="366"/>
      <c r="EL34" s="366"/>
      <c r="EM34" s="366"/>
      <c r="EN34" s="366"/>
      <c r="EO34" s="366"/>
      <c r="EP34" s="366"/>
      <c r="EQ34" s="366"/>
      <c r="ER34" s="366"/>
      <c r="ES34" s="366"/>
      <c r="ET34" s="366"/>
      <c r="EU34" s="366"/>
      <c r="EV34" s="366"/>
      <c r="EW34" s="366"/>
      <c r="EX34" s="366"/>
      <c r="EY34" s="366"/>
      <c r="EZ34" s="366"/>
      <c r="FA34" s="366"/>
      <c r="FB34" s="366"/>
      <c r="FC34" s="366"/>
      <c r="FD34" s="366"/>
      <c r="FE34" s="366"/>
      <c r="FF34" s="366"/>
      <c r="FG34" s="366"/>
      <c r="FH34" s="366"/>
      <c r="FI34" s="366"/>
      <c r="FJ34" s="366"/>
      <c r="FK34" s="366"/>
      <c r="FL34" s="366"/>
      <c r="FM34" s="366"/>
      <c r="FN34" s="366"/>
      <c r="FO34" s="366"/>
      <c r="FP34" s="366"/>
      <c r="FQ34" s="366"/>
      <c r="FR34" s="366"/>
      <c r="FS34" s="366"/>
      <c r="FT34" s="366"/>
      <c r="FU34" s="366"/>
      <c r="FV34" s="366"/>
      <c r="FW34" s="366"/>
      <c r="FX34" s="366"/>
      <c r="FY34" s="366"/>
      <c r="FZ34" s="366"/>
      <c r="GA34" s="366"/>
      <c r="GB34" s="366"/>
      <c r="GC34" s="366"/>
      <c r="GD34" s="366"/>
      <c r="GE34" s="366"/>
      <c r="GF34" s="366"/>
      <c r="GG34" s="366"/>
      <c r="GH34" s="366"/>
      <c r="GI34" s="366"/>
      <c r="GJ34" s="366"/>
      <c r="GK34" s="366"/>
      <c r="GL34" s="366"/>
      <c r="GM34" s="366"/>
      <c r="GN34" s="366"/>
      <c r="GO34" s="366"/>
      <c r="GP34" s="366"/>
      <c r="GQ34" s="366"/>
      <c r="GR34" s="366"/>
      <c r="GS34" s="366"/>
      <c r="GT34" s="366"/>
      <c r="GU34" s="366"/>
      <c r="GV34" s="366"/>
      <c r="GW34" s="366"/>
      <c r="GX34" s="366"/>
      <c r="GY34" s="366"/>
      <c r="GZ34" s="366"/>
      <c r="HA34" s="366"/>
      <c r="HB34" s="366"/>
      <c r="HC34" s="366"/>
    </row>
    <row r="35" spans="1:211" s="310" customFormat="1" ht="29.1" customHeight="1">
      <c r="A35" s="411"/>
      <c r="B35" s="436"/>
      <c r="C35" s="1068" t="s">
        <v>39</v>
      </c>
      <c r="D35" s="251">
        <v>0</v>
      </c>
      <c r="E35" s="1040">
        <f t="shared" si="0"/>
        <v>0</v>
      </c>
      <c r="F35" s="1041">
        <v>0</v>
      </c>
      <c r="G35" s="1041">
        <v>0</v>
      </c>
      <c r="H35" s="1041">
        <v>0</v>
      </c>
      <c r="I35" s="1042"/>
      <c r="J35" s="1043">
        <v>44927</v>
      </c>
      <c r="K35" s="1043">
        <v>45291</v>
      </c>
      <c r="L35" s="802"/>
      <c r="M35" s="802"/>
      <c r="N35" s="801"/>
      <c r="O35" s="366"/>
      <c r="P35" s="366"/>
      <c r="Q35" s="366"/>
      <c r="R35" s="366"/>
      <c r="S35" s="366"/>
      <c r="T35" s="366"/>
      <c r="U35" s="366"/>
      <c r="V35" s="366"/>
      <c r="W35" s="366"/>
      <c r="X35" s="366"/>
      <c r="Y35" s="366"/>
      <c r="Z35" s="366"/>
      <c r="AA35" s="366"/>
      <c r="AB35" s="366"/>
      <c r="AC35" s="366"/>
      <c r="AD35" s="366"/>
      <c r="AE35" s="366"/>
      <c r="AF35" s="366"/>
      <c r="AG35" s="366"/>
      <c r="AH35" s="366"/>
      <c r="AI35" s="366"/>
      <c r="AJ35" s="366"/>
      <c r="AK35" s="366"/>
      <c r="AL35" s="366"/>
      <c r="AM35" s="366"/>
      <c r="AN35" s="366"/>
      <c r="AO35" s="366"/>
      <c r="AP35" s="366"/>
      <c r="AQ35" s="366"/>
      <c r="AR35" s="366"/>
      <c r="AS35" s="366"/>
      <c r="AT35" s="366"/>
      <c r="AU35" s="366"/>
      <c r="AV35" s="366"/>
      <c r="AW35" s="366"/>
      <c r="AX35" s="366"/>
      <c r="AY35" s="366"/>
      <c r="AZ35" s="366"/>
      <c r="BA35" s="366"/>
      <c r="BB35" s="366"/>
      <c r="BC35" s="366"/>
      <c r="BD35" s="366"/>
      <c r="BE35" s="366"/>
      <c r="BF35" s="366"/>
      <c r="BG35" s="366"/>
      <c r="BH35" s="366"/>
      <c r="BI35" s="366"/>
      <c r="BJ35" s="366"/>
      <c r="BK35" s="366"/>
      <c r="BL35" s="366"/>
      <c r="BM35" s="366"/>
      <c r="BN35" s="366"/>
      <c r="BO35" s="366"/>
      <c r="BP35" s="366"/>
      <c r="BQ35" s="366"/>
      <c r="BR35" s="366"/>
      <c r="BS35" s="366"/>
      <c r="BT35" s="366"/>
      <c r="BU35" s="366"/>
      <c r="BV35" s="366"/>
      <c r="BW35" s="366"/>
      <c r="BX35" s="366"/>
      <c r="BY35" s="366"/>
      <c r="BZ35" s="366"/>
      <c r="CA35" s="366"/>
      <c r="CB35" s="366"/>
      <c r="CC35" s="366"/>
      <c r="CD35" s="366"/>
      <c r="CE35" s="366"/>
      <c r="CF35" s="366"/>
      <c r="CG35" s="366"/>
      <c r="CH35" s="366"/>
      <c r="CI35" s="366"/>
      <c r="CJ35" s="366"/>
      <c r="CK35" s="366"/>
      <c r="CL35" s="366"/>
      <c r="CM35" s="366"/>
      <c r="CN35" s="366"/>
      <c r="CO35" s="366"/>
      <c r="CP35" s="366"/>
      <c r="CQ35" s="366"/>
      <c r="CR35" s="366"/>
      <c r="CS35" s="366"/>
      <c r="CT35" s="366"/>
      <c r="CU35" s="366"/>
      <c r="CV35" s="366"/>
      <c r="CW35" s="366"/>
      <c r="CX35" s="366"/>
      <c r="CY35" s="366"/>
      <c r="CZ35" s="366"/>
      <c r="DA35" s="366"/>
      <c r="DB35" s="366"/>
      <c r="DC35" s="366"/>
      <c r="DD35" s="366"/>
      <c r="DE35" s="366"/>
      <c r="DF35" s="366"/>
      <c r="DG35" s="366"/>
      <c r="DH35" s="366"/>
      <c r="DI35" s="366"/>
      <c r="DJ35" s="366"/>
      <c r="DK35" s="366"/>
      <c r="DL35" s="366"/>
      <c r="DM35" s="366"/>
      <c r="DN35" s="366"/>
      <c r="DO35" s="366"/>
      <c r="DP35" s="366"/>
      <c r="DQ35" s="366"/>
      <c r="DR35" s="366"/>
      <c r="DS35" s="366"/>
      <c r="DT35" s="366"/>
      <c r="DU35" s="366"/>
      <c r="DV35" s="366"/>
      <c r="DW35" s="366"/>
      <c r="DX35" s="366"/>
      <c r="DY35" s="366"/>
      <c r="DZ35" s="366"/>
      <c r="EA35" s="366"/>
      <c r="EB35" s="366"/>
      <c r="EC35" s="366"/>
      <c r="ED35" s="366"/>
      <c r="EE35" s="366"/>
      <c r="EF35" s="366"/>
      <c r="EG35" s="366"/>
      <c r="EH35" s="366"/>
      <c r="EI35" s="366"/>
      <c r="EJ35" s="366"/>
      <c r="EK35" s="366"/>
      <c r="EL35" s="366"/>
      <c r="EM35" s="366"/>
      <c r="EN35" s="366"/>
      <c r="EO35" s="366"/>
      <c r="EP35" s="366"/>
      <c r="EQ35" s="366"/>
      <c r="ER35" s="366"/>
      <c r="ES35" s="366"/>
      <c r="ET35" s="366"/>
      <c r="EU35" s="366"/>
      <c r="EV35" s="366"/>
      <c r="EW35" s="366"/>
      <c r="EX35" s="366"/>
      <c r="EY35" s="366"/>
      <c r="EZ35" s="366"/>
      <c r="FA35" s="366"/>
      <c r="FB35" s="366"/>
      <c r="FC35" s="366"/>
      <c r="FD35" s="366"/>
      <c r="FE35" s="366"/>
      <c r="FF35" s="366"/>
      <c r="FG35" s="366"/>
      <c r="FH35" s="366"/>
      <c r="FI35" s="366"/>
      <c r="FJ35" s="366"/>
      <c r="FK35" s="366"/>
      <c r="FL35" s="366"/>
      <c r="FM35" s="366"/>
      <c r="FN35" s="366"/>
      <c r="FO35" s="366"/>
      <c r="FP35" s="366"/>
      <c r="FQ35" s="366"/>
      <c r="FR35" s="366"/>
      <c r="FS35" s="366"/>
      <c r="FT35" s="366"/>
      <c r="FU35" s="366"/>
      <c r="FV35" s="366"/>
      <c r="FW35" s="366"/>
      <c r="FX35" s="366"/>
      <c r="FY35" s="366"/>
      <c r="FZ35" s="366"/>
      <c r="GA35" s="366"/>
      <c r="GB35" s="366"/>
      <c r="GC35" s="366"/>
      <c r="GD35" s="366"/>
      <c r="GE35" s="366"/>
      <c r="GF35" s="366"/>
      <c r="GG35" s="366"/>
      <c r="GH35" s="366"/>
      <c r="GI35" s="366"/>
      <c r="GJ35" s="366"/>
      <c r="GK35" s="366"/>
      <c r="GL35" s="366"/>
      <c r="GM35" s="366"/>
      <c r="GN35" s="366"/>
      <c r="GO35" s="366"/>
      <c r="GP35" s="366"/>
      <c r="GQ35" s="366"/>
      <c r="GR35" s="366"/>
      <c r="GS35" s="366"/>
      <c r="GT35" s="366"/>
      <c r="GU35" s="366"/>
      <c r="GV35" s="366"/>
      <c r="GW35" s="366"/>
      <c r="GX35" s="366"/>
      <c r="GY35" s="366"/>
      <c r="GZ35" s="366"/>
      <c r="HA35" s="366"/>
      <c r="HB35" s="366"/>
      <c r="HC35" s="366"/>
    </row>
    <row r="36" spans="1:211" s="310" customFormat="1" ht="29.1" customHeight="1">
      <c r="A36" s="411" t="s">
        <v>198</v>
      </c>
      <c r="B36" s="436" t="s">
        <v>199</v>
      </c>
      <c r="C36" s="1068" t="s">
        <v>38</v>
      </c>
      <c r="D36" s="250">
        <v>1</v>
      </c>
      <c r="E36" s="1040">
        <f>F36+G36+H36</f>
        <v>139722310</v>
      </c>
      <c r="F36" s="1041">
        <v>139722310</v>
      </c>
      <c r="G36" s="1041">
        <v>0</v>
      </c>
      <c r="H36" s="1041">
        <v>0</v>
      </c>
      <c r="I36" s="1042"/>
      <c r="J36" s="1043">
        <v>44927</v>
      </c>
      <c r="K36" s="1043">
        <v>45291</v>
      </c>
      <c r="L36" s="802">
        <f>E37/E36</f>
        <v>1</v>
      </c>
      <c r="M36" s="802">
        <f>F37/F36</f>
        <v>1</v>
      </c>
      <c r="N36" s="801">
        <f>L36*L36/M36</f>
        <v>1</v>
      </c>
      <c r="O36" s="366"/>
      <c r="P36" s="366"/>
      <c r="Q36" s="366"/>
      <c r="R36" s="366"/>
      <c r="S36" s="366"/>
      <c r="T36" s="366"/>
      <c r="U36" s="366"/>
      <c r="V36" s="366"/>
      <c r="W36" s="366"/>
      <c r="X36" s="366"/>
      <c r="Y36" s="366"/>
      <c r="Z36" s="366"/>
      <c r="AA36" s="366"/>
      <c r="AB36" s="366"/>
      <c r="AC36" s="366"/>
      <c r="AD36" s="366"/>
      <c r="AE36" s="366"/>
      <c r="AF36" s="366"/>
      <c r="AG36" s="366"/>
      <c r="AH36" s="366"/>
      <c r="AI36" s="366"/>
      <c r="AJ36" s="366"/>
      <c r="AK36" s="366"/>
      <c r="AL36" s="366"/>
      <c r="AM36" s="366"/>
      <c r="AN36" s="366"/>
      <c r="AO36" s="366"/>
      <c r="AP36" s="366"/>
      <c r="AQ36" s="366"/>
      <c r="AR36" s="366"/>
      <c r="AS36" s="366"/>
      <c r="AT36" s="366"/>
      <c r="AU36" s="366"/>
      <c r="AV36" s="366"/>
      <c r="AW36" s="366"/>
      <c r="AX36" s="366"/>
      <c r="AY36" s="366"/>
      <c r="AZ36" s="366"/>
      <c r="BA36" s="366"/>
      <c r="BB36" s="366"/>
      <c r="BC36" s="366"/>
      <c r="BD36" s="366"/>
      <c r="BE36" s="366"/>
      <c r="BF36" s="366"/>
      <c r="BG36" s="366"/>
      <c r="BH36" s="366"/>
      <c r="BI36" s="366"/>
      <c r="BJ36" s="366"/>
      <c r="BK36" s="366"/>
      <c r="BL36" s="366"/>
      <c r="BM36" s="366"/>
      <c r="BN36" s="366"/>
      <c r="BO36" s="366"/>
      <c r="BP36" s="366"/>
      <c r="BQ36" s="366"/>
      <c r="BR36" s="366"/>
      <c r="BS36" s="366"/>
      <c r="BT36" s="366"/>
      <c r="BU36" s="366"/>
      <c r="BV36" s="366"/>
      <c r="BW36" s="366"/>
      <c r="BX36" s="366"/>
      <c r="BY36" s="366"/>
      <c r="BZ36" s="366"/>
      <c r="CA36" s="366"/>
      <c r="CB36" s="366"/>
      <c r="CC36" s="366"/>
      <c r="CD36" s="366"/>
      <c r="CE36" s="366"/>
      <c r="CF36" s="366"/>
      <c r="CG36" s="366"/>
      <c r="CH36" s="366"/>
      <c r="CI36" s="366"/>
      <c r="CJ36" s="366"/>
      <c r="CK36" s="366"/>
      <c r="CL36" s="366"/>
      <c r="CM36" s="366"/>
      <c r="CN36" s="366"/>
      <c r="CO36" s="366"/>
      <c r="CP36" s="366"/>
      <c r="CQ36" s="366"/>
      <c r="CR36" s="366"/>
      <c r="CS36" s="366"/>
      <c r="CT36" s="366"/>
      <c r="CU36" s="366"/>
      <c r="CV36" s="366"/>
      <c r="CW36" s="366"/>
      <c r="CX36" s="366"/>
      <c r="CY36" s="366"/>
      <c r="CZ36" s="366"/>
      <c r="DA36" s="366"/>
      <c r="DB36" s="366"/>
      <c r="DC36" s="366"/>
      <c r="DD36" s="366"/>
      <c r="DE36" s="366"/>
      <c r="DF36" s="366"/>
      <c r="DG36" s="366"/>
      <c r="DH36" s="366"/>
      <c r="DI36" s="366"/>
      <c r="DJ36" s="366"/>
      <c r="DK36" s="366"/>
      <c r="DL36" s="366"/>
      <c r="DM36" s="366"/>
      <c r="DN36" s="366"/>
      <c r="DO36" s="366"/>
      <c r="DP36" s="366"/>
      <c r="DQ36" s="366"/>
      <c r="DR36" s="366"/>
      <c r="DS36" s="366"/>
      <c r="DT36" s="366"/>
      <c r="DU36" s="366"/>
      <c r="DV36" s="366"/>
      <c r="DW36" s="366"/>
      <c r="DX36" s="366"/>
      <c r="DY36" s="366"/>
      <c r="DZ36" s="366"/>
      <c r="EA36" s="366"/>
      <c r="EB36" s="366"/>
      <c r="EC36" s="366"/>
      <c r="ED36" s="366"/>
      <c r="EE36" s="366"/>
      <c r="EF36" s="366"/>
      <c r="EG36" s="366"/>
      <c r="EH36" s="366"/>
      <c r="EI36" s="366"/>
      <c r="EJ36" s="366"/>
      <c r="EK36" s="366"/>
      <c r="EL36" s="366"/>
      <c r="EM36" s="366"/>
      <c r="EN36" s="366"/>
      <c r="EO36" s="366"/>
      <c r="EP36" s="366"/>
      <c r="EQ36" s="366"/>
      <c r="ER36" s="366"/>
      <c r="ES36" s="366"/>
      <c r="ET36" s="366"/>
      <c r="EU36" s="366"/>
      <c r="EV36" s="366"/>
      <c r="EW36" s="366"/>
      <c r="EX36" s="366"/>
      <c r="EY36" s="366"/>
      <c r="EZ36" s="366"/>
      <c r="FA36" s="366"/>
      <c r="FB36" s="366"/>
      <c r="FC36" s="366"/>
      <c r="FD36" s="366"/>
      <c r="FE36" s="366"/>
      <c r="FF36" s="366"/>
      <c r="FG36" s="366"/>
      <c r="FH36" s="366"/>
      <c r="FI36" s="366"/>
      <c r="FJ36" s="366"/>
      <c r="FK36" s="366"/>
      <c r="FL36" s="366"/>
      <c r="FM36" s="366"/>
      <c r="FN36" s="366"/>
      <c r="FO36" s="366"/>
      <c r="FP36" s="366"/>
      <c r="FQ36" s="366"/>
      <c r="FR36" s="366"/>
      <c r="FS36" s="366"/>
      <c r="FT36" s="366"/>
      <c r="FU36" s="366"/>
      <c r="FV36" s="366"/>
      <c r="FW36" s="366"/>
      <c r="FX36" s="366"/>
      <c r="FY36" s="366"/>
      <c r="FZ36" s="366"/>
      <c r="GA36" s="366"/>
      <c r="GB36" s="366"/>
      <c r="GC36" s="366"/>
      <c r="GD36" s="366"/>
      <c r="GE36" s="366"/>
      <c r="GF36" s="366"/>
      <c r="GG36" s="366"/>
      <c r="GH36" s="366"/>
      <c r="GI36" s="366"/>
      <c r="GJ36" s="366"/>
      <c r="GK36" s="366"/>
      <c r="GL36" s="366"/>
      <c r="GM36" s="366"/>
      <c r="GN36" s="366"/>
      <c r="GO36" s="366"/>
      <c r="GP36" s="366"/>
      <c r="GQ36" s="366"/>
      <c r="GR36" s="366"/>
      <c r="GS36" s="366"/>
      <c r="GT36" s="366"/>
      <c r="GU36" s="366"/>
      <c r="GV36" s="366"/>
      <c r="GW36" s="366"/>
      <c r="GX36" s="366"/>
      <c r="GY36" s="366"/>
      <c r="GZ36" s="366"/>
      <c r="HA36" s="366"/>
      <c r="HB36" s="366"/>
      <c r="HC36" s="366"/>
    </row>
    <row r="37" spans="1:211" s="310" customFormat="1" ht="29.1" customHeight="1">
      <c r="A37" s="411"/>
      <c r="B37" s="436"/>
      <c r="C37" s="1068" t="s">
        <v>39</v>
      </c>
      <c r="D37" s="251">
        <v>0</v>
      </c>
      <c r="E37" s="1040">
        <f t="shared" ref="E37:E57" si="1">F37+G37+H37</f>
        <v>139722310</v>
      </c>
      <c r="F37" s="1041">
        <v>139722310</v>
      </c>
      <c r="G37" s="1041">
        <v>0</v>
      </c>
      <c r="H37" s="1041">
        <v>0</v>
      </c>
      <c r="I37" s="1042"/>
      <c r="J37" s="1043">
        <v>44927</v>
      </c>
      <c r="K37" s="1043">
        <v>45291</v>
      </c>
      <c r="L37" s="802"/>
      <c r="M37" s="802"/>
      <c r="N37" s="801"/>
      <c r="O37" s="366"/>
      <c r="P37" s="366"/>
      <c r="Q37" s="366"/>
      <c r="R37" s="366"/>
      <c r="S37" s="366"/>
      <c r="T37" s="366"/>
      <c r="U37" s="366"/>
      <c r="V37" s="366"/>
      <c r="W37" s="366"/>
      <c r="X37" s="366"/>
      <c r="Y37" s="366"/>
      <c r="Z37" s="366"/>
      <c r="AA37" s="366"/>
      <c r="AB37" s="366"/>
      <c r="AC37" s="366"/>
      <c r="AD37" s="366"/>
      <c r="AE37" s="366"/>
      <c r="AF37" s="366"/>
      <c r="AG37" s="366"/>
      <c r="AH37" s="366"/>
      <c r="AI37" s="366"/>
      <c r="AJ37" s="366"/>
      <c r="AK37" s="366"/>
      <c r="AL37" s="366"/>
      <c r="AM37" s="366"/>
      <c r="AN37" s="366"/>
      <c r="AO37" s="366"/>
      <c r="AP37" s="366"/>
      <c r="AQ37" s="366"/>
      <c r="AR37" s="366"/>
      <c r="AS37" s="366"/>
      <c r="AT37" s="366"/>
      <c r="AU37" s="366"/>
      <c r="AV37" s="366"/>
      <c r="AW37" s="366"/>
      <c r="AX37" s="366"/>
      <c r="AY37" s="366"/>
      <c r="AZ37" s="366"/>
      <c r="BA37" s="366"/>
      <c r="BB37" s="366"/>
      <c r="BC37" s="366"/>
      <c r="BD37" s="366"/>
      <c r="BE37" s="366"/>
      <c r="BF37" s="366"/>
      <c r="BG37" s="366"/>
      <c r="BH37" s="366"/>
      <c r="BI37" s="366"/>
      <c r="BJ37" s="366"/>
      <c r="BK37" s="366"/>
      <c r="BL37" s="366"/>
      <c r="BM37" s="366"/>
      <c r="BN37" s="366"/>
      <c r="BO37" s="366"/>
      <c r="BP37" s="366"/>
      <c r="BQ37" s="366"/>
      <c r="BR37" s="366"/>
      <c r="BS37" s="366"/>
      <c r="BT37" s="366"/>
      <c r="BU37" s="366"/>
      <c r="BV37" s="366"/>
      <c r="BW37" s="366"/>
      <c r="BX37" s="366"/>
      <c r="BY37" s="366"/>
      <c r="BZ37" s="366"/>
      <c r="CA37" s="366"/>
      <c r="CB37" s="366"/>
      <c r="CC37" s="366"/>
      <c r="CD37" s="366"/>
      <c r="CE37" s="366"/>
      <c r="CF37" s="366"/>
      <c r="CG37" s="366"/>
      <c r="CH37" s="366"/>
      <c r="CI37" s="366"/>
      <c r="CJ37" s="366"/>
      <c r="CK37" s="366"/>
      <c r="CL37" s="366"/>
      <c r="CM37" s="366"/>
      <c r="CN37" s="366"/>
      <c r="CO37" s="366"/>
      <c r="CP37" s="366"/>
      <c r="CQ37" s="366"/>
      <c r="CR37" s="366"/>
      <c r="CS37" s="366"/>
      <c r="CT37" s="366"/>
      <c r="CU37" s="366"/>
      <c r="CV37" s="366"/>
      <c r="CW37" s="366"/>
      <c r="CX37" s="366"/>
      <c r="CY37" s="366"/>
      <c r="CZ37" s="366"/>
      <c r="DA37" s="366"/>
      <c r="DB37" s="366"/>
      <c r="DC37" s="366"/>
      <c r="DD37" s="366"/>
      <c r="DE37" s="366"/>
      <c r="DF37" s="366"/>
      <c r="DG37" s="366"/>
      <c r="DH37" s="366"/>
      <c r="DI37" s="366"/>
      <c r="DJ37" s="366"/>
      <c r="DK37" s="366"/>
      <c r="DL37" s="366"/>
      <c r="DM37" s="366"/>
      <c r="DN37" s="366"/>
      <c r="DO37" s="366"/>
      <c r="DP37" s="366"/>
      <c r="DQ37" s="366"/>
      <c r="DR37" s="366"/>
      <c r="DS37" s="366"/>
      <c r="DT37" s="366"/>
      <c r="DU37" s="366"/>
      <c r="DV37" s="366"/>
      <c r="DW37" s="366"/>
      <c r="DX37" s="366"/>
      <c r="DY37" s="366"/>
      <c r="DZ37" s="366"/>
      <c r="EA37" s="366"/>
      <c r="EB37" s="366"/>
      <c r="EC37" s="366"/>
      <c r="ED37" s="366"/>
      <c r="EE37" s="366"/>
      <c r="EF37" s="366"/>
      <c r="EG37" s="366"/>
      <c r="EH37" s="366"/>
      <c r="EI37" s="366"/>
      <c r="EJ37" s="366"/>
      <c r="EK37" s="366"/>
      <c r="EL37" s="366"/>
      <c r="EM37" s="366"/>
      <c r="EN37" s="366"/>
      <c r="EO37" s="366"/>
      <c r="EP37" s="366"/>
      <c r="EQ37" s="366"/>
      <c r="ER37" s="366"/>
      <c r="ES37" s="366"/>
      <c r="ET37" s="366"/>
      <c r="EU37" s="366"/>
      <c r="EV37" s="366"/>
      <c r="EW37" s="366"/>
      <c r="EX37" s="366"/>
      <c r="EY37" s="366"/>
      <c r="EZ37" s="366"/>
      <c r="FA37" s="366"/>
      <c r="FB37" s="366"/>
      <c r="FC37" s="366"/>
      <c r="FD37" s="366"/>
      <c r="FE37" s="366"/>
      <c r="FF37" s="366"/>
      <c r="FG37" s="366"/>
      <c r="FH37" s="366"/>
      <c r="FI37" s="366"/>
      <c r="FJ37" s="366"/>
      <c r="FK37" s="366"/>
      <c r="FL37" s="366"/>
      <c r="FM37" s="366"/>
      <c r="FN37" s="366"/>
      <c r="FO37" s="366"/>
      <c r="FP37" s="366"/>
      <c r="FQ37" s="366"/>
      <c r="FR37" s="366"/>
      <c r="FS37" s="366"/>
      <c r="FT37" s="366"/>
      <c r="FU37" s="366"/>
      <c r="FV37" s="366"/>
      <c r="FW37" s="366"/>
      <c r="FX37" s="366"/>
      <c r="FY37" s="366"/>
      <c r="FZ37" s="366"/>
      <c r="GA37" s="366"/>
      <c r="GB37" s="366"/>
      <c r="GC37" s="366"/>
      <c r="GD37" s="366"/>
      <c r="GE37" s="366"/>
      <c r="GF37" s="366"/>
      <c r="GG37" s="366"/>
      <c r="GH37" s="366"/>
      <c r="GI37" s="366"/>
      <c r="GJ37" s="366"/>
      <c r="GK37" s="366"/>
      <c r="GL37" s="366"/>
      <c r="GM37" s="366"/>
      <c r="GN37" s="366"/>
      <c r="GO37" s="366"/>
      <c r="GP37" s="366"/>
      <c r="GQ37" s="366"/>
      <c r="GR37" s="366"/>
      <c r="GS37" s="366"/>
      <c r="GT37" s="366"/>
      <c r="GU37" s="366"/>
      <c r="GV37" s="366"/>
      <c r="GW37" s="366"/>
      <c r="GX37" s="366"/>
      <c r="GY37" s="366"/>
      <c r="GZ37" s="366"/>
      <c r="HA37" s="366"/>
      <c r="HB37" s="366"/>
      <c r="HC37" s="366"/>
    </row>
    <row r="38" spans="1:211" s="310" customFormat="1" ht="29.1" customHeight="1">
      <c r="A38" s="411" t="s">
        <v>200</v>
      </c>
      <c r="B38" s="436" t="s">
        <v>199</v>
      </c>
      <c r="C38" s="1068" t="s">
        <v>38</v>
      </c>
      <c r="D38" s="251">
        <v>1</v>
      </c>
      <c r="E38" s="1040">
        <v>98825000</v>
      </c>
      <c r="F38" s="1040">
        <v>98825000</v>
      </c>
      <c r="G38" s="1041"/>
      <c r="H38" s="1041"/>
      <c r="I38" s="1042"/>
      <c r="J38" s="1043">
        <v>44927</v>
      </c>
      <c r="K38" s="1043">
        <v>45291</v>
      </c>
      <c r="L38" s="802">
        <f t="shared" ref="L38" si="2">E39/E38</f>
        <v>0.75183405008854032</v>
      </c>
      <c r="M38" s="802">
        <f t="shared" ref="M38" si="3">F39/F38</f>
        <v>0.75183405008854032</v>
      </c>
      <c r="N38" s="801">
        <f t="shared" ref="N38" si="4">L38*L38/M38</f>
        <v>0.75183405008854032</v>
      </c>
      <c r="O38" s="366"/>
      <c r="P38" s="366"/>
      <c r="Q38" s="366"/>
      <c r="R38" s="366"/>
      <c r="S38" s="366"/>
      <c r="T38" s="366"/>
      <c r="U38" s="366"/>
      <c r="V38" s="366"/>
      <c r="W38" s="366"/>
      <c r="X38" s="366"/>
      <c r="Y38" s="366"/>
      <c r="Z38" s="366"/>
      <c r="AA38" s="366"/>
      <c r="AB38" s="366"/>
      <c r="AC38" s="366"/>
      <c r="AD38" s="366"/>
      <c r="AE38" s="366"/>
      <c r="AF38" s="366"/>
      <c r="AG38" s="366"/>
      <c r="AH38" s="366"/>
      <c r="AI38" s="366"/>
      <c r="AJ38" s="366"/>
      <c r="AK38" s="366"/>
      <c r="AL38" s="366"/>
      <c r="AM38" s="366"/>
      <c r="AN38" s="366"/>
      <c r="AO38" s="366"/>
      <c r="AP38" s="366"/>
      <c r="AQ38" s="366"/>
      <c r="AR38" s="366"/>
      <c r="AS38" s="366"/>
      <c r="AT38" s="366"/>
      <c r="AU38" s="366"/>
      <c r="AV38" s="366"/>
      <c r="AW38" s="366"/>
      <c r="AX38" s="366"/>
      <c r="AY38" s="366"/>
      <c r="AZ38" s="366"/>
      <c r="BA38" s="366"/>
      <c r="BB38" s="366"/>
      <c r="BC38" s="366"/>
      <c r="BD38" s="366"/>
      <c r="BE38" s="366"/>
      <c r="BF38" s="366"/>
      <c r="BG38" s="366"/>
      <c r="BH38" s="366"/>
      <c r="BI38" s="366"/>
      <c r="BJ38" s="366"/>
      <c r="BK38" s="366"/>
      <c r="BL38" s="366"/>
      <c r="BM38" s="366"/>
      <c r="BN38" s="366"/>
      <c r="BO38" s="366"/>
      <c r="BP38" s="366"/>
      <c r="BQ38" s="366"/>
      <c r="BR38" s="366"/>
      <c r="BS38" s="366"/>
      <c r="BT38" s="366"/>
      <c r="BU38" s="366"/>
      <c r="BV38" s="366"/>
      <c r="BW38" s="366"/>
      <c r="BX38" s="366"/>
      <c r="BY38" s="366"/>
      <c r="BZ38" s="366"/>
      <c r="CA38" s="366"/>
      <c r="CB38" s="366"/>
      <c r="CC38" s="366"/>
      <c r="CD38" s="366"/>
      <c r="CE38" s="366"/>
      <c r="CF38" s="366"/>
      <c r="CG38" s="366"/>
      <c r="CH38" s="366"/>
      <c r="CI38" s="366"/>
      <c r="CJ38" s="366"/>
      <c r="CK38" s="366"/>
      <c r="CL38" s="366"/>
      <c r="CM38" s="366"/>
      <c r="CN38" s="366"/>
      <c r="CO38" s="366"/>
      <c r="CP38" s="366"/>
      <c r="CQ38" s="366"/>
      <c r="CR38" s="366"/>
      <c r="CS38" s="366"/>
      <c r="CT38" s="366"/>
      <c r="CU38" s="366"/>
      <c r="CV38" s="366"/>
      <c r="CW38" s="366"/>
      <c r="CX38" s="366"/>
      <c r="CY38" s="366"/>
      <c r="CZ38" s="366"/>
      <c r="DA38" s="366"/>
      <c r="DB38" s="366"/>
      <c r="DC38" s="366"/>
      <c r="DD38" s="366"/>
      <c r="DE38" s="366"/>
      <c r="DF38" s="366"/>
      <c r="DG38" s="366"/>
      <c r="DH38" s="366"/>
      <c r="DI38" s="366"/>
      <c r="DJ38" s="366"/>
      <c r="DK38" s="366"/>
      <c r="DL38" s="366"/>
      <c r="DM38" s="366"/>
      <c r="DN38" s="366"/>
      <c r="DO38" s="366"/>
      <c r="DP38" s="366"/>
      <c r="DQ38" s="366"/>
      <c r="DR38" s="366"/>
      <c r="DS38" s="366"/>
      <c r="DT38" s="366"/>
      <c r="DU38" s="366"/>
      <c r="DV38" s="366"/>
      <c r="DW38" s="366"/>
      <c r="DX38" s="366"/>
      <c r="DY38" s="366"/>
      <c r="DZ38" s="366"/>
      <c r="EA38" s="366"/>
      <c r="EB38" s="366"/>
      <c r="EC38" s="366"/>
      <c r="ED38" s="366"/>
      <c r="EE38" s="366"/>
      <c r="EF38" s="366"/>
      <c r="EG38" s="366"/>
      <c r="EH38" s="366"/>
      <c r="EI38" s="366"/>
      <c r="EJ38" s="366"/>
      <c r="EK38" s="366"/>
      <c r="EL38" s="366"/>
      <c r="EM38" s="366"/>
      <c r="EN38" s="366"/>
      <c r="EO38" s="366"/>
      <c r="EP38" s="366"/>
      <c r="EQ38" s="366"/>
      <c r="ER38" s="366"/>
      <c r="ES38" s="366"/>
      <c r="ET38" s="366"/>
      <c r="EU38" s="366"/>
      <c r="EV38" s="366"/>
      <c r="EW38" s="366"/>
      <c r="EX38" s="366"/>
      <c r="EY38" s="366"/>
      <c r="EZ38" s="366"/>
      <c r="FA38" s="366"/>
      <c r="FB38" s="366"/>
      <c r="FC38" s="366"/>
      <c r="FD38" s="366"/>
      <c r="FE38" s="366"/>
      <c r="FF38" s="366"/>
      <c r="FG38" s="366"/>
      <c r="FH38" s="366"/>
      <c r="FI38" s="366"/>
      <c r="FJ38" s="366"/>
      <c r="FK38" s="366"/>
      <c r="FL38" s="366"/>
      <c r="FM38" s="366"/>
      <c r="FN38" s="366"/>
      <c r="FO38" s="366"/>
      <c r="FP38" s="366"/>
      <c r="FQ38" s="366"/>
      <c r="FR38" s="366"/>
      <c r="FS38" s="366"/>
      <c r="FT38" s="366"/>
      <c r="FU38" s="366"/>
      <c r="FV38" s="366"/>
      <c r="FW38" s="366"/>
      <c r="FX38" s="366"/>
      <c r="FY38" s="366"/>
      <c r="FZ38" s="366"/>
      <c r="GA38" s="366"/>
      <c r="GB38" s="366"/>
      <c r="GC38" s="366"/>
      <c r="GD38" s="366"/>
      <c r="GE38" s="366"/>
      <c r="GF38" s="366"/>
      <c r="GG38" s="366"/>
      <c r="GH38" s="366"/>
      <c r="GI38" s="366"/>
      <c r="GJ38" s="366"/>
      <c r="GK38" s="366"/>
      <c r="GL38" s="366"/>
      <c r="GM38" s="366"/>
      <c r="GN38" s="366"/>
      <c r="GO38" s="366"/>
      <c r="GP38" s="366"/>
      <c r="GQ38" s="366"/>
      <c r="GR38" s="366"/>
      <c r="GS38" s="366"/>
      <c r="GT38" s="366"/>
      <c r="GU38" s="366"/>
      <c r="GV38" s="366"/>
      <c r="GW38" s="366"/>
      <c r="GX38" s="366"/>
      <c r="GY38" s="366"/>
      <c r="GZ38" s="366"/>
      <c r="HA38" s="366"/>
      <c r="HB38" s="366"/>
      <c r="HC38" s="366"/>
    </row>
    <row r="39" spans="1:211" s="310" customFormat="1" ht="29.1" customHeight="1">
      <c r="A39" s="411"/>
      <c r="B39" s="436"/>
      <c r="C39" s="1068" t="s">
        <v>39</v>
      </c>
      <c r="D39" s="251">
        <v>0</v>
      </c>
      <c r="E39" s="1040">
        <v>74300000</v>
      </c>
      <c r="F39" s="1040">
        <v>74300000</v>
      </c>
      <c r="G39" s="1041"/>
      <c r="H39" s="1041"/>
      <c r="I39" s="1042"/>
      <c r="J39" s="1043">
        <v>44927</v>
      </c>
      <c r="K39" s="1043">
        <v>45291</v>
      </c>
      <c r="L39" s="802"/>
      <c r="M39" s="802"/>
      <c r="N39" s="801"/>
      <c r="O39" s="366"/>
      <c r="P39" s="366"/>
      <c r="Q39" s="366"/>
      <c r="R39" s="366"/>
      <c r="S39" s="366"/>
      <c r="T39" s="366"/>
      <c r="U39" s="366"/>
      <c r="V39" s="366"/>
      <c r="W39" s="366"/>
      <c r="X39" s="366"/>
      <c r="Y39" s="366"/>
      <c r="Z39" s="366"/>
      <c r="AA39" s="366"/>
      <c r="AB39" s="366"/>
      <c r="AC39" s="366"/>
      <c r="AD39" s="366"/>
      <c r="AE39" s="366"/>
      <c r="AF39" s="366"/>
      <c r="AG39" s="366"/>
      <c r="AH39" s="366"/>
      <c r="AI39" s="366"/>
      <c r="AJ39" s="366"/>
      <c r="AK39" s="366"/>
      <c r="AL39" s="366"/>
      <c r="AM39" s="366"/>
      <c r="AN39" s="366"/>
      <c r="AO39" s="366"/>
      <c r="AP39" s="366"/>
      <c r="AQ39" s="366"/>
      <c r="AR39" s="366"/>
      <c r="AS39" s="366"/>
      <c r="AT39" s="366"/>
      <c r="AU39" s="366"/>
      <c r="AV39" s="366"/>
      <c r="AW39" s="366"/>
      <c r="AX39" s="366"/>
      <c r="AY39" s="366"/>
      <c r="AZ39" s="366"/>
      <c r="BA39" s="366"/>
      <c r="BB39" s="366"/>
      <c r="BC39" s="366"/>
      <c r="BD39" s="366"/>
      <c r="BE39" s="366"/>
      <c r="BF39" s="366"/>
      <c r="BG39" s="366"/>
      <c r="BH39" s="366"/>
      <c r="BI39" s="366"/>
      <c r="BJ39" s="366"/>
      <c r="BK39" s="366"/>
      <c r="BL39" s="366"/>
      <c r="BM39" s="366"/>
      <c r="BN39" s="366"/>
      <c r="BO39" s="366"/>
      <c r="BP39" s="366"/>
      <c r="BQ39" s="366"/>
      <c r="BR39" s="366"/>
      <c r="BS39" s="366"/>
      <c r="BT39" s="366"/>
      <c r="BU39" s="366"/>
      <c r="BV39" s="366"/>
      <c r="BW39" s="366"/>
      <c r="BX39" s="366"/>
      <c r="BY39" s="366"/>
      <c r="BZ39" s="366"/>
      <c r="CA39" s="366"/>
      <c r="CB39" s="366"/>
      <c r="CC39" s="366"/>
      <c r="CD39" s="366"/>
      <c r="CE39" s="366"/>
      <c r="CF39" s="366"/>
      <c r="CG39" s="366"/>
      <c r="CH39" s="366"/>
      <c r="CI39" s="366"/>
      <c r="CJ39" s="366"/>
      <c r="CK39" s="366"/>
      <c r="CL39" s="366"/>
      <c r="CM39" s="366"/>
      <c r="CN39" s="366"/>
      <c r="CO39" s="366"/>
      <c r="CP39" s="366"/>
      <c r="CQ39" s="366"/>
      <c r="CR39" s="366"/>
      <c r="CS39" s="366"/>
      <c r="CT39" s="366"/>
      <c r="CU39" s="366"/>
      <c r="CV39" s="366"/>
      <c r="CW39" s="366"/>
      <c r="CX39" s="366"/>
      <c r="CY39" s="366"/>
      <c r="CZ39" s="366"/>
      <c r="DA39" s="366"/>
      <c r="DB39" s="366"/>
      <c r="DC39" s="366"/>
      <c r="DD39" s="366"/>
      <c r="DE39" s="366"/>
      <c r="DF39" s="366"/>
      <c r="DG39" s="366"/>
      <c r="DH39" s="366"/>
      <c r="DI39" s="366"/>
      <c r="DJ39" s="366"/>
      <c r="DK39" s="366"/>
      <c r="DL39" s="366"/>
      <c r="DM39" s="366"/>
      <c r="DN39" s="366"/>
      <c r="DO39" s="366"/>
      <c r="DP39" s="366"/>
      <c r="DQ39" s="366"/>
      <c r="DR39" s="366"/>
      <c r="DS39" s="366"/>
      <c r="DT39" s="366"/>
      <c r="DU39" s="366"/>
      <c r="DV39" s="366"/>
      <c r="DW39" s="366"/>
      <c r="DX39" s="366"/>
      <c r="DY39" s="366"/>
      <c r="DZ39" s="366"/>
      <c r="EA39" s="366"/>
      <c r="EB39" s="366"/>
      <c r="EC39" s="366"/>
      <c r="ED39" s="366"/>
      <c r="EE39" s="366"/>
      <c r="EF39" s="366"/>
      <c r="EG39" s="366"/>
      <c r="EH39" s="366"/>
      <c r="EI39" s="366"/>
      <c r="EJ39" s="366"/>
      <c r="EK39" s="366"/>
      <c r="EL39" s="366"/>
      <c r="EM39" s="366"/>
      <c r="EN39" s="366"/>
      <c r="EO39" s="366"/>
      <c r="EP39" s="366"/>
      <c r="EQ39" s="366"/>
      <c r="ER39" s="366"/>
      <c r="ES39" s="366"/>
      <c r="ET39" s="366"/>
      <c r="EU39" s="366"/>
      <c r="EV39" s="366"/>
      <c r="EW39" s="366"/>
      <c r="EX39" s="366"/>
      <c r="EY39" s="366"/>
      <c r="EZ39" s="366"/>
      <c r="FA39" s="366"/>
      <c r="FB39" s="366"/>
      <c r="FC39" s="366"/>
      <c r="FD39" s="366"/>
      <c r="FE39" s="366"/>
      <c r="FF39" s="366"/>
      <c r="FG39" s="366"/>
      <c r="FH39" s="366"/>
      <c r="FI39" s="366"/>
      <c r="FJ39" s="366"/>
      <c r="FK39" s="366"/>
      <c r="FL39" s="366"/>
      <c r="FM39" s="366"/>
      <c r="FN39" s="366"/>
      <c r="FO39" s="366"/>
      <c r="FP39" s="366"/>
      <c r="FQ39" s="366"/>
      <c r="FR39" s="366"/>
      <c r="FS39" s="366"/>
      <c r="FT39" s="366"/>
      <c r="FU39" s="366"/>
      <c r="FV39" s="366"/>
      <c r="FW39" s="366"/>
      <c r="FX39" s="366"/>
      <c r="FY39" s="366"/>
      <c r="FZ39" s="366"/>
      <c r="GA39" s="366"/>
      <c r="GB39" s="366"/>
      <c r="GC39" s="366"/>
      <c r="GD39" s="366"/>
      <c r="GE39" s="366"/>
      <c r="GF39" s="366"/>
      <c r="GG39" s="366"/>
      <c r="GH39" s="366"/>
      <c r="GI39" s="366"/>
      <c r="GJ39" s="366"/>
      <c r="GK39" s="366"/>
      <c r="GL39" s="366"/>
      <c r="GM39" s="366"/>
      <c r="GN39" s="366"/>
      <c r="GO39" s="366"/>
      <c r="GP39" s="366"/>
      <c r="GQ39" s="366"/>
      <c r="GR39" s="366"/>
      <c r="GS39" s="366"/>
      <c r="GT39" s="366"/>
      <c r="GU39" s="366"/>
      <c r="GV39" s="366"/>
      <c r="GW39" s="366"/>
      <c r="GX39" s="366"/>
      <c r="GY39" s="366"/>
      <c r="GZ39" s="366"/>
      <c r="HA39" s="366"/>
      <c r="HB39" s="366"/>
      <c r="HC39" s="366"/>
    </row>
    <row r="40" spans="1:211" s="310" customFormat="1" ht="29.1" customHeight="1">
      <c r="A40" s="411" t="s">
        <v>201</v>
      </c>
      <c r="B40" s="436" t="s">
        <v>202</v>
      </c>
      <c r="C40" s="1068" t="s">
        <v>38</v>
      </c>
      <c r="D40" s="251">
        <v>1</v>
      </c>
      <c r="E40" s="1040">
        <v>41412000</v>
      </c>
      <c r="F40" s="1040">
        <v>41412000</v>
      </c>
      <c r="G40" s="1041"/>
      <c r="H40" s="1041"/>
      <c r="I40" s="1042"/>
      <c r="J40" s="1043">
        <v>44927</v>
      </c>
      <c r="K40" s="1043">
        <v>45291</v>
      </c>
      <c r="L40" s="802">
        <f t="shared" ref="L40" si="5">E41/E40</f>
        <v>1</v>
      </c>
      <c r="M40" s="802">
        <f t="shared" ref="M40" si="6">F41/F40</f>
        <v>1</v>
      </c>
      <c r="N40" s="801">
        <f t="shared" ref="N40" si="7">L40*L40/M40</f>
        <v>1</v>
      </c>
      <c r="O40" s="366"/>
      <c r="P40" s="366"/>
      <c r="Q40" s="366"/>
      <c r="R40" s="366"/>
      <c r="S40" s="366"/>
      <c r="T40" s="366"/>
      <c r="U40" s="366"/>
      <c r="V40" s="366"/>
      <c r="W40" s="366"/>
      <c r="X40" s="366"/>
      <c r="Y40" s="366"/>
      <c r="Z40" s="366"/>
      <c r="AA40" s="366"/>
      <c r="AB40" s="366"/>
      <c r="AC40" s="366"/>
      <c r="AD40" s="366"/>
      <c r="AE40" s="366"/>
      <c r="AF40" s="366"/>
      <c r="AG40" s="366"/>
      <c r="AH40" s="366"/>
      <c r="AI40" s="366"/>
      <c r="AJ40" s="366"/>
      <c r="AK40" s="366"/>
      <c r="AL40" s="366"/>
      <c r="AM40" s="366"/>
      <c r="AN40" s="366"/>
      <c r="AO40" s="366"/>
      <c r="AP40" s="366"/>
      <c r="AQ40" s="366"/>
      <c r="AR40" s="366"/>
      <c r="AS40" s="366"/>
      <c r="AT40" s="366"/>
      <c r="AU40" s="366"/>
      <c r="AV40" s="366"/>
      <c r="AW40" s="366"/>
      <c r="AX40" s="366"/>
      <c r="AY40" s="366"/>
      <c r="AZ40" s="366"/>
      <c r="BA40" s="366"/>
      <c r="BB40" s="366"/>
      <c r="BC40" s="366"/>
      <c r="BD40" s="366"/>
      <c r="BE40" s="366"/>
      <c r="BF40" s="366"/>
      <c r="BG40" s="366"/>
      <c r="BH40" s="366"/>
      <c r="BI40" s="366"/>
      <c r="BJ40" s="366"/>
      <c r="BK40" s="366"/>
      <c r="BL40" s="366"/>
      <c r="BM40" s="366"/>
      <c r="BN40" s="366"/>
      <c r="BO40" s="366"/>
      <c r="BP40" s="366"/>
      <c r="BQ40" s="366"/>
      <c r="BR40" s="366"/>
      <c r="BS40" s="366"/>
      <c r="BT40" s="366"/>
      <c r="BU40" s="366"/>
      <c r="BV40" s="366"/>
      <c r="BW40" s="366"/>
      <c r="BX40" s="366"/>
      <c r="BY40" s="366"/>
      <c r="BZ40" s="366"/>
      <c r="CA40" s="366"/>
      <c r="CB40" s="366"/>
      <c r="CC40" s="366"/>
      <c r="CD40" s="366"/>
      <c r="CE40" s="366"/>
      <c r="CF40" s="366"/>
      <c r="CG40" s="366"/>
      <c r="CH40" s="366"/>
      <c r="CI40" s="366"/>
      <c r="CJ40" s="366"/>
      <c r="CK40" s="366"/>
      <c r="CL40" s="366"/>
      <c r="CM40" s="366"/>
      <c r="CN40" s="366"/>
      <c r="CO40" s="366"/>
      <c r="CP40" s="366"/>
      <c r="CQ40" s="366"/>
      <c r="CR40" s="366"/>
      <c r="CS40" s="366"/>
      <c r="CT40" s="366"/>
      <c r="CU40" s="366"/>
      <c r="CV40" s="366"/>
      <c r="CW40" s="366"/>
      <c r="CX40" s="366"/>
      <c r="CY40" s="366"/>
      <c r="CZ40" s="366"/>
      <c r="DA40" s="366"/>
      <c r="DB40" s="366"/>
      <c r="DC40" s="366"/>
      <c r="DD40" s="366"/>
      <c r="DE40" s="366"/>
      <c r="DF40" s="366"/>
      <c r="DG40" s="366"/>
      <c r="DH40" s="366"/>
      <c r="DI40" s="366"/>
      <c r="DJ40" s="366"/>
      <c r="DK40" s="366"/>
      <c r="DL40" s="366"/>
      <c r="DM40" s="366"/>
      <c r="DN40" s="366"/>
      <c r="DO40" s="366"/>
      <c r="DP40" s="366"/>
      <c r="DQ40" s="366"/>
      <c r="DR40" s="366"/>
      <c r="DS40" s="366"/>
      <c r="DT40" s="366"/>
      <c r="DU40" s="366"/>
      <c r="DV40" s="366"/>
      <c r="DW40" s="366"/>
      <c r="DX40" s="366"/>
      <c r="DY40" s="366"/>
      <c r="DZ40" s="366"/>
      <c r="EA40" s="366"/>
      <c r="EB40" s="366"/>
      <c r="EC40" s="366"/>
      <c r="ED40" s="366"/>
      <c r="EE40" s="366"/>
      <c r="EF40" s="366"/>
      <c r="EG40" s="366"/>
      <c r="EH40" s="366"/>
      <c r="EI40" s="366"/>
      <c r="EJ40" s="366"/>
      <c r="EK40" s="366"/>
      <c r="EL40" s="366"/>
      <c r="EM40" s="366"/>
      <c r="EN40" s="366"/>
      <c r="EO40" s="366"/>
      <c r="EP40" s="366"/>
      <c r="EQ40" s="366"/>
      <c r="ER40" s="366"/>
      <c r="ES40" s="366"/>
      <c r="ET40" s="366"/>
      <c r="EU40" s="366"/>
      <c r="EV40" s="366"/>
      <c r="EW40" s="366"/>
      <c r="EX40" s="366"/>
      <c r="EY40" s="366"/>
      <c r="EZ40" s="366"/>
      <c r="FA40" s="366"/>
      <c r="FB40" s="366"/>
      <c r="FC40" s="366"/>
      <c r="FD40" s="366"/>
      <c r="FE40" s="366"/>
      <c r="FF40" s="366"/>
      <c r="FG40" s="366"/>
      <c r="FH40" s="366"/>
      <c r="FI40" s="366"/>
      <c r="FJ40" s="366"/>
      <c r="FK40" s="366"/>
      <c r="FL40" s="366"/>
      <c r="FM40" s="366"/>
      <c r="FN40" s="366"/>
      <c r="FO40" s="366"/>
      <c r="FP40" s="366"/>
      <c r="FQ40" s="366"/>
      <c r="FR40" s="366"/>
      <c r="FS40" s="366"/>
      <c r="FT40" s="366"/>
      <c r="FU40" s="366"/>
      <c r="FV40" s="366"/>
      <c r="FW40" s="366"/>
      <c r="FX40" s="366"/>
      <c r="FY40" s="366"/>
      <c r="FZ40" s="366"/>
      <c r="GA40" s="366"/>
      <c r="GB40" s="366"/>
      <c r="GC40" s="366"/>
      <c r="GD40" s="366"/>
      <c r="GE40" s="366"/>
      <c r="GF40" s="366"/>
      <c r="GG40" s="366"/>
      <c r="GH40" s="366"/>
      <c r="GI40" s="366"/>
      <c r="GJ40" s="366"/>
      <c r="GK40" s="366"/>
      <c r="GL40" s="366"/>
      <c r="GM40" s="366"/>
      <c r="GN40" s="366"/>
      <c r="GO40" s="366"/>
      <c r="GP40" s="366"/>
      <c r="GQ40" s="366"/>
      <c r="GR40" s="366"/>
      <c r="GS40" s="366"/>
      <c r="GT40" s="366"/>
      <c r="GU40" s="366"/>
      <c r="GV40" s="366"/>
      <c r="GW40" s="366"/>
      <c r="GX40" s="366"/>
      <c r="GY40" s="366"/>
      <c r="GZ40" s="366"/>
      <c r="HA40" s="366"/>
      <c r="HB40" s="366"/>
      <c r="HC40" s="366"/>
    </row>
    <row r="41" spans="1:211" s="310" customFormat="1" ht="29.1" customHeight="1">
      <c r="A41" s="411"/>
      <c r="B41" s="436"/>
      <c r="C41" s="1068" t="s">
        <v>39</v>
      </c>
      <c r="D41" s="251">
        <v>0</v>
      </c>
      <c r="E41" s="1040">
        <v>41412000</v>
      </c>
      <c r="F41" s="1040">
        <v>41412000</v>
      </c>
      <c r="G41" s="1041"/>
      <c r="H41" s="1041"/>
      <c r="I41" s="1042"/>
      <c r="J41" s="1043">
        <v>44927</v>
      </c>
      <c r="K41" s="1043">
        <v>45291</v>
      </c>
      <c r="L41" s="802"/>
      <c r="M41" s="802"/>
      <c r="N41" s="801"/>
      <c r="O41" s="366"/>
      <c r="P41" s="366"/>
      <c r="Q41" s="366"/>
      <c r="R41" s="366"/>
      <c r="S41" s="366"/>
      <c r="T41" s="366"/>
      <c r="U41" s="366"/>
      <c r="V41" s="366"/>
      <c r="W41" s="366"/>
      <c r="X41" s="366"/>
      <c r="Y41" s="366"/>
      <c r="Z41" s="366"/>
      <c r="AA41" s="366"/>
      <c r="AB41" s="366"/>
      <c r="AC41" s="366"/>
      <c r="AD41" s="366"/>
      <c r="AE41" s="366"/>
      <c r="AF41" s="366"/>
      <c r="AG41" s="366"/>
      <c r="AH41" s="366"/>
      <c r="AI41" s="366"/>
      <c r="AJ41" s="366"/>
      <c r="AK41" s="366"/>
      <c r="AL41" s="366"/>
      <c r="AM41" s="366"/>
      <c r="AN41" s="366"/>
      <c r="AO41" s="366"/>
      <c r="AP41" s="366"/>
      <c r="AQ41" s="366"/>
      <c r="AR41" s="366"/>
      <c r="AS41" s="366"/>
      <c r="AT41" s="366"/>
      <c r="AU41" s="366"/>
      <c r="AV41" s="366"/>
      <c r="AW41" s="366"/>
      <c r="AX41" s="366"/>
      <c r="AY41" s="366"/>
      <c r="AZ41" s="366"/>
      <c r="BA41" s="366"/>
      <c r="BB41" s="366"/>
      <c r="BC41" s="366"/>
      <c r="BD41" s="366"/>
      <c r="BE41" s="366"/>
      <c r="BF41" s="366"/>
      <c r="BG41" s="366"/>
      <c r="BH41" s="366"/>
      <c r="BI41" s="366"/>
      <c r="BJ41" s="366"/>
      <c r="BK41" s="366"/>
      <c r="BL41" s="366"/>
      <c r="BM41" s="366"/>
      <c r="BN41" s="366"/>
      <c r="BO41" s="366"/>
      <c r="BP41" s="366"/>
      <c r="BQ41" s="366"/>
      <c r="BR41" s="366"/>
      <c r="BS41" s="366"/>
      <c r="BT41" s="366"/>
      <c r="BU41" s="366"/>
      <c r="BV41" s="366"/>
      <c r="BW41" s="366"/>
      <c r="BX41" s="366"/>
      <c r="BY41" s="366"/>
      <c r="BZ41" s="366"/>
      <c r="CA41" s="366"/>
      <c r="CB41" s="366"/>
      <c r="CC41" s="366"/>
      <c r="CD41" s="366"/>
      <c r="CE41" s="366"/>
      <c r="CF41" s="366"/>
      <c r="CG41" s="366"/>
      <c r="CH41" s="366"/>
      <c r="CI41" s="366"/>
      <c r="CJ41" s="366"/>
      <c r="CK41" s="366"/>
      <c r="CL41" s="366"/>
      <c r="CM41" s="366"/>
      <c r="CN41" s="366"/>
      <c r="CO41" s="366"/>
      <c r="CP41" s="366"/>
      <c r="CQ41" s="366"/>
      <c r="CR41" s="366"/>
      <c r="CS41" s="366"/>
      <c r="CT41" s="366"/>
      <c r="CU41" s="366"/>
      <c r="CV41" s="366"/>
      <c r="CW41" s="366"/>
      <c r="CX41" s="366"/>
      <c r="CY41" s="366"/>
      <c r="CZ41" s="366"/>
      <c r="DA41" s="366"/>
      <c r="DB41" s="366"/>
      <c r="DC41" s="366"/>
      <c r="DD41" s="366"/>
      <c r="DE41" s="366"/>
      <c r="DF41" s="366"/>
      <c r="DG41" s="366"/>
      <c r="DH41" s="366"/>
      <c r="DI41" s="366"/>
      <c r="DJ41" s="366"/>
      <c r="DK41" s="366"/>
      <c r="DL41" s="366"/>
      <c r="DM41" s="366"/>
      <c r="DN41" s="366"/>
      <c r="DO41" s="366"/>
      <c r="DP41" s="366"/>
      <c r="DQ41" s="366"/>
      <c r="DR41" s="366"/>
      <c r="DS41" s="366"/>
      <c r="DT41" s="366"/>
      <c r="DU41" s="366"/>
      <c r="DV41" s="366"/>
      <c r="DW41" s="366"/>
      <c r="DX41" s="366"/>
      <c r="DY41" s="366"/>
      <c r="DZ41" s="366"/>
      <c r="EA41" s="366"/>
      <c r="EB41" s="366"/>
      <c r="EC41" s="366"/>
      <c r="ED41" s="366"/>
      <c r="EE41" s="366"/>
      <c r="EF41" s="366"/>
      <c r="EG41" s="366"/>
      <c r="EH41" s="366"/>
      <c r="EI41" s="366"/>
      <c r="EJ41" s="366"/>
      <c r="EK41" s="366"/>
      <c r="EL41" s="366"/>
      <c r="EM41" s="366"/>
      <c r="EN41" s="366"/>
      <c r="EO41" s="366"/>
      <c r="EP41" s="366"/>
      <c r="EQ41" s="366"/>
      <c r="ER41" s="366"/>
      <c r="ES41" s="366"/>
      <c r="ET41" s="366"/>
      <c r="EU41" s="366"/>
      <c r="EV41" s="366"/>
      <c r="EW41" s="366"/>
      <c r="EX41" s="366"/>
      <c r="EY41" s="366"/>
      <c r="EZ41" s="366"/>
      <c r="FA41" s="366"/>
      <c r="FB41" s="366"/>
      <c r="FC41" s="366"/>
      <c r="FD41" s="366"/>
      <c r="FE41" s="366"/>
      <c r="FF41" s="366"/>
      <c r="FG41" s="366"/>
      <c r="FH41" s="366"/>
      <c r="FI41" s="366"/>
      <c r="FJ41" s="366"/>
      <c r="FK41" s="366"/>
      <c r="FL41" s="366"/>
      <c r="FM41" s="366"/>
      <c r="FN41" s="366"/>
      <c r="FO41" s="366"/>
      <c r="FP41" s="366"/>
      <c r="FQ41" s="366"/>
      <c r="FR41" s="366"/>
      <c r="FS41" s="366"/>
      <c r="FT41" s="366"/>
      <c r="FU41" s="366"/>
      <c r="FV41" s="366"/>
      <c r="FW41" s="366"/>
      <c r="FX41" s="366"/>
      <c r="FY41" s="366"/>
      <c r="FZ41" s="366"/>
      <c r="GA41" s="366"/>
      <c r="GB41" s="366"/>
      <c r="GC41" s="366"/>
      <c r="GD41" s="366"/>
      <c r="GE41" s="366"/>
      <c r="GF41" s="366"/>
      <c r="GG41" s="366"/>
      <c r="GH41" s="366"/>
      <c r="GI41" s="366"/>
      <c r="GJ41" s="366"/>
      <c r="GK41" s="366"/>
      <c r="GL41" s="366"/>
      <c r="GM41" s="366"/>
      <c r="GN41" s="366"/>
      <c r="GO41" s="366"/>
      <c r="GP41" s="366"/>
      <c r="GQ41" s="366"/>
      <c r="GR41" s="366"/>
      <c r="GS41" s="366"/>
      <c r="GT41" s="366"/>
      <c r="GU41" s="366"/>
      <c r="GV41" s="366"/>
      <c r="GW41" s="366"/>
      <c r="GX41" s="366"/>
      <c r="GY41" s="366"/>
      <c r="GZ41" s="366"/>
      <c r="HA41" s="366"/>
      <c r="HB41" s="366"/>
      <c r="HC41" s="366"/>
    </row>
    <row r="42" spans="1:211" s="310" customFormat="1" ht="29.1" customHeight="1">
      <c r="A42" s="411" t="s">
        <v>203</v>
      </c>
      <c r="B42" s="529" t="s">
        <v>204</v>
      </c>
      <c r="C42" s="1068" t="s">
        <v>38</v>
      </c>
      <c r="D42" s="250">
        <v>4</v>
      </c>
      <c r="E42" s="1040">
        <v>350000000</v>
      </c>
      <c r="F42" s="1041">
        <v>0</v>
      </c>
      <c r="G42" s="1040">
        <v>350000000</v>
      </c>
      <c r="H42" s="1041">
        <v>0</v>
      </c>
      <c r="I42" s="1042"/>
      <c r="J42" s="1043">
        <v>44927</v>
      </c>
      <c r="K42" s="1043">
        <v>45291</v>
      </c>
      <c r="L42" s="802">
        <f>D43/D42</f>
        <v>0</v>
      </c>
      <c r="M42" s="802">
        <f>F43/G42</f>
        <v>0</v>
      </c>
      <c r="N42" s="870">
        <v>0</v>
      </c>
      <c r="O42" s="366"/>
      <c r="P42" s="366"/>
      <c r="Q42" s="366"/>
      <c r="R42" s="366"/>
      <c r="S42" s="366"/>
      <c r="T42" s="366"/>
      <c r="U42" s="366"/>
      <c r="V42" s="366"/>
      <c r="W42" s="366"/>
      <c r="X42" s="366"/>
      <c r="Y42" s="366"/>
      <c r="Z42" s="366"/>
      <c r="AA42" s="366"/>
      <c r="AB42" s="366"/>
      <c r="AC42" s="366"/>
      <c r="AD42" s="366"/>
      <c r="AE42" s="366"/>
      <c r="AF42" s="366"/>
      <c r="AG42" s="366"/>
      <c r="AH42" s="366"/>
      <c r="AI42" s="366"/>
      <c r="AJ42" s="366"/>
      <c r="AK42" s="366"/>
      <c r="AL42" s="366"/>
      <c r="AM42" s="366"/>
      <c r="AN42" s="366"/>
      <c r="AO42" s="366"/>
      <c r="AP42" s="366"/>
      <c r="AQ42" s="366"/>
      <c r="AR42" s="366"/>
      <c r="AS42" s="366"/>
      <c r="AT42" s="366"/>
      <c r="AU42" s="366"/>
      <c r="AV42" s="366"/>
      <c r="AW42" s="366"/>
      <c r="AX42" s="366"/>
      <c r="AY42" s="366"/>
      <c r="AZ42" s="366"/>
      <c r="BA42" s="366"/>
      <c r="BB42" s="366"/>
      <c r="BC42" s="366"/>
      <c r="BD42" s="366"/>
      <c r="BE42" s="366"/>
      <c r="BF42" s="366"/>
      <c r="BG42" s="366"/>
      <c r="BH42" s="366"/>
      <c r="BI42" s="366"/>
      <c r="BJ42" s="366"/>
      <c r="BK42" s="366"/>
      <c r="BL42" s="366"/>
      <c r="BM42" s="366"/>
      <c r="BN42" s="366"/>
      <c r="BO42" s="366"/>
      <c r="BP42" s="366"/>
      <c r="BQ42" s="366"/>
      <c r="BR42" s="366"/>
      <c r="BS42" s="366"/>
      <c r="BT42" s="366"/>
      <c r="BU42" s="366"/>
      <c r="BV42" s="366"/>
      <c r="BW42" s="366"/>
      <c r="BX42" s="366"/>
      <c r="BY42" s="366"/>
      <c r="BZ42" s="366"/>
      <c r="CA42" s="366"/>
      <c r="CB42" s="366"/>
      <c r="CC42" s="366"/>
      <c r="CD42" s="366"/>
      <c r="CE42" s="366"/>
      <c r="CF42" s="366"/>
      <c r="CG42" s="366"/>
      <c r="CH42" s="366"/>
      <c r="CI42" s="366"/>
      <c r="CJ42" s="366"/>
      <c r="CK42" s="366"/>
      <c r="CL42" s="366"/>
      <c r="CM42" s="366"/>
      <c r="CN42" s="366"/>
      <c r="CO42" s="366"/>
      <c r="CP42" s="366"/>
      <c r="CQ42" s="366"/>
      <c r="CR42" s="366"/>
      <c r="CS42" s="366"/>
      <c r="CT42" s="366"/>
      <c r="CU42" s="366"/>
      <c r="CV42" s="366"/>
      <c r="CW42" s="366"/>
      <c r="CX42" s="366"/>
      <c r="CY42" s="366"/>
      <c r="CZ42" s="366"/>
      <c r="DA42" s="366"/>
      <c r="DB42" s="366"/>
      <c r="DC42" s="366"/>
      <c r="DD42" s="366"/>
      <c r="DE42" s="366"/>
      <c r="DF42" s="366"/>
      <c r="DG42" s="366"/>
      <c r="DH42" s="366"/>
      <c r="DI42" s="366"/>
      <c r="DJ42" s="366"/>
      <c r="DK42" s="366"/>
      <c r="DL42" s="366"/>
      <c r="DM42" s="366"/>
      <c r="DN42" s="366"/>
      <c r="DO42" s="366"/>
      <c r="DP42" s="366"/>
      <c r="DQ42" s="366"/>
      <c r="DR42" s="366"/>
      <c r="DS42" s="366"/>
      <c r="DT42" s="366"/>
      <c r="DU42" s="366"/>
      <c r="DV42" s="366"/>
      <c r="DW42" s="366"/>
      <c r="DX42" s="366"/>
      <c r="DY42" s="366"/>
      <c r="DZ42" s="366"/>
      <c r="EA42" s="366"/>
      <c r="EB42" s="366"/>
      <c r="EC42" s="366"/>
      <c r="ED42" s="366"/>
      <c r="EE42" s="366"/>
      <c r="EF42" s="366"/>
      <c r="EG42" s="366"/>
      <c r="EH42" s="366"/>
      <c r="EI42" s="366"/>
      <c r="EJ42" s="366"/>
      <c r="EK42" s="366"/>
      <c r="EL42" s="366"/>
      <c r="EM42" s="366"/>
      <c r="EN42" s="366"/>
      <c r="EO42" s="366"/>
      <c r="EP42" s="366"/>
      <c r="EQ42" s="366"/>
      <c r="ER42" s="366"/>
      <c r="ES42" s="366"/>
      <c r="ET42" s="366"/>
      <c r="EU42" s="366"/>
      <c r="EV42" s="366"/>
      <c r="EW42" s="366"/>
      <c r="EX42" s="366"/>
      <c r="EY42" s="366"/>
      <c r="EZ42" s="366"/>
      <c r="FA42" s="366"/>
      <c r="FB42" s="366"/>
      <c r="FC42" s="366"/>
      <c r="FD42" s="366"/>
      <c r="FE42" s="366"/>
      <c r="FF42" s="366"/>
      <c r="FG42" s="366"/>
      <c r="FH42" s="366"/>
      <c r="FI42" s="366"/>
      <c r="FJ42" s="366"/>
      <c r="FK42" s="366"/>
      <c r="FL42" s="366"/>
      <c r="FM42" s="366"/>
      <c r="FN42" s="366"/>
      <c r="FO42" s="366"/>
      <c r="FP42" s="366"/>
      <c r="FQ42" s="366"/>
      <c r="FR42" s="366"/>
      <c r="FS42" s="366"/>
      <c r="FT42" s="366"/>
      <c r="FU42" s="366"/>
      <c r="FV42" s="366"/>
      <c r="FW42" s="366"/>
      <c r="FX42" s="366"/>
      <c r="FY42" s="366"/>
      <c r="FZ42" s="366"/>
      <c r="GA42" s="366"/>
      <c r="GB42" s="366"/>
      <c r="GC42" s="366"/>
      <c r="GD42" s="366"/>
      <c r="GE42" s="366"/>
      <c r="GF42" s="366"/>
      <c r="GG42" s="366"/>
      <c r="GH42" s="366"/>
      <c r="GI42" s="366"/>
      <c r="GJ42" s="366"/>
      <c r="GK42" s="366"/>
      <c r="GL42" s="366"/>
      <c r="GM42" s="366"/>
      <c r="GN42" s="366"/>
      <c r="GO42" s="366"/>
      <c r="GP42" s="366"/>
      <c r="GQ42" s="366"/>
      <c r="GR42" s="366"/>
      <c r="GS42" s="366"/>
      <c r="GT42" s="366"/>
      <c r="GU42" s="366"/>
      <c r="GV42" s="366"/>
      <c r="GW42" s="366"/>
      <c r="GX42" s="366"/>
      <c r="GY42" s="366"/>
      <c r="GZ42" s="366"/>
      <c r="HA42" s="366"/>
      <c r="HB42" s="366"/>
      <c r="HC42" s="366"/>
    </row>
    <row r="43" spans="1:211" s="310" customFormat="1" ht="29.1" customHeight="1">
      <c r="A43" s="411"/>
      <c r="B43" s="529"/>
      <c r="C43" s="1068" t="s">
        <v>39</v>
      </c>
      <c r="D43" s="251">
        <v>0</v>
      </c>
      <c r="E43" s="1040">
        <f t="shared" si="1"/>
        <v>0</v>
      </c>
      <c r="F43" s="1041">
        <v>0</v>
      </c>
      <c r="G43" s="1041">
        <v>0</v>
      </c>
      <c r="H43" s="1041">
        <v>0</v>
      </c>
      <c r="I43" s="1042"/>
      <c r="J43" s="1043">
        <v>44927</v>
      </c>
      <c r="K43" s="1043">
        <v>45291</v>
      </c>
      <c r="L43" s="802"/>
      <c r="M43" s="802"/>
      <c r="N43" s="801"/>
      <c r="O43" s="366"/>
      <c r="P43" s="366"/>
      <c r="Q43" s="366"/>
      <c r="R43" s="366"/>
      <c r="S43" s="366"/>
      <c r="T43" s="366"/>
      <c r="U43" s="366"/>
      <c r="V43" s="366"/>
      <c r="W43" s="366"/>
      <c r="X43" s="366"/>
      <c r="Y43" s="366"/>
      <c r="Z43" s="366"/>
      <c r="AA43" s="366"/>
      <c r="AB43" s="366"/>
      <c r="AC43" s="366"/>
      <c r="AD43" s="366"/>
      <c r="AE43" s="366"/>
      <c r="AF43" s="366"/>
      <c r="AG43" s="366"/>
      <c r="AH43" s="366"/>
      <c r="AI43" s="366"/>
      <c r="AJ43" s="366"/>
      <c r="AK43" s="366"/>
      <c r="AL43" s="366"/>
      <c r="AM43" s="366"/>
      <c r="AN43" s="366"/>
      <c r="AO43" s="366"/>
      <c r="AP43" s="366"/>
      <c r="AQ43" s="366"/>
      <c r="AR43" s="366"/>
      <c r="AS43" s="366"/>
      <c r="AT43" s="366"/>
      <c r="AU43" s="366"/>
      <c r="AV43" s="366"/>
      <c r="AW43" s="366"/>
      <c r="AX43" s="366"/>
      <c r="AY43" s="366"/>
      <c r="AZ43" s="366"/>
      <c r="BA43" s="366"/>
      <c r="BB43" s="366"/>
      <c r="BC43" s="366"/>
      <c r="BD43" s="366"/>
      <c r="BE43" s="366"/>
      <c r="BF43" s="366"/>
      <c r="BG43" s="366"/>
      <c r="BH43" s="366"/>
      <c r="BI43" s="366"/>
      <c r="BJ43" s="366"/>
      <c r="BK43" s="366"/>
      <c r="BL43" s="366"/>
      <c r="BM43" s="366"/>
      <c r="BN43" s="366"/>
      <c r="BO43" s="366"/>
      <c r="BP43" s="366"/>
      <c r="BQ43" s="366"/>
      <c r="BR43" s="366"/>
      <c r="BS43" s="366"/>
      <c r="BT43" s="366"/>
      <c r="BU43" s="366"/>
      <c r="BV43" s="366"/>
      <c r="BW43" s="366"/>
      <c r="BX43" s="366"/>
      <c r="BY43" s="366"/>
      <c r="BZ43" s="366"/>
      <c r="CA43" s="366"/>
      <c r="CB43" s="366"/>
      <c r="CC43" s="366"/>
      <c r="CD43" s="366"/>
      <c r="CE43" s="366"/>
      <c r="CF43" s="366"/>
      <c r="CG43" s="366"/>
      <c r="CH43" s="366"/>
      <c r="CI43" s="366"/>
      <c r="CJ43" s="366"/>
      <c r="CK43" s="366"/>
      <c r="CL43" s="366"/>
      <c r="CM43" s="366"/>
      <c r="CN43" s="366"/>
      <c r="CO43" s="366"/>
      <c r="CP43" s="366"/>
      <c r="CQ43" s="366"/>
      <c r="CR43" s="366"/>
      <c r="CS43" s="366"/>
      <c r="CT43" s="366"/>
      <c r="CU43" s="366"/>
      <c r="CV43" s="366"/>
      <c r="CW43" s="366"/>
      <c r="CX43" s="366"/>
      <c r="CY43" s="366"/>
      <c r="CZ43" s="366"/>
      <c r="DA43" s="366"/>
      <c r="DB43" s="366"/>
      <c r="DC43" s="366"/>
      <c r="DD43" s="366"/>
      <c r="DE43" s="366"/>
      <c r="DF43" s="366"/>
      <c r="DG43" s="366"/>
      <c r="DH43" s="366"/>
      <c r="DI43" s="366"/>
      <c r="DJ43" s="366"/>
      <c r="DK43" s="366"/>
      <c r="DL43" s="366"/>
      <c r="DM43" s="366"/>
      <c r="DN43" s="366"/>
      <c r="DO43" s="366"/>
      <c r="DP43" s="366"/>
      <c r="DQ43" s="366"/>
      <c r="DR43" s="366"/>
      <c r="DS43" s="366"/>
      <c r="DT43" s="366"/>
      <c r="DU43" s="366"/>
      <c r="DV43" s="366"/>
      <c r="DW43" s="366"/>
      <c r="DX43" s="366"/>
      <c r="DY43" s="366"/>
      <c r="DZ43" s="366"/>
      <c r="EA43" s="366"/>
      <c r="EB43" s="366"/>
      <c r="EC43" s="366"/>
      <c r="ED43" s="366"/>
      <c r="EE43" s="366"/>
      <c r="EF43" s="366"/>
      <c r="EG43" s="366"/>
      <c r="EH43" s="366"/>
      <c r="EI43" s="366"/>
      <c r="EJ43" s="366"/>
      <c r="EK43" s="366"/>
      <c r="EL43" s="366"/>
      <c r="EM43" s="366"/>
      <c r="EN43" s="366"/>
      <c r="EO43" s="366"/>
      <c r="EP43" s="366"/>
      <c r="EQ43" s="366"/>
      <c r="ER43" s="366"/>
      <c r="ES43" s="366"/>
      <c r="ET43" s="366"/>
      <c r="EU43" s="366"/>
      <c r="EV43" s="366"/>
      <c r="EW43" s="366"/>
      <c r="EX43" s="366"/>
      <c r="EY43" s="366"/>
      <c r="EZ43" s="366"/>
      <c r="FA43" s="366"/>
      <c r="FB43" s="366"/>
      <c r="FC43" s="366"/>
      <c r="FD43" s="366"/>
      <c r="FE43" s="366"/>
      <c r="FF43" s="366"/>
      <c r="FG43" s="366"/>
      <c r="FH43" s="366"/>
      <c r="FI43" s="366"/>
      <c r="FJ43" s="366"/>
      <c r="FK43" s="366"/>
      <c r="FL43" s="366"/>
      <c r="FM43" s="366"/>
      <c r="FN43" s="366"/>
      <c r="FO43" s="366"/>
      <c r="FP43" s="366"/>
      <c r="FQ43" s="366"/>
      <c r="FR43" s="366"/>
      <c r="FS43" s="366"/>
      <c r="FT43" s="366"/>
      <c r="FU43" s="366"/>
      <c r="FV43" s="366"/>
      <c r="FW43" s="366"/>
      <c r="FX43" s="366"/>
      <c r="FY43" s="366"/>
      <c r="FZ43" s="366"/>
      <c r="GA43" s="366"/>
      <c r="GB43" s="366"/>
      <c r="GC43" s="366"/>
      <c r="GD43" s="366"/>
      <c r="GE43" s="366"/>
      <c r="GF43" s="366"/>
      <c r="GG43" s="366"/>
      <c r="GH43" s="366"/>
      <c r="GI43" s="366"/>
      <c r="GJ43" s="366"/>
      <c r="GK43" s="366"/>
      <c r="GL43" s="366"/>
      <c r="GM43" s="366"/>
      <c r="GN43" s="366"/>
      <c r="GO43" s="366"/>
      <c r="GP43" s="366"/>
      <c r="GQ43" s="366"/>
      <c r="GR43" s="366"/>
      <c r="GS43" s="366"/>
      <c r="GT43" s="366"/>
      <c r="GU43" s="366"/>
      <c r="GV43" s="366"/>
      <c r="GW43" s="366"/>
      <c r="GX43" s="366"/>
      <c r="GY43" s="366"/>
      <c r="GZ43" s="366"/>
      <c r="HA43" s="366"/>
      <c r="HB43" s="366"/>
      <c r="HC43" s="366"/>
    </row>
    <row r="44" spans="1:211" s="310" customFormat="1" ht="29.1" customHeight="1">
      <c r="A44" s="411" t="s">
        <v>205</v>
      </c>
      <c r="B44" s="436" t="s">
        <v>206</v>
      </c>
      <c r="C44" s="1068" t="s">
        <v>38</v>
      </c>
      <c r="D44" s="250">
        <v>55</v>
      </c>
      <c r="E44" s="1040"/>
      <c r="F44" s="1041"/>
      <c r="G44" s="1041">
        <v>0</v>
      </c>
      <c r="H44" s="1041">
        <v>0</v>
      </c>
      <c r="I44" s="1042"/>
      <c r="J44" s="1043">
        <v>44927</v>
      </c>
      <c r="K44" s="1043">
        <v>45291</v>
      </c>
      <c r="L44" s="802">
        <f>D45/D44</f>
        <v>0</v>
      </c>
      <c r="M44" s="802">
        <v>0</v>
      </c>
      <c r="N44" s="801">
        <v>0</v>
      </c>
      <c r="O44" s="366"/>
      <c r="P44" s="366"/>
      <c r="Q44" s="366"/>
      <c r="R44" s="366"/>
      <c r="S44" s="366"/>
      <c r="T44" s="366"/>
      <c r="U44" s="366"/>
      <c r="V44" s="366"/>
      <c r="W44" s="366"/>
      <c r="X44" s="366"/>
      <c r="Y44" s="366"/>
      <c r="Z44" s="366"/>
      <c r="AA44" s="366"/>
      <c r="AB44" s="366"/>
      <c r="AC44" s="366"/>
      <c r="AD44" s="366"/>
      <c r="AE44" s="366"/>
      <c r="AF44" s="366"/>
      <c r="AG44" s="366"/>
      <c r="AH44" s="366"/>
      <c r="AI44" s="366"/>
      <c r="AJ44" s="366"/>
      <c r="AK44" s="366"/>
      <c r="AL44" s="366"/>
      <c r="AM44" s="366"/>
      <c r="AN44" s="366"/>
      <c r="AO44" s="366"/>
      <c r="AP44" s="366"/>
      <c r="AQ44" s="366"/>
      <c r="AR44" s="366"/>
      <c r="AS44" s="366"/>
      <c r="AT44" s="366"/>
      <c r="AU44" s="366"/>
      <c r="AV44" s="366"/>
      <c r="AW44" s="366"/>
      <c r="AX44" s="366"/>
      <c r="AY44" s="366"/>
      <c r="AZ44" s="366"/>
      <c r="BA44" s="366"/>
      <c r="BB44" s="366"/>
      <c r="BC44" s="366"/>
      <c r="BD44" s="366"/>
      <c r="BE44" s="366"/>
      <c r="BF44" s="366"/>
      <c r="BG44" s="366"/>
      <c r="BH44" s="366"/>
      <c r="BI44" s="366"/>
      <c r="BJ44" s="366"/>
      <c r="BK44" s="366"/>
      <c r="BL44" s="366"/>
      <c r="BM44" s="366"/>
      <c r="BN44" s="366"/>
      <c r="BO44" s="366"/>
      <c r="BP44" s="366"/>
      <c r="BQ44" s="366"/>
      <c r="BR44" s="366"/>
      <c r="BS44" s="366"/>
      <c r="BT44" s="366"/>
      <c r="BU44" s="366"/>
      <c r="BV44" s="366"/>
      <c r="BW44" s="366"/>
      <c r="BX44" s="366"/>
      <c r="BY44" s="366"/>
      <c r="BZ44" s="366"/>
      <c r="CA44" s="366"/>
      <c r="CB44" s="366"/>
      <c r="CC44" s="366"/>
      <c r="CD44" s="366"/>
      <c r="CE44" s="366"/>
      <c r="CF44" s="366"/>
      <c r="CG44" s="366"/>
      <c r="CH44" s="366"/>
      <c r="CI44" s="366"/>
      <c r="CJ44" s="366"/>
      <c r="CK44" s="366"/>
      <c r="CL44" s="366"/>
      <c r="CM44" s="366"/>
      <c r="CN44" s="366"/>
      <c r="CO44" s="366"/>
      <c r="CP44" s="366"/>
      <c r="CQ44" s="366"/>
      <c r="CR44" s="366"/>
      <c r="CS44" s="366"/>
      <c r="CT44" s="366"/>
      <c r="CU44" s="366"/>
      <c r="CV44" s="366"/>
      <c r="CW44" s="366"/>
      <c r="CX44" s="366"/>
      <c r="CY44" s="366"/>
      <c r="CZ44" s="366"/>
      <c r="DA44" s="366"/>
      <c r="DB44" s="366"/>
      <c r="DC44" s="366"/>
      <c r="DD44" s="366"/>
      <c r="DE44" s="366"/>
      <c r="DF44" s="366"/>
      <c r="DG44" s="366"/>
      <c r="DH44" s="366"/>
      <c r="DI44" s="366"/>
      <c r="DJ44" s="366"/>
      <c r="DK44" s="366"/>
      <c r="DL44" s="366"/>
      <c r="DM44" s="366"/>
      <c r="DN44" s="366"/>
      <c r="DO44" s="366"/>
      <c r="DP44" s="366"/>
      <c r="DQ44" s="366"/>
      <c r="DR44" s="366"/>
      <c r="DS44" s="366"/>
      <c r="DT44" s="366"/>
      <c r="DU44" s="366"/>
      <c r="DV44" s="366"/>
      <c r="DW44" s="366"/>
      <c r="DX44" s="366"/>
      <c r="DY44" s="366"/>
      <c r="DZ44" s="366"/>
      <c r="EA44" s="366"/>
      <c r="EB44" s="366"/>
      <c r="EC44" s="366"/>
      <c r="ED44" s="366"/>
      <c r="EE44" s="366"/>
      <c r="EF44" s="366"/>
      <c r="EG44" s="366"/>
      <c r="EH44" s="366"/>
      <c r="EI44" s="366"/>
      <c r="EJ44" s="366"/>
      <c r="EK44" s="366"/>
      <c r="EL44" s="366"/>
      <c r="EM44" s="366"/>
      <c r="EN44" s="366"/>
      <c r="EO44" s="366"/>
      <c r="EP44" s="366"/>
      <c r="EQ44" s="366"/>
      <c r="ER44" s="366"/>
      <c r="ES44" s="366"/>
      <c r="ET44" s="366"/>
      <c r="EU44" s="366"/>
      <c r="EV44" s="366"/>
      <c r="EW44" s="366"/>
      <c r="EX44" s="366"/>
      <c r="EY44" s="366"/>
      <c r="EZ44" s="366"/>
      <c r="FA44" s="366"/>
      <c r="FB44" s="366"/>
      <c r="FC44" s="366"/>
      <c r="FD44" s="366"/>
      <c r="FE44" s="366"/>
      <c r="FF44" s="366"/>
      <c r="FG44" s="366"/>
      <c r="FH44" s="366"/>
      <c r="FI44" s="366"/>
      <c r="FJ44" s="366"/>
      <c r="FK44" s="366"/>
      <c r="FL44" s="366"/>
      <c r="FM44" s="366"/>
      <c r="FN44" s="366"/>
      <c r="FO44" s="366"/>
      <c r="FP44" s="366"/>
      <c r="FQ44" s="366"/>
      <c r="FR44" s="366"/>
      <c r="FS44" s="366"/>
      <c r="FT44" s="366"/>
      <c r="FU44" s="366"/>
      <c r="FV44" s="366"/>
      <c r="FW44" s="366"/>
      <c r="FX44" s="366"/>
      <c r="FY44" s="366"/>
      <c r="FZ44" s="366"/>
      <c r="GA44" s="366"/>
      <c r="GB44" s="366"/>
      <c r="GC44" s="366"/>
      <c r="GD44" s="366"/>
      <c r="GE44" s="366"/>
      <c r="GF44" s="366"/>
      <c r="GG44" s="366"/>
      <c r="GH44" s="366"/>
      <c r="GI44" s="366"/>
      <c r="GJ44" s="366"/>
      <c r="GK44" s="366"/>
      <c r="GL44" s="366"/>
      <c r="GM44" s="366"/>
      <c r="GN44" s="366"/>
      <c r="GO44" s="366"/>
      <c r="GP44" s="366"/>
      <c r="GQ44" s="366"/>
      <c r="GR44" s="366"/>
      <c r="GS44" s="366"/>
      <c r="GT44" s="366"/>
      <c r="GU44" s="366"/>
      <c r="GV44" s="366"/>
      <c r="GW44" s="366"/>
      <c r="GX44" s="366"/>
      <c r="GY44" s="366"/>
      <c r="GZ44" s="366"/>
      <c r="HA44" s="366"/>
      <c r="HB44" s="366"/>
      <c r="HC44" s="366"/>
    </row>
    <row r="45" spans="1:211" s="310" customFormat="1" ht="29.1" customHeight="1">
      <c r="A45" s="411"/>
      <c r="B45" s="436"/>
      <c r="C45" s="1068" t="s">
        <v>39</v>
      </c>
      <c r="D45" s="251">
        <v>0</v>
      </c>
      <c r="E45" s="1040">
        <f t="shared" si="1"/>
        <v>0</v>
      </c>
      <c r="F45" s="1041"/>
      <c r="G45" s="1041">
        <v>0</v>
      </c>
      <c r="H45" s="1041">
        <v>0</v>
      </c>
      <c r="I45" s="1042"/>
      <c r="J45" s="1043">
        <v>44927</v>
      </c>
      <c r="K45" s="1043">
        <v>45291</v>
      </c>
      <c r="L45" s="802"/>
      <c r="M45" s="802"/>
      <c r="N45" s="801"/>
      <c r="O45" s="366"/>
      <c r="P45" s="366"/>
      <c r="Q45" s="366"/>
      <c r="R45" s="366"/>
      <c r="S45" s="366"/>
      <c r="T45" s="366"/>
      <c r="U45" s="366"/>
      <c r="V45" s="366"/>
      <c r="W45" s="366"/>
      <c r="X45" s="366"/>
      <c r="Y45" s="366"/>
      <c r="Z45" s="366"/>
      <c r="AA45" s="366"/>
      <c r="AB45" s="366"/>
      <c r="AC45" s="366"/>
      <c r="AD45" s="366"/>
      <c r="AE45" s="366"/>
      <c r="AF45" s="366"/>
      <c r="AG45" s="366"/>
      <c r="AH45" s="366"/>
      <c r="AI45" s="366"/>
      <c r="AJ45" s="366"/>
      <c r="AK45" s="366"/>
      <c r="AL45" s="366"/>
      <c r="AM45" s="366"/>
      <c r="AN45" s="366"/>
      <c r="AO45" s="366"/>
      <c r="AP45" s="366"/>
      <c r="AQ45" s="366"/>
      <c r="AR45" s="366"/>
      <c r="AS45" s="366"/>
      <c r="AT45" s="366"/>
      <c r="AU45" s="366"/>
      <c r="AV45" s="366"/>
      <c r="AW45" s="366"/>
      <c r="AX45" s="366"/>
      <c r="AY45" s="366"/>
      <c r="AZ45" s="366"/>
      <c r="BA45" s="366"/>
      <c r="BB45" s="366"/>
      <c r="BC45" s="366"/>
      <c r="BD45" s="366"/>
      <c r="BE45" s="366"/>
      <c r="BF45" s="366"/>
      <c r="BG45" s="366"/>
      <c r="BH45" s="366"/>
      <c r="BI45" s="366"/>
      <c r="BJ45" s="366"/>
      <c r="BK45" s="366"/>
      <c r="BL45" s="366"/>
      <c r="BM45" s="366"/>
      <c r="BN45" s="366"/>
      <c r="BO45" s="366"/>
      <c r="BP45" s="366"/>
      <c r="BQ45" s="366"/>
      <c r="BR45" s="366"/>
      <c r="BS45" s="366"/>
      <c r="BT45" s="366"/>
      <c r="BU45" s="366"/>
      <c r="BV45" s="366"/>
      <c r="BW45" s="366"/>
      <c r="BX45" s="366"/>
      <c r="BY45" s="366"/>
      <c r="BZ45" s="366"/>
      <c r="CA45" s="366"/>
      <c r="CB45" s="366"/>
      <c r="CC45" s="366"/>
      <c r="CD45" s="366"/>
      <c r="CE45" s="366"/>
      <c r="CF45" s="366"/>
      <c r="CG45" s="366"/>
      <c r="CH45" s="366"/>
      <c r="CI45" s="366"/>
      <c r="CJ45" s="366"/>
      <c r="CK45" s="366"/>
      <c r="CL45" s="366"/>
      <c r="CM45" s="366"/>
      <c r="CN45" s="366"/>
      <c r="CO45" s="366"/>
      <c r="CP45" s="366"/>
      <c r="CQ45" s="366"/>
      <c r="CR45" s="366"/>
      <c r="CS45" s="366"/>
      <c r="CT45" s="366"/>
      <c r="CU45" s="366"/>
      <c r="CV45" s="366"/>
      <c r="CW45" s="366"/>
      <c r="CX45" s="366"/>
      <c r="CY45" s="366"/>
      <c r="CZ45" s="366"/>
      <c r="DA45" s="366"/>
      <c r="DB45" s="366"/>
      <c r="DC45" s="366"/>
      <c r="DD45" s="366"/>
      <c r="DE45" s="366"/>
      <c r="DF45" s="366"/>
      <c r="DG45" s="366"/>
      <c r="DH45" s="366"/>
      <c r="DI45" s="366"/>
      <c r="DJ45" s="366"/>
      <c r="DK45" s="366"/>
      <c r="DL45" s="366"/>
      <c r="DM45" s="366"/>
      <c r="DN45" s="366"/>
      <c r="DO45" s="366"/>
      <c r="DP45" s="366"/>
      <c r="DQ45" s="366"/>
      <c r="DR45" s="366"/>
      <c r="DS45" s="366"/>
      <c r="DT45" s="366"/>
      <c r="DU45" s="366"/>
      <c r="DV45" s="366"/>
      <c r="DW45" s="366"/>
      <c r="DX45" s="366"/>
      <c r="DY45" s="366"/>
      <c r="DZ45" s="366"/>
      <c r="EA45" s="366"/>
      <c r="EB45" s="366"/>
      <c r="EC45" s="366"/>
      <c r="ED45" s="366"/>
      <c r="EE45" s="366"/>
      <c r="EF45" s="366"/>
      <c r="EG45" s="366"/>
      <c r="EH45" s="366"/>
      <c r="EI45" s="366"/>
      <c r="EJ45" s="366"/>
      <c r="EK45" s="366"/>
      <c r="EL45" s="366"/>
      <c r="EM45" s="366"/>
      <c r="EN45" s="366"/>
      <c r="EO45" s="366"/>
      <c r="EP45" s="366"/>
      <c r="EQ45" s="366"/>
      <c r="ER45" s="366"/>
      <c r="ES45" s="366"/>
      <c r="ET45" s="366"/>
      <c r="EU45" s="366"/>
      <c r="EV45" s="366"/>
      <c r="EW45" s="366"/>
      <c r="EX45" s="366"/>
      <c r="EY45" s="366"/>
      <c r="EZ45" s="366"/>
      <c r="FA45" s="366"/>
      <c r="FB45" s="366"/>
      <c r="FC45" s="366"/>
      <c r="FD45" s="366"/>
      <c r="FE45" s="366"/>
      <c r="FF45" s="366"/>
      <c r="FG45" s="366"/>
      <c r="FH45" s="366"/>
      <c r="FI45" s="366"/>
      <c r="FJ45" s="366"/>
      <c r="FK45" s="366"/>
      <c r="FL45" s="366"/>
      <c r="FM45" s="366"/>
      <c r="FN45" s="366"/>
      <c r="FO45" s="366"/>
      <c r="FP45" s="366"/>
      <c r="FQ45" s="366"/>
      <c r="FR45" s="366"/>
      <c r="FS45" s="366"/>
      <c r="FT45" s="366"/>
      <c r="FU45" s="366"/>
      <c r="FV45" s="366"/>
      <c r="FW45" s="366"/>
      <c r="FX45" s="366"/>
      <c r="FY45" s="366"/>
      <c r="FZ45" s="366"/>
      <c r="GA45" s="366"/>
      <c r="GB45" s="366"/>
      <c r="GC45" s="366"/>
      <c r="GD45" s="366"/>
      <c r="GE45" s="366"/>
      <c r="GF45" s="366"/>
      <c r="GG45" s="366"/>
      <c r="GH45" s="366"/>
      <c r="GI45" s="366"/>
      <c r="GJ45" s="366"/>
      <c r="GK45" s="366"/>
      <c r="GL45" s="366"/>
      <c r="GM45" s="366"/>
      <c r="GN45" s="366"/>
      <c r="GO45" s="366"/>
      <c r="GP45" s="366"/>
      <c r="GQ45" s="366"/>
      <c r="GR45" s="366"/>
      <c r="GS45" s="366"/>
      <c r="GT45" s="366"/>
      <c r="GU45" s="366"/>
      <c r="GV45" s="366"/>
      <c r="GW45" s="366"/>
      <c r="GX45" s="366"/>
      <c r="GY45" s="366"/>
      <c r="GZ45" s="366"/>
      <c r="HA45" s="366"/>
      <c r="HB45" s="366"/>
      <c r="HC45" s="366"/>
    </row>
    <row r="46" spans="1:211" s="310" customFormat="1" ht="29.1" customHeight="1">
      <c r="A46" s="411" t="s">
        <v>207</v>
      </c>
      <c r="B46" s="436" t="s">
        <v>208</v>
      </c>
      <c r="C46" s="1068" t="s">
        <v>38</v>
      </c>
      <c r="D46" s="250">
        <v>1</v>
      </c>
      <c r="E46" s="1040">
        <f t="shared" si="1"/>
        <v>925372200</v>
      </c>
      <c r="F46" s="1041">
        <v>575372200</v>
      </c>
      <c r="G46" s="1041">
        <v>350000000</v>
      </c>
      <c r="H46" s="1041">
        <v>0</v>
      </c>
      <c r="I46" s="1042"/>
      <c r="J46" s="1043">
        <v>44927</v>
      </c>
      <c r="K46" s="1043">
        <v>45291</v>
      </c>
      <c r="L46" s="802">
        <f>D47/D46</f>
        <v>0</v>
      </c>
      <c r="M46" s="802">
        <f>E47/E46</f>
        <v>0</v>
      </c>
      <c r="N46" s="870">
        <v>0</v>
      </c>
      <c r="O46" s="366"/>
      <c r="P46" s="366"/>
      <c r="Q46" s="366"/>
      <c r="R46" s="366"/>
      <c r="S46" s="366"/>
      <c r="T46" s="366"/>
      <c r="U46" s="366"/>
      <c r="V46" s="366"/>
      <c r="W46" s="366"/>
      <c r="X46" s="366"/>
      <c r="Y46" s="366"/>
      <c r="Z46" s="366"/>
      <c r="AA46" s="366"/>
      <c r="AB46" s="366"/>
      <c r="AC46" s="366"/>
      <c r="AD46" s="366"/>
      <c r="AE46" s="366"/>
      <c r="AF46" s="366"/>
      <c r="AG46" s="366"/>
      <c r="AH46" s="366"/>
      <c r="AI46" s="366"/>
      <c r="AJ46" s="366"/>
      <c r="AK46" s="366"/>
      <c r="AL46" s="366"/>
      <c r="AM46" s="366"/>
      <c r="AN46" s="366"/>
      <c r="AO46" s="366"/>
      <c r="AP46" s="366"/>
      <c r="AQ46" s="366"/>
      <c r="AR46" s="366"/>
      <c r="AS46" s="366"/>
      <c r="AT46" s="366"/>
      <c r="AU46" s="366"/>
      <c r="AV46" s="366"/>
      <c r="AW46" s="366"/>
      <c r="AX46" s="366"/>
      <c r="AY46" s="366"/>
      <c r="AZ46" s="366"/>
      <c r="BA46" s="366"/>
      <c r="BB46" s="366"/>
      <c r="BC46" s="366"/>
      <c r="BD46" s="366"/>
      <c r="BE46" s="366"/>
      <c r="BF46" s="366"/>
      <c r="BG46" s="366"/>
      <c r="BH46" s="366"/>
      <c r="BI46" s="366"/>
      <c r="BJ46" s="366"/>
      <c r="BK46" s="366"/>
      <c r="BL46" s="366"/>
      <c r="BM46" s="366"/>
      <c r="BN46" s="366"/>
      <c r="BO46" s="366"/>
      <c r="BP46" s="366"/>
      <c r="BQ46" s="366"/>
      <c r="BR46" s="366"/>
      <c r="BS46" s="366"/>
      <c r="BT46" s="366"/>
      <c r="BU46" s="366"/>
      <c r="BV46" s="366"/>
      <c r="BW46" s="366"/>
      <c r="BX46" s="366"/>
      <c r="BY46" s="366"/>
      <c r="BZ46" s="366"/>
      <c r="CA46" s="366"/>
      <c r="CB46" s="366"/>
      <c r="CC46" s="366"/>
      <c r="CD46" s="366"/>
      <c r="CE46" s="366"/>
      <c r="CF46" s="366"/>
      <c r="CG46" s="366"/>
      <c r="CH46" s="366"/>
      <c r="CI46" s="366"/>
      <c r="CJ46" s="366"/>
      <c r="CK46" s="366"/>
      <c r="CL46" s="366"/>
      <c r="CM46" s="366"/>
      <c r="CN46" s="366"/>
      <c r="CO46" s="366"/>
      <c r="CP46" s="366"/>
      <c r="CQ46" s="366"/>
      <c r="CR46" s="366"/>
      <c r="CS46" s="366"/>
      <c r="CT46" s="366"/>
      <c r="CU46" s="366"/>
      <c r="CV46" s="366"/>
      <c r="CW46" s="366"/>
      <c r="CX46" s="366"/>
      <c r="CY46" s="366"/>
      <c r="CZ46" s="366"/>
      <c r="DA46" s="366"/>
      <c r="DB46" s="366"/>
      <c r="DC46" s="366"/>
      <c r="DD46" s="366"/>
      <c r="DE46" s="366"/>
      <c r="DF46" s="366"/>
      <c r="DG46" s="366"/>
      <c r="DH46" s="366"/>
      <c r="DI46" s="366"/>
      <c r="DJ46" s="366"/>
      <c r="DK46" s="366"/>
      <c r="DL46" s="366"/>
      <c r="DM46" s="366"/>
      <c r="DN46" s="366"/>
      <c r="DO46" s="366"/>
      <c r="DP46" s="366"/>
      <c r="DQ46" s="366"/>
      <c r="DR46" s="366"/>
      <c r="DS46" s="366"/>
      <c r="DT46" s="366"/>
      <c r="DU46" s="366"/>
      <c r="DV46" s="366"/>
      <c r="DW46" s="366"/>
      <c r="DX46" s="366"/>
      <c r="DY46" s="366"/>
      <c r="DZ46" s="366"/>
      <c r="EA46" s="366"/>
      <c r="EB46" s="366"/>
      <c r="EC46" s="366"/>
      <c r="ED46" s="366"/>
      <c r="EE46" s="366"/>
      <c r="EF46" s="366"/>
      <c r="EG46" s="366"/>
      <c r="EH46" s="366"/>
      <c r="EI46" s="366"/>
      <c r="EJ46" s="366"/>
      <c r="EK46" s="366"/>
      <c r="EL46" s="366"/>
      <c r="EM46" s="366"/>
      <c r="EN46" s="366"/>
      <c r="EO46" s="366"/>
      <c r="EP46" s="366"/>
      <c r="EQ46" s="366"/>
      <c r="ER46" s="366"/>
      <c r="ES46" s="366"/>
      <c r="ET46" s="366"/>
      <c r="EU46" s="366"/>
      <c r="EV46" s="366"/>
      <c r="EW46" s="366"/>
      <c r="EX46" s="366"/>
      <c r="EY46" s="366"/>
      <c r="EZ46" s="366"/>
      <c r="FA46" s="366"/>
      <c r="FB46" s="366"/>
      <c r="FC46" s="366"/>
      <c r="FD46" s="366"/>
      <c r="FE46" s="366"/>
      <c r="FF46" s="366"/>
      <c r="FG46" s="366"/>
      <c r="FH46" s="366"/>
      <c r="FI46" s="366"/>
      <c r="FJ46" s="366"/>
      <c r="FK46" s="366"/>
      <c r="FL46" s="366"/>
      <c r="FM46" s="366"/>
      <c r="FN46" s="366"/>
      <c r="FO46" s="366"/>
      <c r="FP46" s="366"/>
      <c r="FQ46" s="366"/>
      <c r="FR46" s="366"/>
      <c r="FS46" s="366"/>
      <c r="FT46" s="366"/>
      <c r="FU46" s="366"/>
      <c r="FV46" s="366"/>
      <c r="FW46" s="366"/>
      <c r="FX46" s="366"/>
      <c r="FY46" s="366"/>
      <c r="FZ46" s="366"/>
      <c r="GA46" s="366"/>
      <c r="GB46" s="366"/>
      <c r="GC46" s="366"/>
      <c r="GD46" s="366"/>
      <c r="GE46" s="366"/>
      <c r="GF46" s="366"/>
      <c r="GG46" s="366"/>
      <c r="GH46" s="366"/>
      <c r="GI46" s="366"/>
      <c r="GJ46" s="366"/>
      <c r="GK46" s="366"/>
      <c r="GL46" s="366"/>
      <c r="GM46" s="366"/>
      <c r="GN46" s="366"/>
      <c r="GO46" s="366"/>
      <c r="GP46" s="366"/>
      <c r="GQ46" s="366"/>
      <c r="GR46" s="366"/>
      <c r="GS46" s="366"/>
      <c r="GT46" s="366"/>
      <c r="GU46" s="366"/>
      <c r="GV46" s="366"/>
      <c r="GW46" s="366"/>
      <c r="GX46" s="366"/>
      <c r="GY46" s="366"/>
      <c r="GZ46" s="366"/>
      <c r="HA46" s="366"/>
      <c r="HB46" s="366"/>
      <c r="HC46" s="366"/>
    </row>
    <row r="47" spans="1:211" s="310" customFormat="1" ht="29.1" customHeight="1">
      <c r="A47" s="411"/>
      <c r="B47" s="436"/>
      <c r="C47" s="1068" t="s">
        <v>39</v>
      </c>
      <c r="D47" s="251">
        <v>0</v>
      </c>
      <c r="E47" s="1040">
        <f t="shared" si="1"/>
        <v>0</v>
      </c>
      <c r="F47" s="1041">
        <v>0</v>
      </c>
      <c r="G47" s="1041">
        <v>0</v>
      </c>
      <c r="H47" s="1041">
        <v>0</v>
      </c>
      <c r="I47" s="1042"/>
      <c r="J47" s="1043">
        <v>44927</v>
      </c>
      <c r="K47" s="1043">
        <v>45291</v>
      </c>
      <c r="L47" s="802"/>
      <c r="M47" s="802"/>
      <c r="N47" s="801"/>
      <c r="O47" s="366"/>
      <c r="P47" s="366"/>
      <c r="Q47" s="366"/>
      <c r="R47" s="366"/>
      <c r="S47" s="366"/>
      <c r="T47" s="366"/>
      <c r="U47" s="366"/>
      <c r="V47" s="366"/>
      <c r="W47" s="366"/>
      <c r="X47" s="366"/>
      <c r="Y47" s="366"/>
      <c r="Z47" s="366"/>
      <c r="AA47" s="366"/>
      <c r="AB47" s="366"/>
      <c r="AC47" s="366"/>
      <c r="AD47" s="366"/>
      <c r="AE47" s="366"/>
      <c r="AF47" s="366"/>
      <c r="AG47" s="366"/>
      <c r="AH47" s="366"/>
      <c r="AI47" s="366"/>
      <c r="AJ47" s="366"/>
      <c r="AK47" s="366"/>
      <c r="AL47" s="366"/>
      <c r="AM47" s="366"/>
      <c r="AN47" s="366"/>
      <c r="AO47" s="366"/>
      <c r="AP47" s="366"/>
      <c r="AQ47" s="366"/>
      <c r="AR47" s="366"/>
      <c r="AS47" s="366"/>
      <c r="AT47" s="366"/>
      <c r="AU47" s="366"/>
      <c r="AV47" s="366"/>
      <c r="AW47" s="366"/>
      <c r="AX47" s="366"/>
      <c r="AY47" s="366"/>
      <c r="AZ47" s="366"/>
      <c r="BA47" s="366"/>
      <c r="BB47" s="366"/>
      <c r="BC47" s="366"/>
      <c r="BD47" s="366"/>
      <c r="BE47" s="366"/>
      <c r="BF47" s="366"/>
      <c r="BG47" s="366"/>
      <c r="BH47" s="366"/>
      <c r="BI47" s="366"/>
      <c r="BJ47" s="366"/>
      <c r="BK47" s="366"/>
      <c r="BL47" s="366"/>
      <c r="BM47" s="366"/>
      <c r="BN47" s="366"/>
      <c r="BO47" s="366"/>
      <c r="BP47" s="366"/>
      <c r="BQ47" s="366"/>
      <c r="BR47" s="366"/>
      <c r="BS47" s="366"/>
      <c r="BT47" s="366"/>
      <c r="BU47" s="366"/>
      <c r="BV47" s="366"/>
      <c r="BW47" s="366"/>
      <c r="BX47" s="366"/>
      <c r="BY47" s="366"/>
      <c r="BZ47" s="366"/>
      <c r="CA47" s="366"/>
      <c r="CB47" s="366"/>
      <c r="CC47" s="366"/>
      <c r="CD47" s="366"/>
      <c r="CE47" s="366"/>
      <c r="CF47" s="366"/>
      <c r="CG47" s="366"/>
      <c r="CH47" s="366"/>
      <c r="CI47" s="366"/>
      <c r="CJ47" s="366"/>
      <c r="CK47" s="366"/>
      <c r="CL47" s="366"/>
      <c r="CM47" s="366"/>
      <c r="CN47" s="366"/>
      <c r="CO47" s="366"/>
      <c r="CP47" s="366"/>
      <c r="CQ47" s="366"/>
      <c r="CR47" s="366"/>
      <c r="CS47" s="366"/>
      <c r="CT47" s="366"/>
      <c r="CU47" s="366"/>
      <c r="CV47" s="366"/>
      <c r="CW47" s="366"/>
      <c r="CX47" s="366"/>
      <c r="CY47" s="366"/>
      <c r="CZ47" s="366"/>
      <c r="DA47" s="366"/>
      <c r="DB47" s="366"/>
      <c r="DC47" s="366"/>
      <c r="DD47" s="366"/>
      <c r="DE47" s="366"/>
      <c r="DF47" s="366"/>
      <c r="DG47" s="366"/>
      <c r="DH47" s="366"/>
      <c r="DI47" s="366"/>
      <c r="DJ47" s="366"/>
      <c r="DK47" s="366"/>
      <c r="DL47" s="366"/>
      <c r="DM47" s="366"/>
      <c r="DN47" s="366"/>
      <c r="DO47" s="366"/>
      <c r="DP47" s="366"/>
      <c r="DQ47" s="366"/>
      <c r="DR47" s="366"/>
      <c r="DS47" s="366"/>
      <c r="DT47" s="366"/>
      <c r="DU47" s="366"/>
      <c r="DV47" s="366"/>
      <c r="DW47" s="366"/>
      <c r="DX47" s="366"/>
      <c r="DY47" s="366"/>
      <c r="DZ47" s="366"/>
      <c r="EA47" s="366"/>
      <c r="EB47" s="366"/>
      <c r="EC47" s="366"/>
      <c r="ED47" s="366"/>
      <c r="EE47" s="366"/>
      <c r="EF47" s="366"/>
      <c r="EG47" s="366"/>
      <c r="EH47" s="366"/>
      <c r="EI47" s="366"/>
      <c r="EJ47" s="366"/>
      <c r="EK47" s="366"/>
      <c r="EL47" s="366"/>
      <c r="EM47" s="366"/>
      <c r="EN47" s="366"/>
      <c r="EO47" s="366"/>
      <c r="EP47" s="366"/>
      <c r="EQ47" s="366"/>
      <c r="ER47" s="366"/>
      <c r="ES47" s="366"/>
      <c r="ET47" s="366"/>
      <c r="EU47" s="366"/>
      <c r="EV47" s="366"/>
      <c r="EW47" s="366"/>
      <c r="EX47" s="366"/>
      <c r="EY47" s="366"/>
      <c r="EZ47" s="366"/>
      <c r="FA47" s="366"/>
      <c r="FB47" s="366"/>
      <c r="FC47" s="366"/>
      <c r="FD47" s="366"/>
      <c r="FE47" s="366"/>
      <c r="FF47" s="366"/>
      <c r="FG47" s="366"/>
      <c r="FH47" s="366"/>
      <c r="FI47" s="366"/>
      <c r="FJ47" s="366"/>
      <c r="FK47" s="366"/>
      <c r="FL47" s="366"/>
      <c r="FM47" s="366"/>
      <c r="FN47" s="366"/>
      <c r="FO47" s="366"/>
      <c r="FP47" s="366"/>
      <c r="FQ47" s="366"/>
      <c r="FR47" s="366"/>
      <c r="FS47" s="366"/>
      <c r="FT47" s="366"/>
      <c r="FU47" s="366"/>
      <c r="FV47" s="366"/>
      <c r="FW47" s="366"/>
      <c r="FX47" s="366"/>
      <c r="FY47" s="366"/>
      <c r="FZ47" s="366"/>
      <c r="GA47" s="366"/>
      <c r="GB47" s="366"/>
      <c r="GC47" s="366"/>
      <c r="GD47" s="366"/>
      <c r="GE47" s="366"/>
      <c r="GF47" s="366"/>
      <c r="GG47" s="366"/>
      <c r="GH47" s="366"/>
      <c r="GI47" s="366"/>
      <c r="GJ47" s="366"/>
      <c r="GK47" s="366"/>
      <c r="GL47" s="366"/>
      <c r="GM47" s="366"/>
      <c r="GN47" s="366"/>
      <c r="GO47" s="366"/>
      <c r="GP47" s="366"/>
      <c r="GQ47" s="366"/>
      <c r="GR47" s="366"/>
      <c r="GS47" s="366"/>
      <c r="GT47" s="366"/>
      <c r="GU47" s="366"/>
      <c r="GV47" s="366"/>
      <c r="GW47" s="366"/>
      <c r="GX47" s="366"/>
      <c r="GY47" s="366"/>
      <c r="GZ47" s="366"/>
      <c r="HA47" s="366"/>
      <c r="HB47" s="366"/>
      <c r="HC47" s="366"/>
    </row>
    <row r="48" spans="1:211" s="310" customFormat="1" ht="29.1" customHeight="1">
      <c r="A48" s="411" t="s">
        <v>209</v>
      </c>
      <c r="B48" s="529" t="s">
        <v>210</v>
      </c>
      <c r="C48" s="1068" t="s">
        <v>38</v>
      </c>
      <c r="D48" s="250">
        <v>1</v>
      </c>
      <c r="E48" s="1040">
        <f t="shared" si="1"/>
        <v>4531930508</v>
      </c>
      <c r="F48" s="1041"/>
      <c r="G48" s="1041">
        <v>131930508</v>
      </c>
      <c r="H48" s="1041">
        <v>4400000000</v>
      </c>
      <c r="I48" s="1042"/>
      <c r="J48" s="1043">
        <v>44927</v>
      </c>
      <c r="K48" s="1043">
        <v>45291</v>
      </c>
      <c r="L48" s="802">
        <f>D49/D48</f>
        <v>0</v>
      </c>
      <c r="M48" s="802">
        <f>E49/E48</f>
        <v>0.53370764969373174</v>
      </c>
      <c r="N48" s="870">
        <f>L48*L48/M48</f>
        <v>0</v>
      </c>
      <c r="O48" s="366"/>
      <c r="P48" s="366"/>
      <c r="Q48" s="366"/>
      <c r="R48" s="366"/>
      <c r="S48" s="366"/>
      <c r="T48" s="366"/>
      <c r="U48" s="366"/>
      <c r="V48" s="366"/>
      <c r="W48" s="366"/>
      <c r="X48" s="366"/>
      <c r="Y48" s="366"/>
      <c r="Z48" s="366"/>
      <c r="AA48" s="366"/>
      <c r="AB48" s="366"/>
      <c r="AC48" s="366"/>
      <c r="AD48" s="366"/>
      <c r="AE48" s="366"/>
      <c r="AF48" s="366"/>
      <c r="AG48" s="366"/>
      <c r="AH48" s="366"/>
      <c r="AI48" s="366"/>
      <c r="AJ48" s="366"/>
      <c r="AK48" s="366"/>
      <c r="AL48" s="366"/>
      <c r="AM48" s="366"/>
      <c r="AN48" s="366"/>
      <c r="AO48" s="366"/>
      <c r="AP48" s="366"/>
      <c r="AQ48" s="366"/>
      <c r="AR48" s="366"/>
      <c r="AS48" s="366"/>
      <c r="AT48" s="366"/>
      <c r="AU48" s="366"/>
      <c r="AV48" s="366"/>
      <c r="AW48" s="366"/>
      <c r="AX48" s="366"/>
      <c r="AY48" s="366"/>
      <c r="AZ48" s="366"/>
      <c r="BA48" s="366"/>
      <c r="BB48" s="366"/>
      <c r="BC48" s="366"/>
      <c r="BD48" s="366"/>
      <c r="BE48" s="366"/>
      <c r="BF48" s="366"/>
      <c r="BG48" s="366"/>
      <c r="BH48" s="366"/>
      <c r="BI48" s="366"/>
      <c r="BJ48" s="366"/>
      <c r="BK48" s="366"/>
      <c r="BL48" s="366"/>
      <c r="BM48" s="366"/>
      <c r="BN48" s="366"/>
      <c r="BO48" s="366"/>
      <c r="BP48" s="366"/>
      <c r="BQ48" s="366"/>
      <c r="BR48" s="366"/>
      <c r="BS48" s="366"/>
      <c r="BT48" s="366"/>
      <c r="BU48" s="366"/>
      <c r="BV48" s="366"/>
      <c r="BW48" s="366"/>
      <c r="BX48" s="366"/>
      <c r="BY48" s="366"/>
      <c r="BZ48" s="366"/>
      <c r="CA48" s="366"/>
      <c r="CB48" s="366"/>
      <c r="CC48" s="366"/>
      <c r="CD48" s="366"/>
      <c r="CE48" s="366"/>
      <c r="CF48" s="366"/>
      <c r="CG48" s="366"/>
      <c r="CH48" s="366"/>
      <c r="CI48" s="366"/>
      <c r="CJ48" s="366"/>
      <c r="CK48" s="366"/>
      <c r="CL48" s="366"/>
      <c r="CM48" s="366"/>
      <c r="CN48" s="366"/>
      <c r="CO48" s="366"/>
      <c r="CP48" s="366"/>
      <c r="CQ48" s="366"/>
      <c r="CR48" s="366"/>
      <c r="CS48" s="366"/>
      <c r="CT48" s="366"/>
      <c r="CU48" s="366"/>
      <c r="CV48" s="366"/>
      <c r="CW48" s="366"/>
      <c r="CX48" s="366"/>
      <c r="CY48" s="366"/>
      <c r="CZ48" s="366"/>
      <c r="DA48" s="366"/>
      <c r="DB48" s="366"/>
      <c r="DC48" s="366"/>
      <c r="DD48" s="366"/>
      <c r="DE48" s="366"/>
      <c r="DF48" s="366"/>
      <c r="DG48" s="366"/>
      <c r="DH48" s="366"/>
      <c r="DI48" s="366"/>
      <c r="DJ48" s="366"/>
      <c r="DK48" s="366"/>
      <c r="DL48" s="366"/>
      <c r="DM48" s="366"/>
      <c r="DN48" s="366"/>
      <c r="DO48" s="366"/>
      <c r="DP48" s="366"/>
      <c r="DQ48" s="366"/>
      <c r="DR48" s="366"/>
      <c r="DS48" s="366"/>
      <c r="DT48" s="366"/>
      <c r="DU48" s="366"/>
      <c r="DV48" s="366"/>
      <c r="DW48" s="366"/>
      <c r="DX48" s="366"/>
      <c r="DY48" s="366"/>
      <c r="DZ48" s="366"/>
      <c r="EA48" s="366"/>
      <c r="EB48" s="366"/>
      <c r="EC48" s="366"/>
      <c r="ED48" s="366"/>
      <c r="EE48" s="366"/>
      <c r="EF48" s="366"/>
      <c r="EG48" s="366"/>
      <c r="EH48" s="366"/>
      <c r="EI48" s="366"/>
      <c r="EJ48" s="366"/>
      <c r="EK48" s="366"/>
      <c r="EL48" s="366"/>
      <c r="EM48" s="366"/>
      <c r="EN48" s="366"/>
      <c r="EO48" s="366"/>
      <c r="EP48" s="366"/>
      <c r="EQ48" s="366"/>
      <c r="ER48" s="366"/>
      <c r="ES48" s="366"/>
      <c r="ET48" s="366"/>
      <c r="EU48" s="366"/>
      <c r="EV48" s="366"/>
      <c r="EW48" s="366"/>
      <c r="EX48" s="366"/>
      <c r="EY48" s="366"/>
      <c r="EZ48" s="366"/>
      <c r="FA48" s="366"/>
      <c r="FB48" s="366"/>
      <c r="FC48" s="366"/>
      <c r="FD48" s="366"/>
      <c r="FE48" s="366"/>
      <c r="FF48" s="366"/>
      <c r="FG48" s="366"/>
      <c r="FH48" s="366"/>
      <c r="FI48" s="366"/>
      <c r="FJ48" s="366"/>
      <c r="FK48" s="366"/>
      <c r="FL48" s="366"/>
      <c r="FM48" s="366"/>
      <c r="FN48" s="366"/>
      <c r="FO48" s="366"/>
      <c r="FP48" s="366"/>
      <c r="FQ48" s="366"/>
      <c r="FR48" s="366"/>
      <c r="FS48" s="366"/>
      <c r="FT48" s="366"/>
      <c r="FU48" s="366"/>
      <c r="FV48" s="366"/>
      <c r="FW48" s="366"/>
      <c r="FX48" s="366"/>
      <c r="FY48" s="366"/>
      <c r="FZ48" s="366"/>
      <c r="GA48" s="366"/>
      <c r="GB48" s="366"/>
      <c r="GC48" s="366"/>
      <c r="GD48" s="366"/>
      <c r="GE48" s="366"/>
      <c r="GF48" s="366"/>
      <c r="GG48" s="366"/>
      <c r="GH48" s="366"/>
      <c r="GI48" s="366"/>
      <c r="GJ48" s="366"/>
      <c r="GK48" s="366"/>
      <c r="GL48" s="366"/>
      <c r="GM48" s="366"/>
      <c r="GN48" s="366"/>
      <c r="GO48" s="366"/>
      <c r="GP48" s="366"/>
      <c r="GQ48" s="366"/>
      <c r="GR48" s="366"/>
      <c r="GS48" s="366"/>
      <c r="GT48" s="366"/>
      <c r="GU48" s="366"/>
      <c r="GV48" s="366"/>
      <c r="GW48" s="366"/>
      <c r="GX48" s="366"/>
      <c r="GY48" s="366"/>
      <c r="GZ48" s="366"/>
      <c r="HA48" s="366"/>
      <c r="HB48" s="366"/>
      <c r="HC48" s="366"/>
    </row>
    <row r="49" spans="1:211" s="310" customFormat="1" ht="29.1" customHeight="1">
      <c r="A49" s="411"/>
      <c r="B49" s="529"/>
      <c r="C49" s="1068" t="s">
        <v>39</v>
      </c>
      <c r="D49" s="251">
        <v>0</v>
      </c>
      <c r="E49" s="1040">
        <f t="shared" si="1"/>
        <v>2418725980</v>
      </c>
      <c r="F49" s="1041">
        <v>0</v>
      </c>
      <c r="G49" s="1041">
        <v>43976836</v>
      </c>
      <c r="H49" s="1041">
        <v>2374749144</v>
      </c>
      <c r="I49" s="1042"/>
      <c r="J49" s="1043">
        <v>44927</v>
      </c>
      <c r="K49" s="1043">
        <v>45291</v>
      </c>
      <c r="L49" s="802"/>
      <c r="M49" s="802"/>
      <c r="N49" s="801"/>
      <c r="O49" s="366"/>
      <c r="P49" s="366"/>
      <c r="Q49" s="366"/>
      <c r="R49" s="366"/>
      <c r="S49" s="366"/>
      <c r="T49" s="366"/>
      <c r="U49" s="366"/>
      <c r="V49" s="366"/>
      <c r="W49" s="366"/>
      <c r="X49" s="366"/>
      <c r="Y49" s="366"/>
      <c r="Z49" s="366"/>
      <c r="AA49" s="366"/>
      <c r="AB49" s="366"/>
      <c r="AC49" s="366"/>
      <c r="AD49" s="366"/>
      <c r="AE49" s="366"/>
      <c r="AF49" s="366"/>
      <c r="AG49" s="366"/>
      <c r="AH49" s="366"/>
      <c r="AI49" s="366"/>
      <c r="AJ49" s="366"/>
      <c r="AK49" s="366"/>
      <c r="AL49" s="366"/>
      <c r="AM49" s="366"/>
      <c r="AN49" s="366"/>
      <c r="AO49" s="366"/>
      <c r="AP49" s="366"/>
      <c r="AQ49" s="366"/>
      <c r="AR49" s="366"/>
      <c r="AS49" s="366"/>
      <c r="AT49" s="366"/>
      <c r="AU49" s="366"/>
      <c r="AV49" s="366"/>
      <c r="AW49" s="366"/>
      <c r="AX49" s="366"/>
      <c r="AY49" s="366"/>
      <c r="AZ49" s="366"/>
      <c r="BA49" s="366"/>
      <c r="BB49" s="366"/>
      <c r="BC49" s="366"/>
      <c r="BD49" s="366"/>
      <c r="BE49" s="366"/>
      <c r="BF49" s="366"/>
      <c r="BG49" s="366"/>
      <c r="BH49" s="366"/>
      <c r="BI49" s="366"/>
      <c r="BJ49" s="366"/>
      <c r="BK49" s="366"/>
      <c r="BL49" s="366"/>
      <c r="BM49" s="366"/>
      <c r="BN49" s="366"/>
      <c r="BO49" s="366"/>
      <c r="BP49" s="366"/>
      <c r="BQ49" s="366"/>
      <c r="BR49" s="366"/>
      <c r="BS49" s="366"/>
      <c r="BT49" s="366"/>
      <c r="BU49" s="366"/>
      <c r="BV49" s="366"/>
      <c r="BW49" s="366"/>
      <c r="BX49" s="366"/>
      <c r="BY49" s="366"/>
      <c r="BZ49" s="366"/>
      <c r="CA49" s="366"/>
      <c r="CB49" s="366"/>
      <c r="CC49" s="366"/>
      <c r="CD49" s="366"/>
      <c r="CE49" s="366"/>
      <c r="CF49" s="366"/>
      <c r="CG49" s="366"/>
      <c r="CH49" s="366"/>
      <c r="CI49" s="366"/>
      <c r="CJ49" s="366"/>
      <c r="CK49" s="366"/>
      <c r="CL49" s="366"/>
      <c r="CM49" s="366"/>
      <c r="CN49" s="366"/>
      <c r="CO49" s="366"/>
      <c r="CP49" s="366"/>
      <c r="CQ49" s="366"/>
      <c r="CR49" s="366"/>
      <c r="CS49" s="366"/>
      <c r="CT49" s="366"/>
      <c r="CU49" s="366"/>
      <c r="CV49" s="366"/>
      <c r="CW49" s="366"/>
      <c r="CX49" s="366"/>
      <c r="CY49" s="366"/>
      <c r="CZ49" s="366"/>
      <c r="DA49" s="366"/>
      <c r="DB49" s="366"/>
      <c r="DC49" s="366"/>
      <c r="DD49" s="366"/>
      <c r="DE49" s="366"/>
      <c r="DF49" s="366"/>
      <c r="DG49" s="366"/>
      <c r="DH49" s="366"/>
      <c r="DI49" s="366"/>
      <c r="DJ49" s="366"/>
      <c r="DK49" s="366"/>
      <c r="DL49" s="366"/>
      <c r="DM49" s="366"/>
      <c r="DN49" s="366"/>
      <c r="DO49" s="366"/>
      <c r="DP49" s="366"/>
      <c r="DQ49" s="366"/>
      <c r="DR49" s="366"/>
      <c r="DS49" s="366"/>
      <c r="DT49" s="366"/>
      <c r="DU49" s="366"/>
      <c r="DV49" s="366"/>
      <c r="DW49" s="366"/>
      <c r="DX49" s="366"/>
      <c r="DY49" s="366"/>
      <c r="DZ49" s="366"/>
      <c r="EA49" s="366"/>
      <c r="EB49" s="366"/>
      <c r="EC49" s="366"/>
      <c r="ED49" s="366"/>
      <c r="EE49" s="366"/>
      <c r="EF49" s="366"/>
      <c r="EG49" s="366"/>
      <c r="EH49" s="366"/>
      <c r="EI49" s="366"/>
      <c r="EJ49" s="366"/>
      <c r="EK49" s="366"/>
      <c r="EL49" s="366"/>
      <c r="EM49" s="366"/>
      <c r="EN49" s="366"/>
      <c r="EO49" s="366"/>
      <c r="EP49" s="366"/>
      <c r="EQ49" s="366"/>
      <c r="ER49" s="366"/>
      <c r="ES49" s="366"/>
      <c r="ET49" s="366"/>
      <c r="EU49" s="366"/>
      <c r="EV49" s="366"/>
      <c r="EW49" s="366"/>
      <c r="EX49" s="366"/>
      <c r="EY49" s="366"/>
      <c r="EZ49" s="366"/>
      <c r="FA49" s="366"/>
      <c r="FB49" s="366"/>
      <c r="FC49" s="366"/>
      <c r="FD49" s="366"/>
      <c r="FE49" s="366"/>
      <c r="FF49" s="366"/>
      <c r="FG49" s="366"/>
      <c r="FH49" s="366"/>
      <c r="FI49" s="366"/>
      <c r="FJ49" s="366"/>
      <c r="FK49" s="366"/>
      <c r="FL49" s="366"/>
      <c r="FM49" s="366"/>
      <c r="FN49" s="366"/>
      <c r="FO49" s="366"/>
      <c r="FP49" s="366"/>
      <c r="FQ49" s="366"/>
      <c r="FR49" s="366"/>
      <c r="FS49" s="366"/>
      <c r="FT49" s="366"/>
      <c r="FU49" s="366"/>
      <c r="FV49" s="366"/>
      <c r="FW49" s="366"/>
      <c r="FX49" s="366"/>
      <c r="FY49" s="366"/>
      <c r="FZ49" s="366"/>
      <c r="GA49" s="366"/>
      <c r="GB49" s="366"/>
      <c r="GC49" s="366"/>
      <c r="GD49" s="366"/>
      <c r="GE49" s="366"/>
      <c r="GF49" s="366"/>
      <c r="GG49" s="366"/>
      <c r="GH49" s="366"/>
      <c r="GI49" s="366"/>
      <c r="GJ49" s="366"/>
      <c r="GK49" s="366"/>
      <c r="GL49" s="366"/>
      <c r="GM49" s="366"/>
      <c r="GN49" s="366"/>
      <c r="GO49" s="366"/>
      <c r="GP49" s="366"/>
      <c r="GQ49" s="366"/>
      <c r="GR49" s="366"/>
      <c r="GS49" s="366"/>
      <c r="GT49" s="366"/>
      <c r="GU49" s="366"/>
      <c r="GV49" s="366"/>
      <c r="GW49" s="366"/>
      <c r="GX49" s="366"/>
      <c r="GY49" s="366"/>
      <c r="GZ49" s="366"/>
      <c r="HA49" s="366"/>
      <c r="HB49" s="366"/>
      <c r="HC49" s="366"/>
    </row>
    <row r="50" spans="1:211" s="310" customFormat="1" ht="29.1" customHeight="1">
      <c r="A50" s="411" t="s">
        <v>211</v>
      </c>
      <c r="B50" s="529" t="s">
        <v>204</v>
      </c>
      <c r="C50" s="1068" t="s">
        <v>38</v>
      </c>
      <c r="D50" s="251">
        <v>1</v>
      </c>
      <c r="E50" s="1040">
        <v>1475898651</v>
      </c>
      <c r="F50" s="1041"/>
      <c r="G50" s="1040">
        <v>1475898651</v>
      </c>
      <c r="H50" s="1041"/>
      <c r="I50" s="1042"/>
      <c r="J50" s="1043">
        <v>44927</v>
      </c>
      <c r="K50" s="1043">
        <v>45291</v>
      </c>
      <c r="L50" s="802">
        <f>D51/D50</f>
        <v>0</v>
      </c>
      <c r="M50" s="802">
        <f>E51/E50</f>
        <v>0</v>
      </c>
      <c r="N50" s="870">
        <v>0</v>
      </c>
      <c r="O50" s="366"/>
      <c r="P50" s="366"/>
      <c r="Q50" s="366"/>
      <c r="R50" s="366"/>
      <c r="S50" s="366"/>
      <c r="T50" s="366"/>
      <c r="U50" s="366"/>
      <c r="V50" s="366"/>
      <c r="W50" s="366"/>
      <c r="X50" s="366"/>
      <c r="Y50" s="366"/>
      <c r="Z50" s="366"/>
      <c r="AA50" s="366"/>
      <c r="AB50" s="366"/>
      <c r="AC50" s="366"/>
      <c r="AD50" s="366"/>
      <c r="AE50" s="366"/>
      <c r="AF50" s="366"/>
      <c r="AG50" s="366"/>
      <c r="AH50" s="366"/>
      <c r="AI50" s="366"/>
      <c r="AJ50" s="366"/>
      <c r="AK50" s="366"/>
      <c r="AL50" s="366"/>
      <c r="AM50" s="366"/>
      <c r="AN50" s="366"/>
      <c r="AO50" s="366"/>
      <c r="AP50" s="366"/>
      <c r="AQ50" s="366"/>
      <c r="AR50" s="366"/>
      <c r="AS50" s="366"/>
      <c r="AT50" s="366"/>
      <c r="AU50" s="366"/>
      <c r="AV50" s="366"/>
      <c r="AW50" s="366"/>
      <c r="AX50" s="366"/>
      <c r="AY50" s="366"/>
      <c r="AZ50" s="366"/>
      <c r="BA50" s="366"/>
      <c r="BB50" s="366"/>
      <c r="BC50" s="366"/>
      <c r="BD50" s="366"/>
      <c r="BE50" s="366"/>
      <c r="BF50" s="366"/>
      <c r="BG50" s="366"/>
      <c r="BH50" s="366"/>
      <c r="BI50" s="366"/>
      <c r="BJ50" s="366"/>
      <c r="BK50" s="366"/>
      <c r="BL50" s="366"/>
      <c r="BM50" s="366"/>
      <c r="BN50" s="366"/>
      <c r="BO50" s="366"/>
      <c r="BP50" s="366"/>
      <c r="BQ50" s="366"/>
      <c r="BR50" s="366"/>
      <c r="BS50" s="366"/>
      <c r="BT50" s="366"/>
      <c r="BU50" s="366"/>
      <c r="BV50" s="366"/>
      <c r="BW50" s="366"/>
      <c r="BX50" s="366"/>
      <c r="BY50" s="366"/>
      <c r="BZ50" s="366"/>
      <c r="CA50" s="366"/>
      <c r="CB50" s="366"/>
      <c r="CC50" s="366"/>
      <c r="CD50" s="366"/>
      <c r="CE50" s="366"/>
      <c r="CF50" s="366"/>
      <c r="CG50" s="366"/>
      <c r="CH50" s="366"/>
      <c r="CI50" s="366"/>
      <c r="CJ50" s="366"/>
      <c r="CK50" s="366"/>
      <c r="CL50" s="366"/>
      <c r="CM50" s="366"/>
      <c r="CN50" s="366"/>
      <c r="CO50" s="366"/>
      <c r="CP50" s="366"/>
      <c r="CQ50" s="366"/>
      <c r="CR50" s="366"/>
      <c r="CS50" s="366"/>
      <c r="CT50" s="366"/>
      <c r="CU50" s="366"/>
      <c r="CV50" s="366"/>
      <c r="CW50" s="366"/>
      <c r="CX50" s="366"/>
      <c r="CY50" s="366"/>
      <c r="CZ50" s="366"/>
      <c r="DA50" s="366"/>
      <c r="DB50" s="366"/>
      <c r="DC50" s="366"/>
      <c r="DD50" s="366"/>
      <c r="DE50" s="366"/>
      <c r="DF50" s="366"/>
      <c r="DG50" s="366"/>
      <c r="DH50" s="366"/>
      <c r="DI50" s="366"/>
      <c r="DJ50" s="366"/>
      <c r="DK50" s="366"/>
      <c r="DL50" s="366"/>
      <c r="DM50" s="366"/>
      <c r="DN50" s="366"/>
      <c r="DO50" s="366"/>
      <c r="DP50" s="366"/>
      <c r="DQ50" s="366"/>
      <c r="DR50" s="366"/>
      <c r="DS50" s="366"/>
      <c r="DT50" s="366"/>
      <c r="DU50" s="366"/>
      <c r="DV50" s="366"/>
      <c r="DW50" s="366"/>
      <c r="DX50" s="366"/>
      <c r="DY50" s="366"/>
      <c r="DZ50" s="366"/>
      <c r="EA50" s="366"/>
      <c r="EB50" s="366"/>
      <c r="EC50" s="366"/>
      <c r="ED50" s="366"/>
      <c r="EE50" s="366"/>
      <c r="EF50" s="366"/>
      <c r="EG50" s="366"/>
      <c r="EH50" s="366"/>
      <c r="EI50" s="366"/>
      <c r="EJ50" s="366"/>
      <c r="EK50" s="366"/>
      <c r="EL50" s="366"/>
      <c r="EM50" s="366"/>
      <c r="EN50" s="366"/>
      <c r="EO50" s="366"/>
      <c r="EP50" s="366"/>
      <c r="EQ50" s="366"/>
      <c r="ER50" s="366"/>
      <c r="ES50" s="366"/>
      <c r="ET50" s="366"/>
      <c r="EU50" s="366"/>
      <c r="EV50" s="366"/>
      <c r="EW50" s="366"/>
      <c r="EX50" s="366"/>
      <c r="EY50" s="366"/>
      <c r="EZ50" s="366"/>
      <c r="FA50" s="366"/>
      <c r="FB50" s="366"/>
      <c r="FC50" s="366"/>
      <c r="FD50" s="366"/>
      <c r="FE50" s="366"/>
      <c r="FF50" s="366"/>
      <c r="FG50" s="366"/>
      <c r="FH50" s="366"/>
      <c r="FI50" s="366"/>
      <c r="FJ50" s="366"/>
      <c r="FK50" s="366"/>
      <c r="FL50" s="366"/>
      <c r="FM50" s="366"/>
      <c r="FN50" s="366"/>
      <c r="FO50" s="366"/>
      <c r="FP50" s="366"/>
      <c r="FQ50" s="366"/>
      <c r="FR50" s="366"/>
      <c r="FS50" s="366"/>
      <c r="FT50" s="366"/>
      <c r="FU50" s="366"/>
      <c r="FV50" s="366"/>
      <c r="FW50" s="366"/>
      <c r="FX50" s="366"/>
      <c r="FY50" s="366"/>
      <c r="FZ50" s="366"/>
      <c r="GA50" s="366"/>
      <c r="GB50" s="366"/>
      <c r="GC50" s="366"/>
      <c r="GD50" s="366"/>
      <c r="GE50" s="366"/>
      <c r="GF50" s="366"/>
      <c r="GG50" s="366"/>
      <c r="GH50" s="366"/>
      <c r="GI50" s="366"/>
      <c r="GJ50" s="366"/>
      <c r="GK50" s="366"/>
      <c r="GL50" s="366"/>
      <c r="GM50" s="366"/>
      <c r="GN50" s="366"/>
      <c r="GO50" s="366"/>
      <c r="GP50" s="366"/>
      <c r="GQ50" s="366"/>
      <c r="GR50" s="366"/>
      <c r="GS50" s="366"/>
      <c r="GT50" s="366"/>
      <c r="GU50" s="366"/>
      <c r="GV50" s="366"/>
      <c r="GW50" s="366"/>
      <c r="GX50" s="366"/>
      <c r="GY50" s="366"/>
      <c r="GZ50" s="366"/>
      <c r="HA50" s="366"/>
      <c r="HB50" s="366"/>
      <c r="HC50" s="366"/>
    </row>
    <row r="51" spans="1:211" s="310" customFormat="1" ht="29.1" customHeight="1">
      <c r="A51" s="411"/>
      <c r="B51" s="529"/>
      <c r="C51" s="1068" t="s">
        <v>39</v>
      </c>
      <c r="D51" s="251">
        <v>0</v>
      </c>
      <c r="E51" s="1040">
        <f t="shared" si="1"/>
        <v>0</v>
      </c>
      <c r="F51" s="1041"/>
      <c r="G51" s="1041"/>
      <c r="H51" s="1041"/>
      <c r="I51" s="1042"/>
      <c r="J51" s="1043">
        <v>44927</v>
      </c>
      <c r="K51" s="1043">
        <v>45291</v>
      </c>
      <c r="L51" s="802"/>
      <c r="M51" s="802"/>
      <c r="N51" s="801"/>
      <c r="O51" s="366"/>
      <c r="P51" s="366"/>
      <c r="Q51" s="366"/>
      <c r="R51" s="366"/>
      <c r="S51" s="366"/>
      <c r="T51" s="366"/>
      <c r="U51" s="366"/>
      <c r="V51" s="366"/>
      <c r="W51" s="366"/>
      <c r="X51" s="366"/>
      <c r="Y51" s="366"/>
      <c r="Z51" s="366"/>
      <c r="AA51" s="366"/>
      <c r="AB51" s="366"/>
      <c r="AC51" s="366"/>
      <c r="AD51" s="366"/>
      <c r="AE51" s="366"/>
      <c r="AF51" s="366"/>
      <c r="AG51" s="366"/>
      <c r="AH51" s="366"/>
      <c r="AI51" s="366"/>
      <c r="AJ51" s="366"/>
      <c r="AK51" s="366"/>
      <c r="AL51" s="366"/>
      <c r="AM51" s="366"/>
      <c r="AN51" s="366"/>
      <c r="AO51" s="366"/>
      <c r="AP51" s="366"/>
      <c r="AQ51" s="366"/>
      <c r="AR51" s="366"/>
      <c r="AS51" s="366"/>
      <c r="AT51" s="366"/>
      <c r="AU51" s="366"/>
      <c r="AV51" s="366"/>
      <c r="AW51" s="366"/>
      <c r="AX51" s="366"/>
      <c r="AY51" s="366"/>
      <c r="AZ51" s="366"/>
      <c r="BA51" s="366"/>
      <c r="BB51" s="366"/>
      <c r="BC51" s="366"/>
      <c r="BD51" s="366"/>
      <c r="BE51" s="366"/>
      <c r="BF51" s="366"/>
      <c r="BG51" s="366"/>
      <c r="BH51" s="366"/>
      <c r="BI51" s="366"/>
      <c r="BJ51" s="366"/>
      <c r="BK51" s="366"/>
      <c r="BL51" s="366"/>
      <c r="BM51" s="366"/>
      <c r="BN51" s="366"/>
      <c r="BO51" s="366"/>
      <c r="BP51" s="366"/>
      <c r="BQ51" s="366"/>
      <c r="BR51" s="366"/>
      <c r="BS51" s="366"/>
      <c r="BT51" s="366"/>
      <c r="BU51" s="366"/>
      <c r="BV51" s="366"/>
      <c r="BW51" s="366"/>
      <c r="BX51" s="366"/>
      <c r="BY51" s="366"/>
      <c r="BZ51" s="366"/>
      <c r="CA51" s="366"/>
      <c r="CB51" s="366"/>
      <c r="CC51" s="366"/>
      <c r="CD51" s="366"/>
      <c r="CE51" s="366"/>
      <c r="CF51" s="366"/>
      <c r="CG51" s="366"/>
      <c r="CH51" s="366"/>
      <c r="CI51" s="366"/>
      <c r="CJ51" s="366"/>
      <c r="CK51" s="366"/>
      <c r="CL51" s="366"/>
      <c r="CM51" s="366"/>
      <c r="CN51" s="366"/>
      <c r="CO51" s="366"/>
      <c r="CP51" s="366"/>
      <c r="CQ51" s="366"/>
      <c r="CR51" s="366"/>
      <c r="CS51" s="366"/>
      <c r="CT51" s="366"/>
      <c r="CU51" s="366"/>
      <c r="CV51" s="366"/>
      <c r="CW51" s="366"/>
      <c r="CX51" s="366"/>
      <c r="CY51" s="366"/>
      <c r="CZ51" s="366"/>
      <c r="DA51" s="366"/>
      <c r="DB51" s="366"/>
      <c r="DC51" s="366"/>
      <c r="DD51" s="366"/>
      <c r="DE51" s="366"/>
      <c r="DF51" s="366"/>
      <c r="DG51" s="366"/>
      <c r="DH51" s="366"/>
      <c r="DI51" s="366"/>
      <c r="DJ51" s="366"/>
      <c r="DK51" s="366"/>
      <c r="DL51" s="366"/>
      <c r="DM51" s="366"/>
      <c r="DN51" s="366"/>
      <c r="DO51" s="366"/>
      <c r="DP51" s="366"/>
      <c r="DQ51" s="366"/>
      <c r="DR51" s="366"/>
      <c r="DS51" s="366"/>
      <c r="DT51" s="366"/>
      <c r="DU51" s="366"/>
      <c r="DV51" s="366"/>
      <c r="DW51" s="366"/>
      <c r="DX51" s="366"/>
      <c r="DY51" s="366"/>
      <c r="DZ51" s="366"/>
      <c r="EA51" s="366"/>
      <c r="EB51" s="366"/>
      <c r="EC51" s="366"/>
      <c r="ED51" s="366"/>
      <c r="EE51" s="366"/>
      <c r="EF51" s="366"/>
      <c r="EG51" s="366"/>
      <c r="EH51" s="366"/>
      <c r="EI51" s="366"/>
      <c r="EJ51" s="366"/>
      <c r="EK51" s="366"/>
      <c r="EL51" s="366"/>
      <c r="EM51" s="366"/>
      <c r="EN51" s="366"/>
      <c r="EO51" s="366"/>
      <c r="EP51" s="366"/>
      <c r="EQ51" s="366"/>
      <c r="ER51" s="366"/>
      <c r="ES51" s="366"/>
      <c r="ET51" s="366"/>
      <c r="EU51" s="366"/>
      <c r="EV51" s="366"/>
      <c r="EW51" s="366"/>
      <c r="EX51" s="366"/>
      <c r="EY51" s="366"/>
      <c r="EZ51" s="366"/>
      <c r="FA51" s="366"/>
      <c r="FB51" s="366"/>
      <c r="FC51" s="366"/>
      <c r="FD51" s="366"/>
      <c r="FE51" s="366"/>
      <c r="FF51" s="366"/>
      <c r="FG51" s="366"/>
      <c r="FH51" s="366"/>
      <c r="FI51" s="366"/>
      <c r="FJ51" s="366"/>
      <c r="FK51" s="366"/>
      <c r="FL51" s="366"/>
      <c r="FM51" s="366"/>
      <c r="FN51" s="366"/>
      <c r="FO51" s="366"/>
      <c r="FP51" s="366"/>
      <c r="FQ51" s="366"/>
      <c r="FR51" s="366"/>
      <c r="FS51" s="366"/>
      <c r="FT51" s="366"/>
      <c r="FU51" s="366"/>
      <c r="FV51" s="366"/>
      <c r="FW51" s="366"/>
      <c r="FX51" s="366"/>
      <c r="FY51" s="366"/>
      <c r="FZ51" s="366"/>
      <c r="GA51" s="366"/>
      <c r="GB51" s="366"/>
      <c r="GC51" s="366"/>
      <c r="GD51" s="366"/>
      <c r="GE51" s="366"/>
      <c r="GF51" s="366"/>
      <c r="GG51" s="366"/>
      <c r="GH51" s="366"/>
      <c r="GI51" s="366"/>
      <c r="GJ51" s="366"/>
      <c r="GK51" s="366"/>
      <c r="GL51" s="366"/>
      <c r="GM51" s="366"/>
      <c r="GN51" s="366"/>
      <c r="GO51" s="366"/>
      <c r="GP51" s="366"/>
      <c r="GQ51" s="366"/>
      <c r="GR51" s="366"/>
      <c r="GS51" s="366"/>
      <c r="GT51" s="366"/>
      <c r="GU51" s="366"/>
      <c r="GV51" s="366"/>
      <c r="GW51" s="366"/>
      <c r="GX51" s="366"/>
      <c r="GY51" s="366"/>
      <c r="GZ51" s="366"/>
      <c r="HA51" s="366"/>
      <c r="HB51" s="366"/>
      <c r="HC51" s="366"/>
    </row>
    <row r="52" spans="1:211" s="310" customFormat="1" ht="29.1" customHeight="1">
      <c r="A52" s="411" t="s">
        <v>212</v>
      </c>
      <c r="B52" s="436" t="s">
        <v>213</v>
      </c>
      <c r="C52" s="1068" t="s">
        <v>38</v>
      </c>
      <c r="D52" s="250">
        <v>1</v>
      </c>
      <c r="E52" s="1040">
        <f t="shared" si="1"/>
        <v>142170841</v>
      </c>
      <c r="F52" s="1041">
        <v>0</v>
      </c>
      <c r="G52" s="1041">
        <v>142170841</v>
      </c>
      <c r="H52" s="1041">
        <v>0</v>
      </c>
      <c r="I52" s="1042"/>
      <c r="J52" s="1043">
        <v>44927</v>
      </c>
      <c r="K52" s="1043">
        <v>45291</v>
      </c>
      <c r="L52" s="802">
        <f>D53/D52</f>
        <v>0</v>
      </c>
      <c r="M52" s="802">
        <f>E53/E52</f>
        <v>0</v>
      </c>
      <c r="N52" s="870">
        <v>0</v>
      </c>
      <c r="O52" s="366"/>
      <c r="P52" s="366"/>
      <c r="Q52" s="366"/>
      <c r="R52" s="366"/>
      <c r="S52" s="366"/>
      <c r="T52" s="366"/>
      <c r="U52" s="366"/>
      <c r="V52" s="366"/>
      <c r="W52" s="366"/>
      <c r="X52" s="366"/>
      <c r="Y52" s="366"/>
      <c r="Z52" s="366"/>
      <c r="AA52" s="366"/>
      <c r="AB52" s="366"/>
      <c r="AC52" s="366"/>
      <c r="AD52" s="366"/>
      <c r="AE52" s="366"/>
      <c r="AF52" s="366"/>
      <c r="AG52" s="366"/>
      <c r="AH52" s="366"/>
      <c r="AI52" s="366"/>
      <c r="AJ52" s="366"/>
      <c r="AK52" s="366"/>
      <c r="AL52" s="366"/>
      <c r="AM52" s="366"/>
      <c r="AN52" s="366"/>
      <c r="AO52" s="366"/>
      <c r="AP52" s="366"/>
      <c r="AQ52" s="366"/>
      <c r="AR52" s="366"/>
      <c r="AS52" s="366"/>
      <c r="AT52" s="366"/>
      <c r="AU52" s="366"/>
      <c r="AV52" s="366"/>
      <c r="AW52" s="366"/>
      <c r="AX52" s="366"/>
      <c r="AY52" s="366"/>
      <c r="AZ52" s="366"/>
      <c r="BA52" s="366"/>
      <c r="BB52" s="366"/>
      <c r="BC52" s="366"/>
      <c r="BD52" s="366"/>
      <c r="BE52" s="366"/>
      <c r="BF52" s="366"/>
      <c r="BG52" s="366"/>
      <c r="BH52" s="366"/>
      <c r="BI52" s="366"/>
      <c r="BJ52" s="366"/>
      <c r="BK52" s="366"/>
      <c r="BL52" s="366"/>
      <c r="BM52" s="366"/>
      <c r="BN52" s="366"/>
      <c r="BO52" s="366"/>
      <c r="BP52" s="366"/>
      <c r="BQ52" s="366"/>
      <c r="BR52" s="366"/>
      <c r="BS52" s="366"/>
      <c r="BT52" s="366"/>
      <c r="BU52" s="366"/>
      <c r="BV52" s="366"/>
      <c r="BW52" s="366"/>
      <c r="BX52" s="366"/>
      <c r="BY52" s="366"/>
      <c r="BZ52" s="366"/>
      <c r="CA52" s="366"/>
      <c r="CB52" s="366"/>
      <c r="CC52" s="366"/>
      <c r="CD52" s="366"/>
      <c r="CE52" s="366"/>
      <c r="CF52" s="366"/>
      <c r="CG52" s="366"/>
      <c r="CH52" s="366"/>
      <c r="CI52" s="366"/>
      <c r="CJ52" s="366"/>
      <c r="CK52" s="366"/>
      <c r="CL52" s="366"/>
      <c r="CM52" s="366"/>
      <c r="CN52" s="366"/>
      <c r="CO52" s="366"/>
      <c r="CP52" s="366"/>
      <c r="CQ52" s="366"/>
      <c r="CR52" s="366"/>
      <c r="CS52" s="366"/>
      <c r="CT52" s="366"/>
      <c r="CU52" s="366"/>
      <c r="CV52" s="366"/>
      <c r="CW52" s="366"/>
      <c r="CX52" s="366"/>
      <c r="CY52" s="366"/>
      <c r="CZ52" s="366"/>
      <c r="DA52" s="366"/>
      <c r="DB52" s="366"/>
      <c r="DC52" s="366"/>
      <c r="DD52" s="366"/>
      <c r="DE52" s="366"/>
      <c r="DF52" s="366"/>
      <c r="DG52" s="366"/>
      <c r="DH52" s="366"/>
      <c r="DI52" s="366"/>
      <c r="DJ52" s="366"/>
      <c r="DK52" s="366"/>
      <c r="DL52" s="366"/>
      <c r="DM52" s="366"/>
      <c r="DN52" s="366"/>
      <c r="DO52" s="366"/>
      <c r="DP52" s="366"/>
      <c r="DQ52" s="366"/>
      <c r="DR52" s="366"/>
      <c r="DS52" s="366"/>
      <c r="DT52" s="366"/>
      <c r="DU52" s="366"/>
      <c r="DV52" s="366"/>
      <c r="DW52" s="366"/>
      <c r="DX52" s="366"/>
      <c r="DY52" s="366"/>
      <c r="DZ52" s="366"/>
      <c r="EA52" s="366"/>
      <c r="EB52" s="366"/>
      <c r="EC52" s="366"/>
      <c r="ED52" s="366"/>
      <c r="EE52" s="366"/>
      <c r="EF52" s="366"/>
      <c r="EG52" s="366"/>
      <c r="EH52" s="366"/>
      <c r="EI52" s="366"/>
      <c r="EJ52" s="366"/>
      <c r="EK52" s="366"/>
      <c r="EL52" s="366"/>
      <c r="EM52" s="366"/>
      <c r="EN52" s="366"/>
      <c r="EO52" s="366"/>
      <c r="EP52" s="366"/>
      <c r="EQ52" s="366"/>
      <c r="ER52" s="366"/>
      <c r="ES52" s="366"/>
      <c r="ET52" s="366"/>
      <c r="EU52" s="366"/>
      <c r="EV52" s="366"/>
      <c r="EW52" s="366"/>
      <c r="EX52" s="366"/>
      <c r="EY52" s="366"/>
      <c r="EZ52" s="366"/>
      <c r="FA52" s="366"/>
      <c r="FB52" s="366"/>
      <c r="FC52" s="366"/>
      <c r="FD52" s="366"/>
      <c r="FE52" s="366"/>
      <c r="FF52" s="366"/>
      <c r="FG52" s="366"/>
      <c r="FH52" s="366"/>
      <c r="FI52" s="366"/>
      <c r="FJ52" s="366"/>
      <c r="FK52" s="366"/>
      <c r="FL52" s="366"/>
      <c r="FM52" s="366"/>
      <c r="FN52" s="366"/>
      <c r="FO52" s="366"/>
      <c r="FP52" s="366"/>
      <c r="FQ52" s="366"/>
      <c r="FR52" s="366"/>
      <c r="FS52" s="366"/>
      <c r="FT52" s="366"/>
      <c r="FU52" s="366"/>
      <c r="FV52" s="366"/>
      <c r="FW52" s="366"/>
      <c r="FX52" s="366"/>
      <c r="FY52" s="366"/>
      <c r="FZ52" s="366"/>
      <c r="GA52" s="366"/>
      <c r="GB52" s="366"/>
      <c r="GC52" s="366"/>
      <c r="GD52" s="366"/>
      <c r="GE52" s="366"/>
      <c r="GF52" s="366"/>
      <c r="GG52" s="366"/>
      <c r="GH52" s="366"/>
      <c r="GI52" s="366"/>
      <c r="GJ52" s="366"/>
      <c r="GK52" s="366"/>
      <c r="GL52" s="366"/>
      <c r="GM52" s="366"/>
      <c r="GN52" s="366"/>
      <c r="GO52" s="366"/>
      <c r="GP52" s="366"/>
      <c r="GQ52" s="366"/>
      <c r="GR52" s="366"/>
      <c r="GS52" s="366"/>
      <c r="GT52" s="366"/>
      <c r="GU52" s="366"/>
      <c r="GV52" s="366"/>
      <c r="GW52" s="366"/>
      <c r="GX52" s="366"/>
      <c r="GY52" s="366"/>
      <c r="GZ52" s="366"/>
      <c r="HA52" s="366"/>
      <c r="HB52" s="366"/>
      <c r="HC52" s="366"/>
    </row>
    <row r="53" spans="1:211" s="310" customFormat="1" ht="29.1" customHeight="1">
      <c r="A53" s="411"/>
      <c r="B53" s="436"/>
      <c r="C53" s="1068" t="s">
        <v>39</v>
      </c>
      <c r="D53" s="251">
        <v>0</v>
      </c>
      <c r="E53" s="1040">
        <f t="shared" si="1"/>
        <v>0</v>
      </c>
      <c r="F53" s="1041">
        <v>0</v>
      </c>
      <c r="G53" s="1041"/>
      <c r="H53" s="1041">
        <v>0</v>
      </c>
      <c r="I53" s="1042"/>
      <c r="J53" s="1043">
        <v>44927</v>
      </c>
      <c r="K53" s="1043">
        <v>45291</v>
      </c>
      <c r="L53" s="802"/>
      <c r="M53" s="802"/>
      <c r="N53" s="801"/>
      <c r="O53" s="366"/>
      <c r="P53" s="366"/>
      <c r="Q53" s="366"/>
      <c r="R53" s="366"/>
      <c r="S53" s="366"/>
      <c r="T53" s="366"/>
      <c r="U53" s="366"/>
      <c r="V53" s="366"/>
      <c r="W53" s="366"/>
      <c r="X53" s="366"/>
      <c r="Y53" s="366"/>
      <c r="Z53" s="366"/>
      <c r="AA53" s="366"/>
      <c r="AB53" s="366"/>
      <c r="AC53" s="366"/>
      <c r="AD53" s="366"/>
      <c r="AE53" s="366"/>
      <c r="AF53" s="366"/>
      <c r="AG53" s="366"/>
      <c r="AH53" s="366"/>
      <c r="AI53" s="366"/>
      <c r="AJ53" s="366"/>
      <c r="AK53" s="366"/>
      <c r="AL53" s="366"/>
      <c r="AM53" s="366"/>
      <c r="AN53" s="366"/>
      <c r="AO53" s="366"/>
      <c r="AP53" s="366"/>
      <c r="AQ53" s="366"/>
      <c r="AR53" s="366"/>
      <c r="AS53" s="366"/>
      <c r="AT53" s="366"/>
      <c r="AU53" s="366"/>
      <c r="AV53" s="366"/>
      <c r="AW53" s="366"/>
      <c r="AX53" s="366"/>
      <c r="AY53" s="366"/>
      <c r="AZ53" s="366"/>
      <c r="BA53" s="366"/>
      <c r="BB53" s="366"/>
      <c r="BC53" s="366"/>
      <c r="BD53" s="366"/>
      <c r="BE53" s="366"/>
      <c r="BF53" s="366"/>
      <c r="BG53" s="366"/>
      <c r="BH53" s="366"/>
      <c r="BI53" s="366"/>
      <c r="BJ53" s="366"/>
      <c r="BK53" s="366"/>
      <c r="BL53" s="366"/>
      <c r="BM53" s="366"/>
      <c r="BN53" s="366"/>
      <c r="BO53" s="366"/>
      <c r="BP53" s="366"/>
      <c r="BQ53" s="366"/>
      <c r="BR53" s="366"/>
      <c r="BS53" s="366"/>
      <c r="BT53" s="366"/>
      <c r="BU53" s="366"/>
      <c r="BV53" s="366"/>
      <c r="BW53" s="366"/>
      <c r="BX53" s="366"/>
      <c r="BY53" s="366"/>
      <c r="BZ53" s="366"/>
      <c r="CA53" s="366"/>
      <c r="CB53" s="366"/>
      <c r="CC53" s="366"/>
      <c r="CD53" s="366"/>
      <c r="CE53" s="366"/>
      <c r="CF53" s="366"/>
      <c r="CG53" s="366"/>
      <c r="CH53" s="366"/>
      <c r="CI53" s="366"/>
      <c r="CJ53" s="366"/>
      <c r="CK53" s="366"/>
      <c r="CL53" s="366"/>
      <c r="CM53" s="366"/>
      <c r="CN53" s="366"/>
      <c r="CO53" s="366"/>
      <c r="CP53" s="366"/>
      <c r="CQ53" s="366"/>
      <c r="CR53" s="366"/>
      <c r="CS53" s="366"/>
      <c r="CT53" s="366"/>
      <c r="CU53" s="366"/>
      <c r="CV53" s="366"/>
      <c r="CW53" s="366"/>
      <c r="CX53" s="366"/>
      <c r="CY53" s="366"/>
      <c r="CZ53" s="366"/>
      <c r="DA53" s="366"/>
      <c r="DB53" s="366"/>
      <c r="DC53" s="366"/>
      <c r="DD53" s="366"/>
      <c r="DE53" s="366"/>
      <c r="DF53" s="366"/>
      <c r="DG53" s="366"/>
      <c r="DH53" s="366"/>
      <c r="DI53" s="366"/>
      <c r="DJ53" s="366"/>
      <c r="DK53" s="366"/>
      <c r="DL53" s="366"/>
      <c r="DM53" s="366"/>
      <c r="DN53" s="366"/>
      <c r="DO53" s="366"/>
      <c r="DP53" s="366"/>
      <c r="DQ53" s="366"/>
      <c r="DR53" s="366"/>
      <c r="DS53" s="366"/>
      <c r="DT53" s="366"/>
      <c r="DU53" s="366"/>
      <c r="DV53" s="366"/>
      <c r="DW53" s="366"/>
      <c r="DX53" s="366"/>
      <c r="DY53" s="366"/>
      <c r="DZ53" s="366"/>
      <c r="EA53" s="366"/>
      <c r="EB53" s="366"/>
      <c r="EC53" s="366"/>
      <c r="ED53" s="366"/>
      <c r="EE53" s="366"/>
      <c r="EF53" s="366"/>
      <c r="EG53" s="366"/>
      <c r="EH53" s="366"/>
      <c r="EI53" s="366"/>
      <c r="EJ53" s="366"/>
      <c r="EK53" s="366"/>
      <c r="EL53" s="366"/>
      <c r="EM53" s="366"/>
      <c r="EN53" s="366"/>
      <c r="EO53" s="366"/>
      <c r="EP53" s="366"/>
      <c r="EQ53" s="366"/>
      <c r="ER53" s="366"/>
      <c r="ES53" s="366"/>
      <c r="ET53" s="366"/>
      <c r="EU53" s="366"/>
      <c r="EV53" s="366"/>
      <c r="EW53" s="366"/>
      <c r="EX53" s="366"/>
      <c r="EY53" s="366"/>
      <c r="EZ53" s="366"/>
      <c r="FA53" s="366"/>
      <c r="FB53" s="366"/>
      <c r="FC53" s="366"/>
      <c r="FD53" s="366"/>
      <c r="FE53" s="366"/>
      <c r="FF53" s="366"/>
      <c r="FG53" s="366"/>
      <c r="FH53" s="366"/>
      <c r="FI53" s="366"/>
      <c r="FJ53" s="366"/>
      <c r="FK53" s="366"/>
      <c r="FL53" s="366"/>
      <c r="FM53" s="366"/>
      <c r="FN53" s="366"/>
      <c r="FO53" s="366"/>
      <c r="FP53" s="366"/>
      <c r="FQ53" s="366"/>
      <c r="FR53" s="366"/>
      <c r="FS53" s="366"/>
      <c r="FT53" s="366"/>
      <c r="FU53" s="366"/>
      <c r="FV53" s="366"/>
      <c r="FW53" s="366"/>
      <c r="FX53" s="366"/>
      <c r="FY53" s="366"/>
      <c r="FZ53" s="366"/>
      <c r="GA53" s="366"/>
      <c r="GB53" s="366"/>
      <c r="GC53" s="366"/>
      <c r="GD53" s="366"/>
      <c r="GE53" s="366"/>
      <c r="GF53" s="366"/>
      <c r="GG53" s="366"/>
      <c r="GH53" s="366"/>
      <c r="GI53" s="366"/>
      <c r="GJ53" s="366"/>
      <c r="GK53" s="366"/>
      <c r="GL53" s="366"/>
      <c r="GM53" s="366"/>
      <c r="GN53" s="366"/>
      <c r="GO53" s="366"/>
      <c r="GP53" s="366"/>
      <c r="GQ53" s="366"/>
      <c r="GR53" s="366"/>
      <c r="GS53" s="366"/>
      <c r="GT53" s="366"/>
      <c r="GU53" s="366"/>
      <c r="GV53" s="366"/>
      <c r="GW53" s="366"/>
      <c r="GX53" s="366"/>
      <c r="GY53" s="366"/>
      <c r="GZ53" s="366"/>
      <c r="HA53" s="366"/>
      <c r="HB53" s="366"/>
      <c r="HC53" s="366"/>
    </row>
    <row r="54" spans="1:211" s="310" customFormat="1" ht="29.1" customHeight="1">
      <c r="A54" s="411" t="s">
        <v>214</v>
      </c>
      <c r="B54" s="436" t="s">
        <v>215</v>
      </c>
      <c r="C54" s="1068" t="s">
        <v>38</v>
      </c>
      <c r="D54" s="250">
        <v>1</v>
      </c>
      <c r="E54" s="1040">
        <f t="shared" si="1"/>
        <v>250000000</v>
      </c>
      <c r="F54" s="1041"/>
      <c r="G54" s="1041">
        <v>250000000</v>
      </c>
      <c r="H54" s="1041">
        <v>0</v>
      </c>
      <c r="I54" s="1042"/>
      <c r="J54" s="1043">
        <v>44927</v>
      </c>
      <c r="K54" s="1043">
        <v>45291</v>
      </c>
      <c r="L54" s="802">
        <f>D55/D54</f>
        <v>0</v>
      </c>
      <c r="M54" s="802">
        <f>E55/E54</f>
        <v>0</v>
      </c>
      <c r="N54" s="870">
        <v>0</v>
      </c>
      <c r="O54" s="366"/>
      <c r="P54" s="366"/>
      <c r="Q54" s="366"/>
      <c r="R54" s="366"/>
      <c r="S54" s="366"/>
      <c r="T54" s="366"/>
      <c r="U54" s="366"/>
      <c r="V54" s="366"/>
      <c r="W54" s="366"/>
      <c r="X54" s="366"/>
      <c r="Y54" s="366"/>
      <c r="Z54" s="366"/>
      <c r="AA54" s="366"/>
      <c r="AB54" s="366"/>
      <c r="AC54" s="366"/>
      <c r="AD54" s="366"/>
      <c r="AE54" s="366"/>
      <c r="AF54" s="366"/>
      <c r="AG54" s="366"/>
      <c r="AH54" s="366"/>
      <c r="AI54" s="366"/>
      <c r="AJ54" s="366"/>
      <c r="AK54" s="366"/>
      <c r="AL54" s="366"/>
      <c r="AM54" s="366"/>
      <c r="AN54" s="366"/>
      <c r="AO54" s="366"/>
      <c r="AP54" s="366"/>
      <c r="AQ54" s="366"/>
      <c r="AR54" s="366"/>
      <c r="AS54" s="366"/>
      <c r="AT54" s="366"/>
      <c r="AU54" s="366"/>
      <c r="AV54" s="366"/>
      <c r="AW54" s="366"/>
      <c r="AX54" s="366"/>
      <c r="AY54" s="366"/>
      <c r="AZ54" s="366"/>
      <c r="BA54" s="366"/>
      <c r="BB54" s="366"/>
      <c r="BC54" s="366"/>
      <c r="BD54" s="366"/>
      <c r="BE54" s="366"/>
      <c r="BF54" s="366"/>
      <c r="BG54" s="366"/>
      <c r="BH54" s="366"/>
      <c r="BI54" s="366"/>
      <c r="BJ54" s="366"/>
      <c r="BK54" s="366"/>
      <c r="BL54" s="366"/>
      <c r="BM54" s="366"/>
      <c r="BN54" s="366"/>
      <c r="BO54" s="366"/>
      <c r="BP54" s="366"/>
      <c r="BQ54" s="366"/>
      <c r="BR54" s="366"/>
      <c r="BS54" s="366"/>
      <c r="BT54" s="366"/>
      <c r="BU54" s="366"/>
      <c r="BV54" s="366"/>
      <c r="BW54" s="366"/>
      <c r="BX54" s="366"/>
      <c r="BY54" s="366"/>
      <c r="BZ54" s="366"/>
      <c r="CA54" s="366"/>
      <c r="CB54" s="366"/>
      <c r="CC54" s="366"/>
      <c r="CD54" s="366"/>
      <c r="CE54" s="366"/>
      <c r="CF54" s="366"/>
      <c r="CG54" s="366"/>
      <c r="CH54" s="366"/>
      <c r="CI54" s="366"/>
      <c r="CJ54" s="366"/>
      <c r="CK54" s="366"/>
      <c r="CL54" s="366"/>
      <c r="CM54" s="366"/>
      <c r="CN54" s="366"/>
      <c r="CO54" s="366"/>
      <c r="CP54" s="366"/>
      <c r="CQ54" s="366"/>
      <c r="CR54" s="366"/>
      <c r="CS54" s="366"/>
      <c r="CT54" s="366"/>
      <c r="CU54" s="366"/>
      <c r="CV54" s="366"/>
      <c r="CW54" s="366"/>
      <c r="CX54" s="366"/>
      <c r="CY54" s="366"/>
      <c r="CZ54" s="366"/>
      <c r="DA54" s="366"/>
      <c r="DB54" s="366"/>
      <c r="DC54" s="366"/>
      <c r="DD54" s="366"/>
      <c r="DE54" s="366"/>
      <c r="DF54" s="366"/>
      <c r="DG54" s="366"/>
      <c r="DH54" s="366"/>
      <c r="DI54" s="366"/>
      <c r="DJ54" s="366"/>
      <c r="DK54" s="366"/>
      <c r="DL54" s="366"/>
      <c r="DM54" s="366"/>
      <c r="DN54" s="366"/>
      <c r="DO54" s="366"/>
      <c r="DP54" s="366"/>
      <c r="DQ54" s="366"/>
      <c r="DR54" s="366"/>
      <c r="DS54" s="366"/>
      <c r="DT54" s="366"/>
      <c r="DU54" s="366"/>
      <c r="DV54" s="366"/>
      <c r="DW54" s="366"/>
      <c r="DX54" s="366"/>
      <c r="DY54" s="366"/>
      <c r="DZ54" s="366"/>
      <c r="EA54" s="366"/>
      <c r="EB54" s="366"/>
      <c r="EC54" s="366"/>
      <c r="ED54" s="366"/>
      <c r="EE54" s="366"/>
      <c r="EF54" s="366"/>
      <c r="EG54" s="366"/>
      <c r="EH54" s="366"/>
      <c r="EI54" s="366"/>
      <c r="EJ54" s="366"/>
      <c r="EK54" s="366"/>
      <c r="EL54" s="366"/>
      <c r="EM54" s="366"/>
      <c r="EN54" s="366"/>
      <c r="EO54" s="366"/>
      <c r="EP54" s="366"/>
      <c r="EQ54" s="366"/>
      <c r="ER54" s="366"/>
      <c r="ES54" s="366"/>
      <c r="ET54" s="366"/>
      <c r="EU54" s="366"/>
      <c r="EV54" s="366"/>
      <c r="EW54" s="366"/>
      <c r="EX54" s="366"/>
      <c r="EY54" s="366"/>
      <c r="EZ54" s="366"/>
      <c r="FA54" s="366"/>
      <c r="FB54" s="366"/>
      <c r="FC54" s="366"/>
      <c r="FD54" s="366"/>
      <c r="FE54" s="366"/>
      <c r="FF54" s="366"/>
      <c r="FG54" s="366"/>
      <c r="FH54" s="366"/>
      <c r="FI54" s="366"/>
      <c r="FJ54" s="366"/>
      <c r="FK54" s="366"/>
      <c r="FL54" s="366"/>
      <c r="FM54" s="366"/>
      <c r="FN54" s="366"/>
      <c r="FO54" s="366"/>
      <c r="FP54" s="366"/>
      <c r="FQ54" s="366"/>
      <c r="FR54" s="366"/>
      <c r="FS54" s="366"/>
      <c r="FT54" s="366"/>
      <c r="FU54" s="366"/>
      <c r="FV54" s="366"/>
      <c r="FW54" s="366"/>
      <c r="FX54" s="366"/>
      <c r="FY54" s="366"/>
      <c r="FZ54" s="366"/>
      <c r="GA54" s="366"/>
      <c r="GB54" s="366"/>
      <c r="GC54" s="366"/>
      <c r="GD54" s="366"/>
      <c r="GE54" s="366"/>
      <c r="GF54" s="366"/>
      <c r="GG54" s="366"/>
      <c r="GH54" s="366"/>
      <c r="GI54" s="366"/>
      <c r="GJ54" s="366"/>
      <c r="GK54" s="366"/>
      <c r="GL54" s="366"/>
      <c r="GM54" s="366"/>
      <c r="GN54" s="366"/>
      <c r="GO54" s="366"/>
      <c r="GP54" s="366"/>
      <c r="GQ54" s="366"/>
      <c r="GR54" s="366"/>
      <c r="GS54" s="366"/>
      <c r="GT54" s="366"/>
      <c r="GU54" s="366"/>
      <c r="GV54" s="366"/>
      <c r="GW54" s="366"/>
      <c r="GX54" s="366"/>
      <c r="GY54" s="366"/>
      <c r="GZ54" s="366"/>
      <c r="HA54" s="366"/>
      <c r="HB54" s="366"/>
      <c r="HC54" s="366"/>
    </row>
    <row r="55" spans="1:211" s="310" customFormat="1" ht="29.1" customHeight="1">
      <c r="A55" s="411"/>
      <c r="B55" s="436"/>
      <c r="C55" s="1068" t="s">
        <v>39</v>
      </c>
      <c r="D55" s="251">
        <v>0</v>
      </c>
      <c r="E55" s="1040">
        <f t="shared" si="1"/>
        <v>0</v>
      </c>
      <c r="F55" s="1041">
        <v>0</v>
      </c>
      <c r="G55" s="1041">
        <v>0</v>
      </c>
      <c r="H55" s="1041">
        <v>0</v>
      </c>
      <c r="I55" s="1042"/>
      <c r="J55" s="1043">
        <v>44927</v>
      </c>
      <c r="K55" s="1043">
        <v>45291</v>
      </c>
      <c r="L55" s="802"/>
      <c r="M55" s="802"/>
      <c r="N55" s="801"/>
      <c r="O55" s="366"/>
      <c r="P55" s="366"/>
      <c r="Q55" s="366"/>
      <c r="R55" s="366"/>
      <c r="S55" s="366"/>
      <c r="T55" s="366"/>
      <c r="U55" s="366"/>
      <c r="V55" s="366"/>
      <c r="W55" s="366"/>
      <c r="X55" s="366"/>
      <c r="Y55" s="366"/>
      <c r="Z55" s="366"/>
      <c r="AA55" s="366"/>
      <c r="AB55" s="366"/>
      <c r="AC55" s="366"/>
      <c r="AD55" s="366"/>
      <c r="AE55" s="366"/>
      <c r="AF55" s="366"/>
      <c r="AG55" s="366"/>
      <c r="AH55" s="366"/>
      <c r="AI55" s="366"/>
      <c r="AJ55" s="366"/>
      <c r="AK55" s="366"/>
      <c r="AL55" s="366"/>
      <c r="AM55" s="366"/>
      <c r="AN55" s="366"/>
      <c r="AO55" s="366"/>
      <c r="AP55" s="366"/>
      <c r="AQ55" s="366"/>
      <c r="AR55" s="366"/>
      <c r="AS55" s="366"/>
      <c r="AT55" s="366"/>
      <c r="AU55" s="366"/>
      <c r="AV55" s="366"/>
      <c r="AW55" s="366"/>
      <c r="AX55" s="366"/>
      <c r="AY55" s="366"/>
      <c r="AZ55" s="366"/>
      <c r="BA55" s="366"/>
      <c r="BB55" s="366"/>
      <c r="BC55" s="366"/>
      <c r="BD55" s="366"/>
      <c r="BE55" s="366"/>
      <c r="BF55" s="366"/>
      <c r="BG55" s="366"/>
      <c r="BH55" s="366"/>
      <c r="BI55" s="366"/>
      <c r="BJ55" s="366"/>
      <c r="BK55" s="366"/>
      <c r="BL55" s="366"/>
      <c r="BM55" s="366"/>
      <c r="BN55" s="366"/>
      <c r="BO55" s="366"/>
      <c r="BP55" s="366"/>
      <c r="BQ55" s="366"/>
      <c r="BR55" s="366"/>
      <c r="BS55" s="366"/>
      <c r="BT55" s="366"/>
      <c r="BU55" s="366"/>
      <c r="BV55" s="366"/>
      <c r="BW55" s="366"/>
      <c r="BX55" s="366"/>
      <c r="BY55" s="366"/>
      <c r="BZ55" s="366"/>
      <c r="CA55" s="366"/>
      <c r="CB55" s="366"/>
      <c r="CC55" s="366"/>
      <c r="CD55" s="366"/>
      <c r="CE55" s="366"/>
      <c r="CF55" s="366"/>
      <c r="CG55" s="366"/>
      <c r="CH55" s="366"/>
      <c r="CI55" s="366"/>
      <c r="CJ55" s="366"/>
      <c r="CK55" s="366"/>
      <c r="CL55" s="366"/>
      <c r="CM55" s="366"/>
      <c r="CN55" s="366"/>
      <c r="CO55" s="366"/>
      <c r="CP55" s="366"/>
      <c r="CQ55" s="366"/>
      <c r="CR55" s="366"/>
      <c r="CS55" s="366"/>
      <c r="CT55" s="366"/>
      <c r="CU55" s="366"/>
      <c r="CV55" s="366"/>
      <c r="CW55" s="366"/>
      <c r="CX55" s="366"/>
      <c r="CY55" s="366"/>
      <c r="CZ55" s="366"/>
      <c r="DA55" s="366"/>
      <c r="DB55" s="366"/>
      <c r="DC55" s="366"/>
      <c r="DD55" s="366"/>
      <c r="DE55" s="366"/>
      <c r="DF55" s="366"/>
      <c r="DG55" s="366"/>
      <c r="DH55" s="366"/>
      <c r="DI55" s="366"/>
      <c r="DJ55" s="366"/>
      <c r="DK55" s="366"/>
      <c r="DL55" s="366"/>
      <c r="DM55" s="366"/>
      <c r="DN55" s="366"/>
      <c r="DO55" s="366"/>
      <c r="DP55" s="366"/>
      <c r="DQ55" s="366"/>
      <c r="DR55" s="366"/>
      <c r="DS55" s="366"/>
      <c r="DT55" s="366"/>
      <c r="DU55" s="366"/>
      <c r="DV55" s="366"/>
      <c r="DW55" s="366"/>
      <c r="DX55" s="366"/>
      <c r="DY55" s="366"/>
      <c r="DZ55" s="366"/>
      <c r="EA55" s="366"/>
      <c r="EB55" s="366"/>
      <c r="EC55" s="366"/>
      <c r="ED55" s="366"/>
      <c r="EE55" s="366"/>
      <c r="EF55" s="366"/>
      <c r="EG55" s="366"/>
      <c r="EH55" s="366"/>
      <c r="EI55" s="366"/>
      <c r="EJ55" s="366"/>
      <c r="EK55" s="366"/>
      <c r="EL55" s="366"/>
      <c r="EM55" s="366"/>
      <c r="EN55" s="366"/>
      <c r="EO55" s="366"/>
      <c r="EP55" s="366"/>
      <c r="EQ55" s="366"/>
      <c r="ER55" s="366"/>
      <c r="ES55" s="366"/>
      <c r="ET55" s="366"/>
      <c r="EU55" s="366"/>
      <c r="EV55" s="366"/>
      <c r="EW55" s="366"/>
      <c r="EX55" s="366"/>
      <c r="EY55" s="366"/>
      <c r="EZ55" s="366"/>
      <c r="FA55" s="366"/>
      <c r="FB55" s="366"/>
      <c r="FC55" s="366"/>
      <c r="FD55" s="366"/>
      <c r="FE55" s="366"/>
      <c r="FF55" s="366"/>
      <c r="FG55" s="366"/>
      <c r="FH55" s="366"/>
      <c r="FI55" s="366"/>
      <c r="FJ55" s="366"/>
      <c r="FK55" s="366"/>
      <c r="FL55" s="366"/>
      <c r="FM55" s="366"/>
      <c r="FN55" s="366"/>
      <c r="FO55" s="366"/>
      <c r="FP55" s="366"/>
      <c r="FQ55" s="366"/>
      <c r="FR55" s="366"/>
      <c r="FS55" s="366"/>
      <c r="FT55" s="366"/>
      <c r="FU55" s="366"/>
      <c r="FV55" s="366"/>
      <c r="FW55" s="366"/>
      <c r="FX55" s="366"/>
      <c r="FY55" s="366"/>
      <c r="FZ55" s="366"/>
      <c r="GA55" s="366"/>
      <c r="GB55" s="366"/>
      <c r="GC55" s="366"/>
      <c r="GD55" s="366"/>
      <c r="GE55" s="366"/>
      <c r="GF55" s="366"/>
      <c r="GG55" s="366"/>
      <c r="GH55" s="366"/>
      <c r="GI55" s="366"/>
      <c r="GJ55" s="366"/>
      <c r="GK55" s="366"/>
      <c r="GL55" s="366"/>
      <c r="GM55" s="366"/>
      <c r="GN55" s="366"/>
      <c r="GO55" s="366"/>
      <c r="GP55" s="366"/>
      <c r="GQ55" s="366"/>
      <c r="GR55" s="366"/>
      <c r="GS55" s="366"/>
      <c r="GT55" s="366"/>
      <c r="GU55" s="366"/>
      <c r="GV55" s="366"/>
      <c r="GW55" s="366"/>
      <c r="GX55" s="366"/>
      <c r="GY55" s="366"/>
      <c r="GZ55" s="366"/>
      <c r="HA55" s="366"/>
      <c r="HB55" s="366"/>
      <c r="HC55" s="366"/>
    </row>
    <row r="56" spans="1:211" s="310" customFormat="1" ht="29.1" customHeight="1">
      <c r="A56" s="411" t="s">
        <v>216</v>
      </c>
      <c r="B56" s="436" t="s">
        <v>217</v>
      </c>
      <c r="C56" s="1068" t="s">
        <v>38</v>
      </c>
      <c r="D56" s="250">
        <v>1</v>
      </c>
      <c r="E56" s="1040">
        <f t="shared" si="1"/>
        <v>0</v>
      </c>
      <c r="F56" s="1041">
        <v>0</v>
      </c>
      <c r="G56" s="1041">
        <v>0</v>
      </c>
      <c r="H56" s="1041">
        <v>0</v>
      </c>
      <c r="I56" s="1042"/>
      <c r="J56" s="1043">
        <v>44927</v>
      </c>
      <c r="K56" s="1043">
        <v>45291</v>
      </c>
      <c r="L56" s="802">
        <f>D57/D56</f>
        <v>0</v>
      </c>
      <c r="M56" s="802">
        <v>0</v>
      </c>
      <c r="N56" s="870">
        <v>0</v>
      </c>
      <c r="O56" s="366"/>
      <c r="P56" s="370"/>
      <c r="Q56" s="366"/>
      <c r="R56" s="366"/>
      <c r="S56" s="366"/>
      <c r="T56" s="366"/>
      <c r="U56" s="366"/>
      <c r="V56" s="366"/>
      <c r="W56" s="366"/>
      <c r="X56" s="366"/>
      <c r="Y56" s="366"/>
      <c r="Z56" s="366"/>
      <c r="AA56" s="366"/>
      <c r="AB56" s="366"/>
      <c r="AC56" s="366"/>
      <c r="AD56" s="366"/>
      <c r="AE56" s="366"/>
      <c r="AF56" s="366"/>
      <c r="AG56" s="366"/>
      <c r="AH56" s="366"/>
      <c r="AI56" s="366"/>
      <c r="AJ56" s="366"/>
      <c r="AK56" s="366"/>
      <c r="AL56" s="366"/>
      <c r="AM56" s="366"/>
      <c r="AN56" s="366"/>
      <c r="AO56" s="366"/>
      <c r="AP56" s="366"/>
      <c r="AQ56" s="366"/>
      <c r="AR56" s="366"/>
      <c r="AS56" s="366"/>
      <c r="AT56" s="366"/>
      <c r="AU56" s="366"/>
      <c r="AV56" s="366"/>
      <c r="AW56" s="366"/>
      <c r="AX56" s="366"/>
      <c r="AY56" s="366"/>
      <c r="AZ56" s="366"/>
      <c r="BA56" s="366"/>
      <c r="BB56" s="366"/>
      <c r="BC56" s="366"/>
      <c r="BD56" s="366"/>
      <c r="BE56" s="366"/>
      <c r="BF56" s="366"/>
      <c r="BG56" s="366"/>
      <c r="BH56" s="366"/>
      <c r="BI56" s="366"/>
      <c r="BJ56" s="366"/>
      <c r="BK56" s="366"/>
      <c r="BL56" s="366"/>
      <c r="BM56" s="366"/>
      <c r="BN56" s="366"/>
      <c r="BO56" s="366"/>
      <c r="BP56" s="366"/>
      <c r="BQ56" s="366"/>
      <c r="BR56" s="366"/>
      <c r="BS56" s="366"/>
      <c r="BT56" s="366"/>
      <c r="BU56" s="366"/>
      <c r="BV56" s="366"/>
      <c r="BW56" s="366"/>
      <c r="BX56" s="366"/>
      <c r="BY56" s="366"/>
      <c r="BZ56" s="366"/>
      <c r="CA56" s="366"/>
      <c r="CB56" s="366"/>
      <c r="CC56" s="366"/>
      <c r="CD56" s="366"/>
      <c r="CE56" s="366"/>
      <c r="CF56" s="366"/>
      <c r="CG56" s="366"/>
      <c r="CH56" s="366"/>
      <c r="CI56" s="366"/>
      <c r="CJ56" s="366"/>
      <c r="CK56" s="366"/>
      <c r="CL56" s="366"/>
      <c r="CM56" s="366"/>
      <c r="CN56" s="366"/>
      <c r="CO56" s="366"/>
      <c r="CP56" s="366"/>
      <c r="CQ56" s="366"/>
      <c r="CR56" s="366"/>
      <c r="CS56" s="366"/>
      <c r="CT56" s="366"/>
      <c r="CU56" s="366"/>
      <c r="CV56" s="366"/>
      <c r="CW56" s="366"/>
      <c r="CX56" s="366"/>
      <c r="CY56" s="366"/>
      <c r="CZ56" s="366"/>
      <c r="DA56" s="366"/>
      <c r="DB56" s="366"/>
      <c r="DC56" s="366"/>
      <c r="DD56" s="366"/>
      <c r="DE56" s="366"/>
      <c r="DF56" s="366"/>
      <c r="DG56" s="366"/>
      <c r="DH56" s="366"/>
      <c r="DI56" s="366"/>
      <c r="DJ56" s="366"/>
      <c r="DK56" s="366"/>
      <c r="DL56" s="366"/>
      <c r="DM56" s="366"/>
      <c r="DN56" s="366"/>
      <c r="DO56" s="366"/>
      <c r="DP56" s="366"/>
      <c r="DQ56" s="366"/>
      <c r="DR56" s="366"/>
      <c r="DS56" s="366"/>
      <c r="DT56" s="366"/>
      <c r="DU56" s="366"/>
      <c r="DV56" s="366"/>
      <c r="DW56" s="366"/>
      <c r="DX56" s="366"/>
      <c r="DY56" s="366"/>
      <c r="DZ56" s="366"/>
      <c r="EA56" s="366"/>
      <c r="EB56" s="366"/>
      <c r="EC56" s="366"/>
      <c r="ED56" s="366"/>
      <c r="EE56" s="366"/>
      <c r="EF56" s="366"/>
      <c r="EG56" s="366"/>
      <c r="EH56" s="366"/>
      <c r="EI56" s="366"/>
      <c r="EJ56" s="366"/>
      <c r="EK56" s="366"/>
      <c r="EL56" s="366"/>
      <c r="EM56" s="366"/>
      <c r="EN56" s="366"/>
      <c r="EO56" s="366"/>
      <c r="EP56" s="366"/>
      <c r="EQ56" s="366"/>
      <c r="ER56" s="366"/>
      <c r="ES56" s="366"/>
      <c r="ET56" s="366"/>
      <c r="EU56" s="366"/>
      <c r="EV56" s="366"/>
      <c r="EW56" s="366"/>
      <c r="EX56" s="366"/>
      <c r="EY56" s="366"/>
      <c r="EZ56" s="366"/>
      <c r="FA56" s="366"/>
      <c r="FB56" s="366"/>
      <c r="FC56" s="366"/>
      <c r="FD56" s="366"/>
      <c r="FE56" s="366"/>
      <c r="FF56" s="366"/>
      <c r="FG56" s="366"/>
      <c r="FH56" s="366"/>
      <c r="FI56" s="366"/>
      <c r="FJ56" s="366"/>
      <c r="FK56" s="366"/>
      <c r="FL56" s="366"/>
      <c r="FM56" s="366"/>
      <c r="FN56" s="366"/>
      <c r="FO56" s="366"/>
      <c r="FP56" s="366"/>
      <c r="FQ56" s="366"/>
      <c r="FR56" s="366"/>
      <c r="FS56" s="366"/>
      <c r="FT56" s="366"/>
      <c r="FU56" s="366"/>
      <c r="FV56" s="366"/>
      <c r="FW56" s="366"/>
      <c r="FX56" s="366"/>
      <c r="FY56" s="366"/>
      <c r="FZ56" s="366"/>
      <c r="GA56" s="366"/>
      <c r="GB56" s="366"/>
      <c r="GC56" s="366"/>
      <c r="GD56" s="366"/>
      <c r="GE56" s="366"/>
      <c r="GF56" s="366"/>
      <c r="GG56" s="366"/>
      <c r="GH56" s="366"/>
      <c r="GI56" s="366"/>
      <c r="GJ56" s="366"/>
      <c r="GK56" s="366"/>
      <c r="GL56" s="366"/>
      <c r="GM56" s="366"/>
      <c r="GN56" s="366"/>
      <c r="GO56" s="366"/>
      <c r="GP56" s="366"/>
      <c r="GQ56" s="366"/>
      <c r="GR56" s="366"/>
      <c r="GS56" s="366"/>
      <c r="GT56" s="366"/>
      <c r="GU56" s="366"/>
      <c r="GV56" s="366"/>
      <c r="GW56" s="366"/>
      <c r="GX56" s="366"/>
      <c r="GY56" s="366"/>
      <c r="GZ56" s="366"/>
      <c r="HA56" s="366"/>
      <c r="HB56" s="366"/>
      <c r="HC56" s="366"/>
    </row>
    <row r="57" spans="1:211" s="310" customFormat="1" ht="29.1" customHeight="1" thickBot="1">
      <c r="A57" s="844"/>
      <c r="B57" s="594"/>
      <c r="C57" s="1069" t="s">
        <v>39</v>
      </c>
      <c r="D57" s="369">
        <v>0</v>
      </c>
      <c r="E57" s="1045">
        <f t="shared" si="1"/>
        <v>0</v>
      </c>
      <c r="F57" s="1046">
        <v>0</v>
      </c>
      <c r="G57" s="1046">
        <v>0</v>
      </c>
      <c r="H57" s="1046">
        <v>0</v>
      </c>
      <c r="I57" s="1047"/>
      <c r="J57" s="1048">
        <v>44927</v>
      </c>
      <c r="K57" s="1048">
        <v>45291</v>
      </c>
      <c r="L57" s="871"/>
      <c r="M57" s="871"/>
      <c r="N57" s="872"/>
      <c r="O57" s="366"/>
      <c r="P57" s="366"/>
      <c r="Q57" s="366"/>
      <c r="R57" s="366"/>
      <c r="S57" s="366"/>
      <c r="T57" s="366"/>
      <c r="U57" s="366"/>
      <c r="V57" s="366"/>
      <c r="W57" s="366"/>
      <c r="X57" s="366"/>
      <c r="Y57" s="366"/>
      <c r="Z57" s="366"/>
      <c r="AA57" s="366"/>
      <c r="AB57" s="366"/>
      <c r="AC57" s="366"/>
      <c r="AD57" s="366"/>
      <c r="AE57" s="366"/>
      <c r="AF57" s="366"/>
      <c r="AG57" s="366"/>
      <c r="AH57" s="366"/>
      <c r="AI57" s="366"/>
      <c r="AJ57" s="366"/>
      <c r="AK57" s="366"/>
      <c r="AL57" s="366"/>
      <c r="AM57" s="366"/>
      <c r="AN57" s="366"/>
      <c r="AO57" s="366"/>
      <c r="AP57" s="366"/>
      <c r="AQ57" s="366"/>
      <c r="AR57" s="366"/>
      <c r="AS57" s="366"/>
      <c r="AT57" s="366"/>
      <c r="AU57" s="366"/>
      <c r="AV57" s="366"/>
      <c r="AW57" s="366"/>
      <c r="AX57" s="366"/>
      <c r="AY57" s="366"/>
      <c r="AZ57" s="366"/>
      <c r="BA57" s="366"/>
      <c r="BB57" s="366"/>
      <c r="BC57" s="366"/>
      <c r="BD57" s="366"/>
      <c r="BE57" s="366"/>
      <c r="BF57" s="366"/>
      <c r="BG57" s="366"/>
      <c r="BH57" s="366"/>
      <c r="BI57" s="366"/>
      <c r="BJ57" s="366"/>
      <c r="BK57" s="366"/>
      <c r="BL57" s="366"/>
      <c r="BM57" s="366"/>
      <c r="BN57" s="366"/>
      <c r="BO57" s="366"/>
      <c r="BP57" s="366"/>
      <c r="BQ57" s="366"/>
      <c r="BR57" s="366"/>
      <c r="BS57" s="366"/>
      <c r="BT57" s="366"/>
      <c r="BU57" s="366"/>
      <c r="BV57" s="366"/>
      <c r="BW57" s="366"/>
      <c r="BX57" s="366"/>
      <c r="BY57" s="366"/>
      <c r="BZ57" s="366"/>
      <c r="CA57" s="366"/>
      <c r="CB57" s="366"/>
      <c r="CC57" s="366"/>
      <c r="CD57" s="366"/>
      <c r="CE57" s="366"/>
      <c r="CF57" s="366"/>
      <c r="CG57" s="366"/>
      <c r="CH57" s="366"/>
      <c r="CI57" s="366"/>
      <c r="CJ57" s="366"/>
      <c r="CK57" s="366"/>
      <c r="CL57" s="366"/>
      <c r="CM57" s="366"/>
      <c r="CN57" s="366"/>
      <c r="CO57" s="366"/>
      <c r="CP57" s="366"/>
      <c r="CQ57" s="366"/>
      <c r="CR57" s="366"/>
      <c r="CS57" s="366"/>
      <c r="CT57" s="366"/>
      <c r="CU57" s="366"/>
      <c r="CV57" s="366"/>
      <c r="CW57" s="366"/>
      <c r="CX57" s="366"/>
      <c r="CY57" s="366"/>
      <c r="CZ57" s="366"/>
      <c r="DA57" s="366"/>
      <c r="DB57" s="366"/>
      <c r="DC57" s="366"/>
      <c r="DD57" s="366"/>
      <c r="DE57" s="366"/>
      <c r="DF57" s="366"/>
      <c r="DG57" s="366"/>
      <c r="DH57" s="366"/>
      <c r="DI57" s="366"/>
      <c r="DJ57" s="366"/>
      <c r="DK57" s="366"/>
      <c r="DL57" s="366"/>
      <c r="DM57" s="366"/>
      <c r="DN57" s="366"/>
      <c r="DO57" s="366"/>
      <c r="DP57" s="366"/>
      <c r="DQ57" s="366"/>
      <c r="DR57" s="366"/>
      <c r="DS57" s="366"/>
      <c r="DT57" s="366"/>
      <c r="DU57" s="366"/>
      <c r="DV57" s="366"/>
      <c r="DW57" s="366"/>
      <c r="DX57" s="366"/>
      <c r="DY57" s="366"/>
      <c r="DZ57" s="366"/>
      <c r="EA57" s="366"/>
      <c r="EB57" s="366"/>
      <c r="EC57" s="366"/>
      <c r="ED57" s="366"/>
      <c r="EE57" s="366"/>
      <c r="EF57" s="366"/>
      <c r="EG57" s="366"/>
      <c r="EH57" s="366"/>
      <c r="EI57" s="366"/>
      <c r="EJ57" s="366"/>
      <c r="EK57" s="366"/>
      <c r="EL57" s="366"/>
      <c r="EM57" s="366"/>
      <c r="EN57" s="366"/>
      <c r="EO57" s="366"/>
      <c r="EP57" s="366"/>
      <c r="EQ57" s="366"/>
      <c r="ER57" s="366"/>
      <c r="ES57" s="366"/>
      <c r="ET57" s="366"/>
      <c r="EU57" s="366"/>
      <c r="EV57" s="366"/>
      <c r="EW57" s="366"/>
      <c r="EX57" s="366"/>
      <c r="EY57" s="366"/>
      <c r="EZ57" s="366"/>
      <c r="FA57" s="366"/>
      <c r="FB57" s="366"/>
      <c r="FC57" s="366"/>
      <c r="FD57" s="366"/>
      <c r="FE57" s="366"/>
      <c r="FF57" s="366"/>
      <c r="FG57" s="366"/>
      <c r="FH57" s="366"/>
      <c r="FI57" s="366"/>
      <c r="FJ57" s="366"/>
      <c r="FK57" s="366"/>
      <c r="FL57" s="366"/>
      <c r="FM57" s="366"/>
      <c r="FN57" s="366"/>
      <c r="FO57" s="366"/>
      <c r="FP57" s="366"/>
      <c r="FQ57" s="366"/>
      <c r="FR57" s="366"/>
      <c r="FS57" s="366"/>
      <c r="FT57" s="366"/>
      <c r="FU57" s="366"/>
      <c r="FV57" s="366"/>
      <c r="FW57" s="366"/>
      <c r="FX57" s="366"/>
      <c r="FY57" s="366"/>
      <c r="FZ57" s="366"/>
      <c r="GA57" s="366"/>
      <c r="GB57" s="366"/>
      <c r="GC57" s="366"/>
      <c r="GD57" s="366"/>
      <c r="GE57" s="366"/>
      <c r="GF57" s="366"/>
      <c r="GG57" s="366"/>
      <c r="GH57" s="366"/>
      <c r="GI57" s="366"/>
      <c r="GJ57" s="366"/>
      <c r="GK57" s="366"/>
      <c r="GL57" s="366"/>
      <c r="GM57" s="366"/>
      <c r="GN57" s="366"/>
      <c r="GO57" s="366"/>
      <c r="GP57" s="366"/>
      <c r="GQ57" s="366"/>
      <c r="GR57" s="366"/>
      <c r="GS57" s="366"/>
      <c r="GT57" s="366"/>
      <c r="GU57" s="366"/>
      <c r="GV57" s="366"/>
      <c r="GW57" s="366"/>
      <c r="GX57" s="366"/>
      <c r="GY57" s="366"/>
      <c r="GZ57" s="366"/>
      <c r="HA57" s="366"/>
      <c r="HB57" s="366"/>
      <c r="HC57" s="366"/>
    </row>
    <row r="58" spans="1:211" s="310" customFormat="1" ht="29.1" customHeight="1">
      <c r="A58" s="407" t="s">
        <v>141</v>
      </c>
      <c r="B58" s="245"/>
      <c r="C58" s="859" t="s">
        <v>38</v>
      </c>
      <c r="D58" s="859"/>
      <c r="E58" s="1049">
        <f>E56+E54+E52+E48+E46+E44+E42+E36+E34+E32+E30+E28+E26+E24+E50+E40+E38</f>
        <v>16910401510</v>
      </c>
      <c r="F58" s="1049">
        <f t="shared" ref="F58:H58" si="8">F56+F54+F52+F48+F46+F44+F42+F36+F34+F32+F30+F28+F26+F24+F50+F40+F38</f>
        <v>1498592532</v>
      </c>
      <c r="G58" s="1049">
        <f t="shared" si="8"/>
        <v>4170000000</v>
      </c>
      <c r="H58" s="1049">
        <f t="shared" si="8"/>
        <v>11241808978</v>
      </c>
      <c r="I58" s="1050"/>
      <c r="J58" s="1051"/>
      <c r="K58" s="1052"/>
      <c r="L58" s="561">
        <f>SUM(L24:L57)/17</f>
        <v>0.28884738109764518</v>
      </c>
      <c r="M58" s="561">
        <f>+G59/G58</f>
        <v>8.2488449880095918E-2</v>
      </c>
      <c r="N58" s="881"/>
      <c r="P58" s="371"/>
    </row>
    <row r="59" spans="1:211" s="310" customFormat="1" ht="29.1" customHeight="1" thickBot="1">
      <c r="A59" s="846"/>
      <c r="B59" s="329"/>
      <c r="C59" s="860" t="s">
        <v>39</v>
      </c>
      <c r="D59" s="860"/>
      <c r="E59" s="1053">
        <f>E57+E55+E53+E49+E47+E45+E43+E37+E35+E33+E31+E29+E27+E25+E51+E41+E39</f>
        <v>3187949290</v>
      </c>
      <c r="F59" s="1053">
        <f>F57+F55+F53+F49+F47+F45+F43+F37+F35+F33+F31+F29+F27+F25+F51+F41+F39</f>
        <v>469223310</v>
      </c>
      <c r="G59" s="1053">
        <f>G57+G55+G53+G49+G47+G45+G43+G37+G35+G33+G31+G29+G27+G25</f>
        <v>343976836</v>
      </c>
      <c r="H59" s="1053">
        <f>H57+H55+H53+H49+H47+H45+H43+H37+H35+H33+H31+H29+H27+H25</f>
        <v>2374749144</v>
      </c>
      <c r="I59" s="1054"/>
      <c r="J59" s="1055"/>
      <c r="K59" s="1056"/>
      <c r="L59" s="852"/>
      <c r="M59" s="852"/>
      <c r="N59" s="882"/>
    </row>
    <row r="60" spans="1:211" s="310" customFormat="1" ht="29.1" customHeight="1" thickBot="1">
      <c r="A60" s="798"/>
      <c r="B60" s="799"/>
      <c r="C60" s="799"/>
      <c r="D60" s="799"/>
      <c r="E60" s="799"/>
      <c r="F60" s="799"/>
      <c r="G60" s="799"/>
      <c r="H60" s="799"/>
      <c r="I60" s="799"/>
      <c r="J60" s="799"/>
      <c r="K60" s="799"/>
      <c r="L60" s="799"/>
      <c r="M60" s="799"/>
      <c r="N60" s="800"/>
    </row>
    <row r="61" spans="1:211" s="310" customFormat="1" ht="29.1" customHeight="1">
      <c r="A61" s="378" t="s">
        <v>76</v>
      </c>
      <c r="B61" s="878" t="s">
        <v>77</v>
      </c>
      <c r="C61" s="878"/>
      <c r="D61" s="878"/>
      <c r="E61" s="845" t="s">
        <v>78</v>
      </c>
      <c r="F61" s="845"/>
      <c r="G61" s="845"/>
      <c r="H61" s="845"/>
      <c r="I61" s="379"/>
      <c r="J61" s="853" t="s">
        <v>142</v>
      </c>
      <c r="K61" s="853"/>
      <c r="L61" s="853"/>
      <c r="M61" s="853"/>
      <c r="N61" s="854"/>
    </row>
    <row r="62" spans="1:211" s="310" customFormat="1" ht="29.1" customHeight="1">
      <c r="A62" s="1060" t="s">
        <v>547</v>
      </c>
      <c r="B62" s="1061" t="s">
        <v>218</v>
      </c>
      <c r="C62" s="1061"/>
      <c r="D62" s="1061"/>
      <c r="E62" s="1062" t="s">
        <v>206</v>
      </c>
      <c r="F62" s="1062"/>
      <c r="G62" s="1062"/>
      <c r="H62" s="372" t="s">
        <v>38</v>
      </c>
      <c r="I62" s="375">
        <v>55</v>
      </c>
      <c r="J62" s="850" t="s">
        <v>219</v>
      </c>
      <c r="K62" s="850"/>
      <c r="L62" s="850"/>
      <c r="M62" s="850"/>
      <c r="N62" s="851"/>
    </row>
    <row r="63" spans="1:211" s="310" customFormat="1" ht="29.1" customHeight="1">
      <c r="A63" s="1060"/>
      <c r="B63" s="1061"/>
      <c r="C63" s="1061"/>
      <c r="D63" s="1061"/>
      <c r="E63" s="1062"/>
      <c r="F63" s="1062"/>
      <c r="G63" s="1062"/>
      <c r="H63" s="372" t="s">
        <v>39</v>
      </c>
      <c r="I63" s="376"/>
      <c r="J63" s="534" t="s">
        <v>110</v>
      </c>
      <c r="K63" s="534"/>
      <c r="L63" s="534"/>
      <c r="M63" s="534"/>
      <c r="N63" s="535"/>
    </row>
    <row r="64" spans="1:211" s="310" customFormat="1" ht="29.1" customHeight="1">
      <c r="A64" s="1060"/>
      <c r="B64" s="1061" t="s">
        <v>220</v>
      </c>
      <c r="C64" s="1061"/>
      <c r="D64" s="1061"/>
      <c r="E64" s="1062" t="s">
        <v>221</v>
      </c>
      <c r="F64" s="1062"/>
      <c r="G64" s="1062"/>
      <c r="H64" s="372" t="s">
        <v>38</v>
      </c>
      <c r="I64" s="375">
        <v>4</v>
      </c>
      <c r="J64" s="855" t="s">
        <v>222</v>
      </c>
      <c r="K64" s="856"/>
      <c r="L64" s="856"/>
      <c r="M64" s="856"/>
      <c r="N64" s="857"/>
    </row>
    <row r="65" spans="1:14" s="310" customFormat="1" ht="29.1" customHeight="1">
      <c r="A65" s="1060"/>
      <c r="B65" s="1061"/>
      <c r="C65" s="1061"/>
      <c r="D65" s="1061"/>
      <c r="E65" s="1062"/>
      <c r="F65" s="1062"/>
      <c r="G65" s="1062"/>
      <c r="H65" s="372" t="s">
        <v>39</v>
      </c>
      <c r="I65" s="377"/>
      <c r="J65" s="867" t="s">
        <v>548</v>
      </c>
      <c r="K65" s="868"/>
      <c r="L65" s="868"/>
      <c r="M65" s="868"/>
      <c r="N65" s="869"/>
    </row>
    <row r="66" spans="1:14" s="310" customFormat="1" ht="29.1" customHeight="1">
      <c r="A66" s="1060"/>
      <c r="B66" s="1061" t="s">
        <v>223</v>
      </c>
      <c r="C66" s="1061"/>
      <c r="D66" s="1061"/>
      <c r="E66" s="1063" t="s">
        <v>224</v>
      </c>
      <c r="F66" s="1063"/>
      <c r="G66" s="1063"/>
      <c r="H66" s="372" t="s">
        <v>38</v>
      </c>
      <c r="I66" s="375">
        <v>1</v>
      </c>
      <c r="J66" s="534" t="s">
        <v>225</v>
      </c>
      <c r="K66" s="534"/>
      <c r="L66" s="534"/>
      <c r="M66" s="534"/>
      <c r="N66" s="535"/>
    </row>
    <row r="67" spans="1:14" s="310" customFormat="1" ht="29.1" customHeight="1">
      <c r="A67" s="1060"/>
      <c r="B67" s="1061"/>
      <c r="C67" s="1061"/>
      <c r="D67" s="1061"/>
      <c r="E67" s="1063"/>
      <c r="F67" s="1063"/>
      <c r="G67" s="1063"/>
      <c r="H67" s="372" t="s">
        <v>39</v>
      </c>
      <c r="I67" s="373"/>
      <c r="J67" s="534" t="s">
        <v>226</v>
      </c>
      <c r="K67" s="534"/>
      <c r="L67" s="534"/>
      <c r="M67" s="534"/>
      <c r="N67" s="535"/>
    </row>
    <row r="68" spans="1:14" s="310" customFormat="1" ht="29.1" customHeight="1">
      <c r="A68" s="1060"/>
      <c r="B68" s="534" t="s">
        <v>227</v>
      </c>
      <c r="C68" s="534"/>
      <c r="D68" s="534"/>
      <c r="E68" s="534" t="s">
        <v>228</v>
      </c>
      <c r="F68" s="534"/>
      <c r="G68" s="534"/>
      <c r="H68" s="879" t="s">
        <v>38</v>
      </c>
      <c r="I68" s="877">
        <v>70</v>
      </c>
      <c r="J68" s="534"/>
      <c r="K68" s="534"/>
      <c r="L68" s="534"/>
      <c r="M68" s="534"/>
      <c r="N68" s="535"/>
    </row>
    <row r="69" spans="1:14" s="310" customFormat="1" ht="29.1" customHeight="1">
      <c r="A69" s="1060"/>
      <c r="B69" s="534"/>
      <c r="C69" s="534"/>
      <c r="D69" s="534"/>
      <c r="E69" s="534"/>
      <c r="F69" s="534"/>
      <c r="G69" s="534"/>
      <c r="H69" s="879"/>
      <c r="I69" s="877"/>
      <c r="J69" s="534"/>
      <c r="K69" s="534"/>
      <c r="L69" s="534"/>
      <c r="M69" s="534"/>
      <c r="N69" s="535"/>
    </row>
    <row r="70" spans="1:14" s="310" customFormat="1" ht="29.1" customHeight="1">
      <c r="A70" s="1060"/>
      <c r="B70" s="534"/>
      <c r="C70" s="534"/>
      <c r="D70" s="534"/>
      <c r="E70" s="534"/>
      <c r="F70" s="534"/>
      <c r="G70" s="534"/>
      <c r="H70" s="879" t="s">
        <v>39</v>
      </c>
      <c r="I70" s="858"/>
      <c r="J70" s="534"/>
      <c r="K70" s="534"/>
      <c r="L70" s="534"/>
      <c r="M70" s="534"/>
      <c r="N70" s="535"/>
    </row>
    <row r="71" spans="1:14" s="310" customFormat="1" ht="29.1" customHeight="1">
      <c r="A71" s="1060"/>
      <c r="B71" s="534"/>
      <c r="C71" s="534"/>
      <c r="D71" s="534"/>
      <c r="E71" s="534"/>
      <c r="F71" s="534"/>
      <c r="G71" s="534"/>
      <c r="H71" s="879"/>
      <c r="I71" s="858"/>
      <c r="J71" s="847"/>
      <c r="K71" s="848"/>
      <c r="L71" s="848"/>
      <c r="M71" s="848"/>
      <c r="N71" s="849"/>
    </row>
    <row r="72" spans="1:14" s="310" customFormat="1" ht="29.1" customHeight="1" thickBot="1">
      <c r="A72" s="1057" t="s">
        <v>522</v>
      </c>
      <c r="B72" s="1058"/>
      <c r="C72" s="1058"/>
      <c r="D72" s="1058"/>
      <c r="E72" s="1058"/>
      <c r="F72" s="1058"/>
      <c r="G72" s="1058"/>
      <c r="H72" s="1058"/>
      <c r="I72" s="1058"/>
      <c r="J72" s="1058"/>
      <c r="K72" s="1058"/>
      <c r="L72" s="1058"/>
      <c r="M72" s="1058"/>
      <c r="N72" s="1059"/>
    </row>
    <row r="73" spans="1:14" ht="20.100000000000001" customHeight="1">
      <c r="J73" s="19"/>
      <c r="K73" s="19"/>
    </row>
  </sheetData>
  <mergeCells count="158">
    <mergeCell ref="N46:N47"/>
    <mergeCell ref="B46:B47"/>
    <mergeCell ref="L34:L35"/>
    <mergeCell ref="L54:L55"/>
    <mergeCell ref="M54:M55"/>
    <mergeCell ref="N54:N55"/>
    <mergeCell ref="L52:L53"/>
    <mergeCell ref="M52:M53"/>
    <mergeCell ref="N52:N53"/>
    <mergeCell ref="N42:N43"/>
    <mergeCell ref="L44:L45"/>
    <mergeCell ref="M44:M45"/>
    <mergeCell ref="L36:L37"/>
    <mergeCell ref="M36:M37"/>
    <mergeCell ref="N36:N37"/>
    <mergeCell ref="N34:N35"/>
    <mergeCell ref="N50:N51"/>
    <mergeCell ref="L38:L39"/>
    <mergeCell ref="M38:M39"/>
    <mergeCell ref="I3:L3"/>
    <mergeCell ref="I4:L4"/>
    <mergeCell ref="A5:N5"/>
    <mergeCell ref="A7:B7"/>
    <mergeCell ref="A1:A4"/>
    <mergeCell ref="B1:H2"/>
    <mergeCell ref="I1:L1"/>
    <mergeCell ref="M1:N4"/>
    <mergeCell ref="B3:H4"/>
    <mergeCell ref="I2:L2"/>
    <mergeCell ref="A6:B6"/>
    <mergeCell ref="C7:N7"/>
    <mergeCell ref="I68:I69"/>
    <mergeCell ref="B61:D61"/>
    <mergeCell ref="H68:H69"/>
    <mergeCell ref="H70:H71"/>
    <mergeCell ref="J63:N63"/>
    <mergeCell ref="M22:M23"/>
    <mergeCell ref="N22:N23"/>
    <mergeCell ref="M26:M27"/>
    <mergeCell ref="N44:N45"/>
    <mergeCell ref="N26:N27"/>
    <mergeCell ref="N58:N59"/>
    <mergeCell ref="L22:L23"/>
    <mergeCell ref="J21:K22"/>
    <mergeCell ref="L58:L59"/>
    <mergeCell ref="M28:M29"/>
    <mergeCell ref="L30:L31"/>
    <mergeCell ref="M30:M31"/>
    <mergeCell ref="L32:L33"/>
    <mergeCell ref="M32:M33"/>
    <mergeCell ref="L26:L27"/>
    <mergeCell ref="N28:N29"/>
    <mergeCell ref="N30:N31"/>
    <mergeCell ref="N32:N33"/>
    <mergeCell ref="L48:L49"/>
    <mergeCell ref="E64:G65"/>
    <mergeCell ref="C58:D58"/>
    <mergeCell ref="C59:D59"/>
    <mergeCell ref="D21:D23"/>
    <mergeCell ref="C21:C22"/>
    <mergeCell ref="M34:M35"/>
    <mergeCell ref="M42:M43"/>
    <mergeCell ref="L46:L47"/>
    <mergeCell ref="M46:M47"/>
    <mergeCell ref="F21:I22"/>
    <mergeCell ref="J65:N65"/>
    <mergeCell ref="M48:M49"/>
    <mergeCell ref="N48:N49"/>
    <mergeCell ref="L42:L43"/>
    <mergeCell ref="L56:L57"/>
    <mergeCell ref="M56:M57"/>
    <mergeCell ref="N56:N57"/>
    <mergeCell ref="N24:N25"/>
    <mergeCell ref="L28:L29"/>
    <mergeCell ref="L24:L25"/>
    <mergeCell ref="M24:M25"/>
    <mergeCell ref="L21:N21"/>
    <mergeCell ref="L50:L51"/>
    <mergeCell ref="M50:M51"/>
    <mergeCell ref="A54:A55"/>
    <mergeCell ref="B54:B55"/>
    <mergeCell ref="A72:N72"/>
    <mergeCell ref="J67:N70"/>
    <mergeCell ref="E66:G67"/>
    <mergeCell ref="A34:A35"/>
    <mergeCell ref="A56:A57"/>
    <mergeCell ref="A62:A71"/>
    <mergeCell ref="E61:H61"/>
    <mergeCell ref="B64:D65"/>
    <mergeCell ref="A58:A59"/>
    <mergeCell ref="B56:B57"/>
    <mergeCell ref="J71:N71"/>
    <mergeCell ref="E62:G63"/>
    <mergeCell ref="B62:D63"/>
    <mergeCell ref="J66:N66"/>
    <mergeCell ref="J62:N62"/>
    <mergeCell ref="M58:M59"/>
    <mergeCell ref="J61:N61"/>
    <mergeCell ref="B68:D71"/>
    <mergeCell ref="J64:N64"/>
    <mergeCell ref="I70:I71"/>
    <mergeCell ref="B66:D67"/>
    <mergeCell ref="E68:G71"/>
    <mergeCell ref="A52:A53"/>
    <mergeCell ref="A36:A37"/>
    <mergeCell ref="B52:B53"/>
    <mergeCell ref="A50:A51"/>
    <mergeCell ref="B50:B51"/>
    <mergeCell ref="A40:A41"/>
    <mergeCell ref="B40:B41"/>
    <mergeCell ref="B48:B49"/>
    <mergeCell ref="A48:A49"/>
    <mergeCell ref="A42:A43"/>
    <mergeCell ref="A44:A45"/>
    <mergeCell ref="A46:A47"/>
    <mergeCell ref="B26:B27"/>
    <mergeCell ref="B34:B35"/>
    <mergeCell ref="B36:B37"/>
    <mergeCell ref="B42:B43"/>
    <mergeCell ref="A24:A25"/>
    <mergeCell ref="B15:F15"/>
    <mergeCell ref="B16:F16"/>
    <mergeCell ref="B17:F17"/>
    <mergeCell ref="B18:F18"/>
    <mergeCell ref="A28:A29"/>
    <mergeCell ref="A30:A31"/>
    <mergeCell ref="A32:A33"/>
    <mergeCell ref="B28:B29"/>
    <mergeCell ref="B30:B31"/>
    <mergeCell ref="B32:B33"/>
    <mergeCell ref="A38:A39"/>
    <mergeCell ref="B38:B39"/>
    <mergeCell ref="B19:F19"/>
    <mergeCell ref="B20:F20"/>
    <mergeCell ref="A60:N60"/>
    <mergeCell ref="N38:N39"/>
    <mergeCell ref="L40:L41"/>
    <mergeCell ref="M40:M41"/>
    <mergeCell ref="N40:N41"/>
    <mergeCell ref="A21:A23"/>
    <mergeCell ref="B21:B23"/>
    <mergeCell ref="E21:E23"/>
    <mergeCell ref="A11:F11"/>
    <mergeCell ref="B12:F12"/>
    <mergeCell ref="B13:F13"/>
    <mergeCell ref="G8:I20"/>
    <mergeCell ref="J10:J20"/>
    <mergeCell ref="K10:M20"/>
    <mergeCell ref="N10:N20"/>
    <mergeCell ref="K9:M9"/>
    <mergeCell ref="A8:F8"/>
    <mergeCell ref="J8:N8"/>
    <mergeCell ref="A9:F9"/>
    <mergeCell ref="A10:F10"/>
    <mergeCell ref="B14:F14"/>
    <mergeCell ref="A26:A27"/>
    <mergeCell ref="B44:B45"/>
    <mergeCell ref="B24:B25"/>
  </mergeCells>
  <pageMargins left="0.25" right="0.25" top="0.75" bottom="0.75" header="0.3" footer="0.3"/>
  <pageSetup paperSize="5" scale="10" fitToHeight="0" orientation="landscape" r:id="rId1"/>
  <rowBreaks count="1" manualBreakCount="1">
    <brk id="33" max="16383" man="1"/>
  </rowBreaks>
  <colBreaks count="1" manualBreakCount="1">
    <brk id="15" max="66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99"/>
  </sheetPr>
  <dimension ref="A1:N25"/>
  <sheetViews>
    <sheetView tabSelected="1" zoomScale="75" zoomScaleNormal="64" workbookViewId="0">
      <selection activeCell="A25" sqref="A25:N25"/>
    </sheetView>
  </sheetViews>
  <sheetFormatPr baseColWidth="10" defaultColWidth="9.6640625" defaultRowHeight="18"/>
  <cols>
    <col min="1" max="1" width="72.6640625" style="5" customWidth="1"/>
    <col min="2" max="2" width="17.6640625" style="5" customWidth="1"/>
    <col min="3" max="3" width="17" style="5" customWidth="1"/>
    <col min="4" max="4" width="10.5546875" style="5" customWidth="1"/>
    <col min="5" max="5" width="20.109375" style="5" customWidth="1"/>
    <col min="6" max="6" width="13.6640625" style="5" customWidth="1"/>
    <col min="7" max="7" width="12.6640625" style="32" customWidth="1"/>
    <col min="8" max="8" width="13.44140625" style="5" customWidth="1"/>
    <col min="9" max="9" width="11.5546875" style="5" customWidth="1"/>
    <col min="10" max="10" width="12.33203125" style="33" customWidth="1"/>
    <col min="11" max="11" width="16.109375" style="33" customWidth="1"/>
    <col min="12" max="12" width="10.6640625" style="5" customWidth="1"/>
    <col min="13" max="13" width="13.88671875" style="5" customWidth="1"/>
    <col min="14" max="14" width="15.6640625" style="5" customWidth="1"/>
    <col min="15" max="15" width="13.44140625" style="5" bestFit="1" customWidth="1"/>
    <col min="16" max="16" width="36.109375" style="5" customWidth="1"/>
    <col min="17" max="16384" width="9.6640625" style="5"/>
  </cols>
  <sheetData>
    <row r="1" spans="1:14" ht="27" customHeight="1">
      <c r="A1" s="786"/>
      <c r="B1" s="780" t="s">
        <v>0</v>
      </c>
      <c r="C1" s="781"/>
      <c r="D1" s="781"/>
      <c r="E1" s="781"/>
      <c r="F1" s="781"/>
      <c r="G1" s="781"/>
      <c r="H1" s="782"/>
      <c r="I1" s="777" t="s">
        <v>1</v>
      </c>
      <c r="J1" s="778"/>
      <c r="K1" s="778"/>
      <c r="L1" s="779"/>
      <c r="M1" s="760"/>
      <c r="N1" s="761"/>
    </row>
    <row r="2" spans="1:14" ht="27" customHeight="1">
      <c r="A2" s="787"/>
      <c r="B2" s="783"/>
      <c r="C2" s="784"/>
      <c r="D2" s="784"/>
      <c r="E2" s="784"/>
      <c r="F2" s="784"/>
      <c r="G2" s="784"/>
      <c r="H2" s="785"/>
      <c r="I2" s="777" t="s">
        <v>2</v>
      </c>
      <c r="J2" s="778"/>
      <c r="K2" s="778"/>
      <c r="L2" s="779"/>
      <c r="M2" s="762"/>
      <c r="N2" s="763"/>
    </row>
    <row r="3" spans="1:14" ht="48" customHeight="1">
      <c r="A3" s="787"/>
      <c r="B3" s="780" t="s">
        <v>3</v>
      </c>
      <c r="C3" s="781"/>
      <c r="D3" s="781"/>
      <c r="E3" s="781"/>
      <c r="F3" s="781"/>
      <c r="G3" s="781"/>
      <c r="H3" s="782"/>
      <c r="I3" s="777" t="s">
        <v>4</v>
      </c>
      <c r="J3" s="778"/>
      <c r="K3" s="778"/>
      <c r="L3" s="779"/>
      <c r="M3" s="762"/>
      <c r="N3" s="763"/>
    </row>
    <row r="4" spans="1:14" ht="27" customHeight="1">
      <c r="A4" s="788"/>
      <c r="B4" s="783"/>
      <c r="C4" s="784"/>
      <c r="D4" s="784"/>
      <c r="E4" s="784"/>
      <c r="F4" s="784"/>
      <c r="G4" s="784"/>
      <c r="H4" s="785"/>
      <c r="I4" s="777" t="s">
        <v>5</v>
      </c>
      <c r="J4" s="778"/>
      <c r="K4" s="778"/>
      <c r="L4" s="779"/>
      <c r="M4" s="764"/>
      <c r="N4" s="765"/>
    </row>
    <row r="5" spans="1:14" s="38" customFormat="1" ht="30" customHeight="1">
      <c r="A5" s="789" t="s">
        <v>157</v>
      </c>
      <c r="B5" s="790"/>
      <c r="C5" s="790"/>
      <c r="D5" s="790"/>
      <c r="E5" s="790"/>
      <c r="F5" s="790"/>
      <c r="G5" s="790"/>
      <c r="H5" s="790"/>
      <c r="I5" s="790"/>
      <c r="J5" s="790"/>
      <c r="K5" s="790"/>
      <c r="L5" s="790"/>
      <c r="M5" s="790"/>
      <c r="N5" s="791"/>
    </row>
    <row r="6" spans="1:14" s="298" customFormat="1" ht="30" customHeight="1">
      <c r="A6" s="934" t="s">
        <v>118</v>
      </c>
      <c r="B6" s="934"/>
      <c r="C6" s="935" t="s">
        <v>509</v>
      </c>
      <c r="D6" s="934"/>
      <c r="E6" s="934"/>
      <c r="F6" s="934"/>
      <c r="G6" s="934"/>
      <c r="H6" s="934"/>
      <c r="I6" s="934"/>
      <c r="J6" s="934"/>
      <c r="K6" s="934"/>
      <c r="L6" s="934"/>
      <c r="M6" s="934"/>
      <c r="N6" s="936"/>
    </row>
    <row r="7" spans="1:14" s="298" customFormat="1" ht="30" customHeight="1">
      <c r="A7" s="792" t="s">
        <v>511</v>
      </c>
      <c r="B7" s="793"/>
      <c r="C7" s="937" t="s">
        <v>229</v>
      </c>
      <c r="D7" s="938"/>
      <c r="E7" s="938"/>
      <c r="F7" s="938"/>
      <c r="G7" s="938"/>
      <c r="H7" s="938"/>
      <c r="I7" s="938"/>
      <c r="J7" s="938"/>
      <c r="K7" s="938"/>
      <c r="L7" s="938"/>
      <c r="M7" s="938"/>
      <c r="N7" s="939"/>
    </row>
    <row r="8" spans="1:14" s="298" customFormat="1" ht="30" customHeight="1">
      <c r="A8" s="775" t="s">
        <v>549</v>
      </c>
      <c r="B8" s="466"/>
      <c r="C8" s="466"/>
      <c r="D8" s="466"/>
      <c r="E8" s="466"/>
      <c r="F8" s="776"/>
      <c r="G8" s="682" t="s">
        <v>550</v>
      </c>
      <c r="H8" s="683"/>
      <c r="I8" s="684"/>
      <c r="J8" s="769" t="s">
        <v>9</v>
      </c>
      <c r="K8" s="770"/>
      <c r="L8" s="770"/>
      <c r="M8" s="770"/>
      <c r="N8" s="771"/>
    </row>
    <row r="9" spans="1:14" s="298" customFormat="1" ht="30" customHeight="1">
      <c r="A9" s="400" t="s">
        <v>551</v>
      </c>
      <c r="B9" s="401"/>
      <c r="C9" s="401"/>
      <c r="D9" s="401"/>
      <c r="E9" s="401"/>
      <c r="F9" s="402"/>
      <c r="G9" s="685"/>
      <c r="H9" s="686"/>
      <c r="I9" s="687"/>
      <c r="J9" s="34" t="s">
        <v>10</v>
      </c>
      <c r="K9" s="766" t="s">
        <v>11</v>
      </c>
      <c r="L9" s="767"/>
      <c r="M9" s="768"/>
      <c r="N9" s="35" t="s">
        <v>12</v>
      </c>
    </row>
    <row r="10" spans="1:14" s="298" customFormat="1" ht="36" customHeight="1">
      <c r="A10" s="772" t="s">
        <v>552</v>
      </c>
      <c r="B10" s="773"/>
      <c r="C10" s="773"/>
      <c r="D10" s="773"/>
      <c r="E10" s="773"/>
      <c r="F10" s="774"/>
      <c r="G10" s="685"/>
      <c r="H10" s="686"/>
      <c r="I10" s="687"/>
      <c r="J10" s="624"/>
      <c r="K10" s="627" t="s">
        <v>13</v>
      </c>
      <c r="L10" s="628"/>
      <c r="M10" s="629"/>
      <c r="N10" s="636"/>
    </row>
    <row r="11" spans="1:14" s="298" customFormat="1" ht="30" customHeight="1">
      <c r="A11" s="299" t="s">
        <v>230</v>
      </c>
      <c r="B11" s="237"/>
      <c r="C11" s="237"/>
      <c r="D11" s="237"/>
      <c r="E11" s="237"/>
      <c r="F11" s="238"/>
      <c r="G11" s="685"/>
      <c r="H11" s="686"/>
      <c r="I11" s="687"/>
      <c r="J11" s="625"/>
      <c r="K11" s="630"/>
      <c r="L11" s="631"/>
      <c r="M11" s="632"/>
      <c r="N11" s="637"/>
    </row>
    <row r="12" spans="1:14" s="298" customFormat="1" ht="30" customHeight="1" thickBot="1">
      <c r="A12" s="299" t="s">
        <v>231</v>
      </c>
      <c r="B12" s="403" t="s">
        <v>553</v>
      </c>
      <c r="C12" s="403"/>
      <c r="D12" s="403"/>
      <c r="E12" s="403"/>
      <c r="F12" s="404"/>
      <c r="G12" s="685"/>
      <c r="H12" s="686"/>
      <c r="I12" s="687"/>
      <c r="J12" s="625"/>
      <c r="K12" s="630"/>
      <c r="L12" s="631"/>
      <c r="M12" s="632"/>
      <c r="N12" s="637"/>
    </row>
    <row r="13" spans="1:14" s="298" customFormat="1" ht="24.95" customHeight="1">
      <c r="A13" s="746" t="s">
        <v>18</v>
      </c>
      <c r="B13" s="748" t="s">
        <v>19</v>
      </c>
      <c r="C13" s="748" t="s">
        <v>20</v>
      </c>
      <c r="D13" s="748" t="s">
        <v>21</v>
      </c>
      <c r="E13" s="748" t="s">
        <v>22</v>
      </c>
      <c r="F13" s="725" t="s">
        <v>23</v>
      </c>
      <c r="G13" s="726"/>
      <c r="H13" s="726"/>
      <c r="I13" s="727"/>
      <c r="J13" s="725" t="s">
        <v>24</v>
      </c>
      <c r="K13" s="727"/>
      <c r="L13" s="731" t="s">
        <v>25</v>
      </c>
      <c r="M13" s="732"/>
      <c r="N13" s="733"/>
    </row>
    <row r="14" spans="1:14" s="298" customFormat="1" ht="29.25" customHeight="1">
      <c r="A14" s="794"/>
      <c r="B14" s="796"/>
      <c r="C14" s="797"/>
      <c r="D14" s="796"/>
      <c r="E14" s="796"/>
      <c r="F14" s="728"/>
      <c r="G14" s="729"/>
      <c r="H14" s="729"/>
      <c r="I14" s="730"/>
      <c r="J14" s="728"/>
      <c r="K14" s="730"/>
      <c r="L14" s="734" t="s">
        <v>26</v>
      </c>
      <c r="M14" s="734" t="s">
        <v>27</v>
      </c>
      <c r="N14" s="932" t="s">
        <v>28</v>
      </c>
    </row>
    <row r="15" spans="1:14" s="298" customFormat="1" ht="31.5" customHeight="1" thickBot="1">
      <c r="A15" s="747"/>
      <c r="B15" s="749"/>
      <c r="C15" s="384" t="s">
        <v>29</v>
      </c>
      <c r="D15" s="749"/>
      <c r="E15" s="749"/>
      <c r="F15" s="92" t="s">
        <v>30</v>
      </c>
      <c r="G15" s="92" t="s">
        <v>31</v>
      </c>
      <c r="H15" s="92" t="s">
        <v>32</v>
      </c>
      <c r="I15" s="92" t="s">
        <v>33</v>
      </c>
      <c r="J15" s="92" t="s">
        <v>34</v>
      </c>
      <c r="K15" s="384" t="s">
        <v>35</v>
      </c>
      <c r="L15" s="931"/>
      <c r="M15" s="931"/>
      <c r="N15" s="933"/>
    </row>
    <row r="16" spans="1:14" s="298" customFormat="1" ht="51.95" customHeight="1">
      <c r="A16" s="924" t="s">
        <v>232</v>
      </c>
      <c r="B16" s="925" t="s">
        <v>233</v>
      </c>
      <c r="C16" s="337" t="s">
        <v>38</v>
      </c>
      <c r="D16" s="385">
        <v>200</v>
      </c>
      <c r="E16" s="1070">
        <v>4800000000</v>
      </c>
      <c r="F16" s="1070">
        <v>600000000</v>
      </c>
      <c r="G16" s="1071"/>
      <c r="H16" s="1070">
        <v>4200000000</v>
      </c>
      <c r="I16" s="380"/>
      <c r="J16" s="39">
        <v>44927</v>
      </c>
      <c r="K16" s="40">
        <v>45291</v>
      </c>
      <c r="L16" s="927">
        <f>D17/D16</f>
        <v>0</v>
      </c>
      <c r="M16" s="927">
        <f>E17/E16</f>
        <v>0.98839630666666667</v>
      </c>
      <c r="N16" s="929">
        <f>L16*L16/M16</f>
        <v>0</v>
      </c>
    </row>
    <row r="17" spans="1:14" s="298" customFormat="1" ht="51.95" customHeight="1">
      <c r="A17" s="603"/>
      <c r="B17" s="926"/>
      <c r="C17" s="374" t="s">
        <v>39</v>
      </c>
      <c r="D17" s="305">
        <v>0</v>
      </c>
      <c r="E17" s="1072">
        <v>4744302272</v>
      </c>
      <c r="F17" s="1072">
        <v>544302272</v>
      </c>
      <c r="G17" s="1073"/>
      <c r="H17" s="1073">
        <v>4200000000</v>
      </c>
      <c r="I17" s="381"/>
      <c r="J17" s="39">
        <v>44927</v>
      </c>
      <c r="K17" s="40">
        <v>45291</v>
      </c>
      <c r="L17" s="928"/>
      <c r="M17" s="928"/>
      <c r="N17" s="930"/>
    </row>
    <row r="18" spans="1:14" s="298" customFormat="1" ht="36" customHeight="1">
      <c r="A18" s="918" t="s">
        <v>141</v>
      </c>
      <c r="B18" s="735"/>
      <c r="C18" s="386" t="s">
        <v>38</v>
      </c>
      <c r="D18" s="920"/>
      <c r="E18" s="1074">
        <f>SUM(E16)</f>
        <v>4800000000</v>
      </c>
      <c r="F18" s="1075">
        <f>F16</f>
        <v>600000000</v>
      </c>
      <c r="G18" s="1076"/>
      <c r="H18" s="1076">
        <f>H16</f>
        <v>4200000000</v>
      </c>
      <c r="I18" s="382"/>
      <c r="J18" s="8"/>
      <c r="K18" s="8"/>
      <c r="L18" s="922">
        <v>0</v>
      </c>
      <c r="M18" s="922">
        <f>+E19/E18</f>
        <v>0.98839630666666667</v>
      </c>
      <c r="N18" s="929">
        <f>L18*L18/M18</f>
        <v>0</v>
      </c>
    </row>
    <row r="19" spans="1:14" s="298" customFormat="1" ht="36" customHeight="1" thickBot="1">
      <c r="A19" s="919"/>
      <c r="B19" s="749"/>
      <c r="C19" s="386" t="s">
        <v>39</v>
      </c>
      <c r="D19" s="921"/>
      <c r="E19" s="1075">
        <f>E17</f>
        <v>4744302272</v>
      </c>
      <c r="F19" s="1075">
        <f>F17</f>
        <v>544302272</v>
      </c>
      <c r="G19" s="1077"/>
      <c r="H19" s="1078">
        <f>H17</f>
        <v>4200000000</v>
      </c>
      <c r="I19" s="383"/>
      <c r="J19" s="9"/>
      <c r="K19" s="8"/>
      <c r="L19" s="923"/>
      <c r="M19" s="923"/>
      <c r="N19" s="930"/>
    </row>
    <row r="20" spans="1:14" s="298" customFormat="1" ht="30" customHeight="1" thickBot="1">
      <c r="A20" s="338" t="s">
        <v>76</v>
      </c>
      <c r="B20" s="910" t="s">
        <v>77</v>
      </c>
      <c r="C20" s="911"/>
      <c r="D20" s="912"/>
      <c r="E20" s="913" t="s">
        <v>78</v>
      </c>
      <c r="F20" s="914"/>
      <c r="G20" s="914"/>
      <c r="H20" s="914"/>
      <c r="I20" s="339"/>
      <c r="J20" s="915" t="s">
        <v>142</v>
      </c>
      <c r="K20" s="916"/>
      <c r="L20" s="916"/>
      <c r="M20" s="916"/>
      <c r="N20" s="917"/>
    </row>
    <row r="21" spans="1:14" s="298" customFormat="1" ht="36" customHeight="1">
      <c r="A21" s="606" t="s">
        <v>234</v>
      </c>
      <c r="B21" s="900" t="s">
        <v>235</v>
      </c>
      <c r="C21" s="901"/>
      <c r="D21" s="902"/>
      <c r="E21" s="900" t="s">
        <v>233</v>
      </c>
      <c r="F21" s="901"/>
      <c r="G21" s="902"/>
      <c r="H21" s="589" t="s">
        <v>38</v>
      </c>
      <c r="I21" s="898">
        <v>200</v>
      </c>
      <c r="J21" s="710" t="s">
        <v>109</v>
      </c>
      <c r="K21" s="711"/>
      <c r="L21" s="711"/>
      <c r="M21" s="711"/>
      <c r="N21" s="712"/>
    </row>
    <row r="22" spans="1:14" s="298" customFormat="1" ht="35.1" customHeight="1">
      <c r="A22" s="609"/>
      <c r="B22" s="903"/>
      <c r="C22" s="904"/>
      <c r="D22" s="905"/>
      <c r="E22" s="903"/>
      <c r="F22" s="904"/>
      <c r="G22" s="905"/>
      <c r="H22" s="590"/>
      <c r="I22" s="899"/>
      <c r="J22" s="713" t="s">
        <v>113</v>
      </c>
      <c r="K22" s="714"/>
      <c r="L22" s="714"/>
      <c r="M22" s="714"/>
      <c r="N22" s="715"/>
    </row>
    <row r="23" spans="1:14" s="298" customFormat="1" ht="36" customHeight="1">
      <c r="A23" s="609"/>
      <c r="B23" s="903"/>
      <c r="C23" s="904"/>
      <c r="D23" s="905"/>
      <c r="E23" s="903"/>
      <c r="F23" s="904"/>
      <c r="G23" s="905"/>
      <c r="H23" s="697" t="s">
        <v>39</v>
      </c>
      <c r="I23" s="907">
        <v>0</v>
      </c>
      <c r="J23" s="757" t="s">
        <v>175</v>
      </c>
      <c r="K23" s="758"/>
      <c r="L23" s="758"/>
      <c r="M23" s="758"/>
      <c r="N23" s="759"/>
    </row>
    <row r="24" spans="1:14" s="298" customFormat="1" ht="36" customHeight="1" thickBot="1">
      <c r="A24" s="909"/>
      <c r="B24" s="752"/>
      <c r="C24" s="753"/>
      <c r="D24" s="754"/>
      <c r="E24" s="752"/>
      <c r="F24" s="753"/>
      <c r="G24" s="754"/>
      <c r="H24" s="906"/>
      <c r="I24" s="908"/>
      <c r="J24" s="755" t="s">
        <v>113</v>
      </c>
      <c r="K24" s="755"/>
      <c r="L24" s="755"/>
      <c r="M24" s="755"/>
      <c r="N24" s="756"/>
    </row>
    <row r="25" spans="1:14" s="298" customFormat="1" ht="30" customHeight="1" thickBot="1">
      <c r="A25" s="1020" t="s">
        <v>536</v>
      </c>
      <c r="B25" s="1021"/>
      <c r="C25" s="1021"/>
      <c r="D25" s="1021"/>
      <c r="E25" s="1021"/>
      <c r="F25" s="1021"/>
      <c r="G25" s="1021"/>
      <c r="H25" s="1021"/>
      <c r="I25" s="1021"/>
      <c r="J25" s="1021"/>
      <c r="K25" s="1021"/>
      <c r="L25" s="1021"/>
      <c r="M25" s="1021"/>
      <c r="N25" s="1022"/>
    </row>
  </sheetData>
  <mergeCells count="60">
    <mergeCell ref="A8:F8"/>
    <mergeCell ref="G8:I12"/>
    <mergeCell ref="A5:N5"/>
    <mergeCell ref="A6:B6"/>
    <mergeCell ref="C6:N6"/>
    <mergeCell ref="A7:B7"/>
    <mergeCell ref="C7:N7"/>
    <mergeCell ref="J8:N8"/>
    <mergeCell ref="A9:F9"/>
    <mergeCell ref="K9:M9"/>
    <mergeCell ref="A1:A4"/>
    <mergeCell ref="B1:H2"/>
    <mergeCell ref="I1:L1"/>
    <mergeCell ref="M1:N4"/>
    <mergeCell ref="I2:L2"/>
    <mergeCell ref="B3:H4"/>
    <mergeCell ref="I3:L3"/>
    <mergeCell ref="I4:L4"/>
    <mergeCell ref="F13:I14"/>
    <mergeCell ref="A10:F10"/>
    <mergeCell ref="J10:J12"/>
    <mergeCell ref="K10:M12"/>
    <mergeCell ref="N10:N12"/>
    <mergeCell ref="B12:F12"/>
    <mergeCell ref="A13:A15"/>
    <mergeCell ref="B13:B15"/>
    <mergeCell ref="C13:C14"/>
    <mergeCell ref="D13:D15"/>
    <mergeCell ref="E13:E15"/>
    <mergeCell ref="J13:K14"/>
    <mergeCell ref="L13:N13"/>
    <mergeCell ref="L14:L15"/>
    <mergeCell ref="M14:M15"/>
    <mergeCell ref="N14:N15"/>
    <mergeCell ref="A16:A17"/>
    <mergeCell ref="B16:B17"/>
    <mergeCell ref="L16:L17"/>
    <mergeCell ref="M16:M17"/>
    <mergeCell ref="N16:N17"/>
    <mergeCell ref="A18:A19"/>
    <mergeCell ref="B18:B19"/>
    <mergeCell ref="D18:D19"/>
    <mergeCell ref="L18:L19"/>
    <mergeCell ref="M18:M19"/>
    <mergeCell ref="N18:N19"/>
    <mergeCell ref="B20:D20"/>
    <mergeCell ref="E20:H20"/>
    <mergeCell ref="J20:N20"/>
    <mergeCell ref="J21:N21"/>
    <mergeCell ref="J22:N22"/>
    <mergeCell ref="I21:I22"/>
    <mergeCell ref="J23:N23"/>
    <mergeCell ref="J24:N24"/>
    <mergeCell ref="A25:N25"/>
    <mergeCell ref="B21:D24"/>
    <mergeCell ref="H21:H22"/>
    <mergeCell ref="H23:H24"/>
    <mergeCell ref="I23:I24"/>
    <mergeCell ref="E21:G24"/>
    <mergeCell ref="A21:A24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217"/>
  <sheetViews>
    <sheetView topLeftCell="A127" zoomScale="109" workbookViewId="0">
      <selection activeCell="H211" sqref="H211"/>
    </sheetView>
  </sheetViews>
  <sheetFormatPr baseColWidth="10" defaultColWidth="8.88671875" defaultRowHeight="15"/>
  <cols>
    <col min="1" max="1" width="8.44140625" customWidth="1"/>
    <col min="2" max="2" width="17.88671875" customWidth="1"/>
    <col min="3" max="3" width="12.88671875" customWidth="1"/>
    <col min="4" max="4" width="16.109375" customWidth="1"/>
    <col min="5" max="5" width="15.88671875" customWidth="1"/>
    <col min="6" max="6" width="13.88671875" style="123" bestFit="1" customWidth="1"/>
    <col min="7" max="7" width="12.5546875" customWidth="1"/>
    <col min="8" max="8" width="14" customWidth="1"/>
    <col min="9" max="9" width="13.109375" customWidth="1"/>
    <col min="10" max="10" width="14.88671875" customWidth="1"/>
    <col min="11" max="256" width="11.5546875" customWidth="1"/>
  </cols>
  <sheetData>
    <row r="2" spans="2:7" ht="28.5" customHeight="1">
      <c r="B2" s="968" t="s">
        <v>236</v>
      </c>
      <c r="C2" s="968"/>
      <c r="D2" s="968"/>
      <c r="E2" s="968"/>
      <c r="F2" s="968"/>
    </row>
    <row r="3" spans="2:7" ht="38.25">
      <c r="B3" s="55" t="s">
        <v>80</v>
      </c>
      <c r="C3" s="151" t="s">
        <v>237</v>
      </c>
      <c r="D3" s="145" t="s">
        <v>238</v>
      </c>
      <c r="E3" s="152">
        <v>21600000</v>
      </c>
      <c r="F3" s="126">
        <f>E3</f>
        <v>21600000</v>
      </c>
    </row>
    <row r="4" spans="2:7">
      <c r="B4" s="940" t="s">
        <v>239</v>
      </c>
      <c r="C4" s="51"/>
      <c r="D4" s="52"/>
      <c r="E4" s="51"/>
      <c r="F4" s="949">
        <f>SUM(E4:E8)</f>
        <v>0</v>
      </c>
    </row>
    <row r="5" spans="2:7">
      <c r="B5" s="954"/>
      <c r="C5" s="45"/>
      <c r="D5" s="47"/>
      <c r="E5" s="45"/>
      <c r="F5" s="950"/>
    </row>
    <row r="6" spans="2:7">
      <c r="B6" s="954"/>
      <c r="C6" s="45"/>
      <c r="D6" s="47"/>
      <c r="E6" s="45"/>
      <c r="F6" s="950"/>
    </row>
    <row r="7" spans="2:7">
      <c r="B7" s="954"/>
      <c r="C7" s="45"/>
      <c r="D7" s="47"/>
      <c r="E7" s="45"/>
      <c r="F7" s="950"/>
    </row>
    <row r="8" spans="2:7">
      <c r="B8" s="941"/>
      <c r="C8" s="53"/>
      <c r="D8" s="54"/>
      <c r="E8" s="53"/>
      <c r="F8" s="979"/>
      <c r="G8" s="48">
        <f>SUM(E4:E8)</f>
        <v>0</v>
      </c>
    </row>
    <row r="9" spans="2:7" ht="36.75" customHeight="1">
      <c r="B9" s="940" t="s">
        <v>240</v>
      </c>
      <c r="C9" s="153" t="s">
        <v>241</v>
      </c>
      <c r="D9" s="154" t="s">
        <v>242</v>
      </c>
      <c r="E9" s="152">
        <v>17400000</v>
      </c>
      <c r="F9" s="949">
        <f>E10+E9</f>
        <v>17400000</v>
      </c>
    </row>
    <row r="10" spans="2:7" ht="36" customHeight="1">
      <c r="B10" s="954"/>
      <c r="C10" s="46"/>
      <c r="D10" s="50"/>
      <c r="E10" s="46"/>
      <c r="F10" s="980"/>
    </row>
    <row r="11" spans="2:7" ht="36" customHeight="1">
      <c r="B11" s="981" t="s">
        <v>243</v>
      </c>
      <c r="C11" s="170"/>
      <c r="D11" s="171"/>
      <c r="E11" s="170"/>
      <c r="F11" s="984">
        <f>E11+E12+E13+E14+E15</f>
        <v>0</v>
      </c>
    </row>
    <row r="12" spans="2:7" ht="36" customHeight="1">
      <c r="B12" s="982"/>
      <c r="C12" s="158"/>
      <c r="D12" s="168"/>
      <c r="E12" s="158"/>
      <c r="F12" s="985"/>
    </row>
    <row r="13" spans="2:7" ht="36" customHeight="1">
      <c r="B13" s="982"/>
      <c r="C13" s="158"/>
      <c r="D13" s="168"/>
      <c r="E13" s="158"/>
      <c r="F13" s="985"/>
    </row>
    <row r="14" spans="2:7" ht="36" customHeight="1">
      <c r="B14" s="982"/>
      <c r="C14" s="158"/>
      <c r="D14" s="168"/>
      <c r="E14" s="158"/>
      <c r="F14" s="985"/>
    </row>
    <row r="15" spans="2:7">
      <c r="B15" s="983"/>
      <c r="C15" s="172"/>
      <c r="D15" s="173"/>
      <c r="E15" s="172"/>
      <c r="F15" s="986"/>
    </row>
    <row r="16" spans="2:7" ht="19.5" customHeight="1">
      <c r="B16" s="945" t="s">
        <v>87</v>
      </c>
      <c r="C16" s="166" t="s">
        <v>244</v>
      </c>
      <c r="D16" s="178" t="s">
        <v>245</v>
      </c>
      <c r="E16" s="167">
        <v>29750000</v>
      </c>
      <c r="F16" s="950">
        <f>SUM(E16:E27)</f>
        <v>145110000</v>
      </c>
    </row>
    <row r="17" spans="2:6">
      <c r="B17" s="945"/>
      <c r="C17" s="140" t="s">
        <v>246</v>
      </c>
      <c r="D17" s="178" t="s">
        <v>247</v>
      </c>
      <c r="E17" s="141">
        <v>33250000</v>
      </c>
      <c r="F17" s="980"/>
    </row>
    <row r="18" spans="2:6">
      <c r="B18" s="945"/>
      <c r="C18" s="140" t="s">
        <v>248</v>
      </c>
      <c r="D18" s="178" t="s">
        <v>249</v>
      </c>
      <c r="E18" s="140">
        <v>17850000</v>
      </c>
      <c r="F18" s="980"/>
    </row>
    <row r="19" spans="2:6">
      <c r="B19" s="945"/>
      <c r="C19" s="174" t="s">
        <v>250</v>
      </c>
      <c r="D19" s="178" t="s">
        <v>251</v>
      </c>
      <c r="E19" s="175">
        <v>12271000</v>
      </c>
      <c r="F19" s="980"/>
    </row>
    <row r="20" spans="2:6">
      <c r="B20" s="945"/>
      <c r="C20" s="176" t="s">
        <v>252</v>
      </c>
      <c r="D20" s="178" t="s">
        <v>253</v>
      </c>
      <c r="E20" s="177">
        <v>33250000</v>
      </c>
      <c r="F20" s="980"/>
    </row>
    <row r="21" spans="2:6">
      <c r="B21" s="945"/>
      <c r="C21" s="174" t="s">
        <v>254</v>
      </c>
      <c r="D21" s="178" t="s">
        <v>255</v>
      </c>
      <c r="E21" s="175">
        <v>18739000</v>
      </c>
      <c r="F21" s="980"/>
    </row>
    <row r="22" spans="2:6">
      <c r="B22" s="945"/>
      <c r="C22" s="80"/>
      <c r="D22" s="137"/>
      <c r="E22" s="45"/>
      <c r="F22" s="980"/>
    </row>
    <row r="23" spans="2:6">
      <c r="B23" s="945"/>
      <c r="C23" s="80"/>
      <c r="D23" s="47"/>
      <c r="E23" s="45"/>
      <c r="F23" s="980"/>
    </row>
    <row r="24" spans="2:6">
      <c r="B24" s="945"/>
      <c r="C24" s="80"/>
      <c r="D24" s="47"/>
      <c r="E24" s="45"/>
      <c r="F24" s="980"/>
    </row>
    <row r="25" spans="2:6">
      <c r="B25" s="945"/>
      <c r="C25" s="80"/>
      <c r="D25" s="47"/>
      <c r="E25" s="45"/>
      <c r="F25" s="980"/>
    </row>
    <row r="26" spans="2:6">
      <c r="B26" s="945"/>
      <c r="C26" s="80"/>
      <c r="D26" s="47"/>
      <c r="E26" s="45"/>
      <c r="F26" s="980"/>
    </row>
    <row r="27" spans="2:6">
      <c r="B27" s="945"/>
      <c r="C27" s="81"/>
      <c r="D27" s="49"/>
      <c r="E27" s="46"/>
      <c r="F27" s="980"/>
    </row>
    <row r="28" spans="2:6">
      <c r="B28" s="974" t="s">
        <v>256</v>
      </c>
      <c r="C28" s="155"/>
      <c r="D28" s="155"/>
      <c r="E28" s="155"/>
      <c r="F28" s="976">
        <f>SUM(E28:E39)</f>
        <v>71288000</v>
      </c>
    </row>
    <row r="29" spans="2:6" ht="22.5">
      <c r="B29" s="974"/>
      <c r="C29" s="156" t="s">
        <v>257</v>
      </c>
      <c r="D29" s="178" t="s">
        <v>258</v>
      </c>
      <c r="E29" s="157">
        <v>31234000</v>
      </c>
      <c r="F29" s="977"/>
    </row>
    <row r="30" spans="2:6" ht="22.5">
      <c r="B30" s="974"/>
      <c r="C30" s="136" t="s">
        <v>259</v>
      </c>
      <c r="D30" s="178" t="s">
        <v>260</v>
      </c>
      <c r="E30" s="137">
        <v>21315000</v>
      </c>
      <c r="F30" s="977"/>
    </row>
    <row r="31" spans="2:6">
      <c r="B31" s="974"/>
      <c r="C31" s="136" t="s">
        <v>261</v>
      </c>
      <c r="D31" s="178" t="s">
        <v>262</v>
      </c>
      <c r="E31" s="137">
        <v>18739000</v>
      </c>
      <c r="F31" s="977"/>
    </row>
    <row r="32" spans="2:6">
      <c r="B32" s="974"/>
      <c r="C32" s="158"/>
      <c r="D32" s="178"/>
      <c r="E32" s="159"/>
      <c r="F32" s="977"/>
    </row>
    <row r="33" spans="2:6">
      <c r="B33" s="974"/>
      <c r="C33" s="158"/>
      <c r="D33" s="159"/>
      <c r="E33" s="159"/>
      <c r="F33" s="977"/>
    </row>
    <row r="34" spans="2:6">
      <c r="B34" s="974"/>
      <c r="C34" s="158"/>
      <c r="D34" s="159"/>
      <c r="E34" s="159"/>
      <c r="F34" s="977"/>
    </row>
    <row r="35" spans="2:6">
      <c r="B35" s="974"/>
      <c r="C35" s="158"/>
      <c r="D35" s="159"/>
      <c r="E35" s="159"/>
      <c r="F35" s="977"/>
    </row>
    <row r="36" spans="2:6">
      <c r="B36" s="974"/>
      <c r="C36" s="158"/>
      <c r="D36" s="159"/>
      <c r="E36" s="159"/>
      <c r="F36" s="977"/>
    </row>
    <row r="37" spans="2:6">
      <c r="B37" s="974"/>
      <c r="C37" s="158"/>
      <c r="D37" s="159"/>
      <c r="E37" s="159"/>
      <c r="F37" s="977"/>
    </row>
    <row r="38" spans="2:6">
      <c r="B38" s="974"/>
      <c r="C38" s="158"/>
      <c r="D38" s="159"/>
      <c r="E38" s="159"/>
      <c r="F38" s="977"/>
    </row>
    <row r="39" spans="2:6">
      <c r="B39" s="975"/>
      <c r="C39" s="162"/>
      <c r="D39" s="163"/>
      <c r="E39" s="163"/>
      <c r="F39" s="978"/>
    </row>
    <row r="40" spans="2:6">
      <c r="B40" s="944" t="s">
        <v>263</v>
      </c>
      <c r="C40" s="160" t="s">
        <v>264</v>
      </c>
      <c r="D40" s="157" t="s">
        <v>265</v>
      </c>
      <c r="E40" s="157">
        <v>17850000</v>
      </c>
      <c r="F40" s="971">
        <f>SUM(E40:E43)</f>
        <v>49294000</v>
      </c>
    </row>
    <row r="41" spans="2:6">
      <c r="B41" s="945"/>
      <c r="C41" s="136" t="s">
        <v>266</v>
      </c>
      <c r="D41" s="145" t="s">
        <v>267</v>
      </c>
      <c r="E41" s="137">
        <v>13594000</v>
      </c>
      <c r="F41" s="972"/>
    </row>
    <row r="42" spans="2:6">
      <c r="B42" s="945"/>
      <c r="C42" s="136" t="s">
        <v>268</v>
      </c>
      <c r="D42" s="179" t="s">
        <v>269</v>
      </c>
      <c r="E42" s="137">
        <v>17850000</v>
      </c>
      <c r="F42" s="972"/>
    </row>
    <row r="43" spans="2:6">
      <c r="B43" s="945"/>
      <c r="C43" s="159"/>
      <c r="D43" s="155"/>
      <c r="E43" s="161"/>
      <c r="F43" s="972"/>
    </row>
    <row r="44" spans="2:6" ht="24" customHeight="1">
      <c r="B44" s="944" t="s">
        <v>93</v>
      </c>
      <c r="C44" s="164"/>
      <c r="D44" s="165"/>
      <c r="E44" s="164"/>
      <c r="F44" s="971">
        <f>SUM(E44:E45)</f>
        <v>0</v>
      </c>
    </row>
    <row r="45" spans="2:6" ht="26.25" customHeight="1">
      <c r="B45" s="945"/>
      <c r="C45" s="62"/>
      <c r="D45" s="71"/>
      <c r="E45" s="62"/>
      <c r="F45" s="972"/>
    </row>
    <row r="46" spans="2:6" ht="24" customHeight="1">
      <c r="B46" s="959" t="s">
        <v>270</v>
      </c>
      <c r="C46" s="136" t="s">
        <v>271</v>
      </c>
      <c r="D46" s="180" t="s">
        <v>272</v>
      </c>
      <c r="E46" s="138">
        <v>21600000</v>
      </c>
      <c r="F46" s="951">
        <f>SUM(E46:E47)</f>
        <v>21600000</v>
      </c>
    </row>
    <row r="47" spans="2:6" ht="32.25" customHeight="1">
      <c r="B47" s="966"/>
      <c r="C47" s="62"/>
      <c r="D47" s="71"/>
      <c r="E47" s="62"/>
      <c r="F47" s="973"/>
    </row>
    <row r="48" spans="2:6" ht="32.25" customHeight="1">
      <c r="B48" s="940" t="s">
        <v>273</v>
      </c>
      <c r="C48" s="142" t="s">
        <v>274</v>
      </c>
      <c r="D48" s="143" t="s">
        <v>275</v>
      </c>
      <c r="E48" s="143">
        <v>29750000</v>
      </c>
      <c r="F48" s="124">
        <f>E48</f>
        <v>29750000</v>
      </c>
    </row>
    <row r="49" spans="2:6" ht="32.25" customHeight="1" thickBot="1">
      <c r="B49" s="941"/>
      <c r="C49" s="69"/>
      <c r="D49" s="70"/>
      <c r="E49" s="69"/>
      <c r="F49" s="125"/>
    </row>
    <row r="50" spans="2:6" ht="77.25" thickBot="1">
      <c r="B50" s="74" t="s">
        <v>276</v>
      </c>
      <c r="C50" s="136" t="s">
        <v>277</v>
      </c>
      <c r="D50" s="138" t="s">
        <v>278</v>
      </c>
      <c r="E50" s="138">
        <v>78674000</v>
      </c>
      <c r="F50" s="46">
        <f>E50</f>
        <v>78674000</v>
      </c>
    </row>
    <row r="51" spans="2:6">
      <c r="B51" s="959" t="s">
        <v>279</v>
      </c>
      <c r="C51" s="67"/>
      <c r="D51" s="68"/>
      <c r="E51" s="67"/>
      <c r="F51" s="951">
        <f>SUM(E51:E55)</f>
        <v>0</v>
      </c>
    </row>
    <row r="52" spans="2:6">
      <c r="B52" s="960"/>
      <c r="C52" s="61"/>
      <c r="D52" s="66"/>
      <c r="E52" s="61"/>
      <c r="F52" s="969"/>
    </row>
    <row r="53" spans="2:6">
      <c r="B53" s="960"/>
      <c r="C53" s="61"/>
      <c r="D53" s="66"/>
      <c r="E53" s="61"/>
      <c r="F53" s="969"/>
    </row>
    <row r="54" spans="2:6">
      <c r="B54" s="960"/>
      <c r="C54" s="61"/>
      <c r="D54" s="66"/>
      <c r="E54" s="61"/>
      <c r="F54" s="969"/>
    </row>
    <row r="55" spans="2:6">
      <c r="B55" s="966"/>
      <c r="C55" s="62"/>
      <c r="D55" s="71"/>
      <c r="E55" s="62"/>
      <c r="F55" s="967"/>
    </row>
    <row r="56" spans="2:6" ht="20.25" customHeight="1">
      <c r="B56" s="959" t="s">
        <v>280</v>
      </c>
      <c r="C56" s="136" t="s">
        <v>281</v>
      </c>
      <c r="D56" s="181" t="s">
        <v>282</v>
      </c>
      <c r="E56" s="182">
        <v>25200000</v>
      </c>
      <c r="F56" s="951">
        <f>SUM(E56:E62)</f>
        <v>136969000</v>
      </c>
    </row>
    <row r="57" spans="2:6">
      <c r="B57" s="960"/>
      <c r="C57" s="136" t="s">
        <v>283</v>
      </c>
      <c r="D57" s="145" t="s">
        <v>284</v>
      </c>
      <c r="E57" s="183">
        <v>13594000</v>
      </c>
      <c r="F57" s="969"/>
    </row>
    <row r="58" spans="2:6">
      <c r="B58" s="960"/>
      <c r="C58" s="136" t="s">
        <v>285</v>
      </c>
      <c r="D58" s="145" t="s">
        <v>286</v>
      </c>
      <c r="E58" s="184">
        <v>26460000</v>
      </c>
      <c r="F58" s="969"/>
    </row>
    <row r="59" spans="2:6">
      <c r="B59" s="960"/>
      <c r="C59" s="136" t="s">
        <v>287</v>
      </c>
      <c r="D59" s="145" t="s">
        <v>288</v>
      </c>
      <c r="E59" s="183">
        <v>25200000</v>
      </c>
      <c r="F59" s="969"/>
    </row>
    <row r="60" spans="2:6">
      <c r="B60" s="960"/>
      <c r="C60" s="136" t="s">
        <v>289</v>
      </c>
      <c r="D60" s="145" t="s">
        <v>290</v>
      </c>
      <c r="E60" s="183">
        <v>25200000</v>
      </c>
      <c r="F60" s="969"/>
    </row>
    <row r="61" spans="2:6" ht="22.5">
      <c r="B61" s="960"/>
      <c r="C61" s="136" t="s">
        <v>291</v>
      </c>
      <c r="D61" s="181" t="s">
        <v>292</v>
      </c>
      <c r="E61" s="183">
        <v>21315000</v>
      </c>
      <c r="F61" s="969"/>
    </row>
    <row r="62" spans="2:6">
      <c r="B62" s="958"/>
      <c r="C62" s="69"/>
      <c r="D62" s="70"/>
      <c r="E62" s="69"/>
      <c r="F62" s="970"/>
    </row>
    <row r="63" spans="2:6" ht="21.75" customHeight="1">
      <c r="B63" s="957" t="s">
        <v>293</v>
      </c>
      <c r="C63" s="144" t="s">
        <v>294</v>
      </c>
      <c r="D63" s="145"/>
      <c r="E63" s="146">
        <v>600000000</v>
      </c>
      <c r="F63" s="956">
        <f>SUM(E63:E68)</f>
        <v>600000000</v>
      </c>
    </row>
    <row r="64" spans="2:6" ht="21.75" customHeight="1">
      <c r="B64" s="960"/>
      <c r="C64" s="61"/>
      <c r="D64" s="66"/>
      <c r="E64" s="72"/>
      <c r="F64" s="969"/>
    </row>
    <row r="65" spans="2:6" ht="21.75" customHeight="1">
      <c r="B65" s="960"/>
      <c r="C65" s="61"/>
      <c r="D65" s="66"/>
      <c r="E65" s="72"/>
      <c r="F65" s="969"/>
    </row>
    <row r="66" spans="2:6" ht="21.75" customHeight="1">
      <c r="B66" s="960"/>
      <c r="C66" s="61"/>
      <c r="D66" s="61"/>
      <c r="E66" s="61"/>
      <c r="F66" s="969"/>
    </row>
    <row r="67" spans="2:6" ht="22.5" customHeight="1">
      <c r="B67" s="960"/>
      <c r="C67" s="75"/>
      <c r="D67" s="66"/>
      <c r="E67" s="61"/>
      <c r="F67" s="969"/>
    </row>
    <row r="68" spans="2:6" ht="27" customHeight="1">
      <c r="B68" s="966"/>
      <c r="C68" s="76"/>
      <c r="D68" s="71"/>
      <c r="E68" s="62"/>
      <c r="F68" s="967"/>
    </row>
    <row r="69" spans="2:6" ht="27" customHeight="1">
      <c r="B69" s="959" t="s">
        <v>295</v>
      </c>
      <c r="C69" s="136" t="s">
        <v>296</v>
      </c>
      <c r="D69" s="145" t="s">
        <v>297</v>
      </c>
      <c r="E69" s="185">
        <v>21315000</v>
      </c>
      <c r="F69" s="951">
        <f>SUM(E69:E70)</f>
        <v>21315000</v>
      </c>
    </row>
    <row r="70" spans="2:6" ht="26.25" customHeight="1">
      <c r="B70" s="966"/>
      <c r="C70" s="62"/>
      <c r="D70" s="71"/>
      <c r="E70" s="62"/>
      <c r="F70" s="967"/>
    </row>
    <row r="71" spans="2:6" ht="26.25" customHeight="1">
      <c r="B71" s="959" t="s">
        <v>298</v>
      </c>
      <c r="C71" s="136" t="s">
        <v>299</v>
      </c>
      <c r="D71" s="145" t="s">
        <v>300</v>
      </c>
      <c r="E71" s="185">
        <v>20300000</v>
      </c>
      <c r="F71" s="951">
        <f>SUM(E71:E72)</f>
        <v>20300000</v>
      </c>
    </row>
    <row r="72" spans="2:6" ht="26.25" customHeight="1">
      <c r="B72" s="966"/>
      <c r="C72" s="62"/>
      <c r="D72" s="71"/>
      <c r="E72" s="62"/>
      <c r="F72" s="967"/>
    </row>
    <row r="73" spans="2:6" ht="51.75" thickBot="1">
      <c r="B73" s="56" t="s">
        <v>111</v>
      </c>
      <c r="C73" s="147" t="s">
        <v>301</v>
      </c>
      <c r="D73" s="138" t="s">
        <v>302</v>
      </c>
      <c r="E73" s="138">
        <v>33250000</v>
      </c>
      <c r="F73" s="57">
        <f>E73</f>
        <v>33250000</v>
      </c>
    </row>
    <row r="74" spans="2:6" ht="39" thickBot="1">
      <c r="B74" s="55" t="s">
        <v>115</v>
      </c>
      <c r="C74" s="78"/>
      <c r="D74" s="78"/>
      <c r="E74" s="79"/>
      <c r="F74" s="127">
        <f>E74</f>
        <v>0</v>
      </c>
    </row>
    <row r="75" spans="2:6" ht="15.75">
      <c r="F75" s="128">
        <f>SUM(F3:F74)</f>
        <v>1246550000</v>
      </c>
    </row>
    <row r="77" spans="2:6" ht="15.75" thickBot="1"/>
    <row r="78" spans="2:6" ht="48.75" customHeight="1">
      <c r="B78" s="56" t="s">
        <v>143</v>
      </c>
      <c r="C78" s="82"/>
      <c r="D78" s="82"/>
      <c r="E78" s="83"/>
      <c r="F78" s="57">
        <f>E78</f>
        <v>0</v>
      </c>
    </row>
    <row r="79" spans="2:6" ht="21" customHeight="1">
      <c r="B79" s="946" t="s">
        <v>303</v>
      </c>
      <c r="C79" s="186" t="s">
        <v>304</v>
      </c>
      <c r="D79" s="145" t="s">
        <v>305</v>
      </c>
      <c r="E79" s="190">
        <v>8700000</v>
      </c>
      <c r="F79" s="949">
        <f>SUM(E79:E92)</f>
        <v>67137333</v>
      </c>
    </row>
    <row r="80" spans="2:6" ht="21" customHeight="1">
      <c r="B80" s="947"/>
      <c r="C80" s="186" t="s">
        <v>306</v>
      </c>
      <c r="D80" s="145" t="s">
        <v>307</v>
      </c>
      <c r="E80" s="190">
        <v>14329000</v>
      </c>
      <c r="F80" s="950"/>
    </row>
    <row r="81" spans="2:6" ht="21" customHeight="1">
      <c r="B81" s="947"/>
      <c r="C81" s="186" t="s">
        <v>308</v>
      </c>
      <c r="D81" s="145" t="s">
        <v>309</v>
      </c>
      <c r="E81" s="190">
        <v>10150000</v>
      </c>
      <c r="F81" s="950"/>
    </row>
    <row r="82" spans="2:6" ht="21" customHeight="1">
      <c r="B82" s="947"/>
      <c r="C82" s="186" t="s">
        <v>310</v>
      </c>
      <c r="D82" s="145" t="s">
        <v>311</v>
      </c>
      <c r="E82" s="190">
        <v>11068333</v>
      </c>
      <c r="F82" s="950"/>
    </row>
    <row r="83" spans="2:6" ht="21" customHeight="1">
      <c r="B83" s="947"/>
      <c r="C83" s="186" t="s">
        <v>312</v>
      </c>
      <c r="D83" s="145" t="s">
        <v>313</v>
      </c>
      <c r="E83" s="190">
        <v>11445000</v>
      </c>
      <c r="F83" s="950"/>
    </row>
    <row r="84" spans="2:6" ht="21" customHeight="1">
      <c r="B84" s="947"/>
      <c r="C84" s="187" t="s">
        <v>314</v>
      </c>
      <c r="D84" s="188" t="s">
        <v>315</v>
      </c>
      <c r="E84" s="190">
        <v>11445000</v>
      </c>
      <c r="F84" s="950"/>
    </row>
    <row r="85" spans="2:6" ht="21" customHeight="1">
      <c r="B85" s="947"/>
      <c r="C85" s="61"/>
      <c r="D85" s="84"/>
      <c r="E85" s="85"/>
      <c r="F85" s="950"/>
    </row>
    <row r="86" spans="2:6" ht="21" customHeight="1">
      <c r="B86" s="947"/>
      <c r="C86" s="61"/>
      <c r="D86" s="84"/>
      <c r="E86" s="85"/>
      <c r="F86" s="950"/>
    </row>
    <row r="87" spans="2:6" ht="21" customHeight="1">
      <c r="B87" s="947"/>
      <c r="C87" s="61"/>
      <c r="D87" s="84"/>
      <c r="E87" s="85"/>
      <c r="F87" s="950"/>
    </row>
    <row r="88" spans="2:6" ht="21" customHeight="1">
      <c r="B88" s="947"/>
      <c r="C88" s="61"/>
      <c r="D88" s="84"/>
      <c r="E88" s="85"/>
      <c r="F88" s="950"/>
    </row>
    <row r="89" spans="2:6" ht="21" customHeight="1">
      <c r="B89" s="947"/>
      <c r="C89" s="61"/>
      <c r="D89" s="84"/>
      <c r="E89" s="85"/>
      <c r="F89" s="950"/>
    </row>
    <row r="90" spans="2:6" ht="21" customHeight="1">
      <c r="B90" s="947"/>
      <c r="C90" s="61"/>
      <c r="D90" s="84"/>
      <c r="E90" s="85"/>
      <c r="F90" s="950"/>
    </row>
    <row r="91" spans="2:6" ht="21" customHeight="1">
      <c r="B91" s="947"/>
      <c r="C91" s="61"/>
      <c r="D91" s="84"/>
      <c r="E91" s="85"/>
      <c r="F91" s="950"/>
    </row>
    <row r="92" spans="2:6" ht="21" customHeight="1">
      <c r="B92" s="948"/>
      <c r="C92" s="62"/>
      <c r="D92" s="87"/>
      <c r="E92" s="88"/>
      <c r="F92" s="950"/>
    </row>
    <row r="93" spans="2:6" ht="15" customHeight="1">
      <c r="B93" s="940" t="s">
        <v>316</v>
      </c>
      <c r="C93" s="140" t="s">
        <v>317</v>
      </c>
      <c r="D93" s="141" t="s">
        <v>318</v>
      </c>
      <c r="E93" s="190">
        <v>31234000</v>
      </c>
      <c r="F93" s="951">
        <f>SUM(E93:E104)</f>
        <v>87125000</v>
      </c>
    </row>
    <row r="94" spans="2:6">
      <c r="B94" s="954"/>
      <c r="C94" s="140" t="s">
        <v>319</v>
      </c>
      <c r="D94" s="145" t="s">
        <v>320</v>
      </c>
      <c r="E94" s="193">
        <v>25500000</v>
      </c>
      <c r="F94" s="952"/>
    </row>
    <row r="95" spans="2:6">
      <c r="B95" s="954"/>
      <c r="C95" s="191" t="s">
        <v>321</v>
      </c>
      <c r="D95" s="188" t="s">
        <v>322</v>
      </c>
      <c r="E95" s="194">
        <v>16062000</v>
      </c>
      <c r="F95" s="952"/>
    </row>
    <row r="96" spans="2:6">
      <c r="B96" s="954"/>
      <c r="C96" s="192" t="s">
        <v>323</v>
      </c>
      <c r="D96" s="145" t="s">
        <v>324</v>
      </c>
      <c r="E96" s="190">
        <v>14329000</v>
      </c>
      <c r="F96" s="952"/>
    </row>
    <row r="97" spans="2:6">
      <c r="B97" s="954"/>
      <c r="C97" s="61"/>
      <c r="D97" s="66"/>
      <c r="E97" s="61"/>
      <c r="F97" s="952"/>
    </row>
    <row r="98" spans="2:6">
      <c r="B98" s="954"/>
      <c r="C98" s="61"/>
      <c r="D98" s="66"/>
      <c r="E98" s="61"/>
      <c r="F98" s="952"/>
    </row>
    <row r="99" spans="2:6">
      <c r="B99" s="954"/>
      <c r="C99" s="61"/>
      <c r="D99" s="66"/>
      <c r="E99" s="61"/>
      <c r="F99" s="952"/>
    </row>
    <row r="100" spans="2:6">
      <c r="B100" s="954"/>
      <c r="C100" s="61"/>
      <c r="D100" s="66"/>
      <c r="E100" s="61"/>
      <c r="F100" s="952"/>
    </row>
    <row r="101" spans="2:6">
      <c r="B101" s="954"/>
      <c r="C101" s="61"/>
      <c r="D101" s="66"/>
      <c r="E101" s="61"/>
      <c r="F101" s="952"/>
    </row>
    <row r="102" spans="2:6">
      <c r="B102" s="954"/>
      <c r="C102" s="61"/>
      <c r="D102" s="66"/>
      <c r="E102" s="61"/>
      <c r="F102" s="952"/>
    </row>
    <row r="103" spans="2:6">
      <c r="B103" s="954"/>
      <c r="C103" s="61"/>
      <c r="D103" s="66"/>
      <c r="E103" s="61"/>
      <c r="F103" s="952"/>
    </row>
    <row r="104" spans="2:6" ht="15.75" thickBot="1">
      <c r="B104" s="954"/>
      <c r="C104" s="69"/>
      <c r="D104" s="70"/>
      <c r="E104" s="69"/>
      <c r="F104" s="953"/>
    </row>
    <row r="105" spans="2:6" ht="15.75" thickBot="1">
      <c r="B105" s="955"/>
      <c r="C105" s="148"/>
      <c r="D105" s="149"/>
      <c r="E105" s="149"/>
      <c r="F105" s="150">
        <f>E105</f>
        <v>0</v>
      </c>
    </row>
    <row r="106" spans="2:6" ht="29.25" customHeight="1">
      <c r="B106" s="957" t="s">
        <v>325</v>
      </c>
      <c r="C106" s="192" t="s">
        <v>326</v>
      </c>
      <c r="D106" s="145" t="s">
        <v>327</v>
      </c>
      <c r="E106" s="189">
        <v>12271000</v>
      </c>
      <c r="F106" s="956">
        <f>E106+E107</f>
        <v>12271000</v>
      </c>
    </row>
    <row r="107" spans="2:6" ht="35.25" customHeight="1">
      <c r="B107" s="958"/>
      <c r="C107" s="87"/>
      <c r="D107" s="97"/>
      <c r="E107" s="87"/>
      <c r="F107" s="953"/>
    </row>
    <row r="108" spans="2:6" ht="35.25" customHeight="1">
      <c r="B108" s="944" t="s">
        <v>155</v>
      </c>
      <c r="C108" s="192" t="s">
        <v>328</v>
      </c>
      <c r="D108" s="145" t="s">
        <v>329</v>
      </c>
      <c r="E108" s="189">
        <v>29750000</v>
      </c>
      <c r="F108" s="971">
        <f>E108+E109</f>
        <v>50050000</v>
      </c>
    </row>
    <row r="109" spans="2:6">
      <c r="B109" s="941"/>
      <c r="C109" s="192" t="s">
        <v>330</v>
      </c>
      <c r="D109" s="145" t="s">
        <v>331</v>
      </c>
      <c r="E109" s="189">
        <v>20300000</v>
      </c>
      <c r="F109" s="987"/>
    </row>
    <row r="110" spans="2:6">
      <c r="B110" s="940" t="s">
        <v>332</v>
      </c>
      <c r="C110" s="196" t="s">
        <v>333</v>
      </c>
      <c r="D110" s="197" t="s">
        <v>334</v>
      </c>
      <c r="E110" s="189">
        <v>26460000</v>
      </c>
      <c r="F110" s="129"/>
    </row>
    <row r="111" spans="2:6" ht="21.75" customHeight="1">
      <c r="B111" s="954"/>
      <c r="C111" s="71"/>
      <c r="D111" s="71"/>
      <c r="E111" s="71"/>
      <c r="F111" s="130"/>
    </row>
    <row r="112" spans="2:6" ht="51" customHeight="1">
      <c r="B112" s="959" t="s">
        <v>335</v>
      </c>
      <c r="C112" s="196" t="s">
        <v>336</v>
      </c>
      <c r="D112" s="145" t="s">
        <v>337</v>
      </c>
      <c r="E112" s="189">
        <v>28500000</v>
      </c>
      <c r="F112" s="951">
        <f>SUM(E112:E116)</f>
        <v>28500000</v>
      </c>
    </row>
    <row r="113" spans="2:12">
      <c r="B113" s="960"/>
      <c r="C113" s="84"/>
      <c r="D113" s="73"/>
      <c r="E113" s="84"/>
      <c r="F113" s="952"/>
    </row>
    <row r="114" spans="2:12">
      <c r="B114" s="960"/>
      <c r="C114" s="84"/>
      <c r="D114" s="73"/>
      <c r="E114" s="84"/>
      <c r="F114" s="952"/>
    </row>
    <row r="115" spans="2:12">
      <c r="B115" s="960"/>
      <c r="C115" s="84"/>
      <c r="D115" s="73"/>
      <c r="E115" s="84"/>
      <c r="F115" s="952"/>
    </row>
    <row r="116" spans="2:12" ht="15.75" thickBot="1">
      <c r="B116" s="958"/>
      <c r="C116" s="86"/>
      <c r="D116" s="89"/>
      <c r="E116" s="86"/>
      <c r="F116" s="953"/>
    </row>
    <row r="119" spans="2:12" ht="22.5">
      <c r="B119" s="961" t="s">
        <v>338</v>
      </c>
      <c r="C119" s="136" t="s">
        <v>339</v>
      </c>
      <c r="D119" s="145" t="s">
        <v>340</v>
      </c>
      <c r="E119" s="185">
        <v>29750000</v>
      </c>
      <c r="F119" s="962">
        <f>SUM(E119:E121)</f>
        <v>43400000</v>
      </c>
    </row>
    <row r="120" spans="2:12">
      <c r="B120" s="961"/>
      <c r="C120" s="136" t="s">
        <v>341</v>
      </c>
      <c r="D120" s="145" t="s">
        <v>342</v>
      </c>
      <c r="E120" s="185">
        <v>13650000</v>
      </c>
      <c r="F120" s="963"/>
    </row>
    <row r="121" spans="2:12" ht="30" customHeight="1">
      <c r="B121" s="961"/>
      <c r="C121" s="198"/>
      <c r="D121" s="195"/>
      <c r="E121" s="198"/>
      <c r="F121" s="963"/>
    </row>
    <row r="122" spans="2:12" ht="38.25">
      <c r="B122" s="199" t="s">
        <v>343</v>
      </c>
      <c r="C122" s="200"/>
      <c r="D122" s="169"/>
      <c r="E122" s="200"/>
      <c r="F122" s="158">
        <f>E122</f>
        <v>0</v>
      </c>
    </row>
    <row r="123" spans="2:12">
      <c r="K123" s="107"/>
      <c r="L123" s="107"/>
    </row>
    <row r="124" spans="2:12">
      <c r="E124" t="s">
        <v>344</v>
      </c>
      <c r="I124" t="s">
        <v>345</v>
      </c>
      <c r="K124" s="107"/>
      <c r="L124" s="107"/>
    </row>
    <row r="125" spans="2:12" ht="15" customHeight="1">
      <c r="B125" s="944" t="s">
        <v>227</v>
      </c>
      <c r="C125" s="133" t="s">
        <v>346</v>
      </c>
      <c r="D125" s="134" t="s">
        <v>347</v>
      </c>
      <c r="E125" s="135">
        <v>20470000</v>
      </c>
      <c r="F125" s="964">
        <f>SUM(E125:E133)</f>
        <v>178089000</v>
      </c>
      <c r="G125" s="110" t="s">
        <v>348</v>
      </c>
      <c r="H125" s="134" t="s">
        <v>349</v>
      </c>
      <c r="I125" s="135">
        <v>300000000</v>
      </c>
      <c r="J125" s="942" t="e">
        <f>H125+H126+H127+I127</f>
        <v>#VALUE!</v>
      </c>
      <c r="K125" s="107"/>
      <c r="L125" s="107"/>
    </row>
    <row r="126" spans="2:12">
      <c r="B126" s="945"/>
      <c r="C126" s="133" t="s">
        <v>350</v>
      </c>
      <c r="D126" s="134" t="s">
        <v>351</v>
      </c>
      <c r="E126" s="135">
        <v>20470000</v>
      </c>
      <c r="F126" s="965"/>
      <c r="G126" s="110"/>
      <c r="H126" s="77"/>
      <c r="J126" s="943"/>
      <c r="K126" s="107"/>
      <c r="L126" s="107"/>
    </row>
    <row r="127" spans="2:12" ht="22.5">
      <c r="B127" s="945"/>
      <c r="C127" s="133" t="s">
        <v>352</v>
      </c>
      <c r="D127" s="134" t="s">
        <v>353</v>
      </c>
      <c r="E127" s="135">
        <v>20470000</v>
      </c>
      <c r="F127" s="131"/>
      <c r="G127" s="110"/>
      <c r="H127" s="101"/>
      <c r="I127" s="101"/>
      <c r="J127" s="943"/>
      <c r="K127" s="107"/>
      <c r="L127" s="107"/>
    </row>
    <row r="128" spans="2:12" ht="22.5">
      <c r="B128" s="945"/>
      <c r="C128" s="133" t="s">
        <v>354</v>
      </c>
      <c r="D128" s="134" t="s">
        <v>355</v>
      </c>
      <c r="E128" s="135">
        <v>20470000</v>
      </c>
      <c r="F128" s="132"/>
      <c r="G128" s="105"/>
      <c r="H128" s="105"/>
      <c r="K128" s="107"/>
      <c r="L128" s="107"/>
    </row>
    <row r="129" spans="2:12" ht="23.25">
      <c r="B129" s="945"/>
      <c r="C129" s="133" t="s">
        <v>356</v>
      </c>
      <c r="D129" s="134" t="s">
        <v>357</v>
      </c>
      <c r="E129" s="135">
        <v>20470000</v>
      </c>
      <c r="F129" s="132"/>
      <c r="G129" s="106"/>
      <c r="H129" s="105"/>
      <c r="K129" s="107"/>
      <c r="L129" s="107"/>
    </row>
    <row r="130" spans="2:12" ht="23.25">
      <c r="B130" s="945"/>
      <c r="C130" s="133" t="s">
        <v>358</v>
      </c>
      <c r="D130" s="134" t="s">
        <v>359</v>
      </c>
      <c r="E130" s="135">
        <v>20470000</v>
      </c>
      <c r="F130" s="132"/>
      <c r="G130" s="106"/>
      <c r="H130" s="105"/>
      <c r="K130" s="107"/>
      <c r="L130" s="107"/>
    </row>
    <row r="131" spans="2:12" ht="22.5">
      <c r="B131" s="945"/>
      <c r="C131" s="133" t="s">
        <v>360</v>
      </c>
      <c r="D131" s="134" t="s">
        <v>361</v>
      </c>
      <c r="E131" s="135">
        <v>20470000</v>
      </c>
      <c r="F131" s="132"/>
      <c r="G131" s="105"/>
      <c r="H131" s="105"/>
      <c r="K131" s="107"/>
      <c r="L131" s="107"/>
    </row>
    <row r="132" spans="2:12" ht="22.5">
      <c r="B132" s="945"/>
      <c r="C132" s="133" t="s">
        <v>362</v>
      </c>
      <c r="D132" s="134" t="s">
        <v>363</v>
      </c>
      <c r="E132" s="135">
        <v>20470000</v>
      </c>
      <c r="F132" s="132"/>
      <c r="G132" s="105"/>
      <c r="H132" s="105"/>
      <c r="K132" s="107"/>
      <c r="L132" s="107"/>
    </row>
    <row r="133" spans="2:12" ht="15.75">
      <c r="B133" s="945"/>
      <c r="C133" s="205" t="s">
        <v>364</v>
      </c>
      <c r="D133" s="206" t="s">
        <v>365</v>
      </c>
      <c r="E133" s="207">
        <v>14329000</v>
      </c>
      <c r="F133" s="132"/>
      <c r="G133" s="105"/>
      <c r="H133" s="105"/>
      <c r="K133" s="107"/>
      <c r="L133" s="107"/>
    </row>
    <row r="134" spans="2:12">
      <c r="B134" s="945"/>
      <c r="C134" s="98"/>
      <c r="D134" s="98"/>
      <c r="E134" s="77"/>
      <c r="F134" s="132"/>
      <c r="G134" s="105"/>
      <c r="H134" s="105"/>
      <c r="K134" s="107"/>
      <c r="L134" s="107"/>
    </row>
    <row r="135" spans="2:12" ht="45" customHeight="1">
      <c r="B135" s="945"/>
      <c r="C135" s="136" t="s">
        <v>366</v>
      </c>
      <c r="D135" s="137" t="s">
        <v>367</v>
      </c>
      <c r="E135" s="137">
        <v>17850000</v>
      </c>
      <c r="F135" s="988">
        <f>E135+E136</f>
        <v>35700000</v>
      </c>
      <c r="G135" s="105"/>
      <c r="K135" s="107"/>
      <c r="L135" s="107"/>
    </row>
    <row r="136" spans="2:12">
      <c r="B136" s="945"/>
      <c r="C136" s="156" t="s">
        <v>368</v>
      </c>
      <c r="D136" s="208" t="s">
        <v>369</v>
      </c>
      <c r="E136" s="157">
        <f>17850000</f>
        <v>17850000</v>
      </c>
      <c r="F136" s="988"/>
      <c r="G136" s="105"/>
      <c r="K136" s="107"/>
      <c r="L136" s="107"/>
    </row>
    <row r="137" spans="2:12">
      <c r="B137" s="945"/>
      <c r="C137" s="98"/>
      <c r="D137" s="98"/>
      <c r="E137" s="77"/>
      <c r="F137" s="132"/>
      <c r="G137" s="105"/>
      <c r="K137" s="107"/>
      <c r="L137" s="107"/>
    </row>
    <row r="138" spans="2:12">
      <c r="B138" s="945"/>
      <c r="C138" s="98"/>
      <c r="D138" s="98"/>
      <c r="E138" s="77"/>
      <c r="F138" s="132"/>
      <c r="G138" s="105"/>
      <c r="K138" s="107"/>
      <c r="L138" s="107"/>
    </row>
    <row r="139" spans="2:12">
      <c r="B139" s="945"/>
      <c r="C139" s="98"/>
      <c r="D139" s="98"/>
      <c r="E139" s="77"/>
      <c r="F139" s="132"/>
      <c r="G139" s="105"/>
      <c r="K139" s="107"/>
      <c r="L139" s="107"/>
    </row>
    <row r="140" spans="2:12">
      <c r="B140" s="945"/>
      <c r="C140" s="98"/>
      <c r="D140" s="98"/>
      <c r="E140" s="77"/>
      <c r="F140" s="132"/>
      <c r="G140" s="105"/>
      <c r="K140" s="107"/>
      <c r="L140" s="107"/>
    </row>
    <row r="141" spans="2:12">
      <c r="B141" s="945"/>
      <c r="C141" s="98"/>
      <c r="D141" s="98"/>
      <c r="E141" s="77"/>
      <c r="F141" s="132"/>
      <c r="G141" s="105"/>
      <c r="K141" s="107"/>
      <c r="L141" s="107"/>
    </row>
    <row r="142" spans="2:12">
      <c r="B142" s="945"/>
      <c r="C142" s="98"/>
      <c r="D142" s="98"/>
      <c r="E142" s="77"/>
      <c r="F142" s="132"/>
      <c r="G142" s="105"/>
      <c r="K142" s="107"/>
      <c r="L142" s="107"/>
    </row>
    <row r="143" spans="2:12" ht="72" customHeight="1">
      <c r="B143" s="993" t="s">
        <v>370</v>
      </c>
      <c r="C143" s="136" t="s">
        <v>371</v>
      </c>
      <c r="D143" s="138" t="s">
        <v>372</v>
      </c>
      <c r="E143" s="138">
        <v>29750000</v>
      </c>
      <c r="F143" s="994">
        <f>SUM(E143:E148)</f>
        <v>116060000</v>
      </c>
      <c r="G143" s="105"/>
      <c r="H143" s="100"/>
      <c r="I143" s="100"/>
      <c r="K143" s="109"/>
      <c r="L143" s="108"/>
    </row>
    <row r="144" spans="2:12" ht="72" customHeight="1">
      <c r="B144" s="993"/>
      <c r="C144" s="209" t="s">
        <v>373</v>
      </c>
      <c r="D144" s="138" t="s">
        <v>374</v>
      </c>
      <c r="E144" s="138">
        <v>13050000</v>
      </c>
      <c r="F144" s="994"/>
      <c r="G144" s="105"/>
      <c r="H144" s="100"/>
      <c r="I144" s="100"/>
      <c r="K144" s="109"/>
      <c r="L144" s="108"/>
    </row>
    <row r="145" spans="2:11">
      <c r="B145" s="982"/>
      <c r="C145" s="209" t="s">
        <v>375</v>
      </c>
      <c r="D145" s="138" t="s">
        <v>376</v>
      </c>
      <c r="E145" s="138">
        <v>17850000</v>
      </c>
      <c r="F145" s="995"/>
      <c r="G145" s="99"/>
      <c r="H145" s="100"/>
      <c r="I145" s="100"/>
    </row>
    <row r="146" spans="2:11">
      <c r="B146" s="992"/>
      <c r="C146" s="209" t="s">
        <v>377</v>
      </c>
      <c r="D146" s="138" t="s">
        <v>378</v>
      </c>
      <c r="E146" s="138">
        <v>13650000</v>
      </c>
      <c r="F146" s="995"/>
      <c r="G146" s="99"/>
      <c r="H146" s="100"/>
      <c r="I146" s="100"/>
    </row>
    <row r="147" spans="2:11">
      <c r="B147" s="992"/>
      <c r="C147" s="209"/>
      <c r="D147" s="138"/>
      <c r="E147" s="138"/>
      <c r="F147" s="995"/>
      <c r="G147" s="99"/>
      <c r="H147" s="100"/>
      <c r="I147" s="100"/>
    </row>
    <row r="148" spans="2:11" ht="22.5">
      <c r="B148" s="992"/>
      <c r="C148" s="210" t="s">
        <v>379</v>
      </c>
      <c r="D148" s="188" t="s">
        <v>380</v>
      </c>
      <c r="E148" s="211">
        <v>41760000</v>
      </c>
      <c r="F148" s="995"/>
      <c r="G148" s="99"/>
      <c r="H148" s="100"/>
      <c r="I148" s="100"/>
    </row>
    <row r="149" spans="2:11">
      <c r="B149" s="992"/>
      <c r="F149" s="995"/>
    </row>
    <row r="150" spans="2:11">
      <c r="B150" s="981" t="s">
        <v>381</v>
      </c>
      <c r="C150" s="102"/>
      <c r="D150" s="103"/>
      <c r="E150" s="104"/>
      <c r="F150" s="996">
        <f>SUM(E150:E151)</f>
        <v>0</v>
      </c>
    </row>
    <row r="151" spans="2:11" ht="30.75" customHeight="1">
      <c r="B151" s="992"/>
      <c r="C151" s="113"/>
      <c r="D151" s="114"/>
      <c r="E151" s="115"/>
      <c r="F151" s="997"/>
    </row>
    <row r="152" spans="2:11" ht="22.5">
      <c r="B152" s="940" t="s">
        <v>223</v>
      </c>
      <c r="C152" s="136" t="s">
        <v>382</v>
      </c>
      <c r="D152" s="139" t="s">
        <v>383</v>
      </c>
      <c r="E152" s="139">
        <v>25200000</v>
      </c>
      <c r="F152" s="989">
        <f>E152+E153+E154+E155+E156</f>
        <v>139722310</v>
      </c>
      <c r="H152" s="116"/>
      <c r="I152" s="111" t="s">
        <v>345</v>
      </c>
      <c r="J152" t="s">
        <v>384</v>
      </c>
    </row>
    <row r="153" spans="2:11">
      <c r="B153" s="954"/>
      <c r="C153" s="212" t="s">
        <v>385</v>
      </c>
      <c r="D153" s="145" t="s">
        <v>386</v>
      </c>
      <c r="E153" s="185">
        <v>33250000</v>
      </c>
      <c r="F153" s="990"/>
      <c r="G153" s="112" t="s">
        <v>387</v>
      </c>
      <c r="H153" s="117" t="s">
        <v>388</v>
      </c>
      <c r="I153" s="139">
        <v>43976836</v>
      </c>
    </row>
    <row r="154" spans="2:11" ht="22.5">
      <c r="B154" s="954"/>
      <c r="C154" s="212" t="s">
        <v>389</v>
      </c>
      <c r="D154" s="145" t="s">
        <v>390</v>
      </c>
      <c r="E154" s="185">
        <v>37168460</v>
      </c>
      <c r="F154" s="990"/>
      <c r="G154" s="119" t="s">
        <v>391</v>
      </c>
      <c r="H154" s="120"/>
      <c r="J154" s="213">
        <v>2374749144</v>
      </c>
      <c r="K154" t="s">
        <v>392</v>
      </c>
    </row>
    <row r="155" spans="2:11" ht="22.5">
      <c r="B155" s="954"/>
      <c r="C155" s="212" t="s">
        <v>393</v>
      </c>
      <c r="D155" s="180" t="s">
        <v>394</v>
      </c>
      <c r="E155" s="185">
        <v>18739000</v>
      </c>
      <c r="F155" s="990"/>
      <c r="H155" s="122">
        <f>SUM(H153:H154)</f>
        <v>0</v>
      </c>
    </row>
    <row r="156" spans="2:11">
      <c r="B156" s="941"/>
      <c r="C156" s="212" t="s">
        <v>395</v>
      </c>
      <c r="D156" s="180" t="s">
        <v>396</v>
      </c>
      <c r="E156" s="185">
        <v>25364850</v>
      </c>
      <c r="F156" s="991"/>
      <c r="G156" s="118"/>
      <c r="H156" s="121"/>
    </row>
    <row r="159" spans="2:11" ht="112.5">
      <c r="B159" s="201" t="s">
        <v>397</v>
      </c>
      <c r="C159" s="202" t="s">
        <v>398</v>
      </c>
      <c r="D159" s="155" t="s">
        <v>399</v>
      </c>
      <c r="E159" s="203">
        <v>4744302272</v>
      </c>
      <c r="F159" s="204" t="s">
        <v>400</v>
      </c>
    </row>
    <row r="162" spans="1:4" ht="15.75">
      <c r="A162" t="s">
        <v>392</v>
      </c>
      <c r="B162" s="214" t="s">
        <v>401</v>
      </c>
    </row>
    <row r="163" spans="1:4" ht="15.75">
      <c r="B163" s="215" t="s">
        <v>402</v>
      </c>
      <c r="C163" s="215" t="s">
        <v>403</v>
      </c>
      <c r="D163" s="216">
        <v>43976836</v>
      </c>
    </row>
    <row r="164" spans="1:4" ht="15.75">
      <c r="B164" s="215" t="s">
        <v>404</v>
      </c>
      <c r="C164" s="215" t="s">
        <v>405</v>
      </c>
      <c r="D164" s="216">
        <v>43976836</v>
      </c>
    </row>
    <row r="165" spans="1:4" ht="15.75">
      <c r="B165" s="215" t="s">
        <v>406</v>
      </c>
      <c r="C165" s="215" t="s">
        <v>407</v>
      </c>
      <c r="D165" s="216">
        <v>43976836</v>
      </c>
    </row>
    <row r="166" spans="1:4" ht="15.75">
      <c r="B166" s="215" t="s">
        <v>408</v>
      </c>
      <c r="C166" s="215" t="s">
        <v>409</v>
      </c>
      <c r="D166" s="216">
        <v>43976836</v>
      </c>
    </row>
    <row r="167" spans="1:4" ht="15.75">
      <c r="B167" s="215" t="s">
        <v>410</v>
      </c>
      <c r="C167" s="215" t="s">
        <v>411</v>
      </c>
      <c r="D167" s="216">
        <v>43976836</v>
      </c>
    </row>
    <row r="168" spans="1:4" ht="15.75">
      <c r="B168" s="215" t="s">
        <v>412</v>
      </c>
      <c r="C168" s="215" t="s">
        <v>413</v>
      </c>
      <c r="D168" s="216">
        <v>43976836</v>
      </c>
    </row>
    <row r="169" spans="1:4" ht="15.75">
      <c r="B169" s="215" t="s">
        <v>414</v>
      </c>
      <c r="C169" s="215" t="s">
        <v>415</v>
      </c>
      <c r="D169" s="216">
        <v>43976836</v>
      </c>
    </row>
    <row r="170" spans="1:4" ht="15.75">
      <c r="B170" s="215" t="s">
        <v>416</v>
      </c>
      <c r="C170" s="215" t="s">
        <v>417</v>
      </c>
      <c r="D170" s="216">
        <v>43976836</v>
      </c>
    </row>
    <row r="171" spans="1:4" ht="15.75">
      <c r="B171" s="215" t="s">
        <v>418</v>
      </c>
      <c r="C171" s="215" t="s">
        <v>419</v>
      </c>
      <c r="D171" s="216">
        <v>43976836</v>
      </c>
    </row>
    <row r="172" spans="1:4" ht="15.75">
      <c r="B172" s="215" t="s">
        <v>420</v>
      </c>
      <c r="C172" s="215" t="s">
        <v>421</v>
      </c>
      <c r="D172" s="216">
        <v>43976836</v>
      </c>
    </row>
    <row r="173" spans="1:4" ht="15.75">
      <c r="B173" s="215" t="s">
        <v>422</v>
      </c>
      <c r="C173" s="215" t="s">
        <v>423</v>
      </c>
      <c r="D173" s="216">
        <v>43976836</v>
      </c>
    </row>
    <row r="174" spans="1:4" ht="15.75">
      <c r="B174" s="215" t="s">
        <v>424</v>
      </c>
      <c r="C174" s="215" t="s">
        <v>425</v>
      </c>
      <c r="D174" s="216">
        <v>43976836</v>
      </c>
    </row>
    <row r="175" spans="1:4" ht="15.75">
      <c r="B175" s="215" t="s">
        <v>426</v>
      </c>
      <c r="C175" s="215" t="s">
        <v>427</v>
      </c>
      <c r="D175" s="216">
        <v>43976836</v>
      </c>
    </row>
    <row r="176" spans="1:4" ht="15.75">
      <c r="B176" s="215" t="s">
        <v>428</v>
      </c>
      <c r="C176" s="215" t="s">
        <v>429</v>
      </c>
      <c r="D176" s="216">
        <v>43976836</v>
      </c>
    </row>
    <row r="177" spans="2:4" ht="15.75">
      <c r="B177" s="215" t="s">
        <v>430</v>
      </c>
      <c r="C177" s="215" t="s">
        <v>431</v>
      </c>
      <c r="D177" s="216">
        <v>43976836</v>
      </c>
    </row>
    <row r="178" spans="2:4" ht="15.75">
      <c r="B178" s="215" t="s">
        <v>432</v>
      </c>
      <c r="C178" s="215" t="s">
        <v>433</v>
      </c>
      <c r="D178" s="216">
        <v>43976836</v>
      </c>
    </row>
    <row r="179" spans="2:4" ht="15.75">
      <c r="B179" s="215" t="s">
        <v>434</v>
      </c>
      <c r="C179" s="215" t="s">
        <v>435</v>
      </c>
      <c r="D179" s="216">
        <v>43976836</v>
      </c>
    </row>
    <row r="180" spans="2:4" ht="15.75">
      <c r="B180" s="215" t="s">
        <v>436</v>
      </c>
      <c r="C180" s="215" t="s">
        <v>437</v>
      </c>
      <c r="D180" s="216">
        <v>43976836</v>
      </c>
    </row>
    <row r="181" spans="2:4" ht="15.75">
      <c r="B181" s="215" t="s">
        <v>438</v>
      </c>
      <c r="C181" s="215" t="s">
        <v>439</v>
      </c>
      <c r="D181" s="216">
        <v>43976836</v>
      </c>
    </row>
    <row r="182" spans="2:4" ht="15.75">
      <c r="B182" s="215" t="s">
        <v>440</v>
      </c>
      <c r="C182" s="215" t="s">
        <v>441</v>
      </c>
      <c r="D182" s="216">
        <v>43976836</v>
      </c>
    </row>
    <row r="183" spans="2:4" ht="15.75">
      <c r="B183" s="215" t="s">
        <v>442</v>
      </c>
      <c r="C183" s="215" t="s">
        <v>443</v>
      </c>
      <c r="D183" s="216">
        <v>43976836</v>
      </c>
    </row>
    <row r="184" spans="2:4" ht="15.75">
      <c r="B184" s="215" t="s">
        <v>444</v>
      </c>
      <c r="C184" s="215" t="s">
        <v>445</v>
      </c>
      <c r="D184" s="216">
        <v>43976836</v>
      </c>
    </row>
    <row r="185" spans="2:4" ht="15.75">
      <c r="B185" s="215" t="s">
        <v>446</v>
      </c>
      <c r="C185" s="215" t="s">
        <v>447</v>
      </c>
      <c r="D185" s="216">
        <v>43976836</v>
      </c>
    </row>
    <row r="186" spans="2:4" ht="15.75">
      <c r="B186" s="215" t="s">
        <v>448</v>
      </c>
      <c r="C186" s="215" t="s">
        <v>449</v>
      </c>
      <c r="D186" s="216">
        <v>43976836</v>
      </c>
    </row>
    <row r="187" spans="2:4" ht="15.75">
      <c r="B187" s="215" t="s">
        <v>450</v>
      </c>
      <c r="C187" s="215" t="s">
        <v>451</v>
      </c>
      <c r="D187" s="216">
        <v>43976836</v>
      </c>
    </row>
    <row r="188" spans="2:4" ht="15.75">
      <c r="B188" s="215" t="s">
        <v>452</v>
      </c>
      <c r="C188" s="215" t="s">
        <v>453</v>
      </c>
      <c r="D188" s="216">
        <v>43976836</v>
      </c>
    </row>
    <row r="189" spans="2:4" ht="15.75">
      <c r="B189" s="215" t="s">
        <v>454</v>
      </c>
      <c r="C189" s="215" t="s">
        <v>455</v>
      </c>
      <c r="D189" s="216">
        <v>43976836</v>
      </c>
    </row>
    <row r="190" spans="2:4" ht="15.75">
      <c r="B190" s="215" t="s">
        <v>456</v>
      </c>
      <c r="C190" s="215" t="s">
        <v>457</v>
      </c>
      <c r="D190" s="216">
        <v>43976836</v>
      </c>
    </row>
    <row r="191" spans="2:4" ht="15.75">
      <c r="B191" s="215" t="s">
        <v>458</v>
      </c>
      <c r="C191" s="215" t="s">
        <v>459</v>
      </c>
      <c r="D191" s="216">
        <v>43976836</v>
      </c>
    </row>
    <row r="192" spans="2:4" ht="15.75">
      <c r="B192" s="215" t="s">
        <v>460</v>
      </c>
      <c r="C192" s="215" t="s">
        <v>461</v>
      </c>
      <c r="D192" s="216">
        <v>43976836</v>
      </c>
    </row>
    <row r="193" spans="2:4" ht="15.75">
      <c r="B193" s="215" t="s">
        <v>462</v>
      </c>
      <c r="C193" s="215" t="s">
        <v>463</v>
      </c>
      <c r="D193" s="216">
        <v>43976836</v>
      </c>
    </row>
    <row r="194" spans="2:4" ht="15.75">
      <c r="B194" s="215" t="s">
        <v>464</v>
      </c>
      <c r="C194" s="215" t="s">
        <v>465</v>
      </c>
      <c r="D194" s="216">
        <v>43976836</v>
      </c>
    </row>
    <row r="195" spans="2:4" ht="15.75">
      <c r="B195" s="215" t="s">
        <v>466</v>
      </c>
      <c r="C195" s="215" t="s">
        <v>467</v>
      </c>
      <c r="D195" s="216">
        <v>43976836</v>
      </c>
    </row>
    <row r="196" spans="2:4" ht="15.75">
      <c r="B196" s="215" t="s">
        <v>468</v>
      </c>
      <c r="C196" s="215" t="s">
        <v>469</v>
      </c>
      <c r="D196" s="216">
        <v>43976836</v>
      </c>
    </row>
    <row r="197" spans="2:4" ht="15.75">
      <c r="B197" s="215" t="s">
        <v>470</v>
      </c>
      <c r="C197" s="215" t="s">
        <v>471</v>
      </c>
      <c r="D197" s="216">
        <v>43976836</v>
      </c>
    </row>
    <row r="198" spans="2:4" ht="15.75">
      <c r="B198" s="215" t="s">
        <v>472</v>
      </c>
      <c r="C198" s="215" t="s">
        <v>473</v>
      </c>
      <c r="D198" s="216">
        <v>43976836</v>
      </c>
    </row>
    <row r="199" spans="2:4" ht="15.75">
      <c r="B199" s="215" t="s">
        <v>474</v>
      </c>
      <c r="C199" s="215" t="s">
        <v>475</v>
      </c>
      <c r="D199" s="216">
        <v>43976836</v>
      </c>
    </row>
    <row r="200" spans="2:4" ht="15.75">
      <c r="B200" s="215" t="s">
        <v>476</v>
      </c>
      <c r="C200" s="215" t="s">
        <v>477</v>
      </c>
      <c r="D200" s="216">
        <v>43976836</v>
      </c>
    </row>
    <row r="201" spans="2:4" ht="15.75">
      <c r="B201" s="215" t="s">
        <v>478</v>
      </c>
      <c r="C201" s="215" t="s">
        <v>479</v>
      </c>
      <c r="D201" s="216">
        <v>43976836</v>
      </c>
    </row>
    <row r="202" spans="2:4" ht="15.75">
      <c r="B202" s="215" t="s">
        <v>480</v>
      </c>
      <c r="C202" s="215" t="s">
        <v>481</v>
      </c>
      <c r="D202" s="216">
        <v>43976836</v>
      </c>
    </row>
    <row r="203" spans="2:4" ht="15.75">
      <c r="B203" s="215" t="s">
        <v>482</v>
      </c>
      <c r="C203" s="215" t="s">
        <v>483</v>
      </c>
      <c r="D203" s="216">
        <v>43976836</v>
      </c>
    </row>
    <row r="204" spans="2:4" ht="15.75">
      <c r="B204" s="215" t="s">
        <v>484</v>
      </c>
      <c r="C204" s="215" t="s">
        <v>485</v>
      </c>
      <c r="D204" s="216">
        <v>43976836</v>
      </c>
    </row>
    <row r="205" spans="2:4" ht="15.75">
      <c r="B205" s="215" t="s">
        <v>486</v>
      </c>
      <c r="C205" s="215" t="s">
        <v>487</v>
      </c>
      <c r="D205" s="216">
        <v>43976836</v>
      </c>
    </row>
    <row r="206" spans="2:4" ht="15.75">
      <c r="B206" s="215" t="s">
        <v>488</v>
      </c>
      <c r="C206" s="215" t="s">
        <v>489</v>
      </c>
      <c r="D206" s="216">
        <v>43976836</v>
      </c>
    </row>
    <row r="207" spans="2:4" ht="15.75">
      <c r="B207" s="215" t="s">
        <v>490</v>
      </c>
      <c r="C207" s="215" t="s">
        <v>491</v>
      </c>
      <c r="D207" s="216">
        <v>43976836</v>
      </c>
    </row>
    <row r="208" spans="2:4" ht="15.75">
      <c r="B208" s="215" t="s">
        <v>492</v>
      </c>
      <c r="C208" s="215" t="s">
        <v>493</v>
      </c>
      <c r="D208" s="216">
        <v>43976836</v>
      </c>
    </row>
    <row r="209" spans="2:4" ht="15.75">
      <c r="B209" s="215" t="s">
        <v>402</v>
      </c>
      <c r="C209" s="215" t="s">
        <v>494</v>
      </c>
      <c r="D209" s="216">
        <v>43976836</v>
      </c>
    </row>
    <row r="210" spans="2:4" ht="15.75">
      <c r="B210" s="215" t="s">
        <v>495</v>
      </c>
      <c r="C210" s="215" t="s">
        <v>496</v>
      </c>
      <c r="D210" s="216">
        <v>43976836</v>
      </c>
    </row>
    <row r="211" spans="2:4" ht="15.75">
      <c r="B211" s="215" t="s">
        <v>497</v>
      </c>
      <c r="C211" s="215" t="s">
        <v>498</v>
      </c>
      <c r="D211" s="216">
        <v>43976836</v>
      </c>
    </row>
    <row r="212" spans="2:4" ht="15.75">
      <c r="B212" s="215" t="s">
        <v>499</v>
      </c>
      <c r="C212" s="215" t="s">
        <v>500</v>
      </c>
      <c r="D212" s="216">
        <v>43976836</v>
      </c>
    </row>
    <row r="213" spans="2:4" ht="15.75">
      <c r="B213" s="215" t="s">
        <v>501</v>
      </c>
      <c r="C213" s="215" t="s">
        <v>502</v>
      </c>
      <c r="D213" s="216">
        <v>43976836</v>
      </c>
    </row>
    <row r="214" spans="2:4" ht="15.75">
      <c r="B214" s="215" t="s">
        <v>503</v>
      </c>
      <c r="C214" s="215" t="s">
        <v>504</v>
      </c>
      <c r="D214" s="216">
        <v>43976836</v>
      </c>
    </row>
    <row r="215" spans="2:4" ht="15.75">
      <c r="B215" s="215" t="s">
        <v>505</v>
      </c>
      <c r="C215" s="215" t="s">
        <v>506</v>
      </c>
      <c r="D215" s="216">
        <v>43976836</v>
      </c>
    </row>
    <row r="216" spans="2:4" ht="15.75">
      <c r="B216" s="215" t="s">
        <v>507</v>
      </c>
      <c r="C216" s="215" t="s">
        <v>508</v>
      </c>
      <c r="D216" s="216">
        <v>43976836</v>
      </c>
    </row>
    <row r="217" spans="2:4">
      <c r="D217" s="217">
        <f>SUM(D163:D216)</f>
        <v>2374749144</v>
      </c>
    </row>
  </sheetData>
  <mergeCells count="51">
    <mergeCell ref="B108:B109"/>
    <mergeCell ref="F108:F109"/>
    <mergeCell ref="F135:F136"/>
    <mergeCell ref="F152:F156"/>
    <mergeCell ref="B152:B156"/>
    <mergeCell ref="B150:B151"/>
    <mergeCell ref="B143:B149"/>
    <mergeCell ref="F143:F149"/>
    <mergeCell ref="F150:F151"/>
    <mergeCell ref="B28:B39"/>
    <mergeCell ref="F28:F39"/>
    <mergeCell ref="B4:B8"/>
    <mergeCell ref="B9:B10"/>
    <mergeCell ref="F4:F8"/>
    <mergeCell ref="F9:F10"/>
    <mergeCell ref="B16:B27"/>
    <mergeCell ref="F16:F27"/>
    <mergeCell ref="B11:B15"/>
    <mergeCell ref="F11:F15"/>
    <mergeCell ref="F69:F70"/>
    <mergeCell ref="B71:B72"/>
    <mergeCell ref="F71:F72"/>
    <mergeCell ref="B2:F2"/>
    <mergeCell ref="B51:B55"/>
    <mergeCell ref="F51:F55"/>
    <mergeCell ref="B56:B62"/>
    <mergeCell ref="F56:F62"/>
    <mergeCell ref="B63:B68"/>
    <mergeCell ref="F63:F68"/>
    <mergeCell ref="B40:B43"/>
    <mergeCell ref="F40:F43"/>
    <mergeCell ref="B44:B45"/>
    <mergeCell ref="F44:F45"/>
    <mergeCell ref="B46:B47"/>
    <mergeCell ref="F46:F47"/>
    <mergeCell ref="B48:B49"/>
    <mergeCell ref="J125:J127"/>
    <mergeCell ref="B125:B142"/>
    <mergeCell ref="B79:B92"/>
    <mergeCell ref="F79:F92"/>
    <mergeCell ref="F93:F104"/>
    <mergeCell ref="B93:B105"/>
    <mergeCell ref="F106:F107"/>
    <mergeCell ref="B106:B107"/>
    <mergeCell ref="B110:B111"/>
    <mergeCell ref="F112:F116"/>
    <mergeCell ref="B112:B116"/>
    <mergeCell ref="B119:B121"/>
    <mergeCell ref="F119:F121"/>
    <mergeCell ref="F125:F126"/>
    <mergeCell ref="B69:B70"/>
  </mergeCells>
  <conditionalFormatting sqref="D106:E108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{1D615459-4F29-4534-B203-624DFD575EC6}</x14:id>
        </ext>
      </extLst>
    </cfRule>
  </conditionalFormatting>
  <dataValidations count="1">
    <dataValidation type="decimal" allowBlank="1" showInputMessage="1" showErrorMessage="1" errorTitle="Entrada no válida" error="Por favor escriba un número" promptTitle="Escriba un número en esta casilla" prompt=" Registre EN PESOS el valor TOTAL de las adiciones, sin incluir el valor inicial. Si no tiene informació, registre 0 (cero)." sqref="E125 E135:E148 L143:L144">
      <formula1>-9223372036854770000</formula1>
      <formula2>9223372036854770000</formula2>
    </dataValidation>
  </dataValidations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1D615459-4F29-4534-B203-624DFD575EC6}">
            <x14:dataBar minLength="0" maxLength="100" negativeBarColorSameAsPositive="1" axisPosition="none">
              <x14:cfvo type="min"/>
              <x14:cfvo type="max"/>
            </x14:dataBar>
          </x14:cfRule>
          <xm:sqref>D106:E108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FORTALECIMIENTO - REACTIVACIÓN</vt:lpstr>
      <vt:lpstr>PRODUCCIÓN SOSTENIBLE</vt:lpstr>
      <vt:lpstr>INFRAESTRUCTURA PRODUCTIVA</vt:lpstr>
      <vt:lpstr>RED VIAL TERCIARIA</vt:lpstr>
      <vt:lpstr>GASIFICACIÓN</vt:lpstr>
      <vt:lpstr>RELACION DE CTO X META</vt:lpstr>
      <vt:lpstr>'FORTALECIMIENTO - REACTIVACIÓN'!Área_de_impresión</vt:lpstr>
      <vt:lpstr>'INFRAESTRUCTURA PRODUCTIVA'!Área_de_impresión</vt:lpstr>
      <vt:lpstr>'PRODUCCIÓN SOSTENIBLE'!Área_de_impresión</vt:lpstr>
      <vt:lpstr>'FORTALECIMIENTO - REACTIVACIÓN'!Títulos_a_imprimir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Findeter S.A.</dc:creator>
  <cp:lastModifiedBy>ARGENIS01</cp:lastModifiedBy>
  <cp:revision/>
  <dcterms:created xsi:type="dcterms:W3CDTF">2001-08-21T17:31:33Z</dcterms:created>
  <dcterms:modified xsi:type="dcterms:W3CDTF">2023-08-10T17:52:55Z</dcterms:modified>
</cp:coreProperties>
</file>