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0" yWindow="495" windowWidth="28800" windowHeight="16005" firstSheet="1" activeTab="1"/>
  </bookViews>
  <sheets>
    <sheet name="Resumen de exportación" sheetId="1" r:id="rId1"/>
    <sheet name="Agua Potable" sheetId="2" r:id="rId2"/>
    <sheet name="Saneamiento Básico (2)" sheetId="17" r:id="rId3"/>
    <sheet name="PGIR" sheetId="4" r:id="rId4"/>
    <sheet name="SIMAP" sheetId="5" r:id="rId5"/>
    <sheet name="SIGAM" sheetId="6" r:id="rId6"/>
    <sheet name="Educacion ambiental" sheetId="7" r:id="rId7"/>
    <sheet name="CambioClimatico" sheetId="8" r:id="rId8"/>
    <sheet name="Gestión del Riesgo" sheetId="9" r:id="rId9"/>
    <sheet name="Anexo 1" sheetId="19" r:id="rId10"/>
    <sheet name="anexo 2" sheetId="13" r:id="rId11"/>
    <sheet name="Anexo tres" sheetId="22" r:id="rId12"/>
  </sheets>
  <externalReferences>
    <externalReference r:id="rId13"/>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9" l="1"/>
  <c r="N27" i="9" l="1"/>
  <c r="N21" i="9"/>
  <c r="M29" i="9"/>
  <c r="N29" i="9" s="1"/>
  <c r="M23" i="9"/>
  <c r="M27" i="9"/>
  <c r="M21" i="9"/>
  <c r="L29" i="9"/>
  <c r="L25" i="9"/>
  <c r="L27" i="9"/>
  <c r="L21" i="9"/>
  <c r="E31" i="9"/>
  <c r="N28" i="8"/>
  <c r="N26" i="8"/>
  <c r="N24" i="8"/>
  <c r="N22" i="8"/>
  <c r="N20" i="8"/>
  <c r="M30" i="8"/>
  <c r="L30" i="8"/>
  <c r="M24" i="8"/>
  <c r="M26" i="8"/>
  <c r="L24" i="8"/>
  <c r="L26" i="8"/>
  <c r="E30" i="8"/>
  <c r="F31" i="8"/>
  <c r="E31" i="8"/>
  <c r="F30" i="8"/>
  <c r="F29" i="8"/>
  <c r="F27" i="8"/>
  <c r="F25" i="8"/>
  <c r="F23" i="8"/>
  <c r="F24" i="8"/>
  <c r="F26" i="8"/>
  <c r="F28" i="8"/>
  <c r="F21" i="8"/>
  <c r="N20" i="7"/>
  <c r="N18" i="7"/>
  <c r="M22" i="7"/>
  <c r="L22" i="7"/>
  <c r="F21" i="7"/>
  <c r="F19" i="7"/>
  <c r="N26" i="6"/>
  <c r="N24" i="6"/>
  <c r="N22" i="6"/>
  <c r="N20" i="6"/>
  <c r="M28" i="6"/>
  <c r="L28" i="6"/>
  <c r="M26" i="6"/>
  <c r="M24" i="6"/>
  <c r="M22" i="6"/>
  <c r="M20" i="6"/>
  <c r="L24" i="6"/>
  <c r="E29" i="6"/>
  <c r="E28" i="6"/>
  <c r="N39" i="5"/>
  <c r="N37" i="5"/>
  <c r="N21" i="5"/>
  <c r="N25" i="5"/>
  <c r="N27" i="5"/>
  <c r="N29" i="5"/>
  <c r="N31" i="5"/>
  <c r="N33" i="5"/>
  <c r="N35" i="5"/>
  <c r="N19" i="5"/>
  <c r="L41" i="5"/>
  <c r="M39" i="5"/>
  <c r="M31" i="5"/>
  <c r="M33" i="5"/>
  <c r="M35" i="5"/>
  <c r="M37" i="5"/>
  <c r="M21" i="5"/>
  <c r="M25" i="5"/>
  <c r="M27" i="5"/>
  <c r="M29" i="5"/>
  <c r="M19" i="5"/>
  <c r="M17" i="5"/>
  <c r="L39" i="5"/>
  <c r="L33" i="5"/>
  <c r="L35" i="5"/>
  <c r="L37" i="5"/>
  <c r="L23" i="5"/>
  <c r="L25" i="5"/>
  <c r="L27" i="5"/>
  <c r="L29" i="5"/>
  <c r="L31" i="5"/>
  <c r="L21" i="5"/>
  <c r="L19" i="5"/>
  <c r="E41" i="5"/>
  <c r="F41" i="5"/>
  <c r="F28" i="5"/>
  <c r="N23" i="4"/>
  <c r="N25" i="4"/>
  <c r="N21" i="4"/>
  <c r="N19" i="4"/>
  <c r="M27" i="4"/>
  <c r="L27" i="4"/>
  <c r="M23" i="4"/>
  <c r="M25" i="4"/>
  <c r="L23" i="4"/>
  <c r="L25" i="4"/>
  <c r="F21" i="4"/>
  <c r="F22" i="4"/>
  <c r="F25" i="4"/>
  <c r="F26" i="4"/>
  <c r="F20" i="4"/>
  <c r="F27" i="17"/>
  <c r="N19" i="17"/>
  <c r="L27" i="17"/>
  <c r="E27" i="17"/>
  <c r="M27" i="17" s="1"/>
  <c r="O21" i="2"/>
  <c r="O19" i="2"/>
  <c r="N25" i="2"/>
  <c r="N21" i="2"/>
  <c r="N19" i="2"/>
  <c r="M21" i="2"/>
  <c r="M23" i="2"/>
  <c r="M19" i="2"/>
  <c r="E25" i="2" l="1"/>
  <c r="C53" i="2"/>
  <c r="E19" i="17"/>
  <c r="P22" i="17"/>
  <c r="E26" i="9"/>
  <c r="M25" i="9" s="1"/>
  <c r="N25" i="9" s="1"/>
  <c r="F21" i="9"/>
  <c r="F22" i="9"/>
  <c r="F19" i="9"/>
  <c r="E23" i="9"/>
  <c r="F23" i="9" s="1"/>
  <c r="E24" i="9"/>
  <c r="F24" i="9" s="1"/>
  <c r="E32" i="9" l="1"/>
  <c r="M31" i="9" s="1"/>
  <c r="L21" i="17"/>
  <c r="G28" i="17"/>
  <c r="F26" i="9" l="1"/>
  <c r="F30" i="9" l="1"/>
  <c r="E21" i="8" l="1"/>
  <c r="E29" i="8"/>
  <c r="E27" i="6" l="1"/>
  <c r="E23" i="6"/>
  <c r="E24" i="4" l="1"/>
  <c r="E28" i="4" l="1"/>
  <c r="F24" i="4"/>
  <c r="F28" i="4" s="1"/>
  <c r="E23" i="5"/>
  <c r="E24" i="5"/>
  <c r="M23" i="5" l="1"/>
  <c r="N23" i="5" s="1"/>
  <c r="E42" i="5"/>
  <c r="M41" i="5" s="1"/>
  <c r="I20" i="2"/>
  <c r="I26" i="2" s="1"/>
  <c r="F20" i="2"/>
  <c r="F26" i="2" s="1"/>
  <c r="F20" i="17"/>
  <c r="G20" i="2"/>
  <c r="G26" i="2" s="1"/>
  <c r="E22" i="2"/>
  <c r="J20" i="2"/>
  <c r="J19" i="2"/>
  <c r="H23" i="17"/>
  <c r="H27" i="17" s="1"/>
  <c r="F19" i="2"/>
  <c r="F21" i="2"/>
  <c r="F28" i="17" l="1"/>
  <c r="E20" i="17"/>
  <c r="F25" i="2"/>
  <c r="E20" i="2"/>
  <c r="E26" i="2" s="1"/>
  <c r="E26" i="5"/>
  <c r="E25" i="5" l="1"/>
  <c r="G60" i="5"/>
  <c r="E19" i="9"/>
  <c r="G19" i="2"/>
  <c r="G21" i="2"/>
  <c r="G25" i="2" l="1"/>
  <c r="L28" i="8"/>
  <c r="M28" i="8"/>
  <c r="F27" i="6"/>
  <c r="F25" i="6"/>
  <c r="F23" i="6"/>
  <c r="F21" i="6"/>
  <c r="F26" i="6"/>
  <c r="F24" i="6"/>
  <c r="F22" i="6"/>
  <c r="F20" i="6"/>
  <c r="F28" i="6" l="1"/>
  <c r="F25" i="9" l="1"/>
  <c r="F29" i="9"/>
  <c r="F28" i="9" l="1"/>
  <c r="F32" i="9" s="1"/>
  <c r="E52" i="9"/>
  <c r="E23" i="4" l="1"/>
  <c r="F23" i="4" s="1"/>
  <c r="J26" i="2" l="1"/>
  <c r="E28" i="17"/>
  <c r="E19" i="2"/>
  <c r="E21" i="2"/>
  <c r="G23" i="17"/>
  <c r="G27" i="17" l="1"/>
  <c r="E23" i="17"/>
  <c r="H43" i="17"/>
  <c r="F40" i="5"/>
  <c r="F38" i="5"/>
  <c r="F34" i="5"/>
  <c r="F32" i="5"/>
  <c r="F30" i="5"/>
  <c r="F26" i="5"/>
  <c r="F24" i="5"/>
  <c r="F42" i="5" s="1"/>
  <c r="F22" i="5"/>
  <c r="F20" i="5"/>
  <c r="E36" i="5"/>
  <c r="F36" i="5" l="1"/>
  <c r="F19" i="5"/>
  <c r="F17" i="5"/>
  <c r="J25" i="2" l="1"/>
  <c r="I25" i="2"/>
  <c r="H25" i="2"/>
  <c r="F25" i="17" l="1"/>
  <c r="H42" i="17" l="1"/>
  <c r="F27" i="9"/>
  <c r="F31" i="9" s="1"/>
  <c r="M19" i="9"/>
  <c r="L19" i="9"/>
  <c r="L31" i="9" l="1"/>
  <c r="N19" i="9"/>
  <c r="E27" i="4"/>
  <c r="P28" i="17" l="1"/>
  <c r="M25" i="17"/>
  <c r="L25" i="17"/>
  <c r="L23" i="17"/>
  <c r="M19" i="17"/>
  <c r="L19" i="17"/>
  <c r="F39" i="5"/>
  <c r="F37" i="5"/>
  <c r="F35" i="5"/>
  <c r="F33" i="5"/>
  <c r="F31" i="5"/>
  <c r="F29" i="5"/>
  <c r="F27" i="5"/>
  <c r="F25" i="5"/>
  <c r="F23" i="5"/>
  <c r="F21" i="5"/>
  <c r="F22" i="8" l="1"/>
  <c r="F20" i="7"/>
  <c r="F18" i="7"/>
  <c r="Q19" i="2"/>
  <c r="T19" i="2"/>
  <c r="F20" i="8" l="1"/>
  <c r="AE22" i="5"/>
  <c r="M22" i="8" l="1"/>
  <c r="L22" i="8"/>
  <c r="M20" i="8"/>
  <c r="L20" i="8"/>
  <c r="L20" i="7"/>
  <c r="M18" i="7"/>
  <c r="L18" i="7"/>
  <c r="M20" i="7"/>
  <c r="L22" i="6"/>
  <c r="L20" i="6"/>
  <c r="L17" i="5"/>
  <c r="M21" i="4"/>
  <c r="M19" i="4"/>
  <c r="L21" i="4"/>
  <c r="L19" i="4"/>
  <c r="E22" i="7" l="1"/>
  <c r="F23" i="7" l="1"/>
  <c r="E23" i="7"/>
  <c r="F22" i="7"/>
  <c r="F29" i="6"/>
  <c r="I27" i="4"/>
  <c r="H27" i="4"/>
  <c r="G27" i="4"/>
  <c r="F19" i="4"/>
  <c r="F27" i="4" l="1"/>
  <c r="M25" i="2"/>
  <c r="M23" i="17" l="1"/>
  <c r="E24" i="8" l="1"/>
</calcChain>
</file>

<file path=xl/comments1.xml><?xml version="1.0" encoding="utf-8"?>
<comments xmlns="http://schemas.openxmlformats.org/spreadsheetml/2006/main">
  <authors>
    <author>usuario</author>
    <author>ROCIO</author>
  </authors>
  <commentList>
    <comment ref="F20" authorId="0" shapeId="0">
      <text>
        <r>
          <rPr>
            <b/>
            <sz val="9"/>
            <color rgb="FF000000"/>
            <rFont val="Tahoma"/>
            <family val="2"/>
          </rPr>
          <t>usuario:</t>
        </r>
        <r>
          <rPr>
            <sz val="9"/>
            <color rgb="FF000000"/>
            <rFont val="Tahoma"/>
            <family val="2"/>
          </rPr>
          <t xml:space="preserve">
</t>
        </r>
        <r>
          <rPr>
            <sz val="9"/>
            <color rgb="FF000000"/>
            <rFont val="Tahoma"/>
            <family val="2"/>
          </rPr>
          <t>4407 / 2022 - 493 ,tanque fiscalia 2952, 148073 son del convenio 2085</t>
        </r>
      </text>
    </comment>
    <comment ref="G20" authorId="0" shapeId="0">
      <text>
        <r>
          <rPr>
            <b/>
            <sz val="9"/>
            <color indexed="81"/>
            <rFont val="Tahoma"/>
            <family val="2"/>
          </rPr>
          <t>usuario:</t>
        </r>
        <r>
          <rPr>
            <sz val="9"/>
            <color indexed="81"/>
            <rFont val="Tahoma"/>
            <family val="2"/>
          </rPr>
          <t xml:space="preserve">
tanque fiscalia 1584 y el resto edat</t>
        </r>
      </text>
    </comment>
    <comment ref="I20" authorId="0" shapeId="0">
      <text>
        <r>
          <rPr>
            <b/>
            <sz val="9"/>
            <color indexed="81"/>
            <rFont val="Tahoma"/>
            <family val="2"/>
          </rPr>
          <t>usuario:</t>
        </r>
        <r>
          <rPr>
            <sz val="9"/>
            <color indexed="81"/>
            <rFont val="Tahoma"/>
            <family val="2"/>
          </rPr>
          <t xml:space="preserve">
450 tanque fiscalia 1411
</t>
        </r>
      </text>
    </comment>
    <comment ref="J20" authorId="0" shapeId="0">
      <text>
        <r>
          <rPr>
            <b/>
            <sz val="9"/>
            <color rgb="FF000000"/>
            <rFont val="Tahoma"/>
            <family val="2"/>
          </rPr>
          <t>usuario:</t>
        </r>
        <r>
          <rPr>
            <sz val="9"/>
            <color rgb="FF000000"/>
            <rFont val="Tahoma"/>
            <family val="2"/>
          </rPr>
          <t xml:space="preserve">
</t>
        </r>
        <r>
          <rPr>
            <sz val="9"/>
            <color rgb="FF000000"/>
            <rFont val="Tahoma"/>
            <family val="2"/>
          </rPr>
          <t xml:space="preserve">450 tanque 2001
</t>
        </r>
        <r>
          <rPr>
            <sz val="9"/>
            <color rgb="FF000000"/>
            <rFont val="Tahoma"/>
            <family val="2"/>
          </rPr>
          <t xml:space="preserve">
</t>
        </r>
        <r>
          <rPr>
            <sz val="9"/>
            <color rgb="FF000000"/>
            <rFont val="Tahoma"/>
            <family val="2"/>
          </rPr>
          <t>2085 2000</t>
        </r>
      </text>
    </comment>
    <comment ref="H24" authorId="1" shapeId="0">
      <text>
        <r>
          <rPr>
            <sz val="11"/>
            <color indexed="8"/>
            <rFont val="Helvetica Neue"/>
            <family val="2"/>
          </rPr>
          <t>ROCIO:
1951</t>
        </r>
      </text>
    </comment>
    <comment ref="B42" authorId="0" shapeId="0">
      <text>
        <r>
          <rPr>
            <b/>
            <sz val="9"/>
            <color indexed="81"/>
            <rFont val="Tahoma"/>
            <family val="2"/>
          </rPr>
          <t>usuario:</t>
        </r>
        <r>
          <rPr>
            <sz val="9"/>
            <color indexed="81"/>
            <rFont val="Tahoma"/>
            <family val="2"/>
          </rPr>
          <t xml:space="preserve">
propios</t>
        </r>
      </text>
    </comment>
    <comment ref="C42" authorId="0" shapeId="0">
      <text>
        <r>
          <rPr>
            <b/>
            <sz val="9"/>
            <color indexed="81"/>
            <rFont val="Tahoma"/>
            <family val="2"/>
          </rPr>
          <t>usuario:</t>
        </r>
        <r>
          <rPr>
            <sz val="9"/>
            <color indexed="81"/>
            <rFont val="Tahoma"/>
            <family val="2"/>
          </rPr>
          <t xml:space="preserve">
tanque de la fisalia 3068741321</t>
        </r>
      </text>
    </comment>
    <comment ref="B43" authorId="0" shapeId="0">
      <text>
        <r>
          <rPr>
            <b/>
            <sz val="9"/>
            <color indexed="81"/>
            <rFont val="Tahoma"/>
            <family val="2"/>
          </rPr>
          <t>usuario:</t>
        </r>
        <r>
          <rPr>
            <sz val="9"/>
            <color indexed="81"/>
            <rFont val="Tahoma"/>
            <family val="2"/>
          </rPr>
          <t xml:space="preserve">
credito</t>
        </r>
      </text>
    </comment>
    <comment ref="C43" authorId="0" shapeId="0">
      <text>
        <r>
          <rPr>
            <b/>
            <sz val="9"/>
            <color rgb="FF000000"/>
            <rFont val="Tahoma"/>
            <family val="2"/>
          </rPr>
          <t>usuario:</t>
        </r>
        <r>
          <rPr>
            <sz val="9"/>
            <color rgb="FF000000"/>
            <rFont val="Tahoma"/>
            <family val="2"/>
          </rPr>
          <t xml:space="preserve">
</t>
        </r>
        <r>
          <rPr>
            <sz val="9"/>
            <color rgb="FF000000"/>
            <rFont val="Tahoma"/>
            <family val="2"/>
          </rPr>
          <t>complementrio</t>
        </r>
      </text>
    </comment>
    <comment ref="B44" authorId="0" shapeId="0">
      <text>
        <r>
          <rPr>
            <b/>
            <sz val="9"/>
            <color indexed="81"/>
            <rFont val="Tahoma"/>
            <family val="2"/>
          </rPr>
          <t>usuario:</t>
        </r>
        <r>
          <rPr>
            <sz val="9"/>
            <color indexed="81"/>
            <rFont val="Tahoma"/>
            <family val="2"/>
          </rPr>
          <t xml:space="preserve">
rentas cedidas del sector electrico</t>
        </r>
      </text>
    </comment>
    <comment ref="B45" authorId="0" shapeId="0">
      <text>
        <r>
          <rPr>
            <b/>
            <sz val="9"/>
            <color indexed="81"/>
            <rFont val="Tahoma"/>
            <family val="2"/>
          </rPr>
          <t>usuario:</t>
        </r>
        <r>
          <rPr>
            <sz val="9"/>
            <color indexed="81"/>
            <rFont val="Tahoma"/>
            <family val="2"/>
          </rPr>
          <t xml:space="preserve">
r.b. sgp agua potable</t>
        </r>
      </text>
    </comment>
    <comment ref="B46" authorId="0" shapeId="0">
      <text>
        <r>
          <rPr>
            <b/>
            <sz val="9"/>
            <color indexed="81"/>
            <rFont val="Tahoma"/>
            <family val="2"/>
          </rPr>
          <t>usuario:</t>
        </r>
        <r>
          <rPr>
            <sz val="9"/>
            <color indexed="81"/>
            <rFont val="Tahoma"/>
            <family val="2"/>
          </rPr>
          <t xml:space="preserve">
R.B. sgp libre destinacion</t>
        </r>
      </text>
    </comment>
    <comment ref="C46" authorId="0" shapeId="0">
      <text>
        <r>
          <rPr>
            <b/>
            <sz val="9"/>
            <color rgb="FF000000"/>
            <rFont val="Tahoma"/>
            <family val="2"/>
          </rPr>
          <t>usuario:</t>
        </r>
        <r>
          <rPr>
            <sz val="9"/>
            <color rgb="FF000000"/>
            <rFont val="Tahoma"/>
            <family val="2"/>
          </rPr>
          <t xml:space="preserve">
</t>
        </r>
        <r>
          <rPr>
            <sz val="9"/>
            <color rgb="FF000000"/>
            <rFont val="Tahoma"/>
            <family val="2"/>
          </rPr>
          <t>tanque fiscalia</t>
        </r>
      </text>
    </comment>
    <comment ref="B47" authorId="0" shapeId="0">
      <text>
        <r>
          <rPr>
            <b/>
            <sz val="9"/>
            <color indexed="81"/>
            <rFont val="Tahoma"/>
            <family val="2"/>
          </rPr>
          <t>usuario:</t>
        </r>
        <r>
          <rPr>
            <sz val="9"/>
            <color indexed="81"/>
            <rFont val="Tahoma"/>
            <family val="2"/>
          </rPr>
          <t xml:space="preserve">
impuestos gaseoducto yoleoductos</t>
        </r>
      </text>
    </comment>
    <comment ref="C47" authorId="0" shapeId="0">
      <text>
        <r>
          <rPr>
            <b/>
            <sz val="9"/>
            <color indexed="81"/>
            <rFont val="Tahoma"/>
            <family val="2"/>
          </rPr>
          <t>usuario:</t>
        </r>
        <r>
          <rPr>
            <sz val="9"/>
            <color indexed="81"/>
            <rFont val="Tahoma"/>
            <family val="2"/>
          </rPr>
          <t xml:space="preserve">
tanque de la fiscalia </t>
        </r>
      </text>
    </comment>
    <comment ref="B48" authorId="0" shapeId="0">
      <text>
        <r>
          <rPr>
            <b/>
            <sz val="9"/>
            <color indexed="81"/>
            <rFont val="Tahoma"/>
            <family val="2"/>
          </rPr>
          <t>usuario:</t>
        </r>
        <r>
          <rPr>
            <sz val="9"/>
            <color indexed="81"/>
            <rFont val="Tahoma"/>
            <family val="2"/>
          </rPr>
          <t xml:space="preserve">
INCENTIVO POR APROVECHAMIENTO DE RESIDUOS SÓLIDOS </t>
        </r>
      </text>
    </comment>
    <comment ref="C48" authorId="0" shapeId="0">
      <text>
        <r>
          <rPr>
            <b/>
            <sz val="9"/>
            <color rgb="FF000000"/>
            <rFont val="Tahoma"/>
            <family val="2"/>
          </rPr>
          <t>usuario:</t>
        </r>
        <r>
          <rPr>
            <sz val="9"/>
            <color rgb="FF000000"/>
            <rFont val="Tahoma"/>
            <family val="2"/>
          </rPr>
          <t xml:space="preserve">
</t>
        </r>
        <r>
          <rPr>
            <sz val="9"/>
            <color rgb="FF000000"/>
            <rFont val="Tahoma"/>
            <family val="2"/>
          </rPr>
          <t>2001642282 para el tanque</t>
        </r>
      </text>
    </comment>
    <comment ref="B51" authorId="0" shapeId="0">
      <text>
        <r>
          <rPr>
            <b/>
            <sz val="9"/>
            <color indexed="81"/>
            <rFont val="Tahoma"/>
            <family val="2"/>
          </rPr>
          <t>usuario:</t>
        </r>
        <r>
          <rPr>
            <sz val="9"/>
            <color indexed="81"/>
            <rFont val="Tahoma"/>
            <family val="2"/>
          </rPr>
          <t xml:space="preserve">
sgp</t>
        </r>
      </text>
    </comment>
  </commentList>
</comments>
</file>

<file path=xl/comments2.xml><?xml version="1.0" encoding="utf-8"?>
<comments xmlns="http://schemas.openxmlformats.org/spreadsheetml/2006/main">
  <authors>
    <author>usuario</author>
    <author>RICHI</author>
  </authors>
  <commentList>
    <comment ref="E20" authorId="0" shapeId="0">
      <text>
        <r>
          <rPr>
            <b/>
            <sz val="9"/>
            <color indexed="81"/>
            <rFont val="Tahoma"/>
            <family val="2"/>
          </rPr>
          <t>usuario:</t>
        </r>
        <r>
          <rPr>
            <sz val="9"/>
            <color indexed="81"/>
            <rFont val="Tahoma"/>
            <family val="2"/>
          </rPr>
          <t xml:space="preserve">
490 -1961</t>
        </r>
      </text>
    </comment>
    <comment ref="I23" authorId="0" shapeId="0">
      <text>
        <r>
          <rPr>
            <b/>
            <sz val="9"/>
            <color rgb="FF000000"/>
            <rFont val="Tahoma"/>
            <family val="2"/>
          </rPr>
          <t>usuario:</t>
        </r>
        <r>
          <rPr>
            <sz val="9"/>
            <color rgb="FF000000"/>
            <rFont val="Tahoma"/>
            <family val="2"/>
          </rPr>
          <t xml:space="preserve">
</t>
        </r>
        <r>
          <rPr>
            <sz val="9"/>
            <color rgb="FF000000"/>
            <rFont val="Tahoma"/>
            <family val="2"/>
          </rPr>
          <t xml:space="preserve">rentas cedidas del sector electrico
</t>
        </r>
        <r>
          <rPr>
            <sz val="9"/>
            <color rgb="FF000000"/>
            <rFont val="Tahoma"/>
            <family val="2"/>
          </rPr>
          <t xml:space="preserve"> </t>
        </r>
      </text>
    </comment>
    <comment ref="E26" authorId="1" shapeId="0">
      <text>
        <r>
          <rPr>
            <sz val="10"/>
            <color rgb="FF000000"/>
            <rFont val="Arial"/>
            <family val="2"/>
          </rPr>
          <t xml:space="preserve">pago tasa retributiva, pago seguimiento 
</t>
        </r>
      </text>
    </comment>
  </commentList>
</comments>
</file>

<file path=xl/comments3.xml><?xml version="1.0" encoding="utf-8"?>
<comments xmlns="http://schemas.openxmlformats.org/spreadsheetml/2006/main">
  <authors>
    <author>ROCIO</author>
  </authors>
  <commentList>
    <comment ref="E20" authorId="0" shapeId="0">
      <text>
        <r>
          <rPr>
            <b/>
            <sz val="9"/>
            <color rgb="FF000000"/>
            <rFont val="Tahoma"/>
            <family val="2"/>
          </rPr>
          <t>ROCIO:</t>
        </r>
        <r>
          <rPr>
            <sz val="9"/>
            <color rgb="FF000000"/>
            <rFont val="Tahoma"/>
            <family val="2"/>
          </rPr>
          <t xml:space="preserve">
</t>
        </r>
        <r>
          <rPr>
            <sz val="9"/>
            <color rgb="FF000000"/>
            <rFont val="Tahoma"/>
            <family val="2"/>
          </rPr>
          <t>1451</t>
        </r>
      </text>
    </comment>
    <comment ref="E22" authorId="0" shapeId="0">
      <text>
        <r>
          <rPr>
            <b/>
            <sz val="9"/>
            <color indexed="81"/>
            <rFont val="Tahoma"/>
            <family val="2"/>
          </rPr>
          <t>ROCIO:</t>
        </r>
        <r>
          <rPr>
            <sz val="9"/>
            <color indexed="81"/>
            <rFont val="Tahoma"/>
            <family val="2"/>
          </rPr>
          <t xml:space="preserve">
538</t>
        </r>
      </text>
    </comment>
    <comment ref="E24" authorId="0" shapeId="0">
      <text>
        <r>
          <rPr>
            <b/>
            <sz val="9"/>
            <color rgb="FF000000"/>
            <rFont val="Tahoma"/>
            <family val="2"/>
          </rPr>
          <t>ROCIO:</t>
        </r>
        <r>
          <rPr>
            <sz val="9"/>
            <color rgb="FF000000"/>
            <rFont val="Tahoma"/>
            <family val="2"/>
          </rPr>
          <t xml:space="preserve">
</t>
        </r>
        <r>
          <rPr>
            <sz val="9"/>
            <color rgb="FF000000"/>
            <rFont val="Tahoma"/>
            <family val="2"/>
          </rPr>
          <t>711,1711,1107</t>
        </r>
      </text>
    </comment>
    <comment ref="E26" authorId="0" shapeId="0">
      <text>
        <r>
          <rPr>
            <b/>
            <sz val="9"/>
            <color rgb="FF000000"/>
            <rFont val="Tahoma"/>
            <family val="2"/>
          </rPr>
          <t>ROCIO:</t>
        </r>
        <r>
          <rPr>
            <sz val="9"/>
            <color rgb="FF000000"/>
            <rFont val="Tahoma"/>
            <family val="2"/>
          </rPr>
          <t xml:space="preserve">
</t>
        </r>
        <r>
          <rPr>
            <sz val="9"/>
            <color rgb="FF000000"/>
            <rFont val="Tahoma"/>
            <family val="2"/>
          </rPr>
          <t>550</t>
        </r>
      </text>
    </comment>
  </commentList>
</comments>
</file>

<file path=xl/comments4.xml><?xml version="1.0" encoding="utf-8"?>
<comments xmlns="http://schemas.openxmlformats.org/spreadsheetml/2006/main">
  <authors>
    <author>usuario</author>
    <author>ROCIO</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 xml:space="preserve">120,125,128,305,310,528,561,872,1756,1849
</t>
        </r>
      </text>
    </comment>
    <comment ref="E22" authorId="1" shapeId="0">
      <text>
        <r>
          <rPr>
            <b/>
            <sz val="9"/>
            <color rgb="FF000000"/>
            <rFont val="Tahoma"/>
            <family val="2"/>
          </rPr>
          <t>ROCIO:728 - 1089-1771</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E24" authorId="1" shapeId="0">
      <text>
        <r>
          <rPr>
            <b/>
            <sz val="9"/>
            <color rgb="FF000000"/>
            <rFont val="Tahoma"/>
            <family val="2"/>
          </rPr>
          <t>ROCIO:</t>
        </r>
        <r>
          <rPr>
            <sz val="9"/>
            <color rgb="FF000000"/>
            <rFont val="Tahoma"/>
            <family val="2"/>
          </rPr>
          <t xml:space="preserve">
</t>
        </r>
        <r>
          <rPr>
            <sz val="9"/>
            <color rgb="FF000000"/>
            <rFont val="Tahoma"/>
            <family val="2"/>
          </rPr>
          <t xml:space="preserve">
</t>
        </r>
        <r>
          <rPr>
            <sz val="9"/>
            <color rgb="FF000000"/>
            <rFont val="Tahoma"/>
            <family val="2"/>
          </rPr>
          <t xml:space="preserve">515-873
</t>
        </r>
        <r>
          <rPr>
            <sz val="9"/>
            <color rgb="FF000000"/>
            <rFont val="Tahoma"/>
            <family val="2"/>
          </rPr>
          <t>1393-1703-1873</t>
        </r>
      </text>
    </comment>
    <comment ref="E26" authorId="1" shapeId="0">
      <text>
        <r>
          <rPr>
            <b/>
            <sz val="9"/>
            <color indexed="81"/>
            <rFont val="Tahoma"/>
            <family val="2"/>
          </rPr>
          <t>ROCIO:</t>
        </r>
        <r>
          <rPr>
            <sz val="9"/>
            <color indexed="81"/>
            <rFont val="Tahoma"/>
            <family val="2"/>
          </rPr>
          <t xml:space="preserve">
127 -1704</t>
        </r>
      </text>
    </comment>
    <comment ref="E28" authorId="1" shapeId="0">
      <text>
        <r>
          <rPr>
            <b/>
            <sz val="9"/>
            <color rgb="FF000000"/>
            <rFont val="Tahoma"/>
            <family val="2"/>
          </rPr>
          <t>ROCIO:</t>
        </r>
        <r>
          <rPr>
            <sz val="9"/>
            <color rgb="FF000000"/>
            <rFont val="Tahoma"/>
            <family val="2"/>
          </rPr>
          <t xml:space="preserve">
</t>
        </r>
        <r>
          <rPr>
            <sz val="9"/>
            <color rgb="FF000000"/>
            <rFont val="Tahoma"/>
            <family val="2"/>
          </rPr>
          <t>513</t>
        </r>
      </text>
    </comment>
    <comment ref="E30" authorId="1" shapeId="0">
      <text>
        <r>
          <rPr>
            <b/>
            <sz val="9"/>
            <color indexed="81"/>
            <rFont val="Tahoma"/>
            <family val="2"/>
          </rPr>
          <t xml:space="preserve">ROCIO: 731-1282-1663
</t>
        </r>
        <r>
          <rPr>
            <sz val="9"/>
            <color indexed="81"/>
            <rFont val="Tahoma"/>
            <family val="2"/>
          </rPr>
          <t xml:space="preserve">
</t>
        </r>
      </text>
    </comment>
    <comment ref="E32" authorId="1" shapeId="0">
      <text>
        <r>
          <rPr>
            <b/>
            <sz val="9"/>
            <color rgb="FF000000"/>
            <rFont val="Tahoma"/>
            <family val="2"/>
          </rPr>
          <t>ROCIO:</t>
        </r>
        <r>
          <rPr>
            <sz val="9"/>
            <color rgb="FF000000"/>
            <rFont val="Tahoma"/>
            <family val="2"/>
          </rPr>
          <t xml:space="preserve">
</t>
        </r>
        <r>
          <rPr>
            <sz val="9"/>
            <color rgb="FF000000"/>
            <rFont val="Tahoma"/>
            <family val="2"/>
          </rPr>
          <t xml:space="preserve">172 -1280
</t>
        </r>
      </text>
    </comment>
    <comment ref="E34" authorId="1" shapeId="0">
      <text>
        <r>
          <rPr>
            <b/>
            <sz val="9"/>
            <color rgb="FF000000"/>
            <rFont val="Tahoma"/>
            <family val="2"/>
          </rPr>
          <t>ROCIO: 640</t>
        </r>
        <r>
          <rPr>
            <sz val="9"/>
            <color rgb="FF000000"/>
            <rFont val="Tahoma"/>
            <family val="2"/>
          </rPr>
          <t xml:space="preserve">
</t>
        </r>
        <r>
          <rPr>
            <sz val="9"/>
            <color rgb="FF000000"/>
            <rFont val="Tahoma"/>
            <family val="2"/>
          </rPr>
          <t xml:space="preserve">
</t>
        </r>
      </text>
    </comment>
    <comment ref="E36" authorId="1" shapeId="0">
      <text>
        <r>
          <rPr>
            <b/>
            <sz val="9"/>
            <color rgb="FF000000"/>
            <rFont val="Tahoma"/>
            <family val="2"/>
          </rPr>
          <t>ROCIO:</t>
        </r>
        <r>
          <rPr>
            <sz val="9"/>
            <color rgb="FF000000"/>
            <rFont val="Tahoma"/>
            <family val="2"/>
          </rPr>
          <t xml:space="preserve">
</t>
        </r>
        <r>
          <rPr>
            <sz val="9"/>
            <color rgb="FF000000"/>
            <rFont val="Tahoma"/>
            <family val="2"/>
          </rPr>
          <t xml:space="preserve">516 -730
</t>
        </r>
        <r>
          <rPr>
            <sz val="9"/>
            <color rgb="FF000000"/>
            <rFont val="Tahoma"/>
            <family val="2"/>
          </rPr>
          <t xml:space="preserve">
</t>
        </r>
      </text>
    </comment>
    <comment ref="E38" authorId="1" shapeId="0">
      <text>
        <r>
          <rPr>
            <b/>
            <sz val="9"/>
            <color rgb="FF000000"/>
            <rFont val="Tahoma"/>
            <family val="2"/>
          </rPr>
          <t>ROCIO:</t>
        </r>
        <r>
          <rPr>
            <sz val="9"/>
            <color rgb="FF000000"/>
            <rFont val="Tahoma"/>
            <family val="2"/>
          </rPr>
          <t xml:space="preserve">
</t>
        </r>
        <r>
          <rPr>
            <sz val="9"/>
            <color rgb="FF000000"/>
            <rFont val="Tahoma"/>
            <family val="2"/>
          </rPr>
          <t>785</t>
        </r>
      </text>
    </comment>
    <comment ref="E40" authorId="0" shapeId="0">
      <text>
        <r>
          <rPr>
            <b/>
            <sz val="9"/>
            <color rgb="FF000000"/>
            <rFont val="Tahoma"/>
            <family val="2"/>
          </rPr>
          <t>usuario:</t>
        </r>
        <r>
          <rPr>
            <sz val="9"/>
            <color rgb="FF000000"/>
            <rFont val="Tahoma"/>
            <family val="2"/>
          </rPr>
          <t xml:space="preserve">
</t>
        </r>
        <r>
          <rPr>
            <sz val="9"/>
            <color rgb="FF000000"/>
            <rFont val="Tahoma"/>
            <family val="2"/>
          </rPr>
          <t>111</t>
        </r>
      </text>
    </comment>
  </commentList>
</comments>
</file>

<file path=xl/comments5.xml><?xml version="1.0" encoding="utf-8"?>
<comments xmlns="http://schemas.openxmlformats.org/spreadsheetml/2006/main">
  <authors>
    <author>RICHI</author>
    <author>ROCIO</author>
    <author>usuario</author>
  </authors>
  <commentList>
    <comment ref="E21" authorId="0" shapeId="0">
      <text>
        <r>
          <rPr>
            <sz val="11"/>
            <color rgb="FF000000"/>
            <rFont val="Helvetica Neue"/>
            <family val="2"/>
          </rPr>
          <t>419</t>
        </r>
      </text>
    </comment>
    <comment ref="E23" authorId="1" shapeId="0">
      <text>
        <r>
          <rPr>
            <b/>
            <sz val="9"/>
            <color rgb="FF000000"/>
            <rFont val="Tahoma"/>
            <family val="2"/>
          </rPr>
          <t>ROCIO:</t>
        </r>
        <r>
          <rPr>
            <sz val="9"/>
            <color rgb="FF000000"/>
            <rFont val="Tahoma"/>
            <family val="2"/>
          </rPr>
          <t xml:space="preserve">
</t>
        </r>
        <r>
          <rPr>
            <sz val="9"/>
            <color rgb="FF000000"/>
            <rFont val="Tahoma"/>
            <family val="2"/>
          </rPr>
          <t>112 , 1810</t>
        </r>
      </text>
    </comment>
    <comment ref="E25" authorId="2" shapeId="0">
      <text>
        <r>
          <rPr>
            <b/>
            <sz val="9"/>
            <color rgb="FF000000"/>
            <rFont val="Tahoma"/>
            <family val="2"/>
          </rPr>
          <t>usuario:</t>
        </r>
        <r>
          <rPr>
            <sz val="9"/>
            <color rgb="FF000000"/>
            <rFont val="Tahoma"/>
            <family val="2"/>
          </rPr>
          <t xml:space="preserve">
</t>
        </r>
        <r>
          <rPr>
            <sz val="9"/>
            <color rgb="FF000000"/>
            <rFont val="Tahoma"/>
            <family val="2"/>
          </rPr>
          <t>518</t>
        </r>
      </text>
    </comment>
    <comment ref="E27" authorId="2" shapeId="0">
      <text>
        <r>
          <rPr>
            <b/>
            <sz val="9"/>
            <color rgb="FF000000"/>
            <rFont val="Tahoma"/>
            <family val="2"/>
          </rPr>
          <t>usuario:</t>
        </r>
        <r>
          <rPr>
            <sz val="9"/>
            <color rgb="FF000000"/>
            <rFont val="Tahoma"/>
            <family val="2"/>
          </rPr>
          <t xml:space="preserve">
</t>
        </r>
        <r>
          <rPr>
            <sz val="9"/>
            <color rgb="FF000000"/>
            <rFont val="Tahoma"/>
            <family val="2"/>
          </rPr>
          <t xml:space="preserve">871
</t>
        </r>
        <r>
          <rPr>
            <sz val="9"/>
            <color rgb="FF000000"/>
            <rFont val="Tahoma"/>
            <family val="2"/>
          </rPr>
          <t>1705 , 1090</t>
        </r>
      </text>
    </comment>
  </commentList>
</comments>
</file>

<file path=xl/comments6.xml><?xml version="1.0" encoding="utf-8"?>
<comments xmlns="http://schemas.openxmlformats.org/spreadsheetml/2006/main">
  <authors>
    <author>RICHI</author>
  </authors>
  <commentList>
    <comment ref="E19" authorId="0" shapeId="0">
      <text>
        <r>
          <rPr>
            <sz val="11"/>
            <color indexed="8"/>
            <rFont val="Helvetica Neue"/>
            <family val="2"/>
          </rPr>
          <t xml:space="preserve">RICHI:
642
</t>
        </r>
      </text>
    </comment>
    <comment ref="E21" authorId="0" shapeId="0">
      <text>
        <r>
          <rPr>
            <sz val="11"/>
            <color rgb="FF000000"/>
            <rFont val="Helvetica Neue"/>
            <family val="2"/>
          </rPr>
          <t xml:space="preserve">RICHI:
</t>
        </r>
        <r>
          <rPr>
            <sz val="11"/>
            <color rgb="FF000000"/>
            <rFont val="Helvetica Neue"/>
            <family val="2"/>
          </rPr>
          <t xml:space="preserve">514
</t>
        </r>
      </text>
    </comment>
  </commentList>
</comments>
</file>

<file path=xl/comments7.xml><?xml version="1.0" encoding="utf-8"?>
<comments xmlns="http://schemas.openxmlformats.org/spreadsheetml/2006/main">
  <authors>
    <author>acer</author>
    <author>usuario</author>
    <author>ROCIO</author>
  </authors>
  <commentList>
    <comment ref="E21" authorId="0" shapeId="0">
      <text>
        <r>
          <rPr>
            <sz val="11"/>
            <color rgb="FF000000"/>
            <rFont val="Helvetica Neue"/>
            <family val="2"/>
          </rPr>
          <t xml:space="preserve">acer:
</t>
        </r>
        <r>
          <rPr>
            <sz val="11"/>
            <color rgb="FF000000"/>
            <rFont val="Helvetica Neue"/>
            <family val="2"/>
          </rPr>
          <t>734</t>
        </r>
      </text>
    </comment>
    <comment ref="E23" authorId="0" shapeId="0">
      <text>
        <r>
          <rPr>
            <sz val="11"/>
            <color rgb="FF000000"/>
            <rFont val="Helvetica Neue"/>
            <family val="2"/>
          </rPr>
          <t>acer: 420</t>
        </r>
      </text>
    </comment>
    <comment ref="E25" authorId="1" shapeId="0">
      <text>
        <r>
          <rPr>
            <b/>
            <sz val="9"/>
            <color rgb="FF000000"/>
            <rFont val="Tahoma"/>
            <family val="2"/>
          </rPr>
          <t>usuario:</t>
        </r>
        <r>
          <rPr>
            <sz val="9"/>
            <color rgb="FF000000"/>
            <rFont val="Tahoma"/>
            <family val="2"/>
          </rPr>
          <t xml:space="preserve">
</t>
        </r>
        <r>
          <rPr>
            <sz val="9"/>
            <color rgb="FF000000"/>
            <rFont val="Tahoma"/>
            <family val="2"/>
          </rPr>
          <t>1850</t>
        </r>
      </text>
    </comment>
    <comment ref="E27" authorId="2" shapeId="0">
      <text>
        <r>
          <rPr>
            <b/>
            <sz val="9"/>
            <color rgb="FF000000"/>
            <rFont val="Tahoma"/>
            <family val="2"/>
          </rPr>
          <t>ROCIO:</t>
        </r>
        <r>
          <rPr>
            <sz val="9"/>
            <color rgb="FF000000"/>
            <rFont val="Tahoma"/>
            <family val="2"/>
          </rPr>
          <t xml:space="preserve">
</t>
        </r>
        <r>
          <rPr>
            <sz val="9"/>
            <color rgb="FF000000"/>
            <rFont val="Tahoma"/>
            <family val="2"/>
          </rPr>
          <t>820</t>
        </r>
      </text>
    </comment>
    <comment ref="E29" authorId="1" shapeId="0">
      <text>
        <r>
          <rPr>
            <b/>
            <sz val="9"/>
            <color rgb="FF000000"/>
            <rFont val="Tahoma"/>
            <family val="2"/>
          </rPr>
          <t>usuario:</t>
        </r>
        <r>
          <rPr>
            <sz val="9"/>
            <color rgb="FF000000"/>
            <rFont val="Tahoma"/>
            <family val="2"/>
          </rPr>
          <t xml:space="preserve">
</t>
        </r>
        <r>
          <rPr>
            <sz val="9"/>
            <color rgb="FF000000"/>
            <rFont val="Tahoma"/>
            <family val="2"/>
          </rPr>
          <t>1332, 1770</t>
        </r>
      </text>
    </comment>
  </commentList>
</comments>
</file>

<file path=xl/comments8.xml><?xml version="1.0" encoding="utf-8"?>
<comments xmlns="http://schemas.openxmlformats.org/spreadsheetml/2006/main">
  <authors>
    <author>usuario</author>
  </authors>
  <commentList>
    <comment ref="E22" authorId="0" shapeId="0">
      <text>
        <r>
          <rPr>
            <b/>
            <sz val="9"/>
            <color rgb="FF000000"/>
            <rFont val="Tahoma"/>
            <family val="2"/>
          </rPr>
          <t>usuario:</t>
        </r>
        <r>
          <rPr>
            <sz val="9"/>
            <color rgb="FF000000"/>
            <rFont val="Tahoma"/>
            <family val="2"/>
          </rPr>
          <t xml:space="preserve">
</t>
        </r>
        <r>
          <rPr>
            <sz val="9"/>
            <color rgb="FF000000"/>
            <rFont val="Tahoma"/>
            <family val="2"/>
          </rPr>
          <t>311</t>
        </r>
      </text>
    </comment>
    <comment ref="E24" authorId="0" shapeId="0">
      <text>
        <r>
          <rPr>
            <b/>
            <sz val="9"/>
            <color rgb="FF000000"/>
            <rFont val="Tahoma"/>
            <family val="2"/>
          </rPr>
          <t>usuario:</t>
        </r>
        <r>
          <rPr>
            <sz val="9"/>
            <color rgb="FF000000"/>
            <rFont val="Tahoma"/>
            <family val="2"/>
          </rPr>
          <t xml:space="preserve">
</t>
        </r>
        <r>
          <rPr>
            <sz val="9"/>
            <color rgb="FF000000"/>
            <rFont val="Tahoma"/>
            <family val="2"/>
          </rPr>
          <t>1331 ,1394</t>
        </r>
      </text>
    </comment>
    <comment ref="E26" authorId="0" shapeId="0">
      <text>
        <r>
          <rPr>
            <b/>
            <sz val="9"/>
            <color indexed="81"/>
            <rFont val="Tahoma"/>
            <family val="2"/>
          </rPr>
          <t>usuario:</t>
        </r>
        <r>
          <rPr>
            <sz val="9"/>
            <color indexed="81"/>
            <rFont val="Tahoma"/>
            <family val="2"/>
          </rPr>
          <t xml:space="preserve">
614-418-1852-1279-727-641-811
-1283-1816-1800</t>
        </r>
      </text>
    </comment>
    <comment ref="E28" authorId="0" shapeId="0">
      <text>
        <r>
          <rPr>
            <b/>
            <sz val="9"/>
            <color rgb="FF000000"/>
            <rFont val="Tahoma"/>
            <family val="2"/>
          </rPr>
          <t>usuario:</t>
        </r>
        <r>
          <rPr>
            <sz val="9"/>
            <color rgb="FF000000"/>
            <rFont val="Tahoma"/>
            <family val="2"/>
          </rPr>
          <t xml:space="preserve">
</t>
        </r>
        <r>
          <rPr>
            <sz val="9"/>
            <color rgb="FF000000"/>
            <rFont val="Tahoma"/>
            <family val="2"/>
          </rPr>
          <t>309-325</t>
        </r>
      </text>
    </comment>
    <comment ref="E30" authorId="0" shapeId="0">
      <text>
        <r>
          <rPr>
            <b/>
            <sz val="9"/>
            <color rgb="FF000000"/>
            <rFont val="Tahoma"/>
            <family val="2"/>
          </rPr>
          <t>usuario:</t>
        </r>
        <r>
          <rPr>
            <sz val="9"/>
            <color rgb="FF000000"/>
            <rFont val="Tahoma"/>
            <family val="2"/>
          </rPr>
          <t xml:space="preserve">
</t>
        </r>
        <r>
          <rPr>
            <sz val="9"/>
            <color rgb="FF000000"/>
            <rFont val="Tahoma"/>
            <family val="2"/>
          </rPr>
          <t>1594 , adicion al 4176 /  2022</t>
        </r>
      </text>
    </comment>
  </commentList>
</comments>
</file>

<file path=xl/sharedStrings.xml><?xml version="1.0" encoding="utf-8"?>
<sst xmlns="http://schemas.openxmlformats.org/spreadsheetml/2006/main" count="1053" uniqueCount="453">
  <si>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</si>
  <si>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</si>
  <si>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</si>
  <si>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</si>
  <si>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</si>
  <si>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</si>
  <si>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PROCESO:</t>
    </r>
    <r>
      <rPr>
        <sz val="16"/>
        <color indexed="8"/>
        <rFont val="Arial"/>
        <family val="2"/>
      </rPr>
      <t xml:space="preserve"> PLANEACION ESTRATEGICA Y TERRITORIAL</t>
    </r>
  </si>
  <si>
    <r>
      <rPr>
        <b/>
        <sz val="16"/>
        <color indexed="8"/>
        <rFont val="Arial"/>
        <family val="2"/>
      </rPr>
      <t xml:space="preserve">Codigo: </t>
    </r>
    <r>
      <rPr>
        <sz val="16"/>
        <color indexed="8"/>
        <rFont val="Arial"/>
        <family val="2"/>
      </rPr>
      <t>FOR-08-PRO-PET-01</t>
    </r>
  </si>
  <si>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</si>
  <si>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</si>
  <si>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</si>
  <si>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</si>
  <si>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</si>
  <si>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</si>
  <si>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</si>
  <si>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</si>
  <si>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</si>
  <si>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</si>
  <si>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</si>
  <si>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</si>
  <si>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</si>
  <si>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</si>
  <si>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</si>
  <si>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</si>
  <si>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</si>
  <si>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</si>
  <si>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</si>
  <si>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</si>
  <si>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t>UNIDAD DE MEDIDA</t>
  </si>
  <si>
    <t>CANT.</t>
  </si>
  <si>
    <t>COSTO TOTAL ( MILES DE PESOS)</t>
  </si>
  <si>
    <t>FUENTES DE FINANCIACION ( EN MILES DE $)</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</si>
  <si>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</si>
  <si>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</si>
  <si>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</si>
  <si>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</si>
  <si>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</si>
  <si>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</si>
  <si>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</si>
  <si>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</si>
  <si>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</si>
  <si>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</si>
  <si>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</si>
  <si>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</si>
  <si>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</si>
  <si>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</si>
  <si>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</si>
  <si>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</si>
  <si>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</si>
  <si>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Construir plantas de tratamiento de agua potable en centros rurales nucleados.</t>
  </si>
  <si>
    <t>Nº de plantas de tratamiento de agua potable construidas</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</si>
  <si>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</si>
  <si>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</si>
  <si>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</si>
  <si>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</si>
  <si>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</si>
  <si>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</si>
  <si>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</si>
  <si>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</si>
  <si>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</si>
  <si>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</si>
  <si>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</si>
  <si>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</si>
  <si>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</si>
  <si>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Construir 2 plantas de tratamiento de agua potable en centros rurales nucleados</t>
  </si>
  <si>
    <t>Planta de tratamiento de agua potable domestica construida</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</si>
  <si>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</si>
  <si>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</si>
  <si>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</si>
  <si>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</si>
  <si>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</si>
  <si>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</si>
  <si>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</si>
  <si>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</si>
  <si>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</si>
  <si>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</si>
  <si>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</si>
  <si>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t>INDICADORES DE GESTIÓN</t>
  </si>
  <si>
    <t>Reponer 400 ml redes de alcantarillado de los acueductos comunitarios.</t>
  </si>
  <si>
    <t>p</t>
  </si>
  <si>
    <t>Nº de metros lineales</t>
  </si>
  <si>
    <t xml:space="preserve">Construcción de una planta de aguas residuales en la zona rural del municipio de ibagué.
</t>
  </si>
  <si>
    <t>Nº de planta de aguas residuales construidas</t>
  </si>
  <si>
    <t>Nº de sistemas septicos instalados</t>
  </si>
  <si>
    <t>Pago de tasa retributiva y seguimientos ambientales.</t>
  </si>
  <si>
    <t xml:space="preserve">Nº de pagos realizados </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</si>
  <si>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</si>
  <si>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</si>
  <si>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</si>
  <si>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</si>
  <si>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</si>
  <si>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</si>
  <si>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</si>
  <si>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</si>
  <si>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</si>
  <si>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</si>
  <si>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</si>
  <si>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Construir 1 planta de tratamiento residual doméstica en la zona rural</t>
  </si>
  <si>
    <t>Planta de tratamiento de agua residual domestica construida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</si>
  <si>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</si>
  <si>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</si>
  <si>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</si>
  <si>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</si>
  <si>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</si>
  <si>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</si>
  <si>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</si>
  <si>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</si>
  <si>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</si>
  <si>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</si>
  <si>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</si>
  <si>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</si>
  <si>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</si>
  <si>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</si>
  <si>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</si>
  <si>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</si>
  <si>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</si>
  <si>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</si>
  <si>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</si>
  <si>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</si>
  <si>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</si>
  <si>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</si>
  <si>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</si>
  <si>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</si>
  <si>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</si>
  <si>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</si>
  <si>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</si>
  <si>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</si>
  <si>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</si>
  <si>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</si>
  <si>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</si>
  <si>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</si>
  <si>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</si>
  <si>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</si>
  <si>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</si>
  <si>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</si>
  <si>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Apoyar la implementación del plan de manejo ambiental de los cerros norte de
Ibagué.</t>
  </si>
  <si>
    <t>Plan de manejo apoyado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</si>
  <si>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</si>
  <si>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</si>
  <si>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</si>
  <si>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</si>
  <si>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</si>
  <si>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</si>
  <si>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</si>
  <si>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</si>
  <si>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</si>
  <si>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</si>
  <si>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</si>
  <si>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</si>
  <si>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</si>
  <si>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</si>
  <si>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</si>
  <si>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</si>
  <si>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Implementar acciones de recuperación y conservación para la provisión del recurso hídrico.  (Cód. KPT 3202037)</t>
  </si>
  <si>
    <t>Microcuencas intervenidas</t>
  </si>
  <si>
    <t>Controlar y vigilar 5836 hectáreas con fines de conservación ambiental</t>
  </si>
  <si>
    <t>Realizar talleres de concienciación alrededor del tema de conservación de especies silvestres</t>
  </si>
  <si>
    <t>Número de talleres realizados</t>
  </si>
  <si>
    <t xml:space="preserve">OBSERVACIONES: </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</si>
  <si>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</si>
  <si>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</si>
  <si>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</si>
  <si>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</si>
  <si>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Fortalecer el observatorio ambiental de desarrollo sostenible.</t>
  </si>
  <si>
    <t>Observatorio ambiental fortalecido</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</si>
  <si>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</si>
  <si>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</si>
  <si>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</si>
  <si>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</si>
  <si>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</si>
  <si>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</si>
  <si>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</si>
  <si>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</si>
  <si>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</si>
  <si>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</si>
  <si>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</si>
  <si>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</si>
  <si>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</si>
  <si>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</si>
  <si>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</si>
  <si>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</si>
  <si>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</si>
  <si>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RUBRO: 221310601409 - 221315801870 -221315701869</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</si>
  <si>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</si>
  <si>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</si>
  <si>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</si>
  <si>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</si>
  <si>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</si>
  <si>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</si>
  <si>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</si>
  <si>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</si>
  <si>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</si>
  <si>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</si>
  <si>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</si>
  <si>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</si>
  <si>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</si>
  <si>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Nº de asistencias tecnicas ambientales realizadas</t>
  </si>
  <si>
    <t>Realizar talleres teórico – prácticos con la comunidad y sectores industriales para mitigación y adaptación al cambio climático</t>
  </si>
  <si>
    <t xml:space="preserve">Nº de talleres realizados </t>
  </si>
  <si>
    <t>Nº de sistemas foretales implementados</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</si>
  <si>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</si>
  <si>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</si>
  <si>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</si>
  <si>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</si>
  <si>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</si>
  <si>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</si>
  <si>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</si>
  <si>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Sistemas agroforestales (SAF), hacia una agricultura climáticamente</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</si>
  <si>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</si>
  <si>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</si>
  <si>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</si>
  <si>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</si>
  <si>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</si>
  <si>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</si>
  <si>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</si>
  <si>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</si>
  <si>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</si>
  <si>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Fortalecer la gestión y atención del riesgo desde la dirección de gestion del riesgo y atención de desastres.</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</si>
  <si>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</si>
  <si>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</si>
  <si>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</si>
  <si>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</si>
  <si>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</si>
  <si>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</si>
  <si>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</si>
  <si>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</si>
  <si>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</si>
  <si>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</si>
  <si>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</si>
  <si>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</si>
  <si>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Implementar Sistemas agroforestales (SAF), hacia una agricultura climáticamente
Resiliente</t>
  </si>
  <si>
    <t>TOTAL POR REGISTRO PRESUPUESTAL</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</si>
  <si>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</si>
  <si>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</si>
  <si>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</si>
  <si>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</si>
  <si>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</si>
  <si>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</si>
  <si>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</si>
  <si>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</si>
  <si>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</si>
  <si>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</si>
  <si>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</si>
  <si>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t>PROG</t>
    </r>
    <r>
      <rPr>
        <b/>
        <sz val="12"/>
        <rFont val="Arial"/>
        <family val="2"/>
      </rPr>
      <t xml:space="preserve">  EJEC</t>
    </r>
  </si>
  <si>
    <t>CODIGO BPPIM:2020730010009</t>
  </si>
  <si>
    <t>RUBRO:219320202009 -219330509054</t>
  </si>
  <si>
    <t>RUBRO:  219320202009 -219320201004</t>
  </si>
  <si>
    <t>ver anexo 2</t>
  </si>
  <si>
    <t>RUBRO:219330102004 ,2.19.3.2.02.01.003, 2.19.3.2.02.01.004,2.19.3.2.02.02.005</t>
  </si>
  <si>
    <t>Compra e instalación de sistemas sépticosy /o biodigestores</t>
  </si>
  <si>
    <t xml:space="preserve"> Acciones integrales de arbolado urbano en el municipio</t>
  </si>
  <si>
    <t xml:space="preserve">N° de acciones realizadas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</si>
  <si>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</si>
  <si>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</si>
  <si>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</si>
  <si>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</si>
  <si>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</si>
  <si>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</si>
  <si>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528/2023</t>
  </si>
  <si>
    <t>Ejecutado  </t>
  </si>
  <si>
    <t>513/2023</t>
  </si>
  <si>
    <t>Agr01-prestacion De Servicios De Apoyo A La Gestio</t>
  </si>
  <si>
    <t>515/2023</t>
  </si>
  <si>
    <t>Agr01-prestacion De Servicios Profesionales Para L</t>
  </si>
  <si>
    <t>516/2023</t>
  </si>
  <si>
    <t>561/2023</t>
  </si>
  <si>
    <t>640/2023</t>
  </si>
  <si>
    <t>731/2023</t>
  </si>
  <si>
    <t>730/2023</t>
  </si>
  <si>
    <t>728/2023</t>
  </si>
  <si>
    <t>785/2023</t>
  </si>
  <si>
    <t>873/2023</t>
  </si>
  <si>
    <t>872/2023</t>
  </si>
  <si>
    <t>,,</t>
  </si>
  <si>
    <t>Apoyo a la gestion</t>
  </si>
  <si>
    <t>UNIDAD</t>
  </si>
  <si>
    <t>observaciones : se realizo una adicion por valor de $1.752.461.528</t>
  </si>
  <si>
    <t>N° de mineros capacitados</t>
  </si>
  <si>
    <t>Observacion : se adicionaron 87196836</t>
  </si>
  <si>
    <t>adiciones</t>
  </si>
  <si>
    <t>2.19.3.2.02.02.005 -07</t>
  </si>
  <si>
    <t>2.19.3.2.02.02.009 - 01</t>
  </si>
  <si>
    <t>2.19.3.2.02.02.009 - 02</t>
  </si>
  <si>
    <t>Apoyo al desarrollo de prácticas sostenibles de ecourbanismo</t>
  </si>
  <si>
    <t>N° de iniciativas apoyadas</t>
  </si>
  <si>
    <t>N° de estrategias</t>
  </si>
  <si>
    <t>No. ALCALDIA</t>
  </si>
  <si>
    <t xml:space="preserve">FECHA </t>
  </si>
  <si>
    <t xml:space="preserve">OBJETO </t>
  </si>
  <si>
    <t>VALOR DEL CONVENIO/CONTRATO</t>
  </si>
  <si>
    <t>GR-01COMPRAVENTA DE TUBERÍA Y MATERIALES PARA EL MEJORAMIENTO Y OPTIMIZACIÓN DE ALCANTARILLADO Y ACUEDUCTOS COMUNITARIOS DE LA ZONA RURAL Y URBANA DEL MUNICIPIO DE IBAGUÉ, EN DESARROLLO DEL PROYECTO INTEGRACION DE LA POBLACION A LOS SERICIOS DE AGUA POTABLE Y SANEAMIENTO BASICO IBAGUE - 490 /2023</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</si>
  <si>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2 - 493/2023</t>
  </si>
  <si>
    <t>AUNAR ESFUERZOS ADMINISTRATIVOS, TÉCNICOS Y FINANCIEROS ENTRE EL MUNICIPIO DE IBAGUÉ Y LA EMPRESA IBAGUEREÑA DE ACUEDUCTO Y ALCANTARILLADO DE IBAGUÉ IBAL S.A E.S.P. OFICIAL, PARA DESARROLLAR LAS OBRAS NECESARIAS QUE PERMITAN OPTIMIZAR LA PLANTA DE TRATAMIENTO DE AGUA POTABLE DENOMINADA “CHEMBE” UBICADA EN EL SECTOR DEL SALADO EN LA CIUDAD DE Ibagué”.</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</si>
  <si>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t>
  </si>
  <si>
    <t>($ 227.781.511</t>
  </si>
  <si>
    <t>Transferencia De Recursos Por Concepto De Subsidios De Los Servicios Públicos De Acueductos Y Alcantarillado Para La Zona Rural Y Urbana.</t>
  </si>
  <si>
    <t>Transferencia De Recursos EDAT</t>
  </si>
  <si>
    <t>111/2023</t>
  </si>
  <si>
    <t>120/2023</t>
  </si>
  <si>
    <t>125/2023</t>
  </si>
  <si>
    <t>128/2023</t>
  </si>
  <si>
    <t>127/2023</t>
  </si>
  <si>
    <t>172/2023</t>
  </si>
  <si>
    <t>305/2023</t>
  </si>
  <si>
    <t>310/2023</t>
  </si>
  <si>
    <t>1089/2023</t>
  </si>
  <si>
    <t>1280/2023</t>
  </si>
  <si>
    <t>1282/2023</t>
  </si>
  <si>
    <t>1393/2023</t>
  </si>
  <si>
    <t>1704/2023</t>
  </si>
  <si>
    <t>1663/2023</t>
  </si>
  <si>
    <t>1703/2023</t>
  </si>
  <si>
    <t>1771/2023</t>
  </si>
  <si>
    <t>1756/2023</t>
  </si>
  <si>
    <t>Prestacion De Servicios Profesionales Para La ejecucion del proyecto denominado Conservación De La Biodiversidad y sus Servicios Ecosistematicos En El Municipio De Ibagué</t>
  </si>
  <si>
    <t>Prestacion De Servicios De Apoyo A La Gestion del proyecto  Conservación De La Biodiversidad y sus Servicios Ecosistematicos En El Municipio De Ibagué</t>
  </si>
  <si>
    <t>N° DE CONTRATO</t>
  </si>
  <si>
    <t xml:space="preserve">OBJETO CONTRACTUAL </t>
  </si>
  <si>
    <t>538/2023</t>
  </si>
  <si>
    <t>711/2023</t>
  </si>
  <si>
    <t>550 / 2023</t>
  </si>
  <si>
    <t>Prestacion De Servicios De Apoyo A La Gestion del proyecto denominado Implementacion y Seguimiento del Plan de Gestin Integral de Residuos Solidos en el Municipio de Ibague</t>
  </si>
  <si>
    <t>ver anexo dos</t>
  </si>
  <si>
    <t>642 / 2023</t>
  </si>
  <si>
    <t>514/2023</t>
  </si>
  <si>
    <t>Diego Alejandro Urre</t>
  </si>
  <si>
    <t>Simon David Urrea Fl</t>
  </si>
  <si>
    <t>642/2023</t>
  </si>
  <si>
    <t>Prestacion De Servicios Profesionales Para La ejecucion del proyectto Implementación De La Información Y El Conocimiento Ambiental En El Municipio De Ibagué</t>
  </si>
  <si>
    <t>Andres Mauricio Cast</t>
  </si>
  <si>
    <t>420/2023</t>
  </si>
  <si>
    <t>Agr01 Prestacion De Servicios Profesionales Para L</t>
  </si>
  <si>
    <t>Jose Armando Huepa</t>
  </si>
  <si>
    <t>734/2023</t>
  </si>
  <si>
    <t>Maria Paula Conde R</t>
  </si>
  <si>
    <t>820/2023</t>
  </si>
  <si>
    <t>Maria Irene Madriga</t>
  </si>
  <si>
    <t>1332/2023</t>
  </si>
  <si>
    <t>Claudia Danessa Mac</t>
  </si>
  <si>
    <t>1770/2023</t>
  </si>
  <si>
    <t>Agr01-prestacion De Ser</t>
  </si>
  <si>
    <t xml:space="preserve"> Prestacion De Servicios Profesionales Para La implementacion del proyecto denominado Implementación Del Cambio Climático Para Un Desarrollo Bajo En Carbono Y Resiliente Al Clima En El Municipio De Ibagué</t>
  </si>
  <si>
    <t xml:space="preserve">Prestacion De Servicios De Apoyo A La Gestion </t>
  </si>
  <si>
    <t>1852/2021</t>
  </si>
  <si>
    <t>Pago Vigencia Expirada Contrato No 1852 Del 16 De</t>
  </si>
  <si>
    <t>325/2023</t>
  </si>
  <si>
    <t>321/2023</t>
  </si>
  <si>
    <t>311/2023</t>
  </si>
  <si>
    <t>309/2023</t>
  </si>
  <si>
    <t>418/2023</t>
  </si>
  <si>
    <t>517/2023</t>
  </si>
  <si>
    <t>614/2023</t>
  </si>
  <si>
    <t>613/2023</t>
  </si>
  <si>
    <t>641/2023</t>
  </si>
  <si>
    <t>643/2023</t>
  </si>
  <si>
    <t>681/2023</t>
  </si>
  <si>
    <t>729/2023</t>
  </si>
  <si>
    <t>727/2023</t>
  </si>
  <si>
    <t>811/2023</t>
  </si>
  <si>
    <t>Contrato N°</t>
  </si>
  <si>
    <t>Valor</t>
  </si>
  <si>
    <t xml:space="preserve">Objeto Contractual </t>
  </si>
  <si>
    <t>PrestaciÓn De Servicios De Un TecnÓlogo Para la implementacion del proyecto FORTALECIMIENTO DEL CONOCIMIENTO, REDUCCIÓN DEL RIESGO Y MANEJO DE DESASTRES DEL MUNICIPIO DE  IBAGUÉ</t>
  </si>
  <si>
    <t>PrestaciÓn De Servicios Profesionales Para FORTALECIMIENTO DEL CONOCIMIENTO, REDUCCIÓN DEL RIESGO Y MANEJO DE DESASTRES DEL MUNICIPIO DE  IBAGUÉ</t>
  </si>
  <si>
    <t xml:space="preserve">PrestaciÓn De Servicios De CarÁcter Asistencial FORTALECIMIENTO DEL CONOCIMIENTO, REDUCCIÓN DEL RIESGO Y MANEJO DE DESASTRES DEL MUNICIPIO DE  IBAGUÉ </t>
  </si>
  <si>
    <t>“ PrestaciÓn De Servicios Profesionales Para FORTALECIMIENTO DEL CONOCIMIENTO, REDUCCIÓN DEL RIESGO Y MANEJO DE DESASTRES DEL MUNICIPIO DE  IBAGUÉ</t>
  </si>
  <si>
    <t>Agr01 PrestaciÓn De Servicios De Un TecnÓlogo Para FORTALECIMIENTO DEL CONOCIMIENTO, REDUCCIÓN DEL RIESGO Y MANEJO DE DESASTRES DEL MUNICIPIO DE  IBAGUÉ</t>
  </si>
  <si>
    <t>“PrestaciÓn De Servicios De Un TecnÓlogo Para FORTALECIMIENTO DEL CONOCIMIENTO, REDUCCIÓN DEL RIESGO Y MANEJO DE DESASTRES DEL MUNICIPIO DE  IBAGUÉ</t>
  </si>
  <si>
    <t>“PrestaciÓn De Servicios Profesionales Para Para FORTALECIMIENTO DEL CONOCIMIENTO, REDUCCIÓN DEL RIESGO Y MANEJO DE DESASTRES DEL MUNICIPIO DE  IBAGUÉ</t>
  </si>
  <si>
    <t xml:space="preserve">RUBRO -219320202009-219320201003 -219320201004 -219320103001 </t>
  </si>
  <si>
    <t xml:space="preserve">Se realizo adicion por valor de </t>
  </si>
  <si>
    <t>Gerlyng Arnulfo Mach</t>
  </si>
  <si>
    <t>Agr01- Prestacion De Servicios Profesionales Para</t>
  </si>
  <si>
    <t>Lina Marcela Triana</t>
  </si>
  <si>
    <t>Karol Goana Hernande</t>
  </si>
  <si>
    <t>Sofia Mazo Callejas</t>
  </si>
  <si>
    <t>Guillermo Alberto Be</t>
  </si>
  <si>
    <t>Cesar Augusto Tovar</t>
  </si>
  <si>
    <t>Laura Camila Caldero</t>
  </si>
  <si>
    <t>Edwin Leonardo Labra</t>
  </si>
  <si>
    <t>Jairo Fabian Espinos</t>
  </si>
  <si>
    <t>Angelica Maria Moral</t>
  </si>
  <si>
    <t>Andrea Del Pilar G</t>
  </si>
  <si>
    <t>1873/2023</t>
  </si>
  <si>
    <t>Christian Camilo Gon</t>
  </si>
  <si>
    <t>1849/2023</t>
  </si>
  <si>
    <t>CONSTRUCCION Y SERVICIOS DE LA CONSTRUCCIÓN</t>
  </si>
  <si>
    <t>2.19.3.2.02.02.005-01</t>
  </si>
  <si>
    <t>rubro</t>
  </si>
  <si>
    <t>Denominacion</t>
  </si>
  <si>
    <t>valor</t>
  </si>
  <si>
    <t>2.19.3.2.02.02.005-14</t>
  </si>
  <si>
    <t>2.19.3.2.02.02.005-27</t>
  </si>
  <si>
    <t>2.19.3.2.02.02.005-32</t>
  </si>
  <si>
    <t>2.19.3.2.02.02.005-33</t>
  </si>
  <si>
    <t>2.19.3.2.02.02.005-38</t>
  </si>
  <si>
    <t>2.19.3.2.02.02.005-68</t>
  </si>
  <si>
    <t xml:space="preserve">SERVICIOS PRESTADOS A LAS EMPRESAS Y SERVICIOS DE PRODUCCIÓN </t>
  </si>
  <si>
    <t>2.19.3.2.02.02.008</t>
  </si>
  <si>
    <t>SUBVENCIONES PARA SERVICIOS PÚBLICOS DOMICILIARIOS DE AGUA POTABLE Y SANEAMIENTO BÁSICO</t>
  </si>
  <si>
    <t>2.19.3.3.01.02.004-01</t>
  </si>
  <si>
    <t>2.19.3.3.01.02.004-16</t>
  </si>
  <si>
    <t>Ejecutado</t>
  </si>
  <si>
    <t>RUBRO: 219320202009 -219320202008</t>
  </si>
  <si>
    <t>observacion: adicion de $163433333</t>
  </si>
  <si>
    <t>$26644958 rubro219320202008 creditos</t>
  </si>
  <si>
    <t>$5000000 del rubro  219320201002 creditos</t>
  </si>
  <si>
    <t>Laura Daniela Sab</t>
  </si>
  <si>
    <t>Luisa Maria Cast</t>
  </si>
  <si>
    <t>Diana Patricia Za</t>
  </si>
  <si>
    <t>Alvaro Andres Cor</t>
  </si>
  <si>
    <t>Karen Julieth Ace</t>
  </si>
  <si>
    <t>AUNAR ESFUERZOS ADMINISTRATIVOS, TÉCNICOS Y FINANCIEROS ENTRE EL MUNICIPIO DE IBAGUÉ Y LA EMPRESA IBAGUEREÑA DE ACUEDUCTO Y ALCANTARILLADO DE IBAGUÉ IBAL S.AE.S.P. OFICIAL, PARA EJECUTAR LAS OBRAS “SISTEMA MATRIZ DE ABASTECIMIENTO FUTURA ZONA DE EXPANSIÓN LÍNEA CONDUCCIÓN TANQUE SUR – TANQUE ZONA INDUSTRIAL. FASE 3 ETAPA 2 DEL ACUEDUCTO COMPLEMENTARIO</t>
  </si>
  <si>
    <t>2085 /2023</t>
  </si>
  <si>
    <t>1107/2023</t>
  </si>
  <si>
    <t>1711/2023</t>
  </si>
  <si>
    <t>Realizar El Mantenimiento Preventivo Y Cor</t>
  </si>
  <si>
    <t xml:space="preserve"> Compra De Llantas Para Volqueta T370 Iden</t>
  </si>
  <si>
    <t>1810/2023</t>
  </si>
  <si>
    <t>112/2023</t>
  </si>
  <si>
    <t>Luisa Maria Castill</t>
  </si>
  <si>
    <t>419/2023</t>
  </si>
  <si>
    <t>Laura Daniela Saboga</t>
  </si>
  <si>
    <t>518/2023</t>
  </si>
  <si>
    <t>Diana Patricia Zabal</t>
  </si>
  <si>
    <t>871/2023</t>
  </si>
  <si>
    <t>Alvaro Andres Correa</t>
  </si>
  <si>
    <t>1090/2023</t>
  </si>
  <si>
    <t>Diego Felipe Bonilla</t>
  </si>
  <si>
    <t>1705/2023</t>
  </si>
  <si>
    <t>ConstrucciÓn E InstalaciÓn De Estufas Ecoeficientes En Ejecucion Del P</t>
  </si>
  <si>
    <t>prestacion De Servicios De Apoyo A La Gestio</t>
  </si>
  <si>
    <t>Daniel Orlando Sanch</t>
  </si>
  <si>
    <t>1850/2023</t>
  </si>
  <si>
    <t>Prestacion De Servicios Profesionales Para La implementacion del proyecto denominado Implementación Del Cambio Climático Para Un Desarrollo Bajo En Carbono Y Resiliente Al Clima En El Municipio De Ibagué</t>
  </si>
  <si>
    <t>Gestion del  Riesgo</t>
  </si>
  <si>
    <t>RUBRO: 2193201010030701-219320201002-219320201003-219320201004-219320202005-219320202008-219320202009-</t>
  </si>
  <si>
    <t>Realizar los estudios de detalle de amenaza, vulnerabilidad y riesgo para determinar la categorización del riego (mitigable y no mitigable).</t>
  </si>
  <si>
    <t>Actualizar el Plan Municipal de gestión de riesgos. (Cód KPT 4503001</t>
  </si>
  <si>
    <t>Estudios Realizados</t>
  </si>
  <si>
    <t>Plan Municipal de gestión de riesgos.</t>
  </si>
  <si>
    <t>FECHA DE  SEGUIMIENTO: JUNIO 2023</t>
  </si>
  <si>
    <r>
      <t xml:space="preserve">Codigo: </t>
    </r>
    <r>
      <rPr>
        <sz val="16"/>
        <color indexed="8"/>
        <rFont val="Arial"/>
        <family val="2"/>
      </rPr>
      <t>FOR-08-PRO-PET-01</t>
    </r>
  </si>
  <si>
    <r>
      <t>Version:</t>
    </r>
    <r>
      <rPr>
        <sz val="16"/>
        <color indexed="8"/>
        <rFont val="Arial"/>
        <family val="2"/>
      </rPr>
      <t xml:space="preserve"> 01</t>
    </r>
  </si>
  <si>
    <r>
      <t xml:space="preserve">Fecha: </t>
    </r>
    <r>
      <rPr>
        <sz val="16"/>
        <color indexed="8"/>
        <rFont val="Arial"/>
        <family val="2"/>
      </rPr>
      <t>31/08/2017</t>
    </r>
  </si>
  <si>
    <r>
      <t xml:space="preserve">Pagina: </t>
    </r>
    <r>
      <rPr>
        <sz val="16"/>
        <color indexed="8"/>
        <rFont val="Arial"/>
        <family val="2"/>
      </rPr>
      <t>1 de  1</t>
    </r>
  </si>
  <si>
    <r>
      <t>PROG</t>
    </r>
    <r>
      <rPr>
        <b/>
        <sz val="12"/>
        <color indexed="8"/>
        <rFont val="Arial"/>
        <family val="2"/>
      </rPr>
      <t xml:space="preserve">  EJEC</t>
    </r>
  </si>
  <si>
    <r>
      <rPr>
        <b/>
        <sz val="12"/>
        <color rgb="FF000000"/>
        <rFont val="Arial"/>
        <family val="2"/>
      </rPr>
      <t>OBSERVACIONES :</t>
    </r>
    <r>
      <rPr>
        <sz val="12"/>
        <color indexed="8"/>
        <rFont val="Arial"/>
        <family val="2"/>
      </rPr>
      <t xml:space="preserve"> SE REALIZARON LAS SIGUIENTES ADICIONES AL PRESUPUESTO</t>
    </r>
  </si>
  <si>
    <t>FECHA DE  SEGUIMIENTO:  JUNIO 2023</t>
  </si>
  <si>
    <t xml:space="preserve">Brindar asistencias técnicas para fortalecer las capacidades y transferencia de tecnología en lo relacionado con la defensa del medio ambiente y el cambio climático.
</t>
  </si>
  <si>
    <t xml:space="preserve">N° de parcelas establecidas </t>
  </si>
  <si>
    <t>VIGENCIA JUNIO 2023</t>
  </si>
  <si>
    <t>Ver anexo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</si>
</sst>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2" formatCode="_-&quot;$&quot;\ * #,##0_-;\-&quot;$&quot;\ * #,##0_-;_-&quot;$&quot;\ * &quot;-&quot;_-;_-@_-"/>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 &quot;"/>
    <numFmt numFmtId="173" formatCode="&quot; &quot;* #,##0&quot; &quot;;&quot;-&quot;* #,##0&quot; &quot;;&quot; &quot;* &quot;-&quot;??&quot; &quot;"/>
    <numFmt numFmtId="174" formatCode="#,##0.000&quot; &quot;;\(#,##0.000\)"/>
    <numFmt numFmtId="175" formatCode="#,##0&quot; &quot;;\(#,##0\)"/>
    <numFmt numFmtId="176" formatCode="_-&quot;$&quot;\ * #,##0_-;\-&quot;$&quot;\ * #,##0_-;_-&quot;$&quot;\ * &quot;-&quot;??_-;_-@_-"/>
    <numFmt numFmtId="177" formatCode="_ &quot;$&quot;\ * #,##0_ ;_ &quot;$&quot;\ * \-#,##0_ ;_ &quot;$&quot;\ * &quot;-&quot;??_ ;_ @_ "/>
    <numFmt numFmtId="178" formatCode="[$$-240A]\ #,##0"/>
    <numFmt numFmtId="179" formatCode="#,##0.0_);\(#,##0.0\)"/>
    <numFmt numFmtId="180" formatCode="#,##0_);\(#,##0\)"/>
    <numFmt numFmtId="181" formatCode="_(&quot;$&quot;\ * #,##0.00_);_(&quot;$&quot;\ * \(#,##0.00\);_(&quot;$&quot;\ * &quot;-&quot;??_);_(@_)"/>
    <numFmt numFmtId="182" formatCode="_(&quot;$&quot;\ * #,##0_);_(&quot;$&quot;\ * \(#,##0\);_(&quot;$&quot;\ * &quot;-&quot;??_);_(@_)"/>
  </numFmts>
  <fonts count="46">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sz val="11"/>
      <color indexed="8"/>
      <name val="Arial"/>
      <family val="2"/>
    </font>
    <font>
      <sz val="11"/>
      <color indexed="8"/>
      <name val="Helvetica Neue"/>
      <family val="2"/>
    </font>
    <font>
      <b/>
      <sz val="12"/>
      <color indexed="8"/>
      <name val="Arial"/>
      <family val="2"/>
    </font>
    <font>
      <b/>
      <u/>
      <sz val="12"/>
      <color indexed="8"/>
      <name val="Arial"/>
      <family val="2"/>
    </font>
    <font>
      <b/>
      <sz val="14"/>
      <color indexed="8"/>
      <name val="Arial"/>
      <family val="2"/>
    </font>
    <font>
      <b/>
      <sz val="18"/>
      <color indexed="8"/>
      <name val="Arial"/>
      <family val="2"/>
    </font>
    <font>
      <sz val="10"/>
      <color indexed="8"/>
      <name val="Arial"/>
      <family val="2"/>
    </font>
    <font>
      <sz val="7"/>
      <color rgb="FF222222"/>
      <name val="Verdana"/>
      <family val="2"/>
    </font>
    <font>
      <b/>
      <sz val="8"/>
      <color rgb="FF222222"/>
      <name val="Verdana"/>
      <family val="2"/>
    </font>
    <font>
      <sz val="9"/>
      <color indexed="81"/>
      <name val="Tahoma"/>
      <family val="2"/>
    </font>
    <font>
      <b/>
      <sz val="9"/>
      <color indexed="81"/>
      <name val="Tahoma"/>
      <family val="2"/>
    </font>
    <font>
      <sz val="16"/>
      <name val="Arial"/>
      <family val="2"/>
    </font>
    <font>
      <b/>
      <sz val="16"/>
      <name val="Arial"/>
      <family val="2"/>
    </font>
    <font>
      <b/>
      <sz val="12"/>
      <name val="Arial"/>
      <family val="2"/>
    </font>
    <font>
      <b/>
      <u/>
      <sz val="12"/>
      <name val="Arial"/>
      <family val="2"/>
    </font>
    <font>
      <sz val="12"/>
      <name val="Arial"/>
      <family val="2"/>
    </font>
    <font>
      <sz val="12"/>
      <color rgb="FF000000"/>
      <name val="Arial"/>
      <family val="2"/>
    </font>
    <font>
      <sz val="12"/>
      <color theme="1"/>
      <name val="Arial"/>
      <family val="2"/>
    </font>
    <font>
      <sz val="11"/>
      <color rgb="FF222222"/>
      <name val="Verdana"/>
      <family val="2"/>
    </font>
    <font>
      <b/>
      <sz val="16"/>
      <name val="Arial MT"/>
    </font>
    <font>
      <sz val="8"/>
      <name val="Arial"/>
      <family val="2"/>
    </font>
    <font>
      <sz val="11"/>
      <color rgb="FF222222"/>
      <name val="Arial"/>
      <family val="2"/>
    </font>
    <font>
      <b/>
      <sz val="8"/>
      <color theme="1"/>
      <name val="Arial"/>
      <family val="2"/>
    </font>
    <font>
      <sz val="8"/>
      <color theme="1"/>
      <name val="Arial"/>
      <family val="2"/>
    </font>
    <font>
      <sz val="8"/>
      <color rgb="FF000000"/>
      <name val="Arial"/>
      <family val="2"/>
    </font>
    <font>
      <sz val="10"/>
      <color indexed="8"/>
      <name val="Arial"/>
      <family val="2"/>
    </font>
    <font>
      <sz val="12"/>
      <color rgb="FF222222"/>
      <name val="Verdana"/>
      <family val="2"/>
    </font>
    <font>
      <b/>
      <sz val="9"/>
      <color rgb="FF000000"/>
      <name val="Tahoma"/>
      <family val="2"/>
    </font>
    <font>
      <sz val="9"/>
      <color rgb="FF000000"/>
      <name val="Tahoma"/>
      <family val="2"/>
    </font>
    <font>
      <sz val="11"/>
      <color rgb="FF000000"/>
      <name val="Helvetica Neue"/>
      <family val="2"/>
    </font>
    <font>
      <sz val="10"/>
      <color rgb="FF000000"/>
      <name val="Arial"/>
      <family val="2"/>
    </font>
    <font>
      <b/>
      <sz val="12"/>
      <color indexed="14"/>
      <name val="Arial"/>
      <family val="2"/>
    </font>
    <font>
      <sz val="12"/>
      <color indexed="15"/>
      <name val="Arial"/>
      <family val="2"/>
    </font>
    <font>
      <sz val="12"/>
      <color rgb="FF222222"/>
      <name val="Arial"/>
      <family val="2"/>
    </font>
    <font>
      <b/>
      <sz val="12"/>
      <color rgb="FF222222"/>
      <name val="Arial"/>
      <family val="2"/>
    </font>
    <font>
      <b/>
      <sz val="12"/>
      <color rgb="FF000000"/>
      <name val="Arial"/>
      <family val="2"/>
    </font>
    <font>
      <b/>
      <sz val="12"/>
      <color rgb="FF333333"/>
      <name val="Arial"/>
      <family val="2"/>
    </font>
    <font>
      <b/>
      <sz val="12"/>
      <color rgb="FF222222"/>
      <name val="Verdana"/>
      <family val="2"/>
    </font>
    <font>
      <sz val="12"/>
      <name val="Helvetica Neue"/>
      <family val="2"/>
      <scheme val="minor"/>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237">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style="medium">
        <color indexed="8"/>
      </left>
      <right/>
      <top/>
      <bottom/>
      <diagonal/>
    </border>
    <border>
      <left/>
      <right/>
      <top/>
      <bottom/>
      <diagonal/>
    </border>
    <border>
      <left/>
      <right style="thin">
        <color indexed="13"/>
      </right>
      <top style="thin">
        <color indexed="13"/>
      </top>
      <bottom style="thin">
        <color indexed="13"/>
      </bottom>
      <diagonal/>
    </border>
    <border>
      <left style="medium">
        <color indexed="8"/>
      </left>
      <right style="thin">
        <color indexed="13"/>
      </right>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top/>
      <bottom style="thin">
        <color indexed="13"/>
      </bottom>
      <diagonal/>
    </border>
    <border>
      <left style="thin">
        <color indexed="13"/>
      </left>
      <right style="thin">
        <color indexed="13"/>
      </right>
      <top style="thin">
        <color indexed="8"/>
      </top>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style="thin">
        <color indexed="13"/>
      </left>
      <right/>
      <top style="thin">
        <color indexed="8"/>
      </top>
      <bottom/>
      <diagonal/>
    </border>
    <border>
      <left/>
      <right/>
      <top style="thin">
        <color indexed="8"/>
      </top>
      <bottom/>
      <diagonal/>
    </border>
    <border>
      <left style="thin">
        <color indexed="13"/>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13"/>
      </right>
      <top style="thin">
        <color indexed="13"/>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13"/>
      </right>
      <top/>
      <bottom/>
      <diagonal/>
    </border>
    <border>
      <left style="thin">
        <color indexed="13"/>
      </left>
      <right/>
      <top/>
      <bottom style="thin">
        <color indexed="13"/>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thin">
        <color indexed="13"/>
      </top>
      <bottom style="thin">
        <color indexed="8"/>
      </bottom>
      <diagonal/>
    </border>
    <border>
      <left style="thin">
        <color indexed="8"/>
      </left>
      <right style="medium">
        <color indexed="8"/>
      </right>
      <top style="thin">
        <color indexed="8"/>
      </top>
      <bottom style="thin">
        <color indexed="13"/>
      </bottom>
      <diagonal/>
    </border>
    <border>
      <left/>
      <right/>
      <top/>
      <bottom style="thin">
        <color rgb="FF222222"/>
      </bottom>
      <diagonal/>
    </border>
    <border>
      <left style="thin">
        <color indexed="13"/>
      </left>
      <right/>
      <top style="thin">
        <color rgb="FF222222"/>
      </top>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8"/>
      </left>
      <right style="thin">
        <color indexed="8"/>
      </right>
      <top/>
      <bottom style="medium">
        <color indexed="8"/>
      </bottom>
      <diagonal/>
    </border>
    <border>
      <left style="medium">
        <color indexed="8"/>
      </left>
      <right style="thin">
        <color indexed="13"/>
      </right>
      <top style="thin">
        <color indexed="8"/>
      </top>
      <bottom/>
      <diagonal/>
    </border>
    <border>
      <left style="thin">
        <color indexed="13"/>
      </left>
      <right style="thin">
        <color indexed="8"/>
      </right>
      <top style="thin">
        <color indexed="8"/>
      </top>
      <bottom/>
      <diagonal/>
    </border>
    <border>
      <left style="thin">
        <color indexed="8"/>
      </left>
      <right style="thin">
        <color indexed="13"/>
      </right>
      <top style="thin">
        <color indexed="13"/>
      </top>
      <bottom/>
      <diagonal/>
    </border>
    <border>
      <left style="thin">
        <color indexed="13"/>
      </left>
      <right style="thin">
        <color indexed="8"/>
      </right>
      <top style="thin">
        <color indexed="13"/>
      </top>
      <bottom/>
      <diagonal/>
    </border>
    <border>
      <left style="thick">
        <color rgb="FF000000"/>
      </left>
      <right style="thick">
        <color rgb="FF000000"/>
      </right>
      <top style="thick">
        <color rgb="FF000000"/>
      </top>
      <bottom style="thick">
        <color rgb="FF000000"/>
      </bottom>
      <diagonal/>
    </border>
    <border>
      <left/>
      <right style="thin">
        <color indexed="64"/>
      </right>
      <top style="thin">
        <color indexed="8"/>
      </top>
      <bottom/>
      <diagonal/>
    </border>
    <border>
      <left style="medium">
        <color rgb="FF000000"/>
      </left>
      <right style="medium">
        <color rgb="FF000000"/>
      </right>
      <top style="medium">
        <color rgb="FF000000"/>
      </top>
      <bottom style="medium">
        <color rgb="FF000000"/>
      </bottom>
      <diagonal/>
    </border>
    <border>
      <left style="thin">
        <color indexed="13"/>
      </left>
      <right style="medium">
        <color indexed="8"/>
      </right>
      <top style="thin">
        <color indexed="13"/>
      </top>
      <bottom/>
      <diagonal/>
    </border>
    <border>
      <left style="thin">
        <color indexed="13"/>
      </left>
      <right style="thin">
        <color indexed="13"/>
      </right>
      <top style="medium">
        <color indexed="64"/>
      </top>
      <bottom style="thin">
        <color indexed="13"/>
      </bottom>
      <diagonal/>
    </border>
    <border>
      <left style="medium">
        <color indexed="64"/>
      </left>
      <right style="thin">
        <color indexed="13"/>
      </right>
      <top style="thin">
        <color indexed="13"/>
      </top>
      <bottom style="thin">
        <color indexed="13"/>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13"/>
      </bottom>
      <diagonal/>
    </border>
    <border>
      <left/>
      <right/>
      <top style="medium">
        <color indexed="64"/>
      </top>
      <bottom style="thin">
        <color indexed="13"/>
      </bottom>
      <diagonal/>
    </border>
    <border>
      <left/>
      <right style="medium">
        <color indexed="64"/>
      </right>
      <top style="medium">
        <color indexed="64"/>
      </top>
      <bottom style="thin">
        <color indexed="13"/>
      </bottom>
      <diagonal/>
    </border>
    <border>
      <left/>
      <right/>
      <top style="thin">
        <color indexed="13"/>
      </top>
      <bottom/>
      <diagonal/>
    </border>
    <border>
      <left/>
      <right style="medium">
        <color indexed="64"/>
      </right>
      <top style="thin">
        <color indexed="13"/>
      </top>
      <bottom/>
      <diagonal/>
    </border>
    <border>
      <left style="thin">
        <color indexed="8"/>
      </left>
      <right style="medium">
        <color indexed="8"/>
      </right>
      <top/>
      <bottom style="thin">
        <color indexed="13"/>
      </bottom>
      <diagonal/>
    </border>
    <border>
      <left style="thin">
        <color indexed="8"/>
      </left>
      <right style="thin">
        <color indexed="8"/>
      </right>
      <top style="medium">
        <color indexed="64"/>
      </top>
      <bottom/>
      <diagonal/>
    </border>
    <border>
      <left style="thin">
        <color indexed="8"/>
      </left>
      <right style="thin">
        <color indexed="8"/>
      </right>
      <top/>
      <bottom style="thin">
        <color indexed="13"/>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13"/>
      </bottom>
      <diagonal/>
    </border>
    <border>
      <left style="thin">
        <color indexed="8"/>
      </left>
      <right/>
      <top style="thin">
        <color indexed="13"/>
      </top>
      <bottom style="thin">
        <color indexed="8"/>
      </bottom>
      <diagonal/>
    </border>
    <border>
      <left style="thin">
        <color indexed="8"/>
      </left>
      <right/>
      <top style="thin">
        <color indexed="13"/>
      </top>
      <bottom style="thin">
        <color indexed="13"/>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medium">
        <color indexed="64"/>
      </top>
      <bottom style="thin">
        <color indexed="13"/>
      </bottom>
      <diagonal/>
    </border>
    <border>
      <left style="thin">
        <color indexed="8"/>
      </left>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13"/>
      </bottom>
      <diagonal/>
    </border>
    <border>
      <left style="medium">
        <color indexed="64"/>
      </left>
      <right style="thin">
        <color indexed="8"/>
      </right>
      <top style="thin">
        <color indexed="13"/>
      </top>
      <bottom style="thin">
        <color indexed="8"/>
      </bottom>
      <diagonal/>
    </border>
    <border>
      <left style="medium">
        <color indexed="64"/>
      </left>
      <right style="thin">
        <color indexed="8"/>
      </right>
      <top style="thin">
        <color indexed="13"/>
      </top>
      <bottom style="medium">
        <color indexed="64"/>
      </bottom>
      <diagonal/>
    </border>
    <border>
      <left style="thin">
        <color indexed="8"/>
      </left>
      <right/>
      <top style="thin">
        <color indexed="8"/>
      </top>
      <bottom style="medium">
        <color indexed="64"/>
      </bottom>
      <diagonal/>
    </border>
    <border>
      <left style="medium">
        <color indexed="8"/>
      </left>
      <right style="thin">
        <color indexed="13"/>
      </right>
      <top/>
      <bottom style="medium">
        <color indexed="8"/>
      </bottom>
      <diagonal/>
    </border>
    <border>
      <left style="thin">
        <color indexed="13"/>
      </left>
      <right style="thin">
        <color indexed="13"/>
      </right>
      <top/>
      <bottom style="medium">
        <color indexed="8"/>
      </bottom>
      <diagonal/>
    </border>
    <border>
      <left/>
      <right style="thin">
        <color indexed="13"/>
      </right>
      <top/>
      <bottom style="medium">
        <color indexed="8"/>
      </bottom>
      <diagonal/>
    </border>
    <border>
      <left style="thin">
        <color indexed="13"/>
      </left>
      <right style="medium">
        <color indexed="8"/>
      </right>
      <top/>
      <bottom style="medium">
        <color indexed="8"/>
      </bottom>
      <diagonal/>
    </border>
    <border>
      <left/>
      <right style="thin">
        <color indexed="13"/>
      </right>
      <top/>
      <bottom style="thin">
        <color indexed="13"/>
      </bottom>
      <diagonal/>
    </border>
    <border>
      <left style="medium">
        <color indexed="64"/>
      </left>
      <right style="thin">
        <color indexed="64"/>
      </right>
      <top/>
      <bottom/>
      <diagonal/>
    </border>
    <border>
      <left/>
      <right style="medium">
        <color indexed="8"/>
      </right>
      <top/>
      <bottom style="medium">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bottom style="medium">
        <color indexed="64"/>
      </bottom>
      <diagonal/>
    </border>
    <border>
      <left style="thin">
        <color indexed="8"/>
      </left>
      <right style="thin">
        <color indexed="13"/>
      </right>
      <top style="thin">
        <color indexed="8"/>
      </top>
      <bottom/>
      <diagonal/>
    </border>
    <border>
      <left style="thin">
        <color indexed="8"/>
      </left>
      <right style="thin">
        <color indexed="13"/>
      </right>
      <top style="medium">
        <color indexed="64"/>
      </top>
      <bottom style="thin">
        <color indexed="13"/>
      </bottom>
      <diagonal/>
    </border>
    <border>
      <left style="thin">
        <color indexed="13"/>
      </left>
      <right style="thin">
        <color indexed="8"/>
      </right>
      <top style="medium">
        <color indexed="64"/>
      </top>
      <bottom style="thin">
        <color indexed="13"/>
      </bottom>
      <diagonal/>
    </border>
    <border>
      <left style="thin">
        <color indexed="8"/>
      </left>
      <right style="thin">
        <color indexed="8"/>
      </right>
      <top style="thin">
        <color indexed="13"/>
      </top>
      <bottom style="medium">
        <color indexed="64"/>
      </bottom>
      <diagonal/>
    </border>
    <border>
      <left style="medium">
        <color indexed="64"/>
      </left>
      <right style="thin">
        <color indexed="64"/>
      </right>
      <top style="medium">
        <color indexed="64"/>
      </top>
      <bottom/>
      <diagonal/>
    </border>
  </borders>
  <cellStyleXfs count="6">
    <xf numFmtId="0" fontId="0" fillId="0" borderId="0" applyNumberFormat="0" applyFill="0" applyBorder="0" applyProtection="0"/>
    <xf numFmtId="44" fontId="13" fillId="0" borderId="0" applyFont="0" applyFill="0" applyBorder="0" applyAlignment="0" applyProtection="0"/>
    <xf numFmtId="41" fontId="13" fillId="0" borderId="0" applyFont="0" applyFill="0" applyBorder="0" applyAlignment="0" applyProtection="0"/>
    <xf numFmtId="9" fontId="13" fillId="0" borderId="0" applyFont="0" applyFill="0" applyBorder="0" applyAlignment="0" applyProtection="0"/>
    <xf numFmtId="0" fontId="1" fillId="0" borderId="39"/>
    <xf numFmtId="42" fontId="32" fillId="0" borderId="0" applyFont="0" applyFill="0" applyBorder="0" applyAlignment="0" applyProtection="0"/>
  </cellStyleXfs>
  <cellXfs count="1587">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6" fillId="4" borderId="9" xfId="0" applyFont="1" applyFill="1" applyBorder="1"/>
    <xf numFmtId="0" fontId="0" fillId="4" borderId="10" xfId="0" applyFill="1" applyBorder="1"/>
    <xf numFmtId="0" fontId="0" fillId="4" borderId="9" xfId="0" applyFill="1" applyBorder="1"/>
    <xf numFmtId="49" fontId="6" fillId="4" borderId="27" xfId="0" applyNumberFormat="1" applyFont="1" applyFill="1" applyBorder="1"/>
    <xf numFmtId="0" fontId="0" fillId="4" borderId="39" xfId="0" applyFill="1" applyBorder="1"/>
    <xf numFmtId="0" fontId="0" fillId="4" borderId="3" xfId="0" applyFill="1" applyBorder="1"/>
    <xf numFmtId="0" fontId="9" fillId="0" borderId="68" xfId="0" applyFont="1" applyBorder="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0" fillId="0" borderId="9" xfId="0" applyBorder="1"/>
    <xf numFmtId="0" fontId="0" fillId="0" borderId="10" xfId="0" applyBorder="1"/>
    <xf numFmtId="0" fontId="9" fillId="0" borderId="11"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9" fontId="9" fillId="0" borderId="69" xfId="0" applyNumberFormat="1" applyFont="1" applyBorder="1"/>
    <xf numFmtId="0" fontId="2" fillId="4" borderId="65" xfId="0" applyFont="1" applyFill="1" applyBorder="1"/>
    <xf numFmtId="0" fontId="2" fillId="0" borderId="65" xfId="0" applyFont="1" applyBorder="1"/>
    <xf numFmtId="0" fontId="2" fillId="0" borderId="66" xfId="0" applyFont="1" applyBorder="1"/>
    <xf numFmtId="0" fontId="9" fillId="4" borderId="34" xfId="0" applyFont="1" applyFill="1" applyBorder="1" applyAlignment="1">
      <alignment horizontal="center" vertical="center" wrapText="1"/>
    </xf>
    <xf numFmtId="0" fontId="2" fillId="4" borderId="34" xfId="0" applyFont="1" applyFill="1" applyBorder="1" applyAlignment="1">
      <alignment horizontal="center" vertical="center" wrapText="1"/>
    </xf>
    <xf numFmtId="1" fontId="2" fillId="4" borderId="34" xfId="0" applyNumberFormat="1" applyFont="1" applyFill="1" applyBorder="1" applyAlignment="1">
      <alignment horizontal="center" vertical="center" wrapText="1"/>
    </xf>
    <xf numFmtId="14" fontId="2" fillId="4" borderId="34" xfId="0" applyNumberFormat="1" applyFont="1" applyFill="1" applyBorder="1" applyAlignment="1">
      <alignment horizontal="center" vertical="center"/>
    </xf>
    <xf numFmtId="49" fontId="2" fillId="4" borderId="34" xfId="0" applyNumberFormat="1" applyFont="1" applyFill="1" applyBorder="1" applyAlignment="1">
      <alignment horizontal="left" vertical="center" wrapText="1"/>
    </xf>
    <xf numFmtId="49" fontId="9" fillId="4" borderId="47" xfId="0" applyNumberFormat="1" applyFont="1" applyFill="1" applyBorder="1" applyAlignment="1">
      <alignment vertical="center"/>
    </xf>
    <xf numFmtId="0" fontId="9" fillId="4" borderId="45" xfId="0" applyFont="1" applyFill="1" applyBorder="1" applyAlignment="1">
      <alignment vertical="center" wrapText="1"/>
    </xf>
    <xf numFmtId="0" fontId="9" fillId="4" borderId="48" xfId="0" applyFont="1" applyFill="1" applyBorder="1" applyAlignment="1">
      <alignment horizontal="left" vertical="center"/>
    </xf>
    <xf numFmtId="49" fontId="2" fillId="4" borderId="34" xfId="0" applyNumberFormat="1" applyFont="1" applyFill="1" applyBorder="1" applyAlignment="1">
      <alignment horizontal="left" vertical="center"/>
    </xf>
    <xf numFmtId="0" fontId="2" fillId="4" borderId="34" xfId="0" applyNumberFormat="1" applyFont="1" applyFill="1" applyBorder="1" applyAlignment="1">
      <alignment horizontal="left" vertical="center"/>
    </xf>
    <xf numFmtId="0" fontId="2" fillId="4" borderId="34" xfId="0" applyFont="1" applyFill="1" applyBorder="1" applyAlignment="1">
      <alignment horizontal="left" vertical="center"/>
    </xf>
    <xf numFmtId="49" fontId="2" fillId="4" borderId="45" xfId="0" applyNumberFormat="1" applyFont="1" applyFill="1" applyBorder="1" applyAlignment="1">
      <alignment horizontal="left" vertical="center"/>
    </xf>
    <xf numFmtId="0" fontId="2" fillId="4" borderId="45" xfId="0" applyFont="1" applyFill="1" applyBorder="1" applyAlignment="1">
      <alignment horizontal="left" vertical="center"/>
    </xf>
    <xf numFmtId="0" fontId="0" fillId="0" borderId="3" xfId="0" applyBorder="1"/>
    <xf numFmtId="0" fontId="0" fillId="0" borderId="76" xfId="0" applyBorder="1"/>
    <xf numFmtId="0" fontId="0" fillId="4" borderId="77" xfId="0" applyFill="1" applyBorder="1"/>
    <xf numFmtId="0" fontId="0" fillId="0" borderId="78" xfId="0" applyBorder="1"/>
    <xf numFmtId="167" fontId="0" fillId="0" borderId="3" xfId="0" applyNumberFormat="1" applyBorder="1"/>
    <xf numFmtId="0" fontId="0" fillId="0" borderId="67" xfId="0" applyBorder="1"/>
    <xf numFmtId="0" fontId="0" fillId="0" borderId="40" xfId="0" applyBorder="1"/>
    <xf numFmtId="167" fontId="0" fillId="0" borderId="10" xfId="0" applyNumberFormat="1" applyBorder="1"/>
    <xf numFmtId="0" fontId="0" fillId="4" borderId="79" xfId="0" applyFill="1" applyBorder="1"/>
    <xf numFmtId="0" fontId="6" fillId="0" borderId="18" xfId="0" applyFont="1" applyBorder="1"/>
    <xf numFmtId="49" fontId="6" fillId="0" borderId="65" xfId="0" applyNumberFormat="1" applyFont="1" applyBorder="1"/>
    <xf numFmtId="0" fontId="5" fillId="4" borderId="65" xfId="0" applyFont="1" applyFill="1" applyBorder="1"/>
    <xf numFmtId="0" fontId="5" fillId="0" borderId="65" xfId="0" applyFont="1" applyBorder="1"/>
    <xf numFmtId="0" fontId="5" fillId="0" borderId="81" xfId="0" applyFont="1" applyBorder="1"/>
    <xf numFmtId="0" fontId="5" fillId="4" borderId="82" xfId="0" applyFont="1" applyFill="1" applyBorder="1"/>
    <xf numFmtId="0" fontId="5" fillId="0" borderId="83" xfId="0" applyFont="1" applyBorder="1"/>
    <xf numFmtId="0" fontId="0" fillId="0" borderId="18" xfId="0" applyBorder="1"/>
    <xf numFmtId="49" fontId="6" fillId="0" borderId="96" xfId="0" applyNumberFormat="1" applyFont="1" applyBorder="1"/>
    <xf numFmtId="0" fontId="5" fillId="0" borderId="82" xfId="0" applyFont="1" applyBorder="1"/>
    <xf numFmtId="0" fontId="6" fillId="0" borderId="9" xfId="0" applyFont="1" applyBorder="1"/>
    <xf numFmtId="49" fontId="11" fillId="0" borderId="69" xfId="0" applyNumberFormat="1" applyFont="1" applyBorder="1"/>
    <xf numFmtId="0" fontId="3" fillId="4" borderId="65" xfId="0" applyFont="1" applyFill="1" applyBorder="1"/>
    <xf numFmtId="0" fontId="3" fillId="0" borderId="65" xfId="0" applyFont="1" applyBorder="1"/>
    <xf numFmtId="0" fontId="3" fillId="0" borderId="66" xfId="0" applyFont="1" applyBorder="1"/>
    <xf numFmtId="10" fontId="0" fillId="4" borderId="3" xfId="0" applyNumberFormat="1" applyFill="1" applyBorder="1"/>
    <xf numFmtId="10" fontId="0" fillId="4" borderId="10" xfId="0" applyNumberFormat="1" applyFill="1" applyBorder="1"/>
    <xf numFmtId="0" fontId="12" fillId="0" borderId="18" xfId="0" applyFont="1" applyBorder="1"/>
    <xf numFmtId="0" fontId="6" fillId="0" borderId="10" xfId="0" applyFont="1" applyBorder="1"/>
    <xf numFmtId="49" fontId="6" fillId="0" borderId="69" xfId="0" applyNumberFormat="1" applyFont="1" applyBorder="1"/>
    <xf numFmtId="0" fontId="5" fillId="0" borderId="66" xfId="0" applyFont="1" applyBorder="1"/>
    <xf numFmtId="0" fontId="9" fillId="0" borderId="9" xfId="0" applyFont="1" applyBorder="1"/>
    <xf numFmtId="1" fontId="2" fillId="4" borderId="34" xfId="0" applyNumberFormat="1" applyFont="1" applyFill="1" applyBorder="1" applyAlignment="1">
      <alignment vertical="center"/>
    </xf>
    <xf numFmtId="0" fontId="12" fillId="4" borderId="18" xfId="0" applyFont="1" applyFill="1" applyBorder="1"/>
    <xf numFmtId="0" fontId="6" fillId="0" borderId="29" xfId="0" applyFont="1" applyBorder="1" applyAlignment="1">
      <alignment horizontal="center"/>
    </xf>
    <xf numFmtId="0" fontId="6" fillId="4" borderId="10" xfId="0" applyFont="1" applyFill="1" applyBorder="1"/>
    <xf numFmtId="0" fontId="0" fillId="4" borderId="65" xfId="0" applyFill="1" applyBorder="1"/>
    <xf numFmtId="0" fontId="0" fillId="0" borderId="65" xfId="0" applyBorder="1"/>
    <xf numFmtId="0" fontId="0" fillId="0" borderId="66" xfId="0" applyBorder="1"/>
    <xf numFmtId="0" fontId="11" fillId="4" borderId="9" xfId="0" applyFont="1" applyFill="1" applyBorder="1"/>
    <xf numFmtId="165" fontId="2" fillId="0" borderId="34" xfId="0" applyNumberFormat="1" applyFont="1" applyBorder="1"/>
    <xf numFmtId="165" fontId="2" fillId="0" borderId="45" xfId="0" applyNumberFormat="1" applyFont="1" applyBorder="1"/>
    <xf numFmtId="10" fontId="0" fillId="0" borderId="10" xfId="0" applyNumberFormat="1" applyBorder="1"/>
    <xf numFmtId="0" fontId="0" fillId="6" borderId="0" xfId="0" applyFill="1"/>
    <xf numFmtId="0" fontId="14" fillId="6" borderId="0" xfId="0" applyFont="1" applyFill="1" applyAlignment="1">
      <alignment horizontal="center" vertical="center" wrapText="1"/>
    </xf>
    <xf numFmtId="14" fontId="14" fillId="6" borderId="0" xfId="0" applyNumberFormat="1" applyFont="1" applyFill="1" applyAlignment="1">
      <alignment horizontal="center" vertical="center" wrapText="1"/>
    </xf>
    <xf numFmtId="0" fontId="14" fillId="6" borderId="0" xfId="0" applyFont="1" applyFill="1" applyAlignment="1">
      <alignment horizontal="left" vertical="center" wrapText="1"/>
    </xf>
    <xf numFmtId="3" fontId="14" fillId="6" borderId="0" xfId="0" applyNumberFormat="1" applyFont="1" applyFill="1" applyAlignment="1">
      <alignment horizontal="right" vertical="center" wrapText="1"/>
    </xf>
    <xf numFmtId="0" fontId="14" fillId="6" borderId="0" xfId="0" applyFont="1" applyFill="1" applyAlignment="1">
      <alignment horizontal="right" vertical="center" wrapText="1"/>
    </xf>
    <xf numFmtId="0" fontId="15" fillId="6" borderId="0" xfId="0" applyFont="1" applyFill="1" applyAlignment="1">
      <alignment horizontal="right" vertical="center" wrapText="1"/>
    </xf>
    <xf numFmtId="3" fontId="15" fillId="6" borderId="0" xfId="0" applyNumberFormat="1" applyFont="1" applyFill="1" applyAlignment="1">
      <alignment horizontal="right" vertical="center" wrapText="1"/>
    </xf>
    <xf numFmtId="0" fontId="0" fillId="6" borderId="130" xfId="0" applyFill="1" applyBorder="1"/>
    <xf numFmtId="0" fontId="19" fillId="0" borderId="152" xfId="4" applyFont="1" applyBorder="1" applyAlignment="1">
      <alignment vertical="center"/>
    </xf>
    <xf numFmtId="0" fontId="22" fillId="0" borderId="133" xfId="0" applyFont="1" applyBorder="1" applyAlignment="1">
      <alignment horizontal="left" vertical="center"/>
    </xf>
    <xf numFmtId="41" fontId="22" fillId="0" borderId="133" xfId="2" applyFont="1" applyBorder="1" applyAlignment="1" applyProtection="1">
      <alignment vertical="center"/>
    </xf>
    <xf numFmtId="41" fontId="22" fillId="0" borderId="133" xfId="2" applyFont="1" applyBorder="1" applyAlignment="1">
      <alignment vertical="center"/>
    </xf>
    <xf numFmtId="41" fontId="22" fillId="0" borderId="133" xfId="2" applyFont="1" applyFill="1" applyBorder="1" applyAlignment="1">
      <alignment vertical="center"/>
    </xf>
    <xf numFmtId="0" fontId="22" fillId="0" borderId="163" xfId="0" applyFont="1" applyBorder="1" applyAlignment="1">
      <alignment horizontal="left" vertical="center"/>
    </xf>
    <xf numFmtId="0" fontId="22" fillId="0" borderId="164" xfId="0" applyFont="1" applyBorder="1" applyAlignment="1">
      <alignment vertical="center" wrapText="1"/>
    </xf>
    <xf numFmtId="41" fontId="20" fillId="0" borderId="164" xfId="2" applyFont="1" applyBorder="1" applyAlignment="1" applyProtection="1">
      <alignment vertical="center"/>
    </xf>
    <xf numFmtId="41" fontId="22" fillId="0" borderId="164" xfId="2" applyFont="1" applyBorder="1" applyAlignment="1">
      <alignment vertical="center"/>
    </xf>
    <xf numFmtId="165" fontId="0" fillId="0" borderId="10" xfId="0" applyNumberFormat="1" applyBorder="1"/>
    <xf numFmtId="14" fontId="0" fillId="0" borderId="10" xfId="0" applyNumberFormat="1" applyBorder="1"/>
    <xf numFmtId="3" fontId="0" fillId="0" borderId="10" xfId="0" applyNumberFormat="1" applyBorder="1"/>
    <xf numFmtId="3" fontId="0" fillId="7" borderId="10" xfId="0" applyNumberFormat="1" applyFill="1" applyBorder="1"/>
    <xf numFmtId="0" fontId="26" fillId="0" borderId="39" xfId="4" applyFont="1"/>
    <xf numFmtId="0" fontId="18" fillId="0" borderId="39" xfId="4" applyFont="1"/>
    <xf numFmtId="0" fontId="26" fillId="0" borderId="39" xfId="4" applyFont="1" applyAlignment="1">
      <alignment vertical="center"/>
    </xf>
    <xf numFmtId="0" fontId="18" fillId="0" borderId="39" xfId="4" applyFont="1" applyAlignment="1">
      <alignment vertical="center"/>
    </xf>
    <xf numFmtId="177" fontId="22" fillId="0" borderId="0" xfId="0" applyNumberFormat="1" applyFont="1"/>
    <xf numFmtId="0" fontId="22" fillId="0" borderId="0" xfId="0" applyFont="1"/>
    <xf numFmtId="0" fontId="22" fillId="0" borderId="148" xfId="0" applyFont="1" applyBorder="1" applyAlignment="1">
      <alignment horizontal="center" vertical="center" wrapText="1"/>
    </xf>
    <xf numFmtId="178" fontId="22" fillId="0" borderId="133" xfId="0" applyNumberFormat="1" applyFont="1" applyBorder="1" applyAlignment="1">
      <alignment vertical="center"/>
    </xf>
    <xf numFmtId="178" fontId="22" fillId="0" borderId="148" xfId="0" applyNumberFormat="1" applyFont="1" applyBorder="1" applyAlignment="1">
      <alignment vertical="center"/>
    </xf>
    <xf numFmtId="14" fontId="22" fillId="0" borderId="133" xfId="0" applyNumberFormat="1" applyFont="1" applyBorder="1" applyAlignment="1">
      <alignment horizontal="center" vertical="center"/>
    </xf>
    <xf numFmtId="0" fontId="22" fillId="0" borderId="133" xfId="0" applyFont="1" applyBorder="1" applyAlignment="1">
      <alignment horizontal="center" vertical="center" wrapText="1"/>
    </xf>
    <xf numFmtId="3" fontId="22" fillId="0" borderId="0" xfId="0" applyNumberFormat="1" applyFont="1"/>
    <xf numFmtId="0" fontId="22" fillId="0" borderId="0" xfId="0" applyFont="1" applyAlignment="1">
      <alignment wrapText="1"/>
    </xf>
    <xf numFmtId="178" fontId="22" fillId="0" borderId="0" xfId="0" applyNumberFormat="1" applyFont="1" applyAlignment="1">
      <alignment wrapText="1"/>
    </xf>
    <xf numFmtId="0" fontId="22" fillId="0" borderId="161" xfId="0" applyFont="1" applyBorder="1" applyAlignment="1">
      <alignment horizontal="center" vertical="center" wrapText="1"/>
    </xf>
    <xf numFmtId="14" fontId="22" fillId="0" borderId="161" xfId="0" applyNumberFormat="1" applyFont="1" applyBorder="1" applyAlignment="1">
      <alignment horizontal="center" vertical="center"/>
    </xf>
    <xf numFmtId="0" fontId="22" fillId="0" borderId="164" xfId="0" applyFont="1" applyBorder="1" applyAlignment="1">
      <alignment horizontal="center" vertical="center" wrapText="1"/>
    </xf>
    <xf numFmtId="178" fontId="22" fillId="0" borderId="164" xfId="0" applyNumberFormat="1" applyFont="1" applyBorder="1" applyAlignment="1">
      <alignment vertical="center"/>
    </xf>
    <xf numFmtId="14" fontId="22" fillId="0" borderId="164" xfId="0" applyNumberFormat="1" applyFont="1" applyBorder="1" applyAlignment="1">
      <alignment horizontal="center" vertical="center"/>
    </xf>
    <xf numFmtId="39" fontId="22" fillId="0" borderId="0" xfId="0" applyNumberFormat="1" applyFont="1"/>
    <xf numFmtId="180" fontId="20" fillId="0" borderId="133" xfId="0" applyNumberFormat="1" applyFont="1" applyBorder="1" applyAlignment="1">
      <alignment horizontal="center" vertical="center"/>
    </xf>
    <xf numFmtId="14" fontId="22" fillId="0" borderId="148" xfId="0" applyNumberFormat="1" applyFont="1" applyBorder="1" applyAlignment="1">
      <alignment horizontal="center" vertical="center"/>
    </xf>
    <xf numFmtId="0" fontId="5" fillId="4" borderId="77" xfId="0" applyFont="1" applyFill="1" applyBorder="1" applyAlignment="1">
      <alignment horizontal="center" vertical="center"/>
    </xf>
    <xf numFmtId="0" fontId="5" fillId="4" borderId="108" xfId="0" applyFont="1" applyFill="1" applyBorder="1" applyAlignment="1">
      <alignment horizontal="center" vertical="center"/>
    </xf>
    <xf numFmtId="0" fontId="5" fillId="4" borderId="95" xfId="0" applyFont="1" applyFill="1" applyBorder="1" applyAlignment="1">
      <alignment horizontal="center" vertical="center"/>
    </xf>
    <xf numFmtId="176" fontId="0" fillId="0" borderId="133" xfId="1" applyNumberFormat="1" applyFont="1" applyBorder="1"/>
    <xf numFmtId="0" fontId="13" fillId="4" borderId="10" xfId="0" applyFont="1" applyFill="1" applyBorder="1"/>
    <xf numFmtId="3" fontId="13" fillId="0" borderId="10" xfId="0" applyNumberFormat="1" applyFont="1" applyBorder="1"/>
    <xf numFmtId="0" fontId="13" fillId="0" borderId="0" xfId="0" applyNumberFormat="1" applyFont="1"/>
    <xf numFmtId="0" fontId="2" fillId="0" borderId="0" xfId="0" applyNumberFormat="1" applyFont="1"/>
    <xf numFmtId="176" fontId="2" fillId="0" borderId="0" xfId="1" applyNumberFormat="1" applyFont="1"/>
    <xf numFmtId="176" fontId="0" fillId="0" borderId="0" xfId="0" applyNumberFormat="1"/>
    <xf numFmtId="178" fontId="20" fillId="0" borderId="164" xfId="2" applyNumberFormat="1" applyFont="1" applyFill="1" applyBorder="1" applyAlignment="1">
      <alignment vertical="center"/>
    </xf>
    <xf numFmtId="0" fontId="15" fillId="6" borderId="132" xfId="0" applyFont="1" applyFill="1" applyBorder="1" applyAlignment="1">
      <alignment horizontal="right" vertical="center" wrapText="1"/>
    </xf>
    <xf numFmtId="0" fontId="30" fillId="0" borderId="133" xfId="0" applyFont="1" applyBorder="1" applyAlignment="1">
      <alignment horizontal="center" vertical="center" wrapText="1"/>
    </xf>
    <xf numFmtId="14" fontId="30" fillId="8" borderId="148" xfId="0" applyNumberFormat="1" applyFont="1" applyFill="1" applyBorder="1" applyAlignment="1">
      <alignment horizontal="center" vertical="center" wrapText="1"/>
    </xf>
    <xf numFmtId="0" fontId="30" fillId="8" borderId="148" xfId="0" applyFont="1" applyFill="1" applyBorder="1" applyAlignment="1">
      <alignment horizontal="center" vertical="center" wrapText="1"/>
    </xf>
    <xf numFmtId="182" fontId="31" fillId="0" borderId="133" xfId="1" applyNumberFormat="1" applyFont="1" applyBorder="1" applyAlignment="1">
      <alignment horizontal="center" vertical="center" wrapText="1"/>
    </xf>
    <xf numFmtId="0" fontId="30" fillId="0" borderId="133" xfId="0" applyFont="1" applyBorder="1" applyAlignment="1">
      <alignment horizontal="center" vertical="center"/>
    </xf>
    <xf numFmtId="14" fontId="31" fillId="0" borderId="0" xfId="0" applyNumberFormat="1" applyFont="1" applyAlignment="1">
      <alignment horizontal="center" vertical="center"/>
    </xf>
    <xf numFmtId="0" fontId="30" fillId="8" borderId="133" xfId="0" applyFont="1" applyFill="1" applyBorder="1" applyAlignment="1">
      <alignment horizontal="left" vertical="center" wrapText="1"/>
    </xf>
    <xf numFmtId="14" fontId="30" fillId="0" borderId="133" xfId="0" applyNumberFormat="1" applyFont="1" applyBorder="1" applyAlignment="1">
      <alignment horizontal="center" vertical="center"/>
    </xf>
    <xf numFmtId="0" fontId="30" fillId="0" borderId="133" xfId="0" applyFont="1" applyBorder="1" applyAlignment="1">
      <alignment horizontal="center" wrapText="1"/>
    </xf>
    <xf numFmtId="182" fontId="30" fillId="0" borderId="133" xfId="1" applyNumberFormat="1" applyFont="1" applyBorder="1" applyAlignment="1">
      <alignment vertical="center"/>
    </xf>
    <xf numFmtId="0" fontId="0" fillId="0" borderId="133" xfId="0" applyBorder="1"/>
    <xf numFmtId="14" fontId="0" fillId="0" borderId="133" xfId="0" applyNumberFormat="1" applyBorder="1"/>
    <xf numFmtId="0" fontId="0" fillId="0" borderId="133" xfId="0" applyBorder="1" applyAlignment="1">
      <alignment wrapText="1"/>
    </xf>
    <xf numFmtId="0" fontId="28" fillId="6" borderId="133" xfId="0" applyFont="1" applyFill="1" applyBorder="1" applyAlignment="1">
      <alignment horizontal="center" vertical="center" wrapText="1"/>
    </xf>
    <xf numFmtId="3" fontId="28" fillId="6" borderId="133" xfId="0" applyNumberFormat="1" applyFont="1" applyFill="1" applyBorder="1" applyAlignment="1">
      <alignment horizontal="right" vertical="center" wrapText="1"/>
    </xf>
    <xf numFmtId="0" fontId="28" fillId="6" borderId="133" xfId="0" applyFont="1" applyFill="1" applyBorder="1" applyAlignment="1">
      <alignment horizontal="left" vertical="center" wrapText="1"/>
    </xf>
    <xf numFmtId="0" fontId="2" fillId="9" borderId="133" xfId="0" applyFont="1" applyFill="1" applyBorder="1" applyAlignment="1">
      <alignment horizontal="center" wrapText="1"/>
    </xf>
    <xf numFmtId="0" fontId="2" fillId="9" borderId="133" xfId="0" applyFont="1" applyFill="1" applyBorder="1" applyAlignment="1">
      <alignment horizontal="center"/>
    </xf>
    <xf numFmtId="0" fontId="25" fillId="6" borderId="133" xfId="0" applyFont="1" applyFill="1" applyBorder="1" applyAlignment="1">
      <alignment horizontal="center" vertical="center" wrapText="1"/>
    </xf>
    <xf numFmtId="3" fontId="25" fillId="6" borderId="133" xfId="0" applyNumberFormat="1" applyFont="1" applyFill="1" applyBorder="1" applyAlignment="1">
      <alignment horizontal="right" vertical="center" wrapText="1"/>
    </xf>
    <xf numFmtId="0" fontId="25" fillId="6" borderId="133" xfId="0" applyFont="1" applyFill="1" applyBorder="1" applyAlignment="1">
      <alignment horizontal="left" vertical="center" wrapText="1"/>
    </xf>
    <xf numFmtId="0" fontId="7" fillId="9" borderId="133" xfId="0" applyFont="1" applyFill="1" applyBorder="1"/>
    <xf numFmtId="0" fontId="0" fillId="0" borderId="0" xfId="0" applyAlignment="1">
      <alignment wrapText="1"/>
    </xf>
    <xf numFmtId="44" fontId="0" fillId="0" borderId="0" xfId="1" applyFont="1"/>
    <xf numFmtId="0" fontId="13" fillId="0" borderId="0" xfId="0" applyFont="1"/>
    <xf numFmtId="0" fontId="0" fillId="6" borderId="39" xfId="0" applyFill="1" applyBorder="1"/>
    <xf numFmtId="0" fontId="15" fillId="6" borderId="133" xfId="0" applyFont="1" applyFill="1" applyBorder="1" applyAlignment="1">
      <alignment horizontal="right" vertical="center" wrapText="1"/>
    </xf>
    <xf numFmtId="3" fontId="15" fillId="6" borderId="133" xfId="0" applyNumberFormat="1" applyFont="1" applyFill="1" applyBorder="1" applyAlignment="1">
      <alignment horizontal="right" vertical="center" wrapText="1"/>
    </xf>
    <xf numFmtId="0" fontId="0" fillId="6" borderId="133" xfId="0" applyFill="1" applyBorder="1"/>
    <xf numFmtId="178" fontId="22" fillId="0" borderId="133" xfId="2" applyNumberFormat="1" applyFont="1" applyBorder="1" applyAlignment="1">
      <alignment vertical="center"/>
    </xf>
    <xf numFmtId="3" fontId="33" fillId="6" borderId="0" xfId="0" applyNumberFormat="1" applyFont="1" applyFill="1" applyAlignment="1">
      <alignment horizontal="right" vertical="center" wrapText="1"/>
    </xf>
    <xf numFmtId="41" fontId="22" fillId="0" borderId="148" xfId="2" applyFont="1" applyBorder="1" applyAlignment="1">
      <alignment vertical="center"/>
    </xf>
    <xf numFmtId="3" fontId="2" fillId="4" borderId="45" xfId="0" applyNumberFormat="1" applyFont="1" applyFill="1" applyBorder="1" applyAlignment="1">
      <alignment vertical="center"/>
    </xf>
    <xf numFmtId="0" fontId="9" fillId="4" borderId="10" xfId="0" applyFont="1" applyFill="1" applyBorder="1" applyAlignment="1">
      <alignment horizontal="center" vertical="center" wrapText="1"/>
    </xf>
    <xf numFmtId="49" fontId="9" fillId="4" borderId="113" xfId="0" applyNumberFormat="1" applyFont="1" applyFill="1" applyBorder="1" applyAlignment="1">
      <alignment horizontal="center"/>
    </xf>
    <xf numFmtId="0" fontId="9" fillId="4" borderId="45" xfId="0" applyFont="1" applyFill="1" applyBorder="1" applyAlignment="1">
      <alignment horizontal="center" vertical="center" wrapText="1"/>
    </xf>
    <xf numFmtId="0" fontId="9" fillId="4" borderId="48" xfId="0" applyFont="1" applyFill="1" applyBorder="1" applyAlignment="1">
      <alignment horizontal="center" vertical="center" wrapText="1"/>
    </xf>
    <xf numFmtId="49" fontId="2" fillId="4" borderId="34" xfId="0" applyNumberFormat="1" applyFont="1" applyFill="1" applyBorder="1" applyAlignment="1">
      <alignment vertical="center" wrapText="1"/>
    </xf>
    <xf numFmtId="0" fontId="0" fillId="0" borderId="0" xfId="0" applyNumberFormat="1" applyAlignment="1">
      <alignment horizontal="center"/>
    </xf>
    <xf numFmtId="0" fontId="13" fillId="4" borderId="25" xfId="0" applyFont="1" applyFill="1" applyBorder="1"/>
    <xf numFmtId="0" fontId="13" fillId="4" borderId="16" xfId="0" applyFont="1" applyFill="1" applyBorder="1" applyAlignment="1">
      <alignment horizontal="center"/>
    </xf>
    <xf numFmtId="0" fontId="13" fillId="4" borderId="9" xfId="0" applyFont="1" applyFill="1" applyBorder="1"/>
    <xf numFmtId="0" fontId="2" fillId="4" borderId="9" xfId="0" applyFont="1" applyFill="1" applyBorder="1"/>
    <xf numFmtId="0" fontId="2" fillId="4" borderId="10" xfId="0" applyFont="1" applyFill="1" applyBorder="1"/>
    <xf numFmtId="0" fontId="38" fillId="4" borderId="10" xfId="0" applyFont="1" applyFill="1" applyBorder="1" applyAlignment="1">
      <alignment horizontal="center" vertical="center" wrapText="1"/>
    </xf>
    <xf numFmtId="49" fontId="9" fillId="4" borderId="25" xfId="0" applyNumberFormat="1" applyFont="1" applyFill="1" applyBorder="1" applyAlignment="1">
      <alignment horizontal="left" vertical="center" wrapText="1"/>
    </xf>
    <xf numFmtId="49" fontId="9" fillId="4" borderId="34" xfId="0" applyNumberFormat="1" applyFont="1" applyFill="1" applyBorder="1" applyAlignment="1">
      <alignment horizontal="center" vertical="center"/>
    </xf>
    <xf numFmtId="49" fontId="9" fillId="4" borderId="35" xfId="0" applyNumberFormat="1" applyFont="1" applyFill="1" applyBorder="1" applyAlignment="1">
      <alignment horizontal="center" vertical="center"/>
    </xf>
    <xf numFmtId="0" fontId="2" fillId="4" borderId="10" xfId="0" applyFont="1" applyFill="1" applyBorder="1" applyAlignment="1">
      <alignment horizontal="justify" vertical="center"/>
    </xf>
    <xf numFmtId="0" fontId="2" fillId="4" borderId="10" xfId="0" applyFont="1" applyFill="1" applyBorder="1" applyAlignment="1">
      <alignment horizontal="right"/>
    </xf>
    <xf numFmtId="0" fontId="2" fillId="4" borderId="34" xfId="0" applyFont="1" applyFill="1" applyBorder="1" applyAlignment="1">
      <alignment horizontal="right" vertical="center"/>
    </xf>
    <xf numFmtId="165" fontId="2" fillId="4" borderId="35" xfId="0" applyNumberFormat="1" applyFont="1" applyFill="1" applyBorder="1" applyAlignment="1">
      <alignment vertical="center"/>
    </xf>
    <xf numFmtId="0" fontId="9" fillId="4" borderId="36" xfId="0" applyFont="1" applyFill="1" applyBorder="1" applyAlignment="1">
      <alignment horizontal="center"/>
    </xf>
    <xf numFmtId="0" fontId="9" fillId="4" borderId="37" xfId="0" applyFont="1" applyFill="1" applyBorder="1" applyAlignment="1">
      <alignment horizontal="center"/>
    </xf>
    <xf numFmtId="0" fontId="2" fillId="4" borderId="37" xfId="0" applyFont="1" applyFill="1" applyBorder="1" applyAlignment="1">
      <alignment horizontal="justify" vertical="center"/>
    </xf>
    <xf numFmtId="0" fontId="2" fillId="4" borderId="37" xfId="0" applyFont="1" applyFill="1" applyBorder="1" applyAlignment="1">
      <alignment horizontal="right"/>
    </xf>
    <xf numFmtId="0" fontId="2" fillId="4" borderId="37" xfId="0" applyFont="1" applyFill="1" applyBorder="1"/>
    <xf numFmtId="0" fontId="2" fillId="4" borderId="38" xfId="0" applyFont="1" applyFill="1" applyBorder="1"/>
    <xf numFmtId="0" fontId="2" fillId="4" borderId="39" xfId="0" applyFont="1" applyFill="1" applyBorder="1"/>
    <xf numFmtId="0" fontId="2" fillId="4" borderId="40" xfId="0" applyFont="1" applyFill="1" applyBorder="1"/>
    <xf numFmtId="165" fontId="39" fillId="4" borderId="35" xfId="0" applyNumberFormat="1" applyFont="1" applyFill="1" applyBorder="1" applyAlignment="1">
      <alignment vertical="center"/>
    </xf>
    <xf numFmtId="0" fontId="39" fillId="4" borderId="38" xfId="0" applyFont="1" applyFill="1" applyBorder="1" applyAlignment="1">
      <alignment horizontal="left" vertical="center" wrapText="1"/>
    </xf>
    <xf numFmtId="0" fontId="39" fillId="4" borderId="39" xfId="0" applyFont="1" applyFill="1" applyBorder="1" applyAlignment="1">
      <alignment horizontal="center" vertical="center" wrapText="1"/>
    </xf>
    <xf numFmtId="3" fontId="39" fillId="4" borderId="39" xfId="0" applyNumberFormat="1" applyFont="1" applyFill="1" applyBorder="1" applyAlignment="1">
      <alignment horizontal="right" vertical="center" wrapText="1"/>
    </xf>
    <xf numFmtId="0" fontId="39" fillId="4" borderId="39" xfId="0" applyFont="1" applyFill="1" applyBorder="1" applyAlignment="1">
      <alignment horizontal="right" vertical="center" wrapText="1"/>
    </xf>
    <xf numFmtId="0" fontId="39" fillId="4" borderId="39" xfId="0" applyFont="1" applyFill="1" applyBorder="1" applyAlignment="1">
      <alignment horizontal="left" vertical="center" wrapText="1"/>
    </xf>
    <xf numFmtId="166" fontId="2" fillId="4" borderId="35" xfId="0" applyNumberFormat="1" applyFont="1" applyFill="1" applyBorder="1" applyAlignment="1">
      <alignment vertical="center"/>
    </xf>
    <xf numFmtId="0" fontId="39" fillId="4" borderId="38" xfId="0" applyFont="1" applyFill="1" applyBorder="1" applyAlignment="1">
      <alignment horizontal="center" vertical="center" wrapText="1"/>
    </xf>
    <xf numFmtId="14" fontId="39" fillId="4" borderId="39" xfId="0" applyNumberFormat="1" applyFont="1" applyFill="1" applyBorder="1" applyAlignment="1">
      <alignment horizontal="center" vertical="center" wrapText="1"/>
    </xf>
    <xf numFmtId="0" fontId="2" fillId="4" borderId="45" xfId="0" applyFont="1" applyFill="1" applyBorder="1"/>
    <xf numFmtId="168" fontId="2" fillId="4" borderId="46" xfId="0" applyNumberFormat="1" applyFont="1" applyFill="1" applyBorder="1" applyAlignment="1">
      <alignment horizontal="right"/>
    </xf>
    <xf numFmtId="49" fontId="9" fillId="4" borderId="177" xfId="0" applyNumberFormat="1" applyFont="1" applyFill="1" applyBorder="1" applyAlignment="1">
      <alignment horizontal="center"/>
    </xf>
    <xf numFmtId="49" fontId="2" fillId="4" borderId="48" xfId="0" applyNumberFormat="1" applyFont="1" applyFill="1" applyBorder="1" applyAlignment="1">
      <alignment horizontal="left" vertical="center"/>
    </xf>
    <xf numFmtId="169" fontId="2" fillId="4" borderId="48" xfId="0" applyNumberFormat="1" applyFont="1" applyFill="1" applyBorder="1" applyAlignment="1">
      <alignment vertical="center"/>
    </xf>
    <xf numFmtId="3" fontId="40" fillId="6" borderId="0" xfId="0" applyNumberFormat="1" applyFont="1" applyFill="1" applyAlignment="1">
      <alignment horizontal="right" vertical="center" wrapText="1"/>
    </xf>
    <xf numFmtId="0" fontId="2" fillId="4" borderId="34" xfId="0" applyNumberFormat="1"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4" borderId="45" xfId="0" applyNumberFormat="1" applyFont="1" applyFill="1" applyBorder="1" applyAlignment="1">
      <alignment vertical="center"/>
    </xf>
    <xf numFmtId="14" fontId="2" fillId="4" borderId="45" xfId="0" applyNumberFormat="1" applyFont="1" applyFill="1" applyBorder="1" applyAlignment="1">
      <alignment horizontal="center" vertical="center"/>
    </xf>
    <xf numFmtId="169" fontId="2" fillId="4" borderId="45" xfId="0" applyNumberFormat="1" applyFont="1" applyFill="1" applyBorder="1" applyAlignment="1">
      <alignment vertical="center"/>
    </xf>
    <xf numFmtId="165" fontId="2" fillId="4" borderId="45" xfId="0" applyNumberFormat="1" applyFont="1" applyFill="1" applyBorder="1" applyAlignment="1">
      <alignment horizontal="center" vertical="center" wrapText="1"/>
    </xf>
    <xf numFmtId="167" fontId="2" fillId="4" borderId="45" xfId="0" applyNumberFormat="1" applyFont="1" applyFill="1" applyBorder="1" applyAlignment="1">
      <alignment horizontal="center" vertical="center"/>
    </xf>
    <xf numFmtId="49" fontId="9" fillId="4" borderId="55" xfId="0" applyNumberFormat="1" applyFont="1" applyFill="1" applyBorder="1" applyAlignment="1">
      <alignmen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0" borderId="0" xfId="0" applyNumberFormat="1" applyFont="1" applyAlignment="1">
      <alignment vertical="center"/>
    </xf>
    <xf numFmtId="175" fontId="2" fillId="4" borderId="48" xfId="0" applyNumberFormat="1" applyFont="1" applyFill="1" applyBorder="1" applyAlignment="1">
      <alignment vertical="center"/>
    </xf>
    <xf numFmtId="167" fontId="2" fillId="4" borderId="9" xfId="0" applyNumberFormat="1" applyFont="1" applyFill="1" applyBorder="1"/>
    <xf numFmtId="175" fontId="2" fillId="4" borderId="34" xfId="0" applyNumberFormat="1" applyFont="1" applyFill="1" applyBorder="1" applyAlignment="1">
      <alignment vertical="center"/>
    </xf>
    <xf numFmtId="165" fontId="2" fillId="4" borderId="34" xfId="0" applyNumberFormat="1" applyFont="1" applyFill="1" applyBorder="1" applyAlignment="1">
      <alignment horizontal="left" vertical="center"/>
    </xf>
    <xf numFmtId="170" fontId="2" fillId="4" borderId="34" xfId="0" applyNumberFormat="1" applyFont="1" applyFill="1" applyBorder="1" applyAlignment="1">
      <alignment vertical="center"/>
    </xf>
    <xf numFmtId="0" fontId="2" fillId="4" borderId="113" xfId="0" applyFont="1" applyFill="1" applyBorder="1" applyAlignment="1">
      <alignment horizontal="left" vertical="center"/>
    </xf>
    <xf numFmtId="0" fontId="2" fillId="4" borderId="113" xfId="0" applyFont="1" applyFill="1" applyBorder="1" applyAlignment="1">
      <alignment horizontal="right" vertical="center"/>
    </xf>
    <xf numFmtId="172" fontId="9" fillId="4" borderId="10" xfId="0" applyNumberFormat="1" applyFont="1" applyFill="1" applyBorder="1" applyAlignment="1">
      <alignment horizontal="center" vertical="center"/>
    </xf>
    <xf numFmtId="0" fontId="2" fillId="4" borderId="190" xfId="0" applyFont="1" applyFill="1" applyBorder="1"/>
    <xf numFmtId="0" fontId="2" fillId="4" borderId="10" xfId="0" applyFont="1" applyFill="1" applyBorder="1" applyAlignment="1">
      <alignment horizontal="center" vertical="center"/>
    </xf>
    <xf numFmtId="176" fontId="2" fillId="4" borderId="10" xfId="1" applyNumberFormat="1" applyFont="1" applyFill="1" applyBorder="1"/>
    <xf numFmtId="0" fontId="2" fillId="0" borderId="191" xfId="0" applyNumberFormat="1" applyFont="1" applyBorder="1"/>
    <xf numFmtId="176" fontId="2" fillId="0" borderId="39" xfId="1" applyNumberFormat="1" applyFont="1" applyBorder="1"/>
    <xf numFmtId="0" fontId="2" fillId="0" borderId="39" xfId="0" applyNumberFormat="1" applyFont="1" applyBorder="1"/>
    <xf numFmtId="176" fontId="2" fillId="0" borderId="39" xfId="0" applyNumberFormat="1" applyFont="1" applyBorder="1"/>
    <xf numFmtId="0" fontId="2" fillId="0" borderId="192" xfId="0" applyNumberFormat="1" applyFont="1" applyBorder="1"/>
    <xf numFmtId="0" fontId="2" fillId="0" borderId="171" xfId="0" applyNumberFormat="1" applyFont="1" applyBorder="1"/>
    <xf numFmtId="49" fontId="9" fillId="4" borderId="113" xfId="0" applyNumberFormat="1" applyFont="1" applyFill="1" applyBorder="1" applyAlignment="1">
      <alignment horizontal="center" vertical="center" wrapText="1"/>
    </xf>
    <xf numFmtId="49" fontId="9" fillId="4" borderId="114" xfId="0" applyNumberFormat="1" applyFont="1" applyFill="1" applyBorder="1" applyAlignment="1">
      <alignment horizontal="center"/>
    </xf>
    <xf numFmtId="49" fontId="2" fillId="4" borderId="111" xfId="0" applyNumberFormat="1" applyFont="1" applyFill="1" applyBorder="1" applyAlignment="1">
      <alignment horizontal="left" vertical="center"/>
    </xf>
    <xf numFmtId="0" fontId="2" fillId="4" borderId="111" xfId="0" applyFont="1" applyFill="1" applyBorder="1" applyAlignment="1">
      <alignment horizontal="center" vertical="center" wrapText="1"/>
    </xf>
    <xf numFmtId="165" fontId="2" fillId="4" borderId="111" xfId="0" applyNumberFormat="1" applyFont="1" applyFill="1" applyBorder="1" applyAlignment="1">
      <alignment horizontal="center" vertical="center"/>
    </xf>
    <xf numFmtId="49" fontId="2" fillId="4" borderId="133" xfId="0" applyNumberFormat="1" applyFont="1" applyFill="1" applyBorder="1" applyAlignment="1">
      <alignment horizontal="left" vertical="center"/>
    </xf>
    <xf numFmtId="0" fontId="2" fillId="4" borderId="133" xfId="0" applyNumberFormat="1" applyFont="1" applyFill="1" applyBorder="1" applyAlignment="1">
      <alignment horizontal="center" vertical="center" wrapText="1"/>
    </xf>
    <xf numFmtId="14" fontId="2" fillId="4" borderId="133" xfId="0" applyNumberFormat="1" applyFont="1" applyFill="1" applyBorder="1" applyAlignment="1">
      <alignment horizontal="center" vertical="center"/>
    </xf>
    <xf numFmtId="0" fontId="2" fillId="4" borderId="133" xfId="0" applyFont="1" applyFill="1" applyBorder="1" applyAlignment="1">
      <alignment horizontal="center" vertical="center" wrapText="1"/>
    </xf>
    <xf numFmtId="3" fontId="40" fillId="6" borderId="133" xfId="0" applyNumberFormat="1" applyFont="1" applyFill="1" applyBorder="1" applyAlignment="1">
      <alignment horizontal="right" vertical="center" wrapText="1"/>
    </xf>
    <xf numFmtId="3" fontId="2" fillId="4" borderId="133" xfId="0" applyNumberFormat="1" applyFont="1" applyFill="1" applyBorder="1" applyAlignment="1">
      <alignment vertical="center"/>
    </xf>
    <xf numFmtId="49" fontId="2" fillId="4" borderId="161" xfId="0" applyNumberFormat="1" applyFont="1" applyFill="1" applyBorder="1" applyAlignment="1">
      <alignment horizontal="left" vertical="center"/>
    </xf>
    <xf numFmtId="0" fontId="2" fillId="4" borderId="161" xfId="0" applyNumberFormat="1" applyFont="1" applyFill="1" applyBorder="1" applyAlignment="1">
      <alignment horizontal="center" vertical="center" wrapText="1"/>
    </xf>
    <xf numFmtId="14" fontId="2" fillId="4" borderId="161" xfId="0" applyNumberFormat="1" applyFont="1" applyFill="1" applyBorder="1" applyAlignment="1">
      <alignment horizontal="center" vertical="center"/>
    </xf>
    <xf numFmtId="169" fontId="2" fillId="4" borderId="161" xfId="0" applyNumberFormat="1" applyFont="1" applyFill="1" applyBorder="1" applyAlignment="1">
      <alignment vertical="center"/>
    </xf>
    <xf numFmtId="49" fontId="2" fillId="4" borderId="164" xfId="0" applyNumberFormat="1" applyFont="1" applyFill="1" applyBorder="1" applyAlignment="1">
      <alignment horizontal="left" vertical="center"/>
    </xf>
    <xf numFmtId="0" fontId="2" fillId="4" borderId="164" xfId="0" applyFont="1" applyFill="1" applyBorder="1" applyAlignment="1">
      <alignment horizontal="center" vertical="center" wrapText="1"/>
    </xf>
    <xf numFmtId="14" fontId="2" fillId="4" borderId="164" xfId="0" applyNumberFormat="1" applyFont="1" applyFill="1" applyBorder="1" applyAlignment="1">
      <alignment horizontal="center" vertical="center"/>
    </xf>
    <xf numFmtId="169" fontId="2" fillId="4" borderId="164" xfId="0" applyNumberFormat="1" applyFont="1" applyFill="1" applyBorder="1" applyAlignment="1">
      <alignment vertical="center"/>
    </xf>
    <xf numFmtId="1" fontId="9" fillId="4" borderId="45" xfId="0" applyNumberFormat="1" applyFont="1" applyFill="1" applyBorder="1" applyAlignment="1">
      <alignment vertical="center"/>
    </xf>
    <xf numFmtId="3" fontId="2" fillId="4" borderId="161" xfId="0" applyNumberFormat="1" applyFont="1" applyFill="1" applyBorder="1" applyAlignment="1">
      <alignment vertical="center"/>
    </xf>
    <xf numFmtId="3" fontId="9" fillId="4" borderId="45" xfId="0" applyNumberFormat="1" applyFont="1" applyFill="1" applyBorder="1" applyAlignment="1">
      <alignment vertical="center"/>
    </xf>
    <xf numFmtId="3" fontId="2" fillId="0" borderId="161" xfId="0" applyNumberFormat="1" applyFont="1" applyBorder="1" applyAlignment="1">
      <alignment horizontal="right"/>
    </xf>
    <xf numFmtId="3" fontId="23" fillId="0" borderId="161" xfId="0" applyNumberFormat="1" applyFont="1" applyBorder="1" applyAlignment="1">
      <alignment horizontal="right"/>
    </xf>
    <xf numFmtId="3" fontId="2" fillId="4" borderId="161" xfId="0" applyNumberFormat="1" applyFont="1" applyFill="1" applyBorder="1" applyAlignment="1">
      <alignment horizontal="right" vertical="center"/>
    </xf>
    <xf numFmtId="3" fontId="2" fillId="0" borderId="161" xfId="1" applyNumberFormat="1" applyFont="1" applyBorder="1" applyAlignment="1">
      <alignment horizontal="right"/>
    </xf>
    <xf numFmtId="3" fontId="2" fillId="4" borderId="133" xfId="0" applyNumberFormat="1" applyFont="1" applyFill="1" applyBorder="1" applyAlignment="1">
      <alignment horizontal="right" vertical="center"/>
    </xf>
    <xf numFmtId="3" fontId="40" fillId="0" borderId="133" xfId="0" applyNumberFormat="1" applyFont="1" applyBorder="1" applyAlignment="1">
      <alignment horizontal="right"/>
    </xf>
    <xf numFmtId="3" fontId="22" fillId="0" borderId="133" xfId="0" applyNumberFormat="1" applyFont="1" applyFill="1" applyBorder="1" applyAlignment="1">
      <alignment horizontal="right" vertical="center" wrapText="1"/>
    </xf>
    <xf numFmtId="3" fontId="2" fillId="4" borderId="133" xfId="0" applyNumberFormat="1" applyFont="1" applyFill="1" applyBorder="1" applyAlignment="1">
      <alignment horizontal="right"/>
    </xf>
    <xf numFmtId="3" fontId="2" fillId="4" borderId="164" xfId="0" applyNumberFormat="1" applyFont="1" applyFill="1" applyBorder="1" applyAlignment="1">
      <alignment horizontal="right" vertical="center"/>
    </xf>
    <xf numFmtId="3" fontId="9" fillId="4" borderId="111" xfId="0" applyNumberFormat="1" applyFont="1" applyFill="1" applyBorder="1" applyAlignment="1">
      <alignment horizontal="right" vertical="center"/>
    </xf>
    <xf numFmtId="3" fontId="9" fillId="4" borderId="45" xfId="0" applyNumberFormat="1" applyFont="1" applyFill="1" applyBorder="1" applyAlignment="1">
      <alignment horizontal="right" vertical="center"/>
    </xf>
    <xf numFmtId="0" fontId="2" fillId="6" borderId="138" xfId="0" applyFont="1" applyFill="1" applyBorder="1"/>
    <xf numFmtId="0" fontId="2" fillId="0" borderId="9" xfId="0" applyFont="1" applyBorder="1"/>
    <xf numFmtId="0" fontId="2" fillId="0" borderId="10" xfId="0" applyFont="1" applyBorder="1"/>
    <xf numFmtId="3" fontId="2" fillId="0" borderId="39" xfId="0" applyNumberFormat="1" applyFont="1" applyBorder="1" applyAlignment="1">
      <alignment horizontal="center" vertical="center" wrapText="1"/>
    </xf>
    <xf numFmtId="49" fontId="2" fillId="4" borderId="34" xfId="0" applyNumberFormat="1" applyFont="1" applyFill="1" applyBorder="1" applyAlignment="1">
      <alignment vertical="center"/>
    </xf>
    <xf numFmtId="14" fontId="2" fillId="4" borderId="34" xfId="0" applyNumberFormat="1" applyFont="1" applyFill="1" applyBorder="1" applyAlignment="1">
      <alignment vertical="center"/>
    </xf>
    <xf numFmtId="3" fontId="23" fillId="6" borderId="187" xfId="0" applyNumberFormat="1" applyFont="1" applyFill="1" applyBorder="1" applyAlignment="1">
      <alignment horizontal="justify" vertical="center" wrapText="1"/>
    </xf>
    <xf numFmtId="3" fontId="40" fillId="6" borderId="39" xfId="0" applyNumberFormat="1" applyFont="1" applyFill="1" applyBorder="1" applyAlignment="1">
      <alignment horizontal="justify" vertical="center" wrapText="1"/>
    </xf>
    <xf numFmtId="3" fontId="23" fillId="0" borderId="0" xfId="0" applyNumberFormat="1" applyFont="1"/>
    <xf numFmtId="49" fontId="2" fillId="4" borderId="45" xfId="0" applyNumberFormat="1" applyFont="1" applyFill="1" applyBorder="1" applyAlignment="1">
      <alignment vertical="center"/>
    </xf>
    <xf numFmtId="14" fontId="2" fillId="4" borderId="45" xfId="0" applyNumberFormat="1" applyFont="1" applyFill="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9" fillId="4" borderId="33" xfId="0" applyNumberFormat="1" applyFont="1" applyFill="1" applyBorder="1" applyAlignment="1">
      <alignment horizontal="center" vertical="center"/>
    </xf>
    <xf numFmtId="49" fontId="9" fillId="4" borderId="113" xfId="0" applyNumberFormat="1" applyFont="1" applyFill="1" applyBorder="1" applyAlignment="1">
      <alignment horizontal="center" vertical="center"/>
    </xf>
    <xf numFmtId="49" fontId="9" fillId="0" borderId="35" xfId="0" applyNumberFormat="1" applyFont="1" applyBorder="1" applyAlignment="1">
      <alignment horizontal="center" vertical="center"/>
    </xf>
    <xf numFmtId="166" fontId="2" fillId="0" borderId="10" xfId="0" applyNumberFormat="1" applyFont="1" applyBorder="1" applyAlignment="1">
      <alignment vertical="center"/>
    </xf>
    <xf numFmtId="0" fontId="2" fillId="4" borderId="104" xfId="0" applyFont="1" applyFill="1" applyBorder="1" applyAlignment="1">
      <alignment horizontal="right" vertical="center"/>
    </xf>
    <xf numFmtId="166" fontId="2" fillId="0" borderId="134" xfId="0" applyNumberFormat="1" applyFont="1" applyBorder="1" applyAlignment="1">
      <alignment horizontal="right" vertical="center"/>
    </xf>
    <xf numFmtId="10" fontId="2" fillId="4" borderId="104" xfId="0" applyNumberFormat="1" applyFont="1" applyFill="1" applyBorder="1" applyAlignment="1">
      <alignment vertical="center"/>
    </xf>
    <xf numFmtId="176" fontId="2" fillId="0" borderId="134" xfId="1" applyNumberFormat="1" applyFont="1" applyBorder="1" applyAlignment="1">
      <alignment vertical="center"/>
    </xf>
    <xf numFmtId="0" fontId="2" fillId="0" borderId="134" xfId="0" applyFont="1" applyBorder="1" applyAlignment="1">
      <alignment vertical="center"/>
    </xf>
    <xf numFmtId="166" fontId="2" fillId="0" borderId="134" xfId="0" applyNumberFormat="1" applyFont="1" applyBorder="1" applyAlignment="1">
      <alignment horizontal="center" vertical="center"/>
    </xf>
    <xf numFmtId="167" fontId="2" fillId="0" borderId="9" xfId="0" applyNumberFormat="1" applyFont="1" applyBorder="1" applyAlignment="1">
      <alignment vertical="center"/>
    </xf>
    <xf numFmtId="173" fontId="2" fillId="0" borderId="10" xfId="0" applyNumberFormat="1" applyFont="1" applyBorder="1" applyAlignment="1">
      <alignment vertical="center"/>
    </xf>
    <xf numFmtId="3" fontId="2" fillId="0" borderId="10" xfId="0" applyNumberFormat="1" applyFont="1" applyBorder="1" applyAlignment="1">
      <alignment vertical="center"/>
    </xf>
    <xf numFmtId="165" fontId="2" fillId="0" borderId="10" xfId="0" applyNumberFormat="1" applyFont="1" applyBorder="1" applyAlignment="1">
      <alignment vertical="center"/>
    </xf>
    <xf numFmtId="170" fontId="9" fillId="4" borderId="49" xfId="0" applyNumberFormat="1" applyFont="1" applyFill="1" applyBorder="1" applyAlignment="1">
      <alignment vertical="center"/>
    </xf>
    <xf numFmtId="170" fontId="2" fillId="4" borderId="35" xfId="0" applyNumberFormat="1" applyFont="1" applyFill="1" applyBorder="1" applyAlignment="1">
      <alignment vertical="center"/>
    </xf>
    <xf numFmtId="174" fontId="2" fillId="4" borderId="35" xfId="0" applyNumberFormat="1" applyFont="1" applyFill="1" applyBorder="1" applyAlignment="1">
      <alignment vertical="center"/>
    </xf>
    <xf numFmtId="170" fontId="2" fillId="4" borderId="46" xfId="0" applyNumberFormat="1" applyFont="1" applyFill="1" applyBorder="1" applyAlignment="1">
      <alignment vertical="center"/>
    </xf>
    <xf numFmtId="0" fontId="2" fillId="0" borderId="40" xfId="0" applyFont="1" applyBorder="1" applyAlignment="1">
      <alignment vertical="center"/>
    </xf>
    <xf numFmtId="0" fontId="2" fillId="4" borderId="125" xfId="0" applyFont="1" applyFill="1" applyBorder="1" applyAlignment="1">
      <alignment horizontal="left" vertical="center"/>
    </xf>
    <xf numFmtId="168" fontId="2" fillId="0" borderId="121" xfId="0" applyNumberFormat="1" applyFont="1" applyBorder="1" applyAlignment="1">
      <alignment horizontal="right" vertical="center"/>
    </xf>
    <xf numFmtId="49" fontId="2" fillId="4" borderId="111" xfId="0" applyNumberFormat="1" applyFont="1" applyFill="1" applyBorder="1" applyAlignment="1">
      <alignment vertical="center"/>
    </xf>
    <xf numFmtId="0" fontId="2" fillId="4" borderId="111" xfId="0" applyNumberFormat="1" applyFont="1" applyFill="1" applyBorder="1" applyAlignment="1">
      <alignment horizontal="center" vertical="center" wrapText="1"/>
    </xf>
    <xf numFmtId="173" fontId="2" fillId="4" borderId="111" xfId="0" applyNumberFormat="1" applyFont="1" applyFill="1" applyBorder="1" applyAlignment="1">
      <alignment vertical="center"/>
    </xf>
    <xf numFmtId="49" fontId="9" fillId="4" borderId="202" xfId="0" applyNumberFormat="1" applyFont="1" applyFill="1" applyBorder="1" applyAlignment="1">
      <alignment horizontal="center" vertical="center" wrapText="1"/>
    </xf>
    <xf numFmtId="0" fontId="9" fillId="4" borderId="202" xfId="0" applyFont="1" applyFill="1" applyBorder="1" applyAlignment="1">
      <alignment horizontal="center" vertical="center" wrapText="1"/>
    </xf>
    <xf numFmtId="166" fontId="2" fillId="0" borderId="203" xfId="0" applyNumberFormat="1" applyFont="1" applyBorder="1" applyAlignment="1">
      <alignment vertical="center"/>
    </xf>
    <xf numFmtId="0" fontId="9" fillId="4" borderId="207" xfId="0" applyFont="1" applyFill="1" applyBorder="1" applyAlignment="1">
      <alignment horizontal="center" vertical="center" wrapText="1"/>
    </xf>
    <xf numFmtId="49" fontId="9" fillId="4" borderId="207" xfId="0" applyNumberFormat="1" applyFont="1" applyFill="1" applyBorder="1" applyAlignment="1">
      <alignment horizontal="center" vertical="center"/>
    </xf>
    <xf numFmtId="49" fontId="9" fillId="4" borderId="207" xfId="0" applyNumberFormat="1" applyFont="1" applyFill="1" applyBorder="1" applyAlignment="1">
      <alignment horizontal="center" vertical="center" wrapText="1"/>
    </xf>
    <xf numFmtId="3" fontId="2" fillId="4" borderId="111" xfId="0" applyNumberFormat="1" applyFont="1" applyFill="1" applyBorder="1" applyAlignment="1">
      <alignment vertical="center"/>
    </xf>
    <xf numFmtId="3" fontId="2" fillId="4" borderId="34" xfId="0" applyNumberFormat="1" applyFont="1" applyFill="1" applyBorder="1" applyAlignment="1">
      <alignment vertical="center"/>
    </xf>
    <xf numFmtId="3" fontId="9" fillId="4" borderId="48" xfId="0" applyNumberFormat="1" applyFont="1" applyFill="1" applyBorder="1" applyAlignment="1">
      <alignment vertical="center"/>
    </xf>
    <xf numFmtId="3" fontId="2" fillId="4" borderId="34" xfId="0" applyNumberFormat="1" applyFont="1" applyFill="1" applyBorder="1" applyAlignment="1">
      <alignment horizontal="right" vertical="center"/>
    </xf>
    <xf numFmtId="0" fontId="2" fillId="4" borderId="209" xfId="0" applyFont="1" applyFill="1" applyBorder="1" applyAlignment="1">
      <alignment vertical="center"/>
    </xf>
    <xf numFmtId="14" fontId="2" fillId="4" borderId="210" xfId="0" applyNumberFormat="1" applyFont="1" applyFill="1" applyBorder="1" applyAlignment="1">
      <alignment horizontal="center" vertical="center"/>
    </xf>
    <xf numFmtId="0" fontId="2" fillId="4" borderId="211" xfId="0" applyFont="1" applyFill="1" applyBorder="1" applyAlignment="1">
      <alignment vertical="center"/>
    </xf>
    <xf numFmtId="167" fontId="2" fillId="0" borderId="40" xfId="0" applyNumberFormat="1" applyFont="1" applyBorder="1" applyAlignment="1">
      <alignment vertical="center"/>
    </xf>
    <xf numFmtId="49" fontId="9" fillId="0" borderId="212" xfId="0" applyNumberFormat="1" applyFont="1" applyBorder="1" applyAlignment="1">
      <alignment horizontal="center" vertical="center"/>
    </xf>
    <xf numFmtId="49" fontId="9" fillId="0" borderId="113" xfId="0" applyNumberFormat="1" applyFont="1" applyBorder="1" applyAlignment="1">
      <alignment horizontal="center" vertical="center"/>
    </xf>
    <xf numFmtId="165" fontId="9" fillId="4" borderId="111" xfId="0" applyNumberFormat="1" applyFont="1" applyFill="1" applyBorder="1" applyAlignment="1">
      <alignment vertical="center" wrapText="1"/>
    </xf>
    <xf numFmtId="2" fontId="9" fillId="4" borderId="111" xfId="0" applyNumberFormat="1" applyFont="1" applyFill="1" applyBorder="1" applyAlignment="1">
      <alignment vertical="center"/>
    </xf>
    <xf numFmtId="49" fontId="2" fillId="4" borderId="202" xfId="0" applyNumberFormat="1" applyFont="1" applyFill="1" applyBorder="1" applyAlignment="1">
      <alignment vertical="center"/>
    </xf>
    <xf numFmtId="3" fontId="2" fillId="4" borderId="202" xfId="0" applyNumberFormat="1" applyFont="1" applyFill="1" applyBorder="1" applyAlignment="1">
      <alignment horizontal="right" vertical="center"/>
    </xf>
    <xf numFmtId="3" fontId="2" fillId="4" borderId="202" xfId="0" applyNumberFormat="1" applyFont="1" applyFill="1" applyBorder="1" applyAlignment="1">
      <alignment horizontal="right" vertical="center" wrapText="1"/>
    </xf>
    <xf numFmtId="14" fontId="2" fillId="4" borderId="202" xfId="0" applyNumberFormat="1" applyFont="1" applyFill="1" applyBorder="1" applyAlignment="1">
      <alignment horizontal="center" vertical="center"/>
    </xf>
    <xf numFmtId="14" fontId="2" fillId="4" borderId="215" xfId="0" applyNumberFormat="1" applyFont="1" applyFill="1" applyBorder="1" applyAlignment="1">
      <alignment horizontal="center" vertical="center"/>
    </xf>
    <xf numFmtId="3" fontId="40" fillId="6" borderId="39" xfId="0" applyNumberFormat="1" applyFont="1" applyFill="1" applyBorder="1" applyAlignment="1">
      <alignment horizontal="right" vertical="center" wrapText="1"/>
    </xf>
    <xf numFmtId="3" fontId="23" fillId="0" borderId="39" xfId="0" applyNumberFormat="1" applyFont="1" applyBorder="1" applyAlignment="1">
      <alignment horizontal="right" vertical="center"/>
    </xf>
    <xf numFmtId="49" fontId="2" fillId="4" borderId="207" xfId="0" applyNumberFormat="1" applyFont="1" applyFill="1" applyBorder="1" applyAlignment="1">
      <alignment vertical="center"/>
    </xf>
    <xf numFmtId="1" fontId="2" fillId="4" borderId="207" xfId="0" applyNumberFormat="1" applyFont="1" applyFill="1" applyBorder="1" applyAlignment="1">
      <alignment horizontal="center" vertical="center" wrapText="1"/>
    </xf>
    <xf numFmtId="3" fontId="2" fillId="4" borderId="207" xfId="0" applyNumberFormat="1" applyFont="1" applyFill="1" applyBorder="1" applyAlignment="1">
      <alignment horizontal="right" vertical="center"/>
    </xf>
    <xf numFmtId="14" fontId="2" fillId="4" borderId="207" xfId="0" applyNumberFormat="1" applyFont="1" applyFill="1" applyBorder="1" applyAlignment="1">
      <alignment vertical="center"/>
    </xf>
    <xf numFmtId="0" fontId="2" fillId="4" borderId="220" xfId="0" applyFont="1" applyFill="1" applyBorder="1" applyAlignment="1">
      <alignment vertical="center"/>
    </xf>
    <xf numFmtId="0" fontId="2" fillId="6" borderId="0" xfId="0" applyFont="1" applyFill="1"/>
    <xf numFmtId="0" fontId="40" fillId="6" borderId="0" xfId="0" applyFont="1" applyFill="1" applyAlignment="1">
      <alignment horizontal="left" vertical="center" wrapText="1"/>
    </xf>
    <xf numFmtId="0" fontId="40" fillId="6" borderId="0" xfId="0" applyFont="1" applyFill="1" applyAlignment="1">
      <alignment horizontal="center" vertical="center" wrapText="1"/>
    </xf>
    <xf numFmtId="0" fontId="40" fillId="6" borderId="0" xfId="0" applyFont="1" applyFill="1" applyAlignment="1">
      <alignment horizontal="right" vertical="center" wrapText="1"/>
    </xf>
    <xf numFmtId="0" fontId="2" fillId="4" borderId="34" xfId="0" applyFont="1" applyFill="1" applyBorder="1" applyAlignment="1">
      <alignment horizontal="right"/>
    </xf>
    <xf numFmtId="176" fontId="2" fillId="0" borderId="35" xfId="1" applyNumberFormat="1" applyFont="1" applyBorder="1" applyAlignment="1">
      <alignment horizontal="right"/>
    </xf>
    <xf numFmtId="14" fontId="40" fillId="6" borderId="0" xfId="0" applyNumberFormat="1" applyFont="1" applyFill="1" applyAlignment="1">
      <alignment horizontal="center" vertical="center" wrapText="1"/>
    </xf>
    <xf numFmtId="165" fontId="2" fillId="0" borderId="35" xfId="0" applyNumberFormat="1" applyFont="1" applyBorder="1" applyAlignment="1">
      <alignment horizontal="right"/>
    </xf>
    <xf numFmtId="49" fontId="9" fillId="4" borderId="125" xfId="0" applyNumberFormat="1" applyFont="1" applyFill="1" applyBorder="1" applyAlignment="1">
      <alignment horizontal="left" vertical="center"/>
    </xf>
    <xf numFmtId="0" fontId="9" fillId="4" borderId="95" xfId="0" applyFont="1" applyFill="1" applyBorder="1" applyAlignment="1">
      <alignment horizontal="left" vertical="center"/>
    </xf>
    <xf numFmtId="0" fontId="9" fillId="4" borderId="120" xfId="0" applyFont="1" applyFill="1" applyBorder="1" applyAlignment="1">
      <alignment horizontal="left" vertical="center"/>
    </xf>
    <xf numFmtId="165" fontId="2" fillId="0" borderId="114" xfId="0" applyNumberFormat="1" applyFont="1" applyBorder="1" applyAlignment="1">
      <alignment horizontal="right"/>
    </xf>
    <xf numFmtId="0" fontId="2" fillId="6" borderId="130" xfId="0" applyFont="1" applyFill="1" applyBorder="1"/>
    <xf numFmtId="2" fontId="2" fillId="4" borderId="48" xfId="0" applyNumberFormat="1" applyFont="1" applyFill="1" applyBorder="1" applyAlignment="1">
      <alignment vertical="center"/>
    </xf>
    <xf numFmtId="2" fontId="2" fillId="4" borderId="34" xfId="0" applyNumberFormat="1" applyFont="1" applyFill="1" applyBorder="1" applyAlignment="1">
      <alignment vertical="center"/>
    </xf>
    <xf numFmtId="2" fontId="2" fillId="4" borderId="45" xfId="0" applyNumberFormat="1" applyFont="1" applyFill="1" applyBorder="1" applyAlignment="1">
      <alignment vertical="center"/>
    </xf>
    <xf numFmtId="2" fontId="9" fillId="4" borderId="45" xfId="0" applyNumberFormat="1" applyFont="1" applyFill="1" applyBorder="1" applyAlignment="1">
      <alignment vertical="center"/>
    </xf>
    <xf numFmtId="10" fontId="2" fillId="4" borderId="45" xfId="0" applyNumberFormat="1" applyFont="1" applyFill="1" applyBorder="1" applyAlignment="1">
      <alignment vertical="center"/>
    </xf>
    <xf numFmtId="0" fontId="2" fillId="0" borderId="90" xfId="0" applyFont="1" applyBorder="1"/>
    <xf numFmtId="0" fontId="2" fillId="0" borderId="57" xfId="0" applyFont="1" applyBorder="1"/>
    <xf numFmtId="0" fontId="2" fillId="0" borderId="91" xfId="0" applyFont="1" applyBorder="1"/>
    <xf numFmtId="0" fontId="2" fillId="4" borderId="92" xfId="0" applyFont="1" applyFill="1" applyBorder="1"/>
    <xf numFmtId="0" fontId="2" fillId="4" borderId="93" xfId="0" applyFont="1" applyFill="1" applyBorder="1" applyAlignment="1">
      <alignment horizontal="left" vertical="center"/>
    </xf>
    <xf numFmtId="170" fontId="2" fillId="0" borderId="57" xfId="0" applyNumberFormat="1" applyFont="1" applyBorder="1"/>
    <xf numFmtId="2" fontId="9" fillId="4" borderId="57" xfId="0" applyNumberFormat="1" applyFont="1" applyFill="1" applyBorder="1"/>
    <xf numFmtId="2" fontId="9" fillId="0" borderId="57" xfId="0" applyNumberFormat="1" applyFont="1" applyBorder="1"/>
    <xf numFmtId="169" fontId="2" fillId="0" borderId="57" xfId="0" applyNumberFormat="1" applyFont="1" applyBorder="1"/>
    <xf numFmtId="169" fontId="2" fillId="0" borderId="59" xfId="0" applyNumberFormat="1" applyFont="1" applyBorder="1"/>
    <xf numFmtId="170" fontId="2" fillId="4" borderId="59" xfId="0" applyNumberFormat="1" applyFont="1" applyFill="1" applyBorder="1" applyAlignment="1">
      <alignment vertical="top"/>
    </xf>
    <xf numFmtId="0" fontId="2" fillId="4" borderId="23" xfId="0" applyFont="1" applyFill="1" applyBorder="1" applyAlignment="1">
      <alignment vertical="center" wrapText="1"/>
    </xf>
    <xf numFmtId="49" fontId="2" fillId="4" borderId="62" xfId="0" applyNumberFormat="1" applyFont="1" applyFill="1" applyBorder="1" applyAlignment="1">
      <alignment vertical="center" wrapText="1"/>
    </xf>
    <xf numFmtId="9" fontId="2" fillId="0" borderId="35" xfId="0" applyNumberFormat="1" applyFont="1" applyBorder="1"/>
    <xf numFmtId="0" fontId="2" fillId="0" borderId="35" xfId="0" applyNumberFormat="1" applyFont="1" applyBorder="1"/>
    <xf numFmtId="0" fontId="2" fillId="0" borderId="35" xfId="0" applyFont="1" applyBorder="1"/>
    <xf numFmtId="0" fontId="2" fillId="4" borderId="34" xfId="0" applyFont="1" applyFill="1" applyBorder="1" applyAlignment="1">
      <alignment vertical="center"/>
    </xf>
    <xf numFmtId="9" fontId="2" fillId="0" borderId="46" xfId="0" applyNumberFormat="1" applyFont="1" applyBorder="1"/>
    <xf numFmtId="0" fontId="2" fillId="0" borderId="3" xfId="0" applyFont="1" applyBorder="1"/>
    <xf numFmtId="0" fontId="2" fillId="0" borderId="76" xfId="0" applyFont="1" applyBorder="1"/>
    <xf numFmtId="0" fontId="2" fillId="0" borderId="78" xfId="0" applyFont="1" applyBorder="1"/>
    <xf numFmtId="0" fontId="2" fillId="4" borderId="3" xfId="0" applyFont="1" applyFill="1" applyBorder="1"/>
    <xf numFmtId="10" fontId="2" fillId="4" borderId="77" xfId="0" applyNumberFormat="1" applyFont="1" applyFill="1" applyBorder="1"/>
    <xf numFmtId="0" fontId="2" fillId="0" borderId="67" xfId="0" applyFont="1" applyBorder="1"/>
    <xf numFmtId="0" fontId="2" fillId="4" borderId="79" xfId="0" applyFont="1" applyFill="1" applyBorder="1"/>
    <xf numFmtId="0" fontId="2" fillId="0" borderId="40" xfId="0" applyFont="1" applyBorder="1"/>
    <xf numFmtId="10" fontId="2" fillId="4" borderId="79" xfId="0" applyNumberFormat="1" applyFont="1" applyFill="1" applyBorder="1"/>
    <xf numFmtId="3" fontId="23" fillId="6" borderId="185" xfId="0" applyNumberFormat="1" applyFont="1" applyFill="1" applyBorder="1" applyAlignment="1">
      <alignment horizontal="right" vertical="center" wrapText="1"/>
    </xf>
    <xf numFmtId="0" fontId="43" fillId="0" borderId="0" xfId="0" applyFont="1"/>
    <xf numFmtId="168" fontId="2" fillId="4" borderId="113" xfId="0" applyNumberFormat="1" applyFont="1" applyFill="1" applyBorder="1" applyAlignment="1">
      <alignment horizontal="right" vertical="center"/>
    </xf>
    <xf numFmtId="166" fontId="2" fillId="4" borderId="114" xfId="0" applyNumberFormat="1" applyFont="1" applyFill="1" applyBorder="1" applyAlignment="1">
      <alignment horizontal="right" vertical="center"/>
    </xf>
    <xf numFmtId="2" fontId="2" fillId="4" borderId="111" xfId="0" applyNumberFormat="1" applyFont="1" applyFill="1" applyBorder="1" applyAlignment="1">
      <alignment vertical="center"/>
    </xf>
    <xf numFmtId="0" fontId="2" fillId="0" borderId="221" xfId="0" applyFont="1" applyBorder="1"/>
    <xf numFmtId="0" fontId="2" fillId="0" borderId="222" xfId="0" applyFont="1" applyBorder="1"/>
    <xf numFmtId="0" fontId="2" fillId="0" borderId="96" xfId="0" applyFont="1" applyBorder="1"/>
    <xf numFmtId="0" fontId="2" fillId="4" borderId="82" xfId="0" applyFont="1" applyFill="1" applyBorder="1"/>
    <xf numFmtId="0" fontId="2" fillId="4" borderId="223" xfId="0" applyFont="1" applyFill="1" applyBorder="1" applyAlignment="1">
      <alignment horizontal="left" vertical="center"/>
    </xf>
    <xf numFmtId="170" fontId="2" fillId="0" borderId="222" xfId="0" applyNumberFormat="1" applyFont="1" applyBorder="1"/>
    <xf numFmtId="2" fontId="9" fillId="4" borderId="222" xfId="0" applyNumberFormat="1" applyFont="1" applyFill="1" applyBorder="1"/>
    <xf numFmtId="2" fontId="9" fillId="0" borderId="222" xfId="0" applyNumberFormat="1" applyFont="1" applyBorder="1"/>
    <xf numFmtId="2" fontId="9" fillId="0" borderId="96" xfId="0" applyNumberFormat="1" applyFont="1" applyBorder="1"/>
    <xf numFmtId="10" fontId="2" fillId="4" borderId="82" xfId="0" applyNumberFormat="1" applyFont="1" applyFill="1" applyBorder="1"/>
    <xf numFmtId="170" fontId="2" fillId="0" borderId="223" xfId="0" applyNumberFormat="1" applyFont="1" applyBorder="1"/>
    <xf numFmtId="169" fontId="2" fillId="0" borderId="222" xfId="0" applyNumberFormat="1" applyFont="1" applyBorder="1"/>
    <xf numFmtId="169" fontId="2" fillId="0" borderId="224" xfId="0" applyNumberFormat="1" applyFont="1" applyBorder="1"/>
    <xf numFmtId="9" fontId="2" fillId="4" borderId="133" xfId="0" applyNumberFormat="1" applyFont="1" applyFill="1" applyBorder="1" applyAlignment="1">
      <alignment horizontal="center" vertical="center" wrapText="1"/>
    </xf>
    <xf numFmtId="173" fontId="2" fillId="4" borderId="133" xfId="0" applyNumberFormat="1" applyFont="1" applyFill="1" applyBorder="1" applyAlignment="1">
      <alignment vertical="center"/>
    </xf>
    <xf numFmtId="2" fontId="2" fillId="4" borderId="133" xfId="0" applyNumberFormat="1" applyFont="1" applyFill="1" applyBorder="1" applyAlignment="1">
      <alignment vertical="center"/>
    </xf>
    <xf numFmtId="1" fontId="2" fillId="4" borderId="133" xfId="0" applyNumberFormat="1" applyFont="1" applyFill="1" applyBorder="1" applyAlignment="1">
      <alignment horizontal="center" vertical="center" wrapText="1"/>
    </xf>
    <xf numFmtId="10" fontId="2" fillId="4" borderId="133" xfId="0" applyNumberFormat="1" applyFont="1" applyFill="1" applyBorder="1" applyAlignment="1">
      <alignment vertical="center"/>
    </xf>
    <xf numFmtId="2" fontId="9" fillId="4" borderId="133" xfId="0" applyNumberFormat="1" applyFont="1" applyFill="1" applyBorder="1" applyAlignment="1">
      <alignment vertical="center"/>
    </xf>
    <xf numFmtId="0" fontId="9" fillId="4" borderId="133" xfId="0" applyFont="1" applyFill="1" applyBorder="1" applyAlignment="1">
      <alignment horizontal="center" vertical="center" wrapText="1"/>
    </xf>
    <xf numFmtId="9" fontId="2" fillId="4" borderId="161" xfId="0" applyNumberFormat="1" applyFont="1" applyFill="1" applyBorder="1" applyAlignment="1">
      <alignment horizontal="center" vertical="center" wrapText="1"/>
    </xf>
    <xf numFmtId="173" fontId="2" fillId="4" borderId="161" xfId="0" applyNumberFormat="1" applyFont="1" applyFill="1" applyBorder="1" applyAlignment="1">
      <alignment vertical="center"/>
    </xf>
    <xf numFmtId="2" fontId="2" fillId="4" borderId="161" xfId="0" applyNumberFormat="1" applyFont="1" applyFill="1" applyBorder="1" applyAlignment="1">
      <alignment vertical="center"/>
    </xf>
    <xf numFmtId="0" fontId="9" fillId="4" borderId="164" xfId="0" applyFont="1" applyFill="1" applyBorder="1" applyAlignment="1">
      <alignment horizontal="center" vertical="center" wrapText="1"/>
    </xf>
    <xf numFmtId="173" fontId="9" fillId="4" borderId="164" xfId="0" applyNumberFormat="1" applyFont="1" applyFill="1" applyBorder="1" applyAlignment="1">
      <alignment vertical="center"/>
    </xf>
    <xf numFmtId="2" fontId="9" fillId="4" borderId="164" xfId="0" applyNumberFormat="1" applyFont="1" applyFill="1" applyBorder="1" applyAlignment="1">
      <alignment vertical="center"/>
    </xf>
    <xf numFmtId="10" fontId="2" fillId="4" borderId="164" xfId="0" applyNumberFormat="1" applyFont="1" applyFill="1" applyBorder="1" applyAlignment="1">
      <alignment vertical="center"/>
    </xf>
    <xf numFmtId="9" fontId="2" fillId="4" borderId="133" xfId="3" applyFont="1" applyFill="1" applyBorder="1" applyAlignment="1">
      <alignment horizontal="center" vertical="center" wrapText="1"/>
    </xf>
    <xf numFmtId="49" fontId="2" fillId="4" borderId="138" xfId="0" applyNumberFormat="1" applyFont="1" applyFill="1" applyBorder="1" applyAlignment="1">
      <alignment horizontal="left" vertical="center"/>
    </xf>
    <xf numFmtId="9" fontId="2" fillId="4" borderId="138" xfId="0" applyNumberFormat="1" applyFont="1" applyFill="1" applyBorder="1" applyAlignment="1">
      <alignment horizontal="center" vertical="center" wrapText="1"/>
    </xf>
    <xf numFmtId="173" fontId="2" fillId="4" borderId="138" xfId="0" applyNumberFormat="1" applyFont="1" applyFill="1" applyBorder="1" applyAlignment="1">
      <alignment vertical="center"/>
    </xf>
    <xf numFmtId="2" fontId="2" fillId="4" borderId="138" xfId="0" applyNumberFormat="1" applyFont="1" applyFill="1" applyBorder="1" applyAlignment="1">
      <alignment vertical="center"/>
    </xf>
    <xf numFmtId="2" fontId="9" fillId="4" borderId="138" xfId="0" applyNumberFormat="1" applyFont="1" applyFill="1" applyBorder="1" applyAlignment="1">
      <alignment vertical="center"/>
    </xf>
    <xf numFmtId="14" fontId="2" fillId="4" borderId="138" xfId="0" applyNumberFormat="1" applyFont="1" applyFill="1" applyBorder="1" applyAlignment="1">
      <alignment horizontal="center" vertical="center"/>
    </xf>
    <xf numFmtId="0" fontId="9" fillId="4" borderId="161" xfId="0" applyFont="1" applyFill="1" applyBorder="1" applyAlignment="1">
      <alignment horizontal="center" vertical="center" wrapText="1"/>
    </xf>
    <xf numFmtId="173" fontId="9" fillId="4" borderId="161" xfId="0" applyNumberFormat="1" applyFont="1" applyFill="1" applyBorder="1" applyAlignment="1">
      <alignment vertical="center"/>
    </xf>
    <xf numFmtId="3" fontId="2" fillId="4" borderId="138" xfId="0" applyNumberFormat="1" applyFont="1" applyFill="1" applyBorder="1" applyAlignment="1">
      <alignment vertical="center"/>
    </xf>
    <xf numFmtId="175" fontId="2" fillId="4" borderId="49" xfId="0" applyNumberFormat="1" applyFont="1" applyFill="1" applyBorder="1" applyAlignment="1">
      <alignment vertical="center"/>
    </xf>
    <xf numFmtId="175" fontId="2" fillId="4" borderId="35" xfId="0" applyNumberFormat="1" applyFont="1" applyFill="1" applyBorder="1" applyAlignment="1">
      <alignment vertical="center"/>
    </xf>
    <xf numFmtId="0" fontId="33" fillId="6" borderId="0" xfId="0" applyFont="1" applyFill="1" applyAlignment="1">
      <alignment horizontal="center" vertical="center" wrapText="1"/>
    </xf>
    <xf numFmtId="14" fontId="33" fillId="6" borderId="0" xfId="0" applyNumberFormat="1" applyFont="1" applyFill="1" applyAlignment="1">
      <alignment horizontal="center" vertical="center" wrapText="1"/>
    </xf>
    <xf numFmtId="0" fontId="33" fillId="6" borderId="0" xfId="0" applyFont="1" applyFill="1" applyAlignment="1">
      <alignment horizontal="left" vertical="center" wrapText="1"/>
    </xf>
    <xf numFmtId="0" fontId="33" fillId="6" borderId="0" xfId="0" applyFont="1" applyFill="1" applyAlignment="1">
      <alignment horizontal="right" vertical="center" wrapText="1"/>
    </xf>
    <xf numFmtId="49" fontId="2" fillId="4" borderId="35" xfId="0" applyNumberFormat="1" applyFont="1" applyFill="1" applyBorder="1" applyAlignment="1">
      <alignment vertical="center"/>
    </xf>
    <xf numFmtId="0" fontId="2" fillId="0" borderId="36" xfId="0" applyFont="1" applyBorder="1"/>
    <xf numFmtId="0" fontId="2" fillId="0" borderId="37" xfId="0" applyFont="1" applyBorder="1"/>
    <xf numFmtId="165" fontId="39" fillId="4" borderId="35" xfId="0" applyNumberFormat="1" applyFont="1" applyFill="1" applyBorder="1" applyAlignment="1">
      <alignment horizontal="right" vertical="center" wrapText="1"/>
    </xf>
    <xf numFmtId="0" fontId="39" fillId="4" borderId="34" xfId="0" applyFont="1" applyFill="1" applyBorder="1" applyAlignment="1">
      <alignment horizontal="center" vertical="center" wrapText="1"/>
    </xf>
    <xf numFmtId="165" fontId="2" fillId="0" borderId="35" xfId="0" applyNumberFormat="1" applyFont="1" applyBorder="1"/>
    <xf numFmtId="168" fontId="9" fillId="0" borderId="46" xfId="0" applyNumberFormat="1" applyFont="1" applyBorder="1"/>
    <xf numFmtId="0" fontId="44" fillId="6" borderId="0" xfId="0" applyFont="1" applyFill="1" applyAlignment="1">
      <alignment horizontal="center" vertical="center" wrapText="1"/>
    </xf>
    <xf numFmtId="14" fontId="44" fillId="6" borderId="0" xfId="0" applyNumberFormat="1" applyFont="1" applyFill="1" applyAlignment="1">
      <alignment horizontal="center" vertical="center" wrapText="1"/>
    </xf>
    <xf numFmtId="3" fontId="2" fillId="7" borderId="0" xfId="0" applyNumberFormat="1" applyFont="1" applyFill="1"/>
    <xf numFmtId="3" fontId="2" fillId="6" borderId="0" xfId="0" applyNumberFormat="1" applyFont="1" applyFill="1"/>
    <xf numFmtId="0" fontId="2" fillId="0" borderId="110" xfId="0" applyFont="1" applyBorder="1"/>
    <xf numFmtId="49" fontId="2" fillId="8" borderId="34" xfId="0" applyNumberFormat="1" applyFont="1" applyFill="1" applyBorder="1" applyAlignment="1">
      <alignment horizontal="left" vertical="center"/>
    </xf>
    <xf numFmtId="3" fontId="33" fillId="7" borderId="0" xfId="0" applyNumberFormat="1" applyFont="1" applyFill="1" applyAlignment="1">
      <alignment horizontal="right" vertical="center" wrapText="1"/>
    </xf>
    <xf numFmtId="0" fontId="2" fillId="0" borderId="115" xfId="0" applyFont="1" applyBorder="1"/>
    <xf numFmtId="3" fontId="2" fillId="0" borderId="0" xfId="0" applyNumberFormat="1" applyFont="1"/>
    <xf numFmtId="3" fontId="33" fillId="6" borderId="0" xfId="0" applyNumberFormat="1" applyFont="1" applyFill="1" applyAlignment="1">
      <alignment horizontal="center" vertical="center" wrapText="1"/>
    </xf>
    <xf numFmtId="0" fontId="44" fillId="6" borderId="0" xfId="0" applyFont="1" applyFill="1" applyAlignment="1">
      <alignment horizontal="right" vertical="center" wrapText="1"/>
    </xf>
    <xf numFmtId="3" fontId="44" fillId="6" borderId="0" xfId="0" applyNumberFormat="1" applyFont="1" applyFill="1" applyAlignment="1">
      <alignment horizontal="right" vertical="center" wrapText="1"/>
    </xf>
    <xf numFmtId="0" fontId="39" fillId="4" borderId="115" xfId="0" applyFont="1" applyFill="1" applyBorder="1" applyAlignment="1">
      <alignment horizontal="left" vertical="center" wrapText="1"/>
    </xf>
    <xf numFmtId="49" fontId="2" fillId="8" borderId="48" xfId="0" applyNumberFormat="1" applyFont="1" applyFill="1" applyBorder="1" applyAlignment="1">
      <alignment horizontal="left" vertical="center"/>
    </xf>
    <xf numFmtId="0" fontId="2" fillId="0" borderId="42" xfId="0" applyFont="1" applyBorder="1"/>
    <xf numFmtId="49" fontId="39" fillId="4" borderId="115" xfId="0" applyNumberFormat="1" applyFont="1" applyFill="1" applyBorder="1" applyAlignment="1">
      <alignment horizontal="left" vertical="center" wrapText="1"/>
    </xf>
    <xf numFmtId="49" fontId="9" fillId="8" borderId="55" xfId="0" applyNumberFormat="1" applyFont="1" applyFill="1" applyBorder="1" applyAlignment="1">
      <alignment vertical="center"/>
    </xf>
    <xf numFmtId="170" fontId="2" fillId="8" borderId="101" xfId="0" applyNumberFormat="1" applyFont="1" applyFill="1" applyBorder="1" applyAlignment="1">
      <alignment vertical="top"/>
    </xf>
    <xf numFmtId="165" fontId="2" fillId="8" borderId="48" xfId="0" applyNumberFormat="1" applyFont="1" applyFill="1" applyBorder="1" applyAlignment="1">
      <alignment vertical="top"/>
    </xf>
    <xf numFmtId="165" fontId="2" fillId="8" borderId="34" xfId="0" applyNumberFormat="1" applyFont="1" applyFill="1" applyBorder="1" applyAlignment="1">
      <alignment vertical="top"/>
    </xf>
    <xf numFmtId="49" fontId="39" fillId="4" borderId="39" xfId="0" applyNumberFormat="1" applyFont="1" applyFill="1" applyBorder="1" applyAlignment="1">
      <alignment horizontal="right" vertical="center" wrapText="1"/>
    </xf>
    <xf numFmtId="165" fontId="2" fillId="4" borderId="34" xfId="0" applyNumberFormat="1" applyFont="1" applyFill="1" applyBorder="1" applyAlignment="1">
      <alignment vertical="top"/>
    </xf>
    <xf numFmtId="165" fontId="2" fillId="4" borderId="34" xfId="0" applyNumberFormat="1" applyFont="1" applyFill="1" applyBorder="1" applyAlignment="1">
      <alignment horizontal="center" vertical="center" wrapText="1"/>
    </xf>
    <xf numFmtId="0" fontId="2" fillId="4" borderId="77" xfId="0" applyFont="1" applyFill="1" applyBorder="1" applyAlignment="1">
      <alignment horizontal="center"/>
    </xf>
    <xf numFmtId="0" fontId="2" fillId="4" borderId="79" xfId="0" applyFont="1" applyFill="1" applyBorder="1" applyAlignment="1">
      <alignment horizontal="center"/>
    </xf>
    <xf numFmtId="3" fontId="23" fillId="0" borderId="133" xfId="0" applyNumberFormat="1" applyFont="1" applyBorder="1" applyAlignment="1">
      <alignment horizontal="center"/>
    </xf>
    <xf numFmtId="3" fontId="45" fillId="0" borderId="133" xfId="5" applyNumberFormat="1" applyFont="1" applyFill="1" applyBorder="1" applyAlignment="1">
      <alignment horizontal="right" vertical="center" wrapText="1"/>
    </xf>
    <xf numFmtId="0" fontId="2" fillId="0" borderId="39" xfId="0" applyFont="1" applyBorder="1"/>
    <xf numFmtId="0" fontId="2" fillId="0" borderId="225" xfId="0" applyFont="1" applyBorder="1"/>
    <xf numFmtId="49" fontId="9" fillId="8" borderId="113" xfId="0" applyNumberFormat="1" applyFont="1" applyFill="1" applyBorder="1" applyAlignment="1">
      <alignment horizontal="center" vertical="center"/>
    </xf>
    <xf numFmtId="14" fontId="2" fillId="4" borderId="111" xfId="0" applyNumberFormat="1" applyFont="1" applyFill="1" applyBorder="1" applyAlignment="1">
      <alignment vertical="center"/>
    </xf>
    <xf numFmtId="49" fontId="9" fillId="8" borderId="133" xfId="0" applyNumberFormat="1" applyFont="1" applyFill="1" applyBorder="1" applyAlignment="1">
      <alignment horizontal="left" vertical="center" wrapText="1"/>
    </xf>
    <xf numFmtId="3" fontId="2" fillId="8" borderId="133" xfId="0" applyNumberFormat="1" applyFont="1" applyFill="1" applyBorder="1" applyAlignment="1">
      <alignment horizontal="center" vertical="center" wrapText="1"/>
    </xf>
    <xf numFmtId="3" fontId="2" fillId="8" borderId="133" xfId="0" applyNumberFormat="1" applyFont="1" applyFill="1" applyBorder="1" applyAlignment="1">
      <alignment horizontal="right" vertical="center"/>
    </xf>
    <xf numFmtId="0" fontId="9" fillId="8" borderId="133" xfId="0" applyFont="1" applyFill="1" applyBorder="1" applyAlignment="1">
      <alignment horizontal="center" vertical="center"/>
    </xf>
    <xf numFmtId="10" fontId="9" fillId="8" borderId="133" xfId="0" applyNumberFormat="1" applyFont="1" applyFill="1" applyBorder="1" applyAlignment="1">
      <alignment horizontal="center" vertical="center"/>
    </xf>
    <xf numFmtId="14" fontId="2" fillId="4" borderId="133" xfId="0" applyNumberFormat="1" applyFont="1" applyFill="1" applyBorder="1" applyAlignment="1">
      <alignment vertical="center"/>
    </xf>
    <xf numFmtId="0" fontId="2" fillId="8" borderId="133" xfId="0" applyFont="1" applyFill="1" applyBorder="1" applyAlignment="1">
      <alignment horizontal="left" vertical="center" wrapText="1"/>
    </xf>
    <xf numFmtId="0" fontId="9" fillId="4" borderId="133" xfId="0" applyFont="1" applyFill="1" applyBorder="1" applyAlignment="1">
      <alignment horizontal="center" vertical="center"/>
    </xf>
    <xf numFmtId="49" fontId="2" fillId="8" borderId="133" xfId="0" applyNumberFormat="1" applyFont="1" applyFill="1" applyBorder="1" applyAlignment="1">
      <alignment horizontal="left" vertical="center"/>
    </xf>
    <xf numFmtId="2" fontId="2" fillId="8" borderId="133" xfId="0" applyNumberFormat="1" applyFont="1" applyFill="1" applyBorder="1" applyAlignment="1">
      <alignment vertical="center"/>
    </xf>
    <xf numFmtId="2" fontId="9" fillId="8" borderId="133" xfId="0" applyNumberFormat="1" applyFont="1" applyFill="1" applyBorder="1" applyAlignment="1">
      <alignment vertical="center"/>
    </xf>
    <xf numFmtId="49" fontId="9" fillId="8" borderId="161" xfId="0" applyNumberFormat="1" applyFont="1" applyFill="1" applyBorder="1" applyAlignment="1">
      <alignment horizontal="left" vertical="center" wrapText="1"/>
    </xf>
    <xf numFmtId="3" fontId="2" fillId="8" borderId="161" xfId="0" applyNumberFormat="1" applyFont="1" applyFill="1" applyBorder="1" applyAlignment="1">
      <alignment horizontal="center" vertical="center" wrapText="1"/>
    </xf>
    <xf numFmtId="3" fontId="2" fillId="8" borderId="161" xfId="0" applyNumberFormat="1" applyFont="1" applyFill="1" applyBorder="1" applyAlignment="1">
      <alignment horizontal="right" vertical="center"/>
    </xf>
    <xf numFmtId="0" fontId="9" fillId="8" borderId="161" xfId="0" applyFont="1" applyFill="1" applyBorder="1" applyAlignment="1">
      <alignment horizontal="center" vertical="center"/>
    </xf>
    <xf numFmtId="10" fontId="9" fillId="8" borderId="161" xfId="0" applyNumberFormat="1" applyFont="1" applyFill="1" applyBorder="1" applyAlignment="1">
      <alignment horizontal="center" vertical="center"/>
    </xf>
    <xf numFmtId="14" fontId="2" fillId="4" borderId="161" xfId="0" applyNumberFormat="1" applyFont="1" applyFill="1" applyBorder="1" applyAlignment="1">
      <alignment vertical="center"/>
    </xf>
    <xf numFmtId="4" fontId="2" fillId="8" borderId="133" xfId="0" applyNumberFormat="1" applyFont="1" applyFill="1" applyBorder="1" applyAlignment="1">
      <alignment horizontal="center" vertical="center" wrapText="1"/>
    </xf>
    <xf numFmtId="49" fontId="2" fillId="8" borderId="138" xfId="0" applyNumberFormat="1" applyFont="1" applyFill="1" applyBorder="1" applyAlignment="1">
      <alignment horizontal="left" vertical="center"/>
    </xf>
    <xf numFmtId="3" fontId="23" fillId="0" borderId="138" xfId="0" applyNumberFormat="1" applyFont="1" applyBorder="1" applyAlignment="1">
      <alignment horizontal="center"/>
    </xf>
    <xf numFmtId="3" fontId="2" fillId="8" borderId="138" xfId="0" applyNumberFormat="1" applyFont="1" applyFill="1" applyBorder="1" applyAlignment="1">
      <alignment horizontal="right" vertical="center"/>
    </xf>
    <xf numFmtId="2" fontId="9" fillId="8" borderId="138" xfId="0" applyNumberFormat="1" applyFont="1" applyFill="1" applyBorder="1" applyAlignment="1">
      <alignment vertical="center"/>
    </xf>
    <xf numFmtId="2" fontId="2" fillId="8" borderId="138" xfId="0" applyNumberFormat="1" applyFont="1" applyFill="1" applyBorder="1" applyAlignment="1">
      <alignment vertical="center"/>
    </xf>
    <xf numFmtId="14" fontId="2" fillId="4" borderId="138" xfId="0" applyNumberFormat="1" applyFont="1" applyFill="1" applyBorder="1" applyAlignment="1">
      <alignment vertical="center"/>
    </xf>
    <xf numFmtId="0" fontId="2" fillId="8" borderId="126" xfId="0" applyFont="1" applyFill="1" applyBorder="1"/>
    <xf numFmtId="0" fontId="2" fillId="8" borderId="82" xfId="0" applyFont="1" applyFill="1" applyBorder="1"/>
    <xf numFmtId="0" fontId="2" fillId="8" borderId="82" xfId="0" applyFont="1" applyFill="1" applyBorder="1" applyAlignment="1">
      <alignment horizontal="center"/>
    </xf>
    <xf numFmtId="0" fontId="2" fillId="8" borderId="82" xfId="0" applyFont="1" applyFill="1" applyBorder="1" applyAlignment="1">
      <alignment horizontal="left" vertical="center"/>
    </xf>
    <xf numFmtId="170" fontId="2" fillId="8" borderId="82" xfId="0" applyNumberFormat="1" applyFont="1" applyFill="1" applyBorder="1"/>
    <xf numFmtId="2" fontId="9" fillId="8" borderId="82" xfId="0" applyNumberFormat="1" applyFont="1" applyFill="1" applyBorder="1"/>
    <xf numFmtId="170" fontId="2" fillId="0" borderId="82" xfId="0" applyNumberFormat="1" applyFont="1" applyBorder="1"/>
    <xf numFmtId="169" fontId="2" fillId="0" borderId="82" xfId="0" applyNumberFormat="1" applyFont="1" applyBorder="1"/>
    <xf numFmtId="169" fontId="2" fillId="0" borderId="227" xfId="0" applyNumberFormat="1" applyFont="1" applyBorder="1"/>
    <xf numFmtId="49" fontId="2" fillId="8" borderId="202" xfId="0" applyNumberFormat="1" applyFont="1" applyFill="1" applyBorder="1" applyAlignment="1">
      <alignment horizontal="left" vertical="center"/>
    </xf>
    <xf numFmtId="0" fontId="2" fillId="8" borderId="202" xfId="0" applyFont="1" applyFill="1" applyBorder="1"/>
    <xf numFmtId="165" fontId="2" fillId="8" borderId="202" xfId="0" applyNumberFormat="1" applyFont="1" applyFill="1" applyBorder="1" applyAlignment="1">
      <alignment horizontal="center" vertical="center" wrapText="1"/>
    </xf>
    <xf numFmtId="3" fontId="9" fillId="8" borderId="202" xfId="0" applyNumberFormat="1" applyFont="1" applyFill="1" applyBorder="1" applyAlignment="1">
      <alignment horizontal="right" vertical="center" wrapText="1"/>
    </xf>
    <xf numFmtId="2" fontId="2" fillId="8" borderId="202" xfId="0" applyNumberFormat="1" applyFont="1" applyFill="1" applyBorder="1" applyAlignment="1">
      <alignment vertical="center"/>
    </xf>
    <xf numFmtId="44" fontId="2" fillId="4" borderId="202" xfId="1" applyFont="1" applyFill="1" applyBorder="1" applyAlignment="1">
      <alignment vertical="center"/>
    </xf>
    <xf numFmtId="14" fontId="2" fillId="4" borderId="202" xfId="0" applyNumberFormat="1" applyFont="1" applyFill="1" applyBorder="1" applyAlignment="1">
      <alignment vertical="center"/>
    </xf>
    <xf numFmtId="49" fontId="2" fillId="8" borderId="207" xfId="0" applyNumberFormat="1" applyFont="1" applyFill="1" applyBorder="1" applyAlignment="1">
      <alignment horizontal="left" vertical="center"/>
    </xf>
    <xf numFmtId="0" fontId="2" fillId="8" borderId="207" xfId="0" applyFont="1" applyFill="1" applyBorder="1"/>
    <xf numFmtId="165" fontId="2" fillId="8" borderId="207" xfId="0" applyNumberFormat="1" applyFont="1" applyFill="1" applyBorder="1" applyAlignment="1">
      <alignment horizontal="center" vertical="center" wrapText="1"/>
    </xf>
    <xf numFmtId="3" fontId="9" fillId="8" borderId="207" xfId="0" applyNumberFormat="1" applyFont="1" applyFill="1" applyBorder="1" applyAlignment="1">
      <alignment horizontal="right" vertical="center"/>
    </xf>
    <xf numFmtId="2" fontId="9" fillId="8" borderId="207" xfId="0" applyNumberFormat="1" applyFont="1" applyFill="1" applyBorder="1" applyAlignment="1">
      <alignment vertical="center"/>
    </xf>
    <xf numFmtId="44" fontId="2" fillId="8" borderId="207" xfId="1" applyFont="1" applyFill="1" applyBorder="1" applyAlignment="1">
      <alignment vertical="center"/>
    </xf>
    <xf numFmtId="2" fontId="9" fillId="4" borderId="207" xfId="0" applyNumberFormat="1" applyFont="1" applyFill="1" applyBorder="1" applyAlignment="1">
      <alignment vertical="center"/>
    </xf>
    <xf numFmtId="169" fontId="2" fillId="4" borderId="207" xfId="0" applyNumberFormat="1" applyFont="1" applyFill="1" applyBorder="1" applyAlignment="1">
      <alignment vertical="center"/>
    </xf>
    <xf numFmtId="0" fontId="2" fillId="4" borderId="34" xfId="0" applyFont="1" applyFill="1" applyBorder="1"/>
    <xf numFmtId="10" fontId="2" fillId="4" borderId="57" xfId="0" applyNumberFormat="1" applyFont="1" applyFill="1" applyBorder="1"/>
    <xf numFmtId="169" fontId="2" fillId="0" borderId="9" xfId="0" applyNumberFormat="1" applyFont="1" applyBorder="1"/>
    <xf numFmtId="1" fontId="2" fillId="4" borderId="35" xfId="0" applyNumberFormat="1" applyFont="1" applyFill="1" applyBorder="1" applyAlignment="1">
      <alignment vertical="center"/>
    </xf>
    <xf numFmtId="1" fontId="2" fillId="4" borderId="46" xfId="0" applyNumberFormat="1" applyFont="1" applyFill="1" applyBorder="1" applyAlignment="1">
      <alignment vertical="center"/>
    </xf>
    <xf numFmtId="2" fontId="9" fillId="0" borderId="36" xfId="0" applyNumberFormat="1" applyFont="1" applyBorder="1" applyAlignment="1">
      <alignment vertical="center"/>
    </xf>
    <xf numFmtId="0" fontId="2" fillId="0" borderId="10" xfId="0" applyFont="1" applyBorder="1" applyAlignment="1">
      <alignment horizontal="right" vertical="center"/>
    </xf>
    <xf numFmtId="0" fontId="2" fillId="0" borderId="38" xfId="0" applyFont="1" applyBorder="1" applyAlignment="1">
      <alignment vertical="center"/>
    </xf>
    <xf numFmtId="165" fontId="2" fillId="0" borderId="35" xfId="0" applyNumberFormat="1" applyFont="1" applyBorder="1" applyAlignment="1">
      <alignment horizontal="center" vertical="center"/>
    </xf>
    <xf numFmtId="0" fontId="2" fillId="6" borderId="0" xfId="0" applyFont="1" applyFill="1" applyAlignment="1">
      <alignment vertical="center"/>
    </xf>
    <xf numFmtId="165" fontId="2" fillId="0" borderId="35" xfId="0" applyNumberFormat="1" applyFont="1" applyBorder="1" applyAlignment="1">
      <alignment horizontal="right" vertical="center"/>
    </xf>
    <xf numFmtId="168" fontId="2" fillId="0" borderId="35" xfId="0" applyNumberFormat="1" applyFont="1" applyBorder="1" applyAlignment="1">
      <alignment horizontal="right" vertical="center"/>
    </xf>
    <xf numFmtId="0" fontId="9" fillId="0" borderId="125" xfId="0" applyFont="1" applyBorder="1" applyAlignment="1">
      <alignment horizontal="left" vertical="center"/>
    </xf>
    <xf numFmtId="0" fontId="9" fillId="0" borderId="95" xfId="0" applyFont="1" applyBorder="1" applyAlignment="1">
      <alignment horizontal="left" vertical="center"/>
    </xf>
    <xf numFmtId="0" fontId="9" fillId="0" borderId="120" xfId="0" applyFont="1" applyBorder="1" applyAlignment="1">
      <alignment horizontal="left" vertical="center"/>
    </xf>
    <xf numFmtId="168" fontId="2" fillId="0" borderId="114" xfId="0" applyNumberFormat="1" applyFont="1" applyBorder="1" applyAlignment="1">
      <alignment horizontal="right" vertical="center"/>
    </xf>
    <xf numFmtId="168" fontId="2" fillId="0" borderId="46" xfId="0" applyNumberFormat="1" applyFont="1" applyBorder="1" applyAlignment="1">
      <alignment horizontal="right" vertical="center"/>
    </xf>
    <xf numFmtId="2" fontId="9" fillId="0" borderId="41" xfId="0" applyNumberFormat="1" applyFont="1" applyBorder="1" applyAlignment="1">
      <alignment vertical="center"/>
    </xf>
    <xf numFmtId="166" fontId="2" fillId="0" borderId="9" xfId="0" applyNumberFormat="1" applyFont="1" applyBorder="1" applyAlignment="1">
      <alignment vertical="center"/>
    </xf>
    <xf numFmtId="0" fontId="2" fillId="0" borderId="67" xfId="0" applyFont="1" applyBorder="1" applyAlignment="1">
      <alignment vertical="center"/>
    </xf>
    <xf numFmtId="168" fontId="2" fillId="0" borderId="39" xfId="0" applyNumberFormat="1" applyFont="1" applyBorder="1" applyAlignment="1">
      <alignment vertical="center"/>
    </xf>
    <xf numFmtId="169" fontId="2" fillId="0" borderId="9" xfId="0" applyNumberFormat="1" applyFont="1" applyBorder="1" applyAlignment="1">
      <alignment vertical="center"/>
    </xf>
    <xf numFmtId="170" fontId="2" fillId="4" borderId="32" xfId="0" applyNumberFormat="1" applyFont="1" applyFill="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49" fontId="2" fillId="0" borderId="45" xfId="0" applyNumberFormat="1" applyFont="1" applyBorder="1" applyAlignment="1">
      <alignment vertical="center"/>
    </xf>
    <xf numFmtId="0" fontId="2" fillId="0" borderId="39" xfId="0" applyFont="1" applyBorder="1" applyAlignment="1">
      <alignment vertical="center"/>
    </xf>
    <xf numFmtId="0" fontId="2" fillId="0" borderId="115" xfId="0" applyFont="1" applyBorder="1" applyAlignment="1">
      <alignment vertical="center"/>
    </xf>
    <xf numFmtId="49" fontId="9" fillId="4" borderId="87" xfId="0" applyNumberFormat="1" applyFont="1" applyFill="1" applyBorder="1" applyAlignment="1">
      <alignment horizontal="center" vertical="center"/>
    </xf>
    <xf numFmtId="2" fontId="9" fillId="4" borderId="161" xfId="0" applyNumberFormat="1" applyFont="1" applyFill="1" applyBorder="1" applyAlignment="1">
      <alignment vertical="center"/>
    </xf>
    <xf numFmtId="0" fontId="2" fillId="0" borderId="221" xfId="0" applyFont="1" applyBorder="1" applyAlignment="1">
      <alignment vertical="center"/>
    </xf>
    <xf numFmtId="0" fontId="2" fillId="0" borderId="222" xfId="0" applyFont="1" applyBorder="1" applyAlignment="1">
      <alignment vertical="center"/>
    </xf>
    <xf numFmtId="0" fontId="2" fillId="0" borderId="96" xfId="0" applyFont="1" applyBorder="1" applyAlignment="1">
      <alignment vertical="center"/>
    </xf>
    <xf numFmtId="0" fontId="2" fillId="4" borderId="82" xfId="0" applyFont="1" applyFill="1" applyBorder="1" applyAlignment="1">
      <alignment vertical="center"/>
    </xf>
    <xf numFmtId="170" fontId="2" fillId="0" borderId="222" xfId="0" applyNumberFormat="1" applyFont="1" applyBorder="1" applyAlignment="1">
      <alignment vertical="center"/>
    </xf>
    <xf numFmtId="2" fontId="9" fillId="4" borderId="222" xfId="0" applyNumberFormat="1" applyFont="1" applyFill="1" applyBorder="1" applyAlignment="1">
      <alignment vertical="center"/>
    </xf>
    <xf numFmtId="2" fontId="9" fillId="0" borderId="222" xfId="0" applyNumberFormat="1" applyFont="1" applyBorder="1" applyAlignment="1">
      <alignment vertical="center"/>
    </xf>
    <xf numFmtId="10" fontId="2" fillId="4" borderId="222" xfId="0" applyNumberFormat="1" applyFont="1" applyFill="1" applyBorder="1" applyAlignment="1">
      <alignment vertical="center"/>
    </xf>
    <xf numFmtId="169" fontId="2" fillId="0" borderId="222" xfId="0" applyNumberFormat="1" applyFont="1" applyBorder="1" applyAlignment="1">
      <alignment vertical="center"/>
    </xf>
    <xf numFmtId="169" fontId="2" fillId="0" borderId="224" xfId="0" applyNumberFormat="1" applyFont="1" applyBorder="1" applyAlignment="1">
      <alignment vertical="center"/>
    </xf>
    <xf numFmtId="49" fontId="2" fillId="4" borderId="202" xfId="0" applyNumberFormat="1" applyFont="1" applyFill="1" applyBorder="1" applyAlignment="1">
      <alignment horizontal="left" vertical="center"/>
    </xf>
    <xf numFmtId="173" fontId="9" fillId="4" borderId="202" xfId="0" applyNumberFormat="1" applyFont="1" applyFill="1" applyBorder="1" applyAlignment="1">
      <alignment vertical="center"/>
    </xf>
    <xf numFmtId="2" fontId="2" fillId="4" borderId="202" xfId="0" applyNumberFormat="1" applyFont="1" applyFill="1" applyBorder="1" applyAlignment="1">
      <alignment vertical="center"/>
    </xf>
    <xf numFmtId="169" fontId="2" fillId="4" borderId="202" xfId="0" applyNumberFormat="1" applyFont="1" applyFill="1" applyBorder="1" applyAlignment="1">
      <alignment vertical="center"/>
    </xf>
    <xf numFmtId="49" fontId="2" fillId="4" borderId="207" xfId="0" applyNumberFormat="1" applyFont="1" applyFill="1" applyBorder="1" applyAlignment="1">
      <alignment horizontal="left" vertical="center"/>
    </xf>
    <xf numFmtId="173" fontId="9" fillId="4" borderId="207" xfId="0" applyNumberFormat="1" applyFont="1" applyFill="1" applyBorder="1" applyAlignment="1">
      <alignment vertical="center"/>
    </xf>
    <xf numFmtId="10" fontId="2" fillId="4" borderId="207" xfId="0" applyNumberFormat="1" applyFont="1" applyFill="1" applyBorder="1" applyAlignment="1">
      <alignment vertical="center"/>
    </xf>
    <xf numFmtId="2" fontId="9" fillId="4" borderId="9" xfId="0" applyNumberFormat="1" applyFont="1" applyFill="1" applyBorder="1" applyAlignment="1">
      <alignment vertical="center"/>
    </xf>
    <xf numFmtId="176" fontId="39" fillId="4" borderId="35" xfId="1" applyNumberFormat="1" applyFont="1" applyFill="1" applyBorder="1" applyAlignment="1">
      <alignment horizontal="right" vertical="center" wrapText="1"/>
    </xf>
    <xf numFmtId="175" fontId="2" fillId="4" borderId="48" xfId="0" applyNumberFormat="1" applyFont="1" applyFill="1" applyBorder="1" applyAlignment="1">
      <alignment vertical="top"/>
    </xf>
    <xf numFmtId="175" fontId="2" fillId="4" borderId="34" xfId="0" applyNumberFormat="1" applyFont="1" applyFill="1" applyBorder="1" applyAlignment="1">
      <alignment vertical="top"/>
    </xf>
    <xf numFmtId="170" fontId="2" fillId="4" borderId="34" xfId="0" applyNumberFormat="1" applyFont="1" applyFill="1" applyBorder="1" applyAlignment="1">
      <alignment vertical="top"/>
    </xf>
    <xf numFmtId="170" fontId="2" fillId="4" borderId="45" xfId="0" applyNumberFormat="1" applyFont="1" applyFill="1" applyBorder="1" applyAlignment="1">
      <alignment vertical="top"/>
    </xf>
    <xf numFmtId="0" fontId="2" fillId="4" borderId="113" xfId="0" applyFont="1" applyFill="1" applyBorder="1"/>
    <xf numFmtId="168" fontId="2" fillId="0" borderId="114" xfId="0" applyNumberFormat="1" applyFont="1" applyBorder="1"/>
    <xf numFmtId="49" fontId="2" fillId="4" borderId="111" xfId="0" applyNumberFormat="1" applyFont="1" applyFill="1" applyBorder="1" applyAlignment="1">
      <alignment vertical="center" wrapText="1"/>
    </xf>
    <xf numFmtId="2" fontId="9" fillId="4" borderId="36" xfId="0" applyNumberFormat="1" applyFont="1" applyFill="1" applyBorder="1" applyAlignment="1">
      <alignment vertical="center"/>
    </xf>
    <xf numFmtId="0" fontId="39" fillId="4" borderId="38" xfId="0" applyFont="1" applyFill="1" applyBorder="1" applyAlignment="1">
      <alignment horizontal="right" vertical="center" wrapText="1"/>
    </xf>
    <xf numFmtId="176" fontId="2" fillId="4" borderId="114" xfId="1" applyNumberFormat="1" applyFont="1" applyFill="1" applyBorder="1" applyAlignment="1">
      <alignment horizontal="center" vertical="center"/>
    </xf>
    <xf numFmtId="49" fontId="9" fillId="4" borderId="181" xfId="0" applyNumberFormat="1" applyFont="1" applyFill="1" applyBorder="1" applyAlignment="1">
      <alignment horizontal="left" vertical="top"/>
    </xf>
    <xf numFmtId="0" fontId="9" fillId="4" borderId="80" xfId="0" applyFont="1" applyFill="1" applyBorder="1" applyAlignment="1">
      <alignment horizontal="left" vertical="top"/>
    </xf>
    <xf numFmtId="0" fontId="9" fillId="4" borderId="182" xfId="0" applyFont="1" applyFill="1" applyBorder="1" applyAlignment="1">
      <alignment horizontal="left" vertical="top"/>
    </xf>
    <xf numFmtId="176" fontId="2" fillId="4" borderId="138" xfId="1" applyNumberFormat="1" applyFont="1" applyFill="1" applyBorder="1" applyAlignment="1">
      <alignment horizontal="center" vertical="center"/>
    </xf>
    <xf numFmtId="176" fontId="2" fillId="4" borderId="133" xfId="1" applyNumberFormat="1" applyFont="1" applyFill="1" applyBorder="1" applyAlignment="1">
      <alignment horizontal="center" vertical="center"/>
    </xf>
    <xf numFmtId="2" fontId="9" fillId="4" borderId="41" xfId="0" applyNumberFormat="1" applyFont="1" applyFill="1" applyBorder="1" applyAlignment="1">
      <alignment vertical="center"/>
    </xf>
    <xf numFmtId="0" fontId="2" fillId="4" borderId="116" xfId="0" applyFont="1" applyFill="1" applyBorder="1"/>
    <xf numFmtId="168" fontId="2" fillId="4" borderId="39" xfId="0" applyNumberFormat="1" applyFont="1" applyFill="1" applyBorder="1"/>
    <xf numFmtId="0" fontId="2" fillId="4" borderId="67" xfId="0" applyFont="1" applyFill="1" applyBorder="1"/>
    <xf numFmtId="49" fontId="2" fillId="0" borderId="34" xfId="0" applyNumberFormat="1" applyFont="1" applyBorder="1" applyAlignment="1">
      <alignment horizontal="left"/>
    </xf>
    <xf numFmtId="2" fontId="9" fillId="4" borderId="34" xfId="0" applyNumberFormat="1" applyFont="1" applyFill="1" applyBorder="1"/>
    <xf numFmtId="2" fontId="2" fillId="0" borderId="34" xfId="0" applyNumberFormat="1" applyFont="1" applyBorder="1"/>
    <xf numFmtId="14" fontId="2" fillId="4" borderId="34" xfId="0" applyNumberFormat="1" applyFont="1" applyFill="1" applyBorder="1"/>
    <xf numFmtId="10" fontId="2" fillId="4" borderId="34" xfId="0" applyNumberFormat="1" applyFont="1" applyFill="1" applyBorder="1"/>
    <xf numFmtId="0" fontId="2" fillId="4" borderId="36" xfId="0" applyFont="1" applyFill="1" applyBorder="1"/>
    <xf numFmtId="2" fontId="2" fillId="0" borderId="50" xfId="0" applyNumberFormat="1" applyFont="1" applyBorder="1"/>
    <xf numFmtId="2" fontId="2" fillId="0" borderId="73" xfId="0" applyNumberFormat="1" applyFont="1" applyBorder="1"/>
    <xf numFmtId="2" fontId="2" fillId="4" borderId="34" xfId="0" applyNumberFormat="1" applyFont="1" applyFill="1" applyBorder="1"/>
    <xf numFmtId="0" fontId="2" fillId="0" borderId="72" xfId="0" applyFont="1" applyBorder="1"/>
    <xf numFmtId="49" fontId="2" fillId="0" borderId="45" xfId="0" applyNumberFormat="1" applyFont="1" applyBorder="1" applyAlignment="1">
      <alignment horizontal="left"/>
    </xf>
    <xf numFmtId="2" fontId="9" fillId="4" borderId="45" xfId="0" applyNumberFormat="1" applyFont="1" applyFill="1" applyBorder="1"/>
    <xf numFmtId="2" fontId="2" fillId="0" borderId="45" xfId="0" applyNumberFormat="1" applyFont="1" applyBorder="1"/>
    <xf numFmtId="2" fontId="9" fillId="0" borderId="45" xfId="0" applyNumberFormat="1" applyFont="1" applyBorder="1"/>
    <xf numFmtId="14" fontId="2" fillId="4" borderId="45" xfId="0" applyNumberFormat="1" applyFont="1" applyFill="1" applyBorder="1"/>
    <xf numFmtId="49" fontId="2" fillId="0" borderId="48" xfId="0" applyNumberFormat="1" applyFont="1" applyBorder="1" applyAlignment="1">
      <alignment horizontal="left"/>
    </xf>
    <xf numFmtId="165" fontId="9" fillId="0" borderId="48" xfId="0" applyNumberFormat="1" applyFont="1" applyBorder="1"/>
    <xf numFmtId="2" fontId="2" fillId="4" borderId="48" xfId="0" applyNumberFormat="1" applyFont="1" applyFill="1" applyBorder="1"/>
    <xf numFmtId="2" fontId="2" fillId="0" borderId="48" xfId="0" applyNumberFormat="1" applyFont="1" applyBorder="1"/>
    <xf numFmtId="169" fontId="2" fillId="4" borderId="48" xfId="0" applyNumberFormat="1" applyFont="1" applyFill="1" applyBorder="1"/>
    <xf numFmtId="165" fontId="9" fillId="0" borderId="45" xfId="0" applyNumberFormat="1" applyFont="1" applyBorder="1"/>
    <xf numFmtId="10" fontId="2" fillId="0" borderId="45" xfId="0" applyNumberFormat="1" applyFont="1" applyBorder="1"/>
    <xf numFmtId="169" fontId="2" fillId="4" borderId="45" xfId="0" applyNumberFormat="1" applyFont="1" applyFill="1" applyBorder="1"/>
    <xf numFmtId="0" fontId="2" fillId="0" borderId="93" xfId="0" applyFont="1" applyBorder="1" applyAlignment="1">
      <alignment horizontal="left"/>
    </xf>
    <xf numFmtId="169" fontId="2" fillId="4" borderId="9" xfId="0" applyNumberFormat="1" applyFont="1" applyFill="1" applyBorder="1"/>
    <xf numFmtId="49" fontId="9" fillId="0" borderId="55" xfId="0" applyNumberFormat="1" applyFont="1" applyBorder="1"/>
    <xf numFmtId="170" fontId="2" fillId="0" borderId="59" xfId="0" applyNumberFormat="1" applyFont="1" applyBorder="1"/>
    <xf numFmtId="175" fontId="2" fillId="0" borderId="48" xfId="0" applyNumberFormat="1" applyFont="1" applyBorder="1"/>
    <xf numFmtId="175" fontId="2" fillId="0" borderId="34" xfId="0" applyNumberFormat="1" applyFont="1" applyBorder="1"/>
    <xf numFmtId="175" fontId="2" fillId="0" borderId="45" xfId="0" applyNumberFormat="1" applyFont="1" applyBorder="1"/>
    <xf numFmtId="0" fontId="2" fillId="0" borderId="21" xfId="0" applyFont="1" applyBorder="1"/>
    <xf numFmtId="10" fontId="2" fillId="4" borderId="3" xfId="0" applyNumberFormat="1" applyFont="1" applyFill="1" applyBorder="1"/>
    <xf numFmtId="3" fontId="40" fillId="0" borderId="39" xfId="0" applyNumberFormat="1" applyFont="1" applyBorder="1"/>
    <xf numFmtId="3" fontId="2" fillId="4" borderId="40" xfId="0" applyNumberFormat="1" applyFont="1" applyFill="1" applyBorder="1"/>
    <xf numFmtId="0" fontId="40" fillId="6" borderId="39" xfId="0" applyFont="1" applyFill="1" applyBorder="1" applyAlignment="1">
      <alignment horizontal="center" vertical="center" wrapText="1"/>
    </xf>
    <xf numFmtId="49" fontId="2" fillId="0" borderId="111" xfId="0" applyNumberFormat="1" applyFont="1" applyBorder="1" applyAlignment="1">
      <alignment horizontal="left"/>
    </xf>
    <xf numFmtId="165" fontId="2" fillId="0" borderId="111" xfId="0" applyNumberFormat="1" applyFont="1" applyBorder="1"/>
    <xf numFmtId="2" fontId="9" fillId="4" borderId="111" xfId="0" applyNumberFormat="1" applyFont="1" applyFill="1" applyBorder="1"/>
    <xf numFmtId="2" fontId="2" fillId="0" borderId="111" xfId="0" applyNumberFormat="1" applyFont="1" applyBorder="1"/>
    <xf numFmtId="14" fontId="2" fillId="4" borderId="111" xfId="0" applyNumberFormat="1" applyFont="1" applyFill="1" applyBorder="1"/>
    <xf numFmtId="49" fontId="9" fillId="0" borderId="207" xfId="0" applyNumberFormat="1" applyFont="1" applyBorder="1" applyAlignment="1">
      <alignment horizontal="center"/>
    </xf>
    <xf numFmtId="49" fontId="9" fillId="4" borderId="207" xfId="0" applyNumberFormat="1" applyFont="1" applyFill="1" applyBorder="1" applyAlignment="1">
      <alignment horizontal="center"/>
    </xf>
    <xf numFmtId="0" fontId="22" fillId="0" borderId="0" xfId="0" applyFont="1" applyAlignment="1">
      <alignment vertical="center"/>
    </xf>
    <xf numFmtId="2" fontId="20" fillId="0" borderId="133" xfId="0" applyNumberFormat="1" applyFont="1" applyBorder="1" applyAlignment="1">
      <alignment horizontal="center" vertical="center" wrapText="1"/>
    </xf>
    <xf numFmtId="2" fontId="20" fillId="0" borderId="133" xfId="0" applyNumberFormat="1" applyFont="1" applyBorder="1" applyAlignment="1">
      <alignment horizontal="center" vertical="center"/>
    </xf>
    <xf numFmtId="2" fontId="20" fillId="0" borderId="156" xfId="0" applyNumberFormat="1" applyFont="1" applyBorder="1" applyAlignment="1">
      <alignment horizontal="center" vertical="center"/>
    </xf>
    <xf numFmtId="0" fontId="42" fillId="0" borderId="0" xfId="0" applyFont="1" applyAlignment="1">
      <alignment horizontal="center" vertical="center"/>
    </xf>
    <xf numFmtId="44" fontId="20" fillId="0" borderId="156" xfId="1" applyFont="1" applyBorder="1" applyAlignment="1" applyProtection="1">
      <alignment horizontal="center" vertical="center"/>
    </xf>
    <xf numFmtId="0" fontId="22" fillId="8" borderId="133" xfId="4" applyFont="1" applyFill="1" applyBorder="1" applyAlignment="1" applyProtection="1">
      <alignment horizontal="right" vertical="center"/>
      <protection locked="0"/>
    </xf>
    <xf numFmtId="3" fontId="22" fillId="0" borderId="156" xfId="0" applyNumberFormat="1" applyFont="1" applyBorder="1" applyAlignment="1">
      <alignment vertical="center"/>
    </xf>
    <xf numFmtId="177" fontId="22" fillId="0" borderId="0" xfId="0" applyNumberFormat="1" applyFont="1" applyAlignment="1">
      <alignment vertical="center"/>
    </xf>
    <xf numFmtId="177" fontId="24" fillId="8" borderId="156" xfId="1" applyNumberFormat="1" applyFont="1" applyFill="1" applyBorder="1" applyAlignment="1" applyProtection="1">
      <alignment vertical="center"/>
      <protection locked="0"/>
    </xf>
    <xf numFmtId="0" fontId="22" fillId="8" borderId="133" xfId="0" applyFont="1" applyFill="1" applyBorder="1" applyAlignment="1">
      <alignment horizontal="right" vertical="center"/>
    </xf>
    <xf numFmtId="177" fontId="22" fillId="8" borderId="156" xfId="1" applyNumberFormat="1" applyFont="1" applyFill="1" applyBorder="1" applyAlignment="1" applyProtection="1">
      <alignment vertical="center"/>
    </xf>
    <xf numFmtId="181" fontId="22" fillId="0" borderId="0" xfId="0" applyNumberFormat="1" applyFont="1" applyAlignment="1">
      <alignment vertical="center"/>
    </xf>
    <xf numFmtId="0" fontId="22" fillId="8" borderId="138" xfId="0" applyFont="1" applyFill="1" applyBorder="1" applyAlignment="1">
      <alignment vertical="center"/>
    </xf>
    <xf numFmtId="44" fontId="22" fillId="8" borderId="159" xfId="1" applyFont="1" applyFill="1" applyBorder="1" applyAlignment="1">
      <alignment horizontal="right" vertical="center"/>
    </xf>
    <xf numFmtId="3" fontId="23" fillId="8" borderId="133" xfId="0" applyNumberFormat="1" applyFont="1" applyFill="1" applyBorder="1" applyAlignment="1">
      <alignment vertical="center"/>
    </xf>
    <xf numFmtId="3" fontId="22" fillId="8" borderId="133" xfId="0" applyNumberFormat="1" applyFont="1" applyFill="1" applyBorder="1" applyAlignment="1">
      <alignment vertical="center"/>
    </xf>
    <xf numFmtId="0" fontId="20" fillId="0" borderId="138" xfId="0" applyFont="1" applyBorder="1" applyAlignment="1">
      <alignment horizontal="center" vertical="center" wrapText="1"/>
    </xf>
    <xf numFmtId="0" fontId="20" fillId="0" borderId="138" xfId="0" applyFont="1" applyBorder="1" applyAlignment="1">
      <alignment horizontal="center" vertical="center"/>
    </xf>
    <xf numFmtId="10" fontId="20" fillId="0" borderId="138" xfId="3" applyNumberFormat="1" applyFont="1" applyBorder="1" applyAlignment="1">
      <alignment horizontal="center" vertical="center"/>
    </xf>
    <xf numFmtId="0" fontId="20" fillId="0" borderId="159" xfId="0" applyFont="1" applyBorder="1" applyAlignment="1">
      <alignment horizontal="center" vertical="center"/>
    </xf>
    <xf numFmtId="0" fontId="22" fillId="0" borderId="166" xfId="0" applyFont="1" applyBorder="1" applyAlignment="1">
      <alignment horizontal="left" vertical="center"/>
    </xf>
    <xf numFmtId="0" fontId="22" fillId="0" borderId="148" xfId="0" applyFont="1" applyBorder="1" applyAlignment="1">
      <alignment vertical="center" wrapText="1"/>
    </xf>
    <xf numFmtId="3" fontId="20" fillId="0" borderId="148" xfId="2" applyNumberFormat="1" applyFont="1" applyFill="1" applyBorder="1" applyAlignment="1">
      <alignment vertical="center"/>
    </xf>
    <xf numFmtId="3" fontId="20" fillId="0" borderId="148" xfId="2" applyNumberFormat="1" applyFont="1" applyBorder="1" applyAlignment="1" applyProtection="1">
      <alignment vertical="center"/>
    </xf>
    <xf numFmtId="3" fontId="22" fillId="0" borderId="133" xfId="2" applyNumberFormat="1" applyFont="1" applyFill="1" applyBorder="1" applyAlignment="1" applyProtection="1">
      <alignment vertical="center"/>
    </xf>
    <xf numFmtId="1" fontId="22" fillId="0" borderId="133" xfId="0" applyNumberFormat="1" applyFont="1" applyBorder="1" applyAlignment="1">
      <alignment horizontal="center" vertical="center" wrapText="1"/>
    </xf>
    <xf numFmtId="3" fontId="22" fillId="0" borderId="133" xfId="0" applyNumberFormat="1" applyFont="1" applyBorder="1" applyAlignment="1">
      <alignment vertical="center"/>
    </xf>
    <xf numFmtId="0" fontId="22" fillId="0" borderId="161" xfId="0" applyFont="1" applyBorder="1" applyAlignment="1">
      <alignment horizontal="left" vertical="center"/>
    </xf>
    <xf numFmtId="3" fontId="22" fillId="8" borderId="161" xfId="0" applyNumberFormat="1" applyFont="1" applyFill="1" applyBorder="1" applyAlignment="1">
      <alignment vertical="center" wrapText="1"/>
    </xf>
    <xf numFmtId="3" fontId="22" fillId="0" borderId="161" xfId="2" applyNumberFormat="1" applyFont="1" applyFill="1" applyBorder="1" applyAlignment="1" applyProtection="1">
      <alignment vertical="center"/>
    </xf>
    <xf numFmtId="41" fontId="22" fillId="0" borderId="161" xfId="2" applyFont="1" applyFill="1" applyBorder="1" applyAlignment="1">
      <alignment vertical="center"/>
    </xf>
    <xf numFmtId="41" fontId="22" fillId="0" borderId="161" xfId="2" applyFont="1" applyBorder="1" applyAlignment="1">
      <alignment vertical="center"/>
    </xf>
    <xf numFmtId="178" fontId="22" fillId="0" borderId="161" xfId="0" applyNumberFormat="1" applyFont="1" applyBorder="1" applyAlignment="1">
      <alignment vertical="center"/>
    </xf>
    <xf numFmtId="0" fontId="22" fillId="0" borderId="164" xfId="0" applyFont="1" applyBorder="1" applyAlignment="1">
      <alignment horizontal="left" vertical="center"/>
    </xf>
    <xf numFmtId="3" fontId="22" fillId="0" borderId="164" xfId="0" applyNumberFormat="1" applyFont="1" applyBorder="1" applyAlignment="1">
      <alignment vertical="center"/>
    </xf>
    <xf numFmtId="41" fontId="22" fillId="0" borderId="164" xfId="2" applyFont="1" applyBorder="1" applyAlignment="1" applyProtection="1">
      <alignment vertical="center"/>
    </xf>
    <xf numFmtId="180" fontId="20" fillId="0" borderId="161" xfId="0" applyNumberFormat="1" applyFont="1" applyBorder="1" applyAlignment="1">
      <alignment horizontal="center" vertical="center"/>
    </xf>
    <xf numFmtId="179" fontId="20" fillId="0" borderId="236" xfId="0" applyNumberFormat="1" applyFont="1" applyBorder="1" applyAlignment="1">
      <alignment vertical="center"/>
    </xf>
    <xf numFmtId="179" fontId="22" fillId="0" borderId="175" xfId="0" applyNumberFormat="1" applyFont="1" applyBorder="1" applyAlignment="1">
      <alignment vertical="top"/>
    </xf>
    <xf numFmtId="180" fontId="20" fillId="0" borderId="164" xfId="0" applyNumberFormat="1" applyFont="1" applyBorder="1" applyAlignment="1">
      <alignment horizontal="center" vertical="center"/>
    </xf>
    <xf numFmtId="0" fontId="2" fillId="0" borderId="0" xfId="0" applyFont="1" applyAlignment="1">
      <alignment horizontal="left" wrapText="1"/>
    </xf>
    <xf numFmtId="0" fontId="0" fillId="0" borderId="0" xfId="0"/>
    <xf numFmtId="49" fontId="6" fillId="4" borderId="25" xfId="0" applyNumberFormat="1" applyFont="1" applyFill="1" applyBorder="1" applyAlignment="1">
      <alignment horizontal="left"/>
    </xf>
    <xf numFmtId="0" fontId="6" fillId="4" borderId="16" xfId="0" applyFont="1" applyFill="1" applyBorder="1" applyAlignment="1">
      <alignment horizontal="left"/>
    </xf>
    <xf numFmtId="0" fontId="6" fillId="4" borderId="26" xfId="0" applyFont="1" applyFill="1" applyBorder="1" applyAlignment="1">
      <alignment horizontal="left"/>
    </xf>
    <xf numFmtId="49" fontId="6" fillId="4" borderId="28" xfId="0" applyNumberFormat="1" applyFont="1" applyFill="1" applyBorder="1" applyAlignment="1">
      <alignment horizontal="left"/>
    </xf>
    <xf numFmtId="0" fontId="6" fillId="4" borderId="29" xfId="0" applyFont="1" applyFill="1" applyBorder="1" applyAlignment="1">
      <alignment horizontal="left"/>
    </xf>
    <xf numFmtId="0" fontId="6" fillId="4" borderId="30" xfId="0" applyFont="1" applyFill="1" applyBorder="1" applyAlignment="1">
      <alignment horizontal="left"/>
    </xf>
    <xf numFmtId="0" fontId="13" fillId="4" borderId="16" xfId="0" applyFont="1" applyFill="1" applyBorder="1" applyAlignment="1">
      <alignment horizontal="center"/>
    </xf>
    <xf numFmtId="0" fontId="13" fillId="4" borderId="26" xfId="0" applyFont="1" applyFill="1" applyBorder="1" applyAlignment="1">
      <alignment horizontal="center"/>
    </xf>
    <xf numFmtId="49" fontId="9" fillId="4" borderId="34" xfId="0" applyNumberFormat="1" applyFont="1" applyFill="1" applyBorder="1" applyAlignment="1">
      <alignment horizontal="center" vertical="center"/>
    </xf>
    <xf numFmtId="2" fontId="9" fillId="4" borderId="34" xfId="0" applyNumberFormat="1" applyFont="1" applyFill="1" applyBorder="1" applyAlignment="1">
      <alignment horizontal="center" vertical="center"/>
    </xf>
    <xf numFmtId="49" fontId="9" fillId="4" borderId="31" xfId="0" applyNumberFormat="1"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49" fontId="9" fillId="4" borderId="5" xfId="0" applyNumberFormat="1" applyFont="1" applyFill="1" applyBorder="1" applyAlignment="1">
      <alignment vertical="center" wrapText="1"/>
    </xf>
    <xf numFmtId="0" fontId="9" fillId="4" borderId="6" xfId="0" applyFont="1" applyFill="1" applyBorder="1" applyAlignment="1">
      <alignment vertical="center" wrapText="1"/>
    </xf>
    <xf numFmtId="0" fontId="9" fillId="4" borderId="32" xfId="0" applyFont="1" applyFill="1" applyBorder="1" applyAlignment="1">
      <alignment vertical="center" wrapText="1"/>
    </xf>
    <xf numFmtId="49" fontId="9" fillId="4" borderId="34" xfId="0" applyNumberFormat="1" applyFont="1" applyFill="1" applyBorder="1" applyAlignment="1">
      <alignment horizontal="center" vertical="center" wrapText="1"/>
    </xf>
    <xf numFmtId="2" fontId="9" fillId="4" borderId="34" xfId="0" applyNumberFormat="1" applyFont="1" applyFill="1" applyBorder="1" applyAlignment="1">
      <alignment horizontal="center" vertical="center" wrapText="1"/>
    </xf>
    <xf numFmtId="2" fontId="9" fillId="4" borderId="35" xfId="0" applyNumberFormat="1" applyFont="1" applyFill="1" applyBorder="1" applyAlignment="1">
      <alignment horizontal="center" vertical="center" wrapText="1"/>
    </xf>
    <xf numFmtId="49" fontId="9" fillId="4" borderId="25" xfId="0" applyNumberFormat="1"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7" xfId="0" applyFont="1" applyFill="1" applyBorder="1" applyAlignment="1">
      <alignment horizontal="left" vertical="center" wrapText="1"/>
    </xf>
    <xf numFmtId="49" fontId="9" fillId="4" borderId="33" xfId="0" applyNumberFormat="1" applyFont="1" applyFill="1" applyBorder="1" applyAlignment="1">
      <alignment horizontal="left" vertical="center"/>
    </xf>
    <xf numFmtId="0" fontId="9" fillId="4" borderId="34" xfId="0" applyFont="1" applyFill="1" applyBorder="1" applyAlignment="1">
      <alignment horizontal="left" vertical="center"/>
    </xf>
    <xf numFmtId="0" fontId="5" fillId="4" borderId="1" xfId="0" applyFont="1" applyFill="1" applyBorder="1" applyAlignment="1">
      <alignment horizontal="center"/>
    </xf>
    <xf numFmtId="0" fontId="5" fillId="4" borderId="11" xfId="0" applyFont="1" applyFill="1" applyBorder="1" applyAlignment="1">
      <alignment horizontal="center"/>
    </xf>
    <xf numFmtId="0" fontId="5" fillId="4" borderId="23" xfId="0" applyFont="1" applyFill="1" applyBorder="1" applyAlignment="1">
      <alignment horizontal="center"/>
    </xf>
    <xf numFmtId="49" fontId="5" fillId="4" borderId="2"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49" fontId="6" fillId="4" borderId="5" xfId="0" applyNumberFormat="1"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5" fillId="4" borderId="2" xfId="0" applyFont="1" applyFill="1" applyBorder="1" applyAlignment="1">
      <alignment horizontal="center"/>
    </xf>
    <xf numFmtId="0" fontId="5" fillId="4" borderId="8" xfId="0" applyFont="1" applyFill="1" applyBorder="1" applyAlignment="1">
      <alignment horizontal="center"/>
    </xf>
    <xf numFmtId="0" fontId="5" fillId="4" borderId="18" xfId="0" applyFont="1" applyFill="1" applyBorder="1" applyAlignment="1">
      <alignment horizontal="center"/>
    </xf>
    <xf numFmtId="0" fontId="5" fillId="4" borderId="19" xfId="0" applyFont="1" applyFill="1" applyBorder="1" applyAlignment="1">
      <alignment horizontal="center"/>
    </xf>
    <xf numFmtId="0" fontId="5" fillId="4" borderId="12" xfId="0" applyFont="1" applyFill="1" applyBorder="1" applyAlignment="1">
      <alignment horizontal="center"/>
    </xf>
    <xf numFmtId="0" fontId="5" fillId="4" borderId="24" xfId="0" applyFont="1" applyFill="1" applyBorder="1" applyAlignment="1">
      <alignment horizontal="center"/>
    </xf>
    <xf numFmtId="49" fontId="6" fillId="4" borderId="15" xfId="0" applyNumberFormat="1" applyFont="1" applyFill="1" applyBorder="1" applyAlignment="1">
      <alignment horizontal="left"/>
    </xf>
    <xf numFmtId="0" fontId="6" fillId="4" borderId="17" xfId="0" applyFont="1" applyFill="1" applyBorder="1" applyAlignment="1">
      <alignment horizontal="left"/>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2" fillId="4" borderId="33" xfId="0" applyFont="1" applyFill="1" applyBorder="1" applyAlignment="1">
      <alignment horizontal="left" vertical="center" wrapText="1"/>
    </xf>
    <xf numFmtId="0" fontId="2" fillId="4" borderId="87" xfId="0" applyFont="1" applyFill="1" applyBorder="1" applyAlignment="1">
      <alignment horizontal="left" vertical="center" wrapText="1"/>
    </xf>
    <xf numFmtId="49" fontId="2" fillId="4" borderId="133" xfId="0" applyNumberFormat="1" applyFont="1" applyFill="1" applyBorder="1" applyAlignment="1">
      <alignment horizontal="left" vertical="center" wrapText="1"/>
    </xf>
    <xf numFmtId="0" fontId="2" fillId="4" borderId="133" xfId="0" applyFont="1" applyFill="1" applyBorder="1" applyAlignment="1">
      <alignment horizontal="left" vertical="center" wrapText="1"/>
    </xf>
    <xf numFmtId="0" fontId="2" fillId="4" borderId="62" xfId="0" applyFont="1" applyFill="1" applyBorder="1" applyAlignment="1">
      <alignment horizontal="left" vertical="center" wrapText="1"/>
    </xf>
    <xf numFmtId="0" fontId="2" fillId="4" borderId="23" xfId="0" applyFont="1" applyFill="1" applyBorder="1" applyAlignment="1">
      <alignment horizontal="left" vertical="center" wrapText="1"/>
    </xf>
    <xf numFmtId="49" fontId="2" fillId="4" borderId="152" xfId="0" applyNumberFormat="1" applyFont="1" applyFill="1" applyBorder="1" applyAlignment="1">
      <alignment horizontal="left" vertical="center" wrapText="1"/>
    </xf>
    <xf numFmtId="0" fontId="2" fillId="4" borderId="152" xfId="0" applyFont="1" applyFill="1" applyBorder="1" applyAlignment="1">
      <alignment horizontal="left" vertical="center" wrapText="1"/>
    </xf>
    <xf numFmtId="49" fontId="2" fillId="4" borderId="160" xfId="0" applyNumberFormat="1" applyFont="1" applyFill="1" applyBorder="1" applyAlignment="1">
      <alignment horizontal="left" vertical="center" wrapText="1"/>
    </xf>
    <xf numFmtId="49" fontId="2" fillId="4" borderId="161" xfId="0" applyNumberFormat="1" applyFont="1" applyFill="1" applyBorder="1" applyAlignment="1">
      <alignment horizontal="left" vertical="center" wrapText="1"/>
    </xf>
    <xf numFmtId="49" fontId="9" fillId="4" borderId="47" xfId="0" applyNumberFormat="1" applyFont="1" applyFill="1" applyBorder="1" applyAlignment="1">
      <alignment horizontal="center" vertical="center"/>
    </xf>
    <xf numFmtId="0" fontId="9" fillId="4" borderId="33" xfId="0" applyFont="1" applyFill="1" applyBorder="1" applyAlignment="1">
      <alignment horizontal="center" vertical="center"/>
    </xf>
    <xf numFmtId="0" fontId="9" fillId="4" borderId="87" xfId="0" applyFont="1" applyFill="1" applyBorder="1" applyAlignment="1">
      <alignment horizontal="center" vertical="center"/>
    </xf>
    <xf numFmtId="49" fontId="10" fillId="4" borderId="48" xfId="0" applyNumberFormat="1"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13" xfId="0" applyFont="1" applyFill="1" applyBorder="1" applyAlignment="1">
      <alignment horizontal="center" vertical="center" wrapText="1"/>
    </xf>
    <xf numFmtId="49" fontId="9" fillId="4" borderId="48" xfId="0" applyNumberFormat="1" applyFont="1" applyFill="1" applyBorder="1" applyAlignment="1">
      <alignment horizontal="center"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9" fillId="4" borderId="48" xfId="0" applyFont="1" applyFill="1" applyBorder="1" applyAlignment="1">
      <alignment horizontal="center" vertical="center" wrapText="1"/>
    </xf>
    <xf numFmtId="49" fontId="9" fillId="4" borderId="25" xfId="0" applyNumberFormat="1"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9" fontId="2" fillId="4" borderId="156" xfId="0" applyNumberFormat="1" applyFont="1" applyFill="1" applyBorder="1" applyAlignment="1">
      <alignment horizontal="center" vertical="center"/>
    </xf>
    <xf numFmtId="9" fontId="2" fillId="4" borderId="159" xfId="0" applyNumberFormat="1" applyFont="1" applyFill="1" applyBorder="1" applyAlignment="1">
      <alignment horizontal="center" vertical="center"/>
    </xf>
    <xf numFmtId="9" fontId="2" fillId="4" borderId="173" xfId="0" applyNumberFormat="1" applyFont="1" applyFill="1" applyBorder="1" applyAlignment="1">
      <alignment horizontal="center" vertical="center"/>
    </xf>
    <xf numFmtId="9" fontId="2" fillId="4" borderId="198" xfId="0" applyNumberFormat="1" applyFont="1" applyFill="1" applyBorder="1" applyAlignment="1">
      <alignment horizontal="center"/>
    </xf>
    <xf numFmtId="9" fontId="2" fillId="4" borderId="54" xfId="0" applyNumberFormat="1" applyFont="1" applyFill="1" applyBorder="1" applyAlignment="1">
      <alignment horizontal="center"/>
    </xf>
    <xf numFmtId="49" fontId="2" fillId="4" borderId="62" xfId="0" applyNumberFormat="1"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49" fontId="2" fillId="4" borderId="34" xfId="0" applyNumberFormat="1" applyFont="1" applyFill="1" applyBorder="1" applyAlignment="1">
      <alignment horizontal="left" vertical="top"/>
    </xf>
    <xf numFmtId="0" fontId="2" fillId="4" borderId="34" xfId="0" applyFont="1" applyFill="1" applyBorder="1" applyAlignment="1">
      <alignment horizontal="left" vertical="top"/>
    </xf>
    <xf numFmtId="0" fontId="2" fillId="4" borderId="35" xfId="0" applyFont="1" applyFill="1" applyBorder="1" applyAlignment="1">
      <alignment horizontal="left" vertical="top"/>
    </xf>
    <xf numFmtId="49" fontId="9" fillId="4" borderId="56" xfId="0" applyNumberFormat="1"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49" fontId="9" fillId="4" borderId="55" xfId="0" applyNumberFormat="1" applyFont="1" applyFill="1" applyBorder="1" applyAlignment="1">
      <alignment horizontal="left" vertical="center"/>
    </xf>
    <xf numFmtId="2" fontId="9" fillId="4" borderId="60" xfId="0" applyNumberFormat="1" applyFont="1" applyFill="1" applyBorder="1" applyAlignment="1">
      <alignment horizontal="left" vertical="center"/>
    </xf>
    <xf numFmtId="2" fontId="9" fillId="4" borderId="61" xfId="0" applyNumberFormat="1" applyFont="1" applyFill="1" applyBorder="1" applyAlignment="1">
      <alignment horizontal="left" vertical="center"/>
    </xf>
    <xf numFmtId="49" fontId="2" fillId="4" borderId="2"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2" fontId="2" fillId="4" borderId="48" xfId="0" applyNumberFormat="1" applyFont="1" applyFill="1" applyBorder="1" applyAlignment="1">
      <alignment horizontal="center" vertical="center"/>
    </xf>
    <xf numFmtId="2" fontId="2" fillId="4" borderId="49" xfId="0" applyNumberFormat="1" applyFont="1" applyFill="1" applyBorder="1" applyAlignment="1">
      <alignment horizontal="center" vertical="center"/>
    </xf>
    <xf numFmtId="2" fontId="2" fillId="4" borderId="34" xfId="0" applyNumberFormat="1" applyFont="1" applyFill="1" applyBorder="1" applyAlignment="1">
      <alignment horizontal="center" vertical="center"/>
    </xf>
    <xf numFmtId="2" fontId="2" fillId="4" borderId="35" xfId="0" applyNumberFormat="1" applyFont="1" applyFill="1" applyBorder="1" applyAlignment="1">
      <alignment horizontal="center" vertical="center"/>
    </xf>
    <xf numFmtId="49" fontId="2" fillId="4" borderId="20" xfId="0" applyNumberFormat="1" applyFont="1" applyFill="1" applyBorder="1" applyAlignment="1">
      <alignment horizontal="left" vertical="center" wrapText="1"/>
    </xf>
    <xf numFmtId="49" fontId="2" fillId="4" borderId="20" xfId="0" applyNumberFormat="1"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170" fontId="9" fillId="4" borderId="57" xfId="0" applyNumberFormat="1" applyFont="1" applyFill="1" applyBorder="1" applyAlignment="1">
      <alignment horizontal="center" vertical="center"/>
    </xf>
    <xf numFmtId="170" fontId="9" fillId="4" borderId="91" xfId="0" applyNumberFormat="1" applyFont="1" applyFill="1" applyBorder="1" applyAlignment="1">
      <alignment horizontal="center" vertical="center"/>
    </xf>
    <xf numFmtId="170" fontId="9" fillId="4" borderId="59" xfId="0" applyNumberFormat="1" applyFont="1" applyFill="1" applyBorder="1" applyAlignment="1">
      <alignment horizontal="center" vertical="center"/>
    </xf>
    <xf numFmtId="0" fontId="2" fillId="4" borderId="34" xfId="0" applyFont="1" applyFill="1" applyBorder="1" applyAlignment="1">
      <alignment horizontal="left" vertical="center" wrapText="1"/>
    </xf>
    <xf numFmtId="0" fontId="2" fillId="4" borderId="34" xfId="0" applyFont="1" applyFill="1" applyBorder="1" applyAlignment="1">
      <alignment horizontal="left" vertical="center"/>
    </xf>
    <xf numFmtId="0" fontId="2" fillId="4" borderId="113" xfId="0" applyFont="1" applyFill="1" applyBorder="1" applyAlignment="1">
      <alignment horizontal="left" vertical="center"/>
    </xf>
    <xf numFmtId="0" fontId="2" fillId="4" borderId="113" xfId="0" applyFont="1" applyFill="1" applyBorder="1" applyAlignment="1">
      <alignment horizontal="left" vertical="center" wrapText="1"/>
    </xf>
    <xf numFmtId="49" fontId="2" fillId="4" borderId="20" xfId="0" applyNumberFormat="1" applyFont="1" applyFill="1" applyBorder="1" applyAlignment="1">
      <alignment horizontal="left" vertical="top"/>
    </xf>
    <xf numFmtId="171" fontId="2" fillId="4" borderId="21" xfId="0" applyNumberFormat="1" applyFont="1" applyFill="1" applyBorder="1" applyAlignment="1">
      <alignment horizontal="left" vertical="top"/>
    </xf>
    <xf numFmtId="171" fontId="2" fillId="4" borderId="63" xfId="0" applyNumberFormat="1" applyFont="1" applyFill="1" applyBorder="1" applyAlignment="1">
      <alignment horizontal="left" vertical="top"/>
    </xf>
    <xf numFmtId="171" fontId="2" fillId="4" borderId="12"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165" fontId="2" fillId="4" borderId="20" xfId="0" applyNumberFormat="1" applyFont="1" applyFill="1" applyBorder="1" applyAlignment="1">
      <alignment horizontal="left" vertical="center" wrapText="1"/>
    </xf>
    <xf numFmtId="0" fontId="2" fillId="4" borderId="21" xfId="0" applyFont="1" applyFill="1" applyBorder="1" applyAlignment="1">
      <alignment horizontal="left" vertical="top"/>
    </xf>
    <xf numFmtId="0" fontId="2" fillId="4" borderId="63"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24" xfId="0" applyFont="1" applyFill="1" applyBorder="1" applyAlignment="1">
      <alignment horizontal="left" vertical="top"/>
    </xf>
    <xf numFmtId="49" fontId="9" fillId="4" borderId="48" xfId="0" applyNumberFormat="1" applyFont="1" applyFill="1" applyBorder="1" applyAlignment="1">
      <alignment horizontal="center"/>
    </xf>
    <xf numFmtId="0" fontId="9" fillId="4" borderId="48" xfId="0" applyFont="1" applyFill="1" applyBorder="1" applyAlignment="1">
      <alignment horizontal="center"/>
    </xf>
    <xf numFmtId="0" fontId="9" fillId="4" borderId="49" xfId="0" applyFont="1" applyFill="1" applyBorder="1" applyAlignment="1">
      <alignment horizontal="center"/>
    </xf>
    <xf numFmtId="0" fontId="9" fillId="4" borderId="34" xfId="0" applyFont="1" applyFill="1" applyBorder="1" applyAlignment="1">
      <alignment horizontal="center"/>
    </xf>
    <xf numFmtId="0" fontId="9" fillId="4" borderId="35" xfId="0" applyFont="1" applyFill="1" applyBorder="1" applyAlignment="1">
      <alignment horizontal="center"/>
    </xf>
    <xf numFmtId="164" fontId="2" fillId="4" borderId="1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9" fillId="4" borderId="34" xfId="0" applyNumberFormat="1"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45" xfId="0" applyFont="1" applyFill="1" applyBorder="1" applyAlignment="1">
      <alignment horizontal="left" vertical="top" wrapText="1"/>
    </xf>
    <xf numFmtId="0" fontId="2" fillId="4" borderId="45" xfId="0" applyFont="1" applyFill="1" applyBorder="1" applyAlignment="1">
      <alignment horizontal="center"/>
    </xf>
    <xf numFmtId="49" fontId="9" fillId="4" borderId="43" xfId="0" applyNumberFormat="1" applyFont="1" applyFill="1" applyBorder="1" applyAlignment="1">
      <alignment horizontal="left" vertical="center"/>
    </xf>
    <xf numFmtId="0" fontId="9" fillId="4" borderId="29" xfId="0" applyFont="1" applyFill="1" applyBorder="1" applyAlignment="1">
      <alignment horizontal="left" vertical="center"/>
    </xf>
    <xf numFmtId="0" fontId="9" fillId="4" borderId="44" xfId="0" applyFont="1" applyFill="1" applyBorder="1" applyAlignment="1">
      <alignment horizontal="left" vertic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2" fillId="4" borderId="193" xfId="0" applyFont="1" applyFill="1" applyBorder="1" applyAlignment="1">
      <alignment horizontal="left"/>
    </xf>
    <xf numFmtId="0" fontId="2" fillId="4" borderId="194" xfId="0" applyFont="1" applyFill="1" applyBorder="1" applyAlignment="1">
      <alignment horizontal="left"/>
    </xf>
    <xf numFmtId="0" fontId="2" fillId="4" borderId="195" xfId="0" applyFont="1" applyFill="1" applyBorder="1" applyAlignment="1">
      <alignment horizontal="left"/>
    </xf>
    <xf numFmtId="0" fontId="2" fillId="4" borderId="196" xfId="0" applyFont="1" applyFill="1" applyBorder="1" applyAlignment="1">
      <alignment horizontal="center"/>
    </xf>
    <xf numFmtId="0" fontId="2" fillId="4" borderId="197" xfId="0" applyFont="1" applyFill="1" applyBorder="1" applyAlignment="1">
      <alignment horizontal="center"/>
    </xf>
    <xf numFmtId="0" fontId="2" fillId="4" borderId="39" xfId="0" applyFont="1" applyFill="1" applyBorder="1" applyAlignment="1">
      <alignment horizontal="center"/>
    </xf>
    <xf numFmtId="0" fontId="2" fillId="4" borderId="175" xfId="0" applyFont="1" applyFill="1" applyBorder="1" applyAlignment="1">
      <alignment horizontal="center"/>
    </xf>
    <xf numFmtId="0" fontId="2" fillId="4" borderId="171" xfId="0" applyFont="1" applyFill="1" applyBorder="1" applyAlignment="1">
      <alignment horizontal="center"/>
    </xf>
    <xf numFmtId="0" fontId="2" fillId="4" borderId="172" xfId="0" applyFont="1" applyFill="1" applyBorder="1" applyAlignment="1">
      <alignment horizontal="center"/>
    </xf>
    <xf numFmtId="9" fontId="2" fillId="4" borderId="168" xfId="3" applyFont="1" applyFill="1" applyBorder="1" applyAlignment="1">
      <alignment horizontal="center" vertical="center"/>
    </xf>
    <xf numFmtId="9" fontId="2" fillId="4" borderId="148" xfId="3" applyFont="1" applyFill="1" applyBorder="1" applyAlignment="1">
      <alignment horizontal="center" vertical="center"/>
    </xf>
    <xf numFmtId="9" fontId="2" fillId="4" borderId="138" xfId="3" applyFont="1" applyFill="1" applyBorder="1" applyAlignment="1">
      <alignment horizontal="center" vertical="center"/>
    </xf>
    <xf numFmtId="9" fontId="2" fillId="4" borderId="170" xfId="3" applyFont="1" applyFill="1" applyBorder="1" applyAlignment="1">
      <alignment horizontal="center" vertical="center"/>
    </xf>
    <xf numFmtId="9" fontId="2" fillId="4" borderId="199" xfId="3" applyFont="1" applyFill="1" applyBorder="1" applyAlignment="1">
      <alignment horizontal="center" vertical="center"/>
    </xf>
    <xf numFmtId="9" fontId="2" fillId="4" borderId="117" xfId="3" applyFont="1" applyFill="1" applyBorder="1" applyAlignment="1">
      <alignment horizontal="center" vertical="center"/>
    </xf>
    <xf numFmtId="49" fontId="9" fillId="4" borderId="88" xfId="0" applyNumberFormat="1" applyFont="1" applyFill="1" applyBorder="1" applyAlignment="1">
      <alignment vertical="center"/>
    </xf>
    <xf numFmtId="0" fontId="9" fillId="4" borderId="27" xfId="0" applyFont="1" applyFill="1" applyBorder="1" applyAlignment="1">
      <alignment vertical="center"/>
    </xf>
    <xf numFmtId="49" fontId="2" fillId="4" borderId="163" xfId="0" applyNumberFormat="1" applyFont="1" applyFill="1" applyBorder="1" applyAlignment="1">
      <alignment horizontal="left" vertical="center" wrapText="1"/>
    </xf>
    <xf numFmtId="49" fontId="2" fillId="4" borderId="164" xfId="0" applyNumberFormat="1" applyFont="1" applyFill="1" applyBorder="1" applyAlignment="1">
      <alignment horizontal="left" vertical="center" wrapText="1"/>
    </xf>
    <xf numFmtId="9" fontId="2" fillId="4" borderId="162" xfId="0" applyNumberFormat="1" applyFont="1" applyFill="1" applyBorder="1" applyAlignment="1">
      <alignment horizontal="center" vertical="center"/>
    </xf>
    <xf numFmtId="171" fontId="2" fillId="4" borderId="18" xfId="0" applyNumberFormat="1" applyFont="1" applyFill="1" applyBorder="1" applyAlignment="1">
      <alignment horizontal="left" vertical="top"/>
    </xf>
    <xf numFmtId="171" fontId="2" fillId="4" borderId="10" xfId="0" applyNumberFormat="1" applyFont="1" applyFill="1" applyBorder="1" applyAlignment="1">
      <alignment horizontal="left" vertical="top"/>
    </xf>
    <xf numFmtId="171" fontId="2" fillId="4" borderId="19" xfId="0" applyNumberFormat="1" applyFont="1" applyFill="1" applyBorder="1" applyAlignment="1">
      <alignment horizontal="left" vertical="top"/>
    </xf>
    <xf numFmtId="171" fontId="2" fillId="4" borderId="183" xfId="0" applyNumberFormat="1" applyFont="1" applyFill="1" applyBorder="1" applyAlignment="1">
      <alignment horizontal="left" vertical="top"/>
    </xf>
    <xf numFmtId="171" fontId="2" fillId="4" borderId="37" xfId="0" applyNumberFormat="1" applyFont="1" applyFill="1" applyBorder="1" applyAlignment="1">
      <alignment horizontal="left" vertical="top"/>
    </xf>
    <xf numFmtId="171" fontId="2" fillId="4" borderId="188" xfId="0" applyNumberFormat="1" applyFont="1" applyFill="1" applyBorder="1" applyAlignment="1">
      <alignment horizontal="left" vertical="top"/>
    </xf>
    <xf numFmtId="49" fontId="2" fillId="4" borderId="33" xfId="0" applyNumberFormat="1" applyFont="1" applyFill="1" applyBorder="1" applyAlignment="1">
      <alignment horizontal="left" vertical="center" wrapText="1"/>
    </xf>
    <xf numFmtId="0" fontId="2" fillId="4" borderId="27" xfId="0" applyFont="1" applyFill="1" applyBorder="1" applyAlignment="1">
      <alignment horizontal="left" vertical="center" wrapText="1"/>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0" fontId="2" fillId="4" borderId="45" xfId="0" applyFont="1" applyFill="1" applyBorder="1" applyAlignment="1">
      <alignment vertical="center" wrapText="1"/>
    </xf>
    <xf numFmtId="49" fontId="2" fillId="4" borderId="74" xfId="0" applyNumberFormat="1" applyFont="1" applyFill="1" applyBorder="1" applyAlignment="1">
      <alignment horizontal="left" vertical="center"/>
    </xf>
    <xf numFmtId="171" fontId="2" fillId="4" borderId="21" xfId="0" applyNumberFormat="1" applyFont="1" applyFill="1" applyBorder="1" applyAlignment="1">
      <alignment horizontal="left" vertical="center"/>
    </xf>
    <xf numFmtId="171" fontId="2" fillId="4" borderId="63" xfId="0" applyNumberFormat="1" applyFont="1" applyFill="1" applyBorder="1" applyAlignment="1">
      <alignment horizontal="left" vertical="center"/>
    </xf>
    <xf numFmtId="171" fontId="2" fillId="4" borderId="69" xfId="0" applyNumberFormat="1" applyFont="1" applyFill="1" applyBorder="1" applyAlignment="1">
      <alignment horizontal="left" vertical="center"/>
    </xf>
    <xf numFmtId="171" fontId="2" fillId="4" borderId="65" xfId="0" applyNumberFormat="1" applyFont="1" applyFill="1" applyBorder="1" applyAlignment="1">
      <alignment horizontal="left" vertical="center"/>
    </xf>
    <xf numFmtId="171" fontId="2" fillId="4" borderId="66" xfId="0" applyNumberFormat="1" applyFont="1" applyFill="1" applyBorder="1" applyAlignment="1">
      <alignment horizontal="left" vertical="center"/>
    </xf>
    <xf numFmtId="171" fontId="2" fillId="4" borderId="75" xfId="0" applyNumberFormat="1" applyFont="1" applyFill="1" applyBorder="1" applyAlignment="1">
      <alignment horizontal="left" vertical="center"/>
    </xf>
    <xf numFmtId="171" fontId="2" fillId="4" borderId="13" xfId="0" applyNumberFormat="1" applyFont="1" applyFill="1" applyBorder="1" applyAlignment="1">
      <alignment horizontal="left" vertical="center"/>
    </xf>
    <xf numFmtId="171" fontId="2" fillId="4" borderId="24" xfId="0" applyNumberFormat="1" applyFont="1" applyFill="1" applyBorder="1" applyAlignment="1">
      <alignment horizontal="left" vertical="center"/>
    </xf>
    <xf numFmtId="0" fontId="2" fillId="4" borderId="63" xfId="0" applyFont="1" applyFill="1" applyBorder="1" applyAlignment="1">
      <alignment horizontal="left" vertical="center"/>
    </xf>
    <xf numFmtId="0" fontId="2" fillId="4" borderId="75" xfId="0" applyFont="1" applyFill="1" applyBorder="1" applyAlignment="1">
      <alignment horizontal="left" vertical="center"/>
    </xf>
    <xf numFmtId="0" fontId="2" fillId="4" borderId="24" xfId="0" applyFont="1" applyFill="1" applyBorder="1" applyAlignment="1">
      <alignment horizontal="left" vertical="center"/>
    </xf>
    <xf numFmtId="49" fontId="9" fillId="4" borderId="48" xfId="0" applyNumberFormat="1" applyFont="1" applyFill="1" applyBorder="1" applyAlignment="1">
      <alignment horizontal="center" vertical="center"/>
    </xf>
    <xf numFmtId="0" fontId="9" fillId="4" borderId="48" xfId="0" applyFont="1" applyFill="1" applyBorder="1" applyAlignment="1">
      <alignment horizontal="center" vertical="center"/>
    </xf>
    <xf numFmtId="170" fontId="9" fillId="4" borderId="48" xfId="0" applyNumberFormat="1" applyFont="1" applyFill="1" applyBorder="1" applyAlignment="1">
      <alignment horizontal="center" vertical="center"/>
    </xf>
    <xf numFmtId="49" fontId="9" fillId="4" borderId="31" xfId="0" applyNumberFormat="1" applyFont="1" applyFill="1" applyBorder="1" applyAlignment="1">
      <alignment horizontal="center" vertical="center"/>
    </xf>
    <xf numFmtId="2" fontId="9" fillId="4" borderId="6" xfId="0" applyNumberFormat="1" applyFont="1" applyFill="1" applyBorder="1" applyAlignment="1">
      <alignment horizontal="center" vertical="center"/>
    </xf>
    <xf numFmtId="2" fontId="9" fillId="4" borderId="32" xfId="0" applyNumberFormat="1" applyFont="1" applyFill="1" applyBorder="1" applyAlignment="1">
      <alignment horizontal="center" vertical="center"/>
    </xf>
    <xf numFmtId="49" fontId="2" fillId="4" borderId="20" xfId="0" applyNumberFormat="1" applyFont="1" applyFill="1" applyBorder="1" applyAlignment="1">
      <alignment vertical="center" wrapText="1"/>
    </xf>
    <xf numFmtId="0" fontId="2" fillId="4" borderId="21" xfId="0" applyFont="1" applyFill="1" applyBorder="1" applyAlignment="1">
      <alignment vertical="center" wrapText="1"/>
    </xf>
    <xf numFmtId="0" fontId="2" fillId="4" borderId="22" xfId="0"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49" fontId="9" fillId="0" borderId="25" xfId="0" applyNumberFormat="1" applyFont="1" applyBorder="1" applyAlignment="1">
      <alignment horizontal="left" vertical="center"/>
    </xf>
    <xf numFmtId="0" fontId="9" fillId="0" borderId="16" xfId="0" applyFont="1" applyBorder="1" applyAlignment="1">
      <alignment horizontal="left" vertical="center"/>
    </xf>
    <xf numFmtId="0" fontId="9" fillId="5" borderId="16" xfId="0" applyFont="1" applyFill="1" applyBorder="1" applyAlignment="1">
      <alignment horizontal="left" vertical="center"/>
    </xf>
    <xf numFmtId="0" fontId="9" fillId="0" borderId="17" xfId="0" applyFont="1" applyBorder="1" applyAlignment="1">
      <alignment horizontal="left" vertical="center"/>
    </xf>
    <xf numFmtId="10" fontId="2" fillId="4" borderId="133" xfId="0" applyNumberFormat="1" applyFont="1" applyFill="1" applyBorder="1" applyAlignment="1">
      <alignment horizontal="center" vertical="center"/>
    </xf>
    <xf numFmtId="0" fontId="9" fillId="4" borderId="200" xfId="0" applyFont="1" applyFill="1" applyBorder="1" applyAlignment="1">
      <alignment horizontal="center" vertical="center" wrapText="1"/>
    </xf>
    <xf numFmtId="0" fontId="9" fillId="4" borderId="51" xfId="0" applyFont="1" applyFill="1" applyBorder="1" applyAlignment="1">
      <alignment horizontal="center" vertical="center" wrapText="1"/>
    </xf>
    <xf numFmtId="9" fontId="2" fillId="0" borderId="198" xfId="3" applyFont="1" applyBorder="1" applyAlignment="1">
      <alignment horizontal="center" vertical="center"/>
    </xf>
    <xf numFmtId="9" fontId="2" fillId="0" borderId="54" xfId="3" applyFont="1" applyBorder="1" applyAlignment="1">
      <alignment horizontal="center" vertical="center"/>
    </xf>
    <xf numFmtId="49" fontId="2" fillId="4" borderId="201" xfId="0" applyNumberFormat="1" applyFont="1" applyFill="1" applyBorder="1" applyAlignment="1">
      <alignment horizontal="left" vertical="center" wrapText="1"/>
    </xf>
    <xf numFmtId="0" fontId="2" fillId="4" borderId="204" xfId="0" applyFont="1" applyFill="1" applyBorder="1" applyAlignment="1">
      <alignment horizontal="left" vertical="center" wrapText="1"/>
    </xf>
    <xf numFmtId="49" fontId="2" fillId="4" borderId="214" xfId="0" applyNumberFormat="1" applyFont="1" applyFill="1" applyBorder="1" applyAlignment="1">
      <alignment horizontal="left" vertical="center" wrapText="1"/>
    </xf>
    <xf numFmtId="0" fontId="2" fillId="4" borderId="72" xfId="0" applyFont="1" applyFill="1" applyBorder="1" applyAlignment="1">
      <alignment horizontal="left" vertical="center" wrapText="1"/>
    </xf>
    <xf numFmtId="9" fontId="2" fillId="4" borderId="162" xfId="3" applyFont="1" applyFill="1" applyBorder="1" applyAlignment="1">
      <alignment horizontal="center" vertical="center"/>
    </xf>
    <xf numFmtId="9" fontId="2" fillId="4" borderId="156" xfId="3" applyFont="1" applyFill="1" applyBorder="1" applyAlignment="1">
      <alignment horizontal="center" vertical="center"/>
    </xf>
    <xf numFmtId="49" fontId="2" fillId="4" borderId="213" xfId="0" applyNumberFormat="1" applyFont="1" applyFill="1" applyBorder="1" applyAlignment="1">
      <alignment horizontal="left" vertical="center" wrapText="1"/>
    </xf>
    <xf numFmtId="49" fontId="2" fillId="4" borderId="216" xfId="0" applyNumberFormat="1" applyFont="1" applyFill="1" applyBorder="1" applyAlignment="1">
      <alignment horizontal="left" vertical="center" wrapText="1"/>
    </xf>
    <xf numFmtId="49" fontId="2" fillId="4" borderId="113" xfId="0" applyNumberFormat="1" applyFont="1" applyFill="1" applyBorder="1" applyAlignment="1">
      <alignment horizontal="left" vertical="center" wrapText="1"/>
    </xf>
    <xf numFmtId="49" fontId="2" fillId="4" borderId="111" xfId="0" applyNumberFormat="1" applyFont="1" applyFill="1" applyBorder="1" applyAlignment="1">
      <alignment horizontal="left" vertical="center" wrapText="1"/>
    </xf>
    <xf numFmtId="49" fontId="2" fillId="4" borderId="217" xfId="0" applyNumberFormat="1" applyFont="1" applyFill="1" applyBorder="1" applyAlignment="1">
      <alignment horizontal="left" vertical="center" wrapText="1"/>
    </xf>
    <xf numFmtId="0" fontId="2" fillId="4" borderId="218" xfId="0" applyFont="1" applyFill="1" applyBorder="1" applyAlignment="1">
      <alignment horizontal="left" vertical="center" wrapText="1"/>
    </xf>
    <xf numFmtId="49" fontId="2" fillId="4" borderId="50" xfId="0" applyNumberFormat="1" applyFont="1" applyFill="1" applyBorder="1" applyAlignment="1">
      <alignment horizontal="left" vertical="center" wrapText="1"/>
    </xf>
    <xf numFmtId="0" fontId="2" fillId="4" borderId="219" xfId="0" applyFont="1" applyFill="1" applyBorder="1" applyAlignment="1">
      <alignment horizontal="left" vertical="center" wrapText="1"/>
    </xf>
    <xf numFmtId="49" fontId="2" fillId="4" borderId="34" xfId="0" applyNumberFormat="1" applyFont="1" applyFill="1" applyBorder="1" applyAlignment="1">
      <alignment horizontal="left" vertical="center" wrapText="1"/>
    </xf>
    <xf numFmtId="0" fontId="2" fillId="4" borderId="207" xfId="0" applyFont="1" applyFill="1" applyBorder="1" applyAlignment="1">
      <alignment horizontal="left" vertical="center" wrapText="1"/>
    </xf>
    <xf numFmtId="9" fontId="2" fillId="4" borderId="165" xfId="3" applyFont="1" applyFill="1" applyBorder="1" applyAlignment="1">
      <alignment horizontal="center" vertical="center"/>
    </xf>
    <xf numFmtId="49" fontId="9" fillId="0" borderId="68" xfId="0" applyNumberFormat="1" applyFont="1" applyBorder="1" applyAlignment="1">
      <alignment horizontal="left"/>
    </xf>
    <xf numFmtId="0" fontId="9" fillId="0" borderId="3" xfId="0" applyFont="1" applyBorder="1" applyAlignment="1">
      <alignment horizontal="left"/>
    </xf>
    <xf numFmtId="0" fontId="9" fillId="5" borderId="3" xfId="0" applyFont="1" applyFill="1" applyBorder="1" applyAlignment="1">
      <alignment horizontal="left"/>
    </xf>
    <xf numFmtId="0" fontId="9" fillId="4" borderId="3" xfId="0" applyFont="1" applyFill="1" applyBorder="1" applyAlignment="1">
      <alignment horizontal="left"/>
    </xf>
    <xf numFmtId="0" fontId="9" fillId="0" borderId="8" xfId="0" applyFont="1" applyBorder="1" applyAlignment="1">
      <alignment horizontal="left"/>
    </xf>
    <xf numFmtId="49" fontId="9" fillId="0" borderId="65" xfId="0" applyNumberFormat="1" applyFont="1" applyBorder="1" applyAlignment="1">
      <alignment horizontal="left"/>
    </xf>
    <xf numFmtId="0" fontId="9" fillId="0" borderId="65" xfId="0" applyFont="1" applyBorder="1" applyAlignment="1">
      <alignment horizontal="left"/>
    </xf>
    <xf numFmtId="0" fontId="9" fillId="5" borderId="65" xfId="0" applyFont="1" applyFill="1" applyBorder="1" applyAlignment="1">
      <alignment horizontal="left"/>
    </xf>
    <xf numFmtId="0" fontId="9" fillId="4" borderId="57" xfId="0" applyFont="1" applyFill="1" applyBorder="1" applyAlignment="1">
      <alignment vertical="center" wrapText="1"/>
    </xf>
    <xf numFmtId="0" fontId="9" fillId="4" borderId="59" xfId="0" applyFont="1" applyFill="1" applyBorder="1" applyAlignment="1">
      <alignment vertical="center" wrapText="1"/>
    </xf>
    <xf numFmtId="49" fontId="9" fillId="0" borderId="33" xfId="0" applyNumberFormat="1" applyFont="1" applyBorder="1" applyAlignment="1">
      <alignment horizontal="left" vertical="center"/>
    </xf>
    <xf numFmtId="0" fontId="9" fillId="0" borderId="34" xfId="0" applyFont="1" applyBorder="1" applyAlignment="1">
      <alignment horizontal="left" vertical="center"/>
    </xf>
    <xf numFmtId="0" fontId="9" fillId="5" borderId="34" xfId="0" applyFont="1" applyFill="1" applyBorder="1" applyAlignment="1">
      <alignment horizontal="left" vertical="center"/>
    </xf>
    <xf numFmtId="49" fontId="9" fillId="4" borderId="20" xfId="0" applyNumberFormat="1"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83"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88" xfId="0" applyFont="1" applyFill="1" applyBorder="1" applyAlignment="1">
      <alignment horizontal="center" vertical="center" wrapText="1"/>
    </xf>
    <xf numFmtId="49" fontId="9" fillId="4" borderId="47" xfId="0" applyNumberFormat="1" applyFont="1" applyFill="1" applyBorder="1" applyAlignment="1">
      <alignment horizontal="center" vertical="center" wrapText="1"/>
    </xf>
    <xf numFmtId="2" fontId="9" fillId="4" borderId="48" xfId="0" applyNumberFormat="1" applyFont="1" applyFill="1" applyBorder="1" applyAlignment="1">
      <alignment horizontal="center" vertical="center" wrapText="1"/>
    </xf>
    <xf numFmtId="2" fontId="9" fillId="4" borderId="49" xfId="0" applyNumberFormat="1" applyFont="1" applyFill="1" applyBorder="1" applyAlignment="1">
      <alignment horizontal="center" vertical="center" wrapText="1"/>
    </xf>
    <xf numFmtId="49" fontId="9" fillId="0" borderId="25" xfId="0" applyNumberFormat="1" applyFont="1" applyBorder="1" applyAlignment="1">
      <alignment horizontal="left" vertical="center" wrapText="1"/>
    </xf>
    <xf numFmtId="49" fontId="9" fillId="4" borderId="113" xfId="0" applyNumberFormat="1" applyFont="1" applyFill="1" applyBorder="1" applyAlignment="1">
      <alignment horizontal="center" vertical="center"/>
    </xf>
    <xf numFmtId="2" fontId="9" fillId="0" borderId="113" xfId="0" applyNumberFormat="1" applyFont="1" applyBorder="1" applyAlignment="1">
      <alignment horizontal="center" vertical="center"/>
    </xf>
    <xf numFmtId="10" fontId="2" fillId="4" borderId="135" xfId="0" applyNumberFormat="1" applyFont="1" applyFill="1" applyBorder="1" applyAlignment="1">
      <alignment horizontal="center" vertical="center" wrapText="1"/>
    </xf>
    <xf numFmtId="10" fontId="2" fillId="4" borderId="136" xfId="0" applyNumberFormat="1" applyFont="1" applyFill="1" applyBorder="1" applyAlignment="1">
      <alignment horizontal="center" vertical="center" wrapText="1"/>
    </xf>
    <xf numFmtId="10" fontId="2" fillId="4" borderId="137" xfId="0" applyNumberFormat="1" applyFont="1" applyFill="1" applyBorder="1" applyAlignment="1">
      <alignment horizontal="center" vertical="center" wrapText="1"/>
    </xf>
    <xf numFmtId="49" fontId="9" fillId="0" borderId="25" xfId="0" applyNumberFormat="1" applyFont="1" applyBorder="1" applyAlignment="1">
      <alignment vertical="center" wrapText="1"/>
    </xf>
    <xf numFmtId="0" fontId="9" fillId="0" borderId="16" xfId="0" applyFont="1" applyBorder="1" applyAlignment="1">
      <alignment vertical="center"/>
    </xf>
    <xf numFmtId="0" fontId="9" fillId="5" borderId="16" xfId="0" applyFont="1" applyFill="1" applyBorder="1" applyAlignment="1">
      <alignment vertical="center"/>
    </xf>
    <xf numFmtId="0" fontId="9" fillId="0" borderId="17" xfId="0" applyFont="1" applyBorder="1" applyAlignment="1">
      <alignment vertical="center"/>
    </xf>
    <xf numFmtId="0" fontId="9" fillId="0" borderId="69" xfId="0" applyFont="1" applyBorder="1" applyAlignment="1">
      <alignment horizontal="center"/>
    </xf>
    <xf numFmtId="0" fontId="9" fillId="0" borderId="29" xfId="0" applyFont="1" applyBorder="1" applyAlignment="1">
      <alignment horizontal="center"/>
    </xf>
    <xf numFmtId="0" fontId="9" fillId="5" borderId="29" xfId="0" applyFont="1" applyFill="1" applyBorder="1" applyAlignment="1">
      <alignment horizontal="center"/>
    </xf>
    <xf numFmtId="0" fontId="9" fillId="4" borderId="29" xfId="0" applyFont="1" applyFill="1" applyBorder="1" applyAlignment="1">
      <alignment horizontal="center"/>
    </xf>
    <xf numFmtId="0" fontId="9" fillId="0" borderId="65" xfId="0" applyFont="1" applyBorder="1" applyAlignment="1">
      <alignment horizontal="center"/>
    </xf>
    <xf numFmtId="0" fontId="9" fillId="0" borderId="66" xfId="0" applyFont="1" applyBorder="1" applyAlignment="1">
      <alignment horizontal="center"/>
    </xf>
    <xf numFmtId="49" fontId="6" fillId="0" borderId="6" xfId="0" applyNumberFormat="1" applyFont="1" applyBorder="1" applyAlignment="1">
      <alignment horizontal="center"/>
    </xf>
    <xf numFmtId="0" fontId="6" fillId="0" borderId="6" xfId="0" applyFont="1" applyBorder="1" applyAlignment="1">
      <alignment horizontal="center"/>
    </xf>
    <xf numFmtId="0" fontId="6" fillId="5" borderId="6" xfId="0" applyFont="1" applyFill="1" applyBorder="1" applyAlignment="1">
      <alignment horizontal="center"/>
    </xf>
    <xf numFmtId="0" fontId="6" fillId="4" borderId="6" xfId="0" applyFont="1" applyFill="1" applyBorder="1" applyAlignment="1">
      <alignment horizontal="center"/>
    </xf>
    <xf numFmtId="0" fontId="6" fillId="0" borderId="7" xfId="0" applyFont="1" applyBorder="1" applyAlignment="1">
      <alignment horizontal="center"/>
    </xf>
    <xf numFmtId="49" fontId="6" fillId="0" borderId="5" xfId="0" applyNumberFormat="1" applyFont="1" applyBorder="1" applyAlignment="1">
      <alignment horizontal="left"/>
    </xf>
    <xf numFmtId="0" fontId="6" fillId="0" borderId="7" xfId="0" applyFont="1" applyBorder="1" applyAlignment="1">
      <alignment horizontal="left"/>
    </xf>
    <xf numFmtId="49" fontId="6" fillId="0" borderId="15" xfId="0" applyNumberFormat="1" applyFont="1" applyBorder="1" applyAlignment="1">
      <alignment horizontal="left"/>
    </xf>
    <xf numFmtId="0" fontId="6" fillId="0" borderId="17" xfId="0" applyFont="1" applyBorder="1" applyAlignment="1">
      <alignment horizontal="left"/>
    </xf>
    <xf numFmtId="9" fontId="2" fillId="4" borderId="159" xfId="3" applyFont="1" applyFill="1" applyBorder="1" applyAlignment="1">
      <alignment horizontal="center" vertical="center"/>
    </xf>
    <xf numFmtId="9" fontId="2" fillId="4" borderId="167" xfId="3" applyFont="1" applyFill="1" applyBorder="1" applyAlignment="1">
      <alignment horizontal="center" vertical="center"/>
    </xf>
    <xf numFmtId="49" fontId="9" fillId="0" borderId="104" xfId="0" applyNumberFormat="1" applyFont="1" applyBorder="1" applyAlignment="1">
      <alignment horizontal="left" vertical="center"/>
    </xf>
    <xf numFmtId="49" fontId="9" fillId="0" borderId="85" xfId="0" applyNumberFormat="1" applyFont="1" applyBorder="1" applyAlignment="1">
      <alignment horizontal="left" vertical="center"/>
    </xf>
    <xf numFmtId="49" fontId="9" fillId="0" borderId="86" xfId="0" applyNumberFormat="1" applyFont="1" applyBorder="1" applyAlignment="1">
      <alignment horizontal="left" vertical="center"/>
    </xf>
    <xf numFmtId="49" fontId="9" fillId="0" borderId="125" xfId="0" applyNumberFormat="1" applyFont="1" applyBorder="1" applyAlignment="1">
      <alignment horizontal="left" vertical="center"/>
    </xf>
    <xf numFmtId="49" fontId="9" fillId="0" borderId="95" xfId="0" applyNumberFormat="1" applyFont="1" applyBorder="1" applyAlignment="1">
      <alignment horizontal="left" vertical="center"/>
    </xf>
    <xf numFmtId="49" fontId="9" fillId="0" borderId="120" xfId="0" applyNumberFormat="1" applyFont="1" applyBorder="1" applyAlignment="1">
      <alignment horizontal="left" vertical="center"/>
    </xf>
    <xf numFmtId="9" fontId="2" fillId="4" borderId="161" xfId="3" applyFont="1" applyFill="1" applyBorder="1" applyAlignment="1">
      <alignment horizontal="center" vertical="center"/>
    </xf>
    <xf numFmtId="9" fontId="2" fillId="4" borderId="133" xfId="3" applyFont="1" applyFill="1" applyBorder="1" applyAlignment="1">
      <alignment horizontal="center" vertical="center"/>
    </xf>
    <xf numFmtId="10" fontId="2" fillId="4" borderId="139" xfId="0" applyNumberFormat="1" applyFont="1" applyFill="1" applyBorder="1" applyAlignment="1">
      <alignment horizontal="center" vertical="center"/>
    </xf>
    <xf numFmtId="10" fontId="2" fillId="4" borderId="140" xfId="0" applyNumberFormat="1" applyFont="1" applyFill="1" applyBorder="1" applyAlignment="1">
      <alignment horizontal="center" vertical="center"/>
    </xf>
    <xf numFmtId="10" fontId="2" fillId="4" borderId="141" xfId="0" applyNumberFormat="1" applyFont="1" applyFill="1" applyBorder="1" applyAlignment="1">
      <alignment horizontal="center" vertical="center"/>
    </xf>
    <xf numFmtId="49" fontId="9" fillId="0" borderId="201" xfId="0" applyNumberFormat="1" applyFont="1" applyBorder="1" applyAlignment="1">
      <alignment horizontal="center" vertical="center"/>
    </xf>
    <xf numFmtId="0" fontId="9" fillId="0" borderId="204" xfId="0" applyFont="1" applyBorder="1" applyAlignment="1">
      <alignment horizontal="center" vertical="center"/>
    </xf>
    <xf numFmtId="0" fontId="9" fillId="0" borderId="213" xfId="0" applyFont="1" applyBorder="1" applyAlignment="1">
      <alignment horizontal="center" vertical="center"/>
    </xf>
    <xf numFmtId="49" fontId="10" fillId="4" borderId="202" xfId="0" applyNumberFormat="1" applyFont="1" applyFill="1" applyBorder="1" applyAlignment="1">
      <alignment horizontal="center" vertical="center" wrapText="1"/>
    </xf>
    <xf numFmtId="49" fontId="9" fillId="4" borderId="202" xfId="0" applyNumberFormat="1" applyFont="1" applyFill="1" applyBorder="1" applyAlignment="1">
      <alignment horizontal="center" vertical="center" wrapText="1"/>
    </xf>
    <xf numFmtId="0" fontId="9" fillId="4" borderId="202" xfId="0" applyFont="1" applyFill="1" applyBorder="1" applyAlignment="1">
      <alignment horizontal="center" vertical="center" wrapText="1"/>
    </xf>
    <xf numFmtId="2" fontId="2" fillId="4" borderId="202" xfId="0" applyNumberFormat="1" applyFont="1" applyFill="1" applyBorder="1" applyAlignment="1">
      <alignment horizontal="center" vertical="center"/>
    </xf>
    <xf numFmtId="2" fontId="2" fillId="0" borderId="202" xfId="0" applyNumberFormat="1" applyFont="1" applyBorder="1" applyAlignment="1">
      <alignment horizontal="center" vertical="center"/>
    </xf>
    <xf numFmtId="49" fontId="9" fillId="0" borderId="34" xfId="0" applyNumberFormat="1" applyFont="1" applyBorder="1" applyAlignment="1">
      <alignment horizontal="center" vertical="center"/>
    </xf>
    <xf numFmtId="0" fontId="9" fillId="0" borderId="34" xfId="0" applyFont="1" applyBorder="1" applyAlignment="1">
      <alignment horizontal="center" vertical="center"/>
    </xf>
    <xf numFmtId="0" fontId="9" fillId="0" borderId="205" xfId="0" applyFont="1" applyBorder="1" applyAlignment="1">
      <alignment horizontal="center" vertical="center"/>
    </xf>
    <xf numFmtId="9" fontId="2" fillId="4" borderId="164" xfId="3" applyFont="1" applyFill="1" applyBorder="1" applyAlignment="1">
      <alignment horizontal="center" vertical="center"/>
    </xf>
    <xf numFmtId="49" fontId="2" fillId="4" borderId="161" xfId="0" applyNumberFormat="1" applyFont="1" applyFill="1" applyBorder="1" applyAlignment="1">
      <alignment vertical="center" wrapText="1"/>
    </xf>
    <xf numFmtId="0" fontId="2" fillId="4" borderId="133" xfId="0" applyFont="1" applyFill="1" applyBorder="1" applyAlignment="1">
      <alignment vertical="center" wrapText="1"/>
    </xf>
    <xf numFmtId="49" fontId="9" fillId="4" borderId="160" xfId="0" applyNumberFormat="1" applyFont="1" applyFill="1" applyBorder="1" applyAlignment="1">
      <alignment horizontal="left" vertical="center"/>
    </xf>
    <xf numFmtId="0" fontId="9" fillId="4" borderId="163" xfId="0" applyFont="1" applyFill="1" applyBorder="1" applyAlignment="1">
      <alignment horizontal="left" vertical="center"/>
    </xf>
    <xf numFmtId="49" fontId="9" fillId="4" borderId="201" xfId="0" applyNumberFormat="1" applyFont="1" applyFill="1" applyBorder="1" applyAlignment="1">
      <alignment horizontal="center" vertical="center"/>
    </xf>
    <xf numFmtId="0" fontId="9" fillId="4" borderId="204" xfId="0" applyFont="1" applyFill="1" applyBorder="1" applyAlignment="1">
      <alignment horizontal="center" vertical="center"/>
    </xf>
    <xf numFmtId="0" fontId="9" fillId="4" borderId="206" xfId="0" applyFont="1" applyFill="1" applyBorder="1" applyAlignment="1">
      <alignment horizontal="center" vertical="center"/>
    </xf>
    <xf numFmtId="0" fontId="9" fillId="4" borderId="207" xfId="0" applyFont="1" applyFill="1" applyBorder="1" applyAlignment="1">
      <alignment horizontal="center" vertical="center" wrapText="1"/>
    </xf>
    <xf numFmtId="49" fontId="2" fillId="0" borderId="152" xfId="0" applyNumberFormat="1" applyFont="1" applyFill="1" applyBorder="1" applyAlignment="1">
      <alignment horizontal="left" vertical="center" wrapText="1"/>
    </xf>
    <xf numFmtId="0" fontId="9" fillId="0" borderId="152" xfId="0" applyFont="1" applyFill="1" applyBorder="1" applyAlignment="1">
      <alignment horizontal="left" vertical="center" wrapText="1"/>
    </xf>
    <xf numFmtId="49" fontId="2" fillId="4" borderId="133" xfId="0" applyNumberFormat="1" applyFont="1" applyFill="1" applyBorder="1" applyAlignment="1">
      <alignment vertical="center" wrapText="1"/>
    </xf>
    <xf numFmtId="0" fontId="9" fillId="4" borderId="161" xfId="0" applyFont="1" applyFill="1" applyBorder="1" applyAlignment="1">
      <alignment horizontal="center" vertical="center" wrapText="1"/>
    </xf>
    <xf numFmtId="0" fontId="9" fillId="4" borderId="164" xfId="0" applyFont="1" applyFill="1" applyBorder="1" applyAlignment="1">
      <alignment horizontal="center" vertical="center" wrapText="1"/>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0" fontId="2" fillId="4" borderId="45" xfId="0" applyFont="1" applyFill="1" applyBorder="1" applyAlignment="1">
      <alignment vertical="center"/>
    </xf>
    <xf numFmtId="49" fontId="2" fillId="4" borderId="33" xfId="0" applyNumberFormat="1" applyFont="1" applyFill="1" applyBorder="1" applyAlignment="1">
      <alignment vertical="center" wrapText="1"/>
    </xf>
    <xf numFmtId="0" fontId="2" fillId="4" borderId="33" xfId="0" applyFont="1" applyFill="1" applyBorder="1" applyAlignment="1">
      <alignment vertical="center" wrapText="1"/>
    </xf>
    <xf numFmtId="0" fontId="2" fillId="4" borderId="27" xfId="0" applyFont="1" applyFill="1" applyBorder="1" applyAlignment="1">
      <alignment vertical="center" wrapText="1"/>
    </xf>
    <xf numFmtId="0" fontId="2" fillId="4" borderId="174" xfId="0" applyFont="1" applyFill="1" applyBorder="1" applyAlignment="1">
      <alignment horizontal="left" vertical="center" wrapText="1"/>
    </xf>
    <xf numFmtId="0" fontId="2" fillId="4" borderId="138" xfId="0" applyFont="1" applyFill="1" applyBorder="1" applyAlignment="1">
      <alignment vertical="center" wrapText="1"/>
    </xf>
    <xf numFmtId="49" fontId="2" fillId="4" borderId="74" xfId="0" applyNumberFormat="1" applyFont="1" applyFill="1" applyBorder="1" applyAlignment="1">
      <alignment horizontal="left" vertical="top"/>
    </xf>
    <xf numFmtId="171" fontId="2" fillId="4" borderId="75" xfId="0" applyNumberFormat="1" applyFont="1" applyFill="1" applyBorder="1" applyAlignment="1">
      <alignment horizontal="left" vertical="top"/>
    </xf>
    <xf numFmtId="49" fontId="2" fillId="4" borderId="1" xfId="0" applyNumberFormat="1" applyFont="1" applyFill="1" applyBorder="1" applyAlignment="1">
      <alignment vertical="center" wrapText="1"/>
    </xf>
    <xf numFmtId="0" fontId="2" fillId="4" borderId="23" xfId="0" applyFont="1" applyFill="1" applyBorder="1" applyAlignment="1">
      <alignment vertical="center" wrapText="1"/>
    </xf>
    <xf numFmtId="49" fontId="2" fillId="4" borderId="33" xfId="0" applyNumberFormat="1" applyFont="1" applyFill="1" applyBorder="1" applyAlignment="1">
      <alignment horizontal="left" vertical="top"/>
    </xf>
    <xf numFmtId="171" fontId="2" fillId="4" borderId="34" xfId="0" applyNumberFormat="1" applyFont="1" applyFill="1" applyBorder="1" applyAlignment="1">
      <alignment horizontal="left" vertical="top"/>
    </xf>
    <xf numFmtId="171" fontId="2" fillId="4" borderId="35" xfId="0" applyNumberFormat="1" applyFont="1" applyFill="1" applyBorder="1" applyAlignment="1">
      <alignment horizontal="left" vertical="top"/>
    </xf>
    <xf numFmtId="171" fontId="2" fillId="4" borderId="33" xfId="0" applyNumberFormat="1" applyFont="1" applyFill="1" applyBorder="1" applyAlignment="1">
      <alignment horizontal="left" vertical="top"/>
    </xf>
    <xf numFmtId="49" fontId="9" fillId="4" borderId="56" xfId="0" applyNumberFormat="1" applyFont="1" applyFill="1" applyBorder="1" applyAlignment="1">
      <alignment horizontal="center" vertical="top"/>
    </xf>
    <xf numFmtId="170" fontId="9" fillId="4" borderId="57" xfId="0" applyNumberFormat="1" applyFont="1" applyFill="1" applyBorder="1" applyAlignment="1">
      <alignment horizontal="center" vertical="top"/>
    </xf>
    <xf numFmtId="49" fontId="9" fillId="4" borderId="47" xfId="0" applyNumberFormat="1" applyFont="1" applyFill="1" applyBorder="1" applyAlignment="1">
      <alignment horizontal="left" vertical="center"/>
    </xf>
    <xf numFmtId="2" fontId="9" fillId="4" borderId="48" xfId="0" applyNumberFormat="1" applyFont="1" applyFill="1" applyBorder="1" applyAlignment="1">
      <alignment horizontal="left" vertical="center"/>
    </xf>
    <xf numFmtId="2" fontId="9" fillId="4" borderId="49" xfId="0" applyNumberFormat="1" applyFont="1" applyFill="1" applyBorder="1" applyAlignment="1">
      <alignment horizontal="left" vertical="center"/>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49" fontId="9" fillId="0" borderId="202" xfId="0" applyNumberFormat="1" applyFont="1" applyBorder="1" applyAlignment="1">
      <alignment horizontal="center"/>
    </xf>
    <xf numFmtId="0" fontId="9" fillId="0" borderId="202" xfId="0" applyFont="1" applyBorder="1" applyAlignment="1">
      <alignment horizontal="center"/>
    </xf>
    <xf numFmtId="0" fontId="9" fillId="0" borderId="203" xfId="0" applyFont="1" applyBorder="1" applyAlignment="1">
      <alignment horizontal="center"/>
    </xf>
    <xf numFmtId="49" fontId="9" fillId="4" borderId="205" xfId="0" applyNumberFormat="1" applyFont="1" applyFill="1" applyBorder="1" applyAlignment="1">
      <alignment horizontal="center" vertical="center"/>
    </xf>
    <xf numFmtId="0" fontId="9" fillId="4" borderId="208" xfId="0" applyFont="1" applyFill="1" applyBorder="1" applyAlignment="1">
      <alignment horizontal="center" vertical="center"/>
    </xf>
    <xf numFmtId="9" fontId="2" fillId="0" borderId="162" xfId="3" applyFont="1" applyBorder="1" applyAlignment="1">
      <alignment horizontal="center"/>
    </xf>
    <xf numFmtId="9" fontId="2" fillId="0" borderId="165" xfId="3" applyFont="1" applyBorder="1" applyAlignment="1">
      <alignment horizontal="center"/>
    </xf>
    <xf numFmtId="49" fontId="6" fillId="0" borderId="21" xfId="0" applyNumberFormat="1" applyFont="1" applyBorder="1" applyAlignment="1">
      <alignment horizontal="left"/>
    </xf>
    <xf numFmtId="0" fontId="6" fillId="0" borderId="21" xfId="0" applyFont="1" applyBorder="1" applyAlignment="1">
      <alignment horizontal="left"/>
    </xf>
    <xf numFmtId="0" fontId="6" fillId="4" borderId="21" xfId="0" applyFont="1" applyFill="1" applyBorder="1" applyAlignment="1">
      <alignment horizontal="left"/>
    </xf>
    <xf numFmtId="0" fontId="6" fillId="4" borderId="80" xfId="0" applyFont="1" applyFill="1" applyBorder="1" applyAlignment="1">
      <alignment horizontal="left"/>
    </xf>
    <xf numFmtId="49" fontId="6" fillId="0" borderId="65" xfId="0" applyNumberFormat="1" applyFont="1" applyBorder="1" applyAlignment="1">
      <alignment horizontal="left"/>
    </xf>
    <xf numFmtId="0" fontId="6" fillId="0" borderId="65" xfId="0" applyFont="1" applyBorder="1" applyAlignment="1">
      <alignment horizontal="left"/>
    </xf>
    <xf numFmtId="0" fontId="6" fillId="4" borderId="65" xfId="0" applyFont="1" applyFill="1" applyBorder="1" applyAlignment="1">
      <alignment horizontal="left"/>
    </xf>
    <xf numFmtId="49" fontId="9" fillId="4" borderId="33" xfId="0" applyNumberFormat="1" applyFont="1" applyFill="1" applyBorder="1" applyAlignment="1">
      <alignment horizontal="left" vertical="center" wrapText="1"/>
    </xf>
    <xf numFmtId="0" fontId="9" fillId="4" borderId="34" xfId="0" applyFont="1" applyFill="1" applyBorder="1" applyAlignment="1">
      <alignment horizontal="left" vertical="center" wrapText="1"/>
    </xf>
    <xf numFmtId="168" fontId="2" fillId="4" borderId="84" xfId="0" applyNumberFormat="1" applyFont="1" applyFill="1" applyBorder="1" applyAlignment="1">
      <alignment horizontal="center" vertical="center" wrapText="1"/>
    </xf>
    <xf numFmtId="168" fontId="2" fillId="4" borderId="85" xfId="0" applyNumberFormat="1" applyFont="1" applyFill="1" applyBorder="1" applyAlignment="1">
      <alignment horizontal="center" vertical="center" wrapText="1"/>
    </xf>
    <xf numFmtId="168" fontId="2" fillId="4" borderId="86" xfId="0" applyNumberFormat="1"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9" fillId="4" borderId="184" xfId="0" applyFont="1" applyFill="1" applyBorder="1" applyAlignment="1">
      <alignment horizontal="center" vertical="center" wrapText="1"/>
    </xf>
    <xf numFmtId="168" fontId="2" fillId="4" borderId="119" xfId="0" applyNumberFormat="1" applyFont="1" applyFill="1" applyBorder="1" applyAlignment="1">
      <alignment horizontal="center" vertical="center" wrapText="1"/>
    </xf>
    <xf numFmtId="168" fontId="2" fillId="4" borderId="95" xfId="0" applyNumberFormat="1" applyFont="1" applyFill="1" applyBorder="1" applyAlignment="1">
      <alignment horizontal="center" vertical="center" wrapText="1"/>
    </xf>
    <xf numFmtId="168" fontId="2" fillId="4" borderId="120" xfId="0" applyNumberFormat="1" applyFont="1" applyFill="1" applyBorder="1" applyAlignment="1">
      <alignment horizontal="center" vertical="center" wrapText="1"/>
    </xf>
    <xf numFmtId="49" fontId="9" fillId="4" borderId="181" xfId="0" applyNumberFormat="1" applyFont="1" applyFill="1" applyBorder="1" applyAlignment="1">
      <alignment horizontal="left" vertical="center"/>
    </xf>
    <xf numFmtId="0" fontId="9" fillId="4" borderId="80" xfId="0" applyFont="1" applyFill="1" applyBorder="1" applyAlignment="1">
      <alignment horizontal="left" vertical="center"/>
    </xf>
    <xf numFmtId="0" fontId="9" fillId="4" borderId="182" xfId="0" applyFont="1" applyFill="1" applyBorder="1" applyAlignment="1">
      <alignment horizontal="left" vertical="center"/>
    </xf>
    <xf numFmtId="0" fontId="2" fillId="4" borderId="75" xfId="0" applyFont="1" applyFill="1" applyBorder="1" applyAlignment="1">
      <alignment horizontal="left" vertical="top"/>
    </xf>
    <xf numFmtId="171" fontId="2" fillId="4" borderId="9" xfId="0" applyNumberFormat="1" applyFont="1" applyFill="1" applyBorder="1" applyAlignment="1">
      <alignment horizontal="left" vertical="top"/>
    </xf>
    <xf numFmtId="171" fontId="2" fillId="4" borderId="69" xfId="0" applyNumberFormat="1" applyFont="1" applyFill="1" applyBorder="1" applyAlignment="1">
      <alignment horizontal="left" vertical="top"/>
    </xf>
    <xf numFmtId="171" fontId="2" fillId="4" borderId="65" xfId="0" applyNumberFormat="1" applyFont="1" applyFill="1" applyBorder="1" applyAlignment="1">
      <alignment horizontal="left" vertical="top"/>
    </xf>
    <xf numFmtId="171" fontId="2" fillId="4" borderId="66" xfId="0" applyNumberFormat="1" applyFont="1" applyFill="1" applyBorder="1" applyAlignment="1">
      <alignment horizontal="left" vertical="top"/>
    </xf>
    <xf numFmtId="0" fontId="5" fillId="0" borderId="50" xfId="0" applyFont="1" applyBorder="1" applyAlignment="1">
      <alignment horizontal="center"/>
    </xf>
    <xf numFmtId="0" fontId="5" fillId="0" borderId="73" xfId="0" applyFont="1" applyBorder="1" applyAlignment="1">
      <alignment horizontal="center"/>
    </xf>
    <xf numFmtId="0" fontId="5" fillId="0" borderId="72"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70"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49" fontId="6" fillId="4" borderId="31" xfId="0" applyNumberFormat="1"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32" xfId="0" applyFont="1" applyFill="1" applyBorder="1" applyAlignment="1">
      <alignment vertical="center" wrapText="1"/>
    </xf>
    <xf numFmtId="49" fontId="9" fillId="4" borderId="15" xfId="0" applyNumberFormat="1" applyFont="1" applyFill="1" applyBorder="1" applyAlignment="1">
      <alignment horizontal="center" vertical="center" wrapText="1"/>
    </xf>
    <xf numFmtId="2" fontId="9" fillId="4" borderId="16" xfId="0" applyNumberFormat="1" applyFont="1" applyFill="1" applyBorder="1" applyAlignment="1">
      <alignment horizontal="center" vertical="center" wrapText="1"/>
    </xf>
    <xf numFmtId="2" fontId="9" fillId="4" borderId="26" xfId="0" applyNumberFormat="1" applyFont="1" applyFill="1" applyBorder="1" applyAlignment="1">
      <alignment horizontal="center" vertical="center" wrapText="1"/>
    </xf>
    <xf numFmtId="49" fontId="2" fillId="8" borderId="160" xfId="0" applyNumberFormat="1" applyFont="1" applyFill="1" applyBorder="1" applyAlignment="1">
      <alignment vertical="center" wrapText="1"/>
    </xf>
    <xf numFmtId="0" fontId="2" fillId="8" borderId="152" xfId="0" applyFont="1" applyFill="1" applyBorder="1" applyAlignment="1">
      <alignment vertical="center" wrapText="1"/>
    </xf>
    <xf numFmtId="49" fontId="2" fillId="8" borderId="161" xfId="0" applyNumberFormat="1" applyFont="1" applyFill="1" applyBorder="1" applyAlignment="1">
      <alignment horizontal="left" vertical="center" wrapText="1"/>
    </xf>
    <xf numFmtId="0" fontId="2" fillId="8" borderId="133" xfId="0" applyFont="1" applyFill="1" applyBorder="1" applyAlignment="1">
      <alignment horizontal="left" vertical="center" wrapText="1"/>
    </xf>
    <xf numFmtId="49" fontId="9" fillId="8" borderId="105" xfId="0" applyNumberFormat="1" applyFont="1" applyFill="1" applyBorder="1" applyAlignment="1">
      <alignment horizontal="center" vertical="center" wrapText="1"/>
    </xf>
    <xf numFmtId="0" fontId="9" fillId="8" borderId="77" xfId="0" applyFont="1" applyFill="1" applyBorder="1" applyAlignment="1">
      <alignment horizontal="center" vertical="center" wrapText="1"/>
    </xf>
    <xf numFmtId="0" fontId="9" fillId="8" borderId="106" xfId="0" applyFont="1" applyFill="1" applyBorder="1" applyAlignment="1">
      <alignment horizontal="center" vertical="center" wrapText="1"/>
    </xf>
    <xf numFmtId="0" fontId="9" fillId="8" borderId="107" xfId="0" applyFont="1" applyFill="1" applyBorder="1" applyAlignment="1">
      <alignment horizontal="center" vertical="center" wrapText="1"/>
    </xf>
    <xf numFmtId="0" fontId="9" fillId="8" borderId="108" xfId="0" applyFont="1" applyFill="1" applyBorder="1" applyAlignment="1">
      <alignment horizontal="center" vertical="center" wrapText="1"/>
    </xf>
    <xf numFmtId="0" fontId="9" fillId="8" borderId="109" xfId="0" applyFont="1" applyFill="1" applyBorder="1" applyAlignment="1">
      <alignment horizontal="center" vertical="center" wrapText="1"/>
    </xf>
    <xf numFmtId="49" fontId="9" fillId="0" borderId="48" xfId="0" applyNumberFormat="1" applyFont="1" applyBorder="1" applyAlignment="1">
      <alignment horizontal="center"/>
    </xf>
    <xf numFmtId="0" fontId="9" fillId="0" borderId="48" xfId="0" applyFont="1" applyBorder="1" applyAlignment="1">
      <alignment horizontal="center"/>
    </xf>
    <xf numFmtId="0" fontId="9" fillId="0" borderId="49" xfId="0" applyFont="1" applyBorder="1" applyAlignment="1">
      <alignment horizontal="center"/>
    </xf>
    <xf numFmtId="49" fontId="9" fillId="4" borderId="35" xfId="0" applyNumberFormat="1" applyFont="1" applyFill="1" applyBorder="1" applyAlignment="1">
      <alignment horizontal="center" vertical="center"/>
    </xf>
    <xf numFmtId="0" fontId="9" fillId="4" borderId="114" xfId="0" applyFont="1" applyFill="1" applyBorder="1" applyAlignment="1">
      <alignment horizontal="center" vertical="center"/>
    </xf>
    <xf numFmtId="9" fontId="2" fillId="4" borderId="161" xfId="3" applyFont="1" applyFill="1" applyBorder="1" applyAlignment="1">
      <alignment horizontal="center" vertical="center" wrapText="1"/>
    </xf>
    <xf numFmtId="9" fontId="2" fillId="4" borderId="133" xfId="3" applyFont="1" applyFill="1" applyBorder="1" applyAlignment="1">
      <alignment horizontal="center" vertical="center" wrapText="1"/>
    </xf>
    <xf numFmtId="49" fontId="9" fillId="4" borderId="104" xfId="0" applyNumberFormat="1" applyFont="1" applyFill="1" applyBorder="1" applyAlignment="1">
      <alignment vertical="center"/>
    </xf>
    <xf numFmtId="0" fontId="9" fillId="4" borderId="85" xfId="0" applyFont="1" applyFill="1" applyBorder="1" applyAlignment="1">
      <alignment vertical="center"/>
    </xf>
    <xf numFmtId="0" fontId="9" fillId="4" borderId="86" xfId="0" applyFont="1" applyFill="1" applyBorder="1" applyAlignment="1">
      <alignment vertical="center"/>
    </xf>
    <xf numFmtId="49" fontId="9" fillId="4" borderId="33" xfId="0" applyNumberFormat="1" applyFont="1" applyFill="1" applyBorder="1" applyAlignment="1">
      <alignment vertical="center"/>
    </xf>
    <xf numFmtId="0" fontId="9" fillId="4" borderId="34" xfId="0" applyFont="1" applyFill="1" applyBorder="1" applyAlignment="1">
      <alignment vertical="center"/>
    </xf>
    <xf numFmtId="0" fontId="39" fillId="4" borderId="34" xfId="0" applyFont="1" applyFill="1" applyBorder="1" applyAlignment="1">
      <alignment horizontal="left" vertical="center" wrapText="1"/>
    </xf>
    <xf numFmtId="49" fontId="9" fillId="0" borderId="43" xfId="0" applyNumberFormat="1" applyFont="1" applyBorder="1" applyAlignment="1">
      <alignment horizontal="left"/>
    </xf>
    <xf numFmtId="0" fontId="9" fillId="0" borderId="29" xfId="0" applyFont="1" applyBorder="1" applyAlignment="1">
      <alignment horizontal="left"/>
    </xf>
    <xf numFmtId="0" fontId="9" fillId="4" borderId="29" xfId="0" applyFont="1" applyFill="1" applyBorder="1" applyAlignment="1">
      <alignment horizontal="left"/>
    </xf>
    <xf numFmtId="0" fontId="9" fillId="0" borderId="44" xfId="0" applyFont="1" applyBorder="1" applyAlignment="1">
      <alignment horizontal="left"/>
    </xf>
    <xf numFmtId="2" fontId="9" fillId="4" borderId="45" xfId="0" applyNumberFormat="1" applyFont="1" applyFill="1" applyBorder="1" applyAlignment="1">
      <alignment vertical="center"/>
    </xf>
    <xf numFmtId="49" fontId="9" fillId="8" borderId="47" xfId="0" applyNumberFormat="1" applyFont="1" applyFill="1" applyBorder="1" applyAlignment="1">
      <alignment horizontal="center" vertical="center"/>
    </xf>
    <xf numFmtId="0" fontId="9" fillId="8" borderId="33" xfId="0" applyFont="1" applyFill="1" applyBorder="1" applyAlignment="1">
      <alignment horizontal="center" vertical="center"/>
    </xf>
    <xf numFmtId="0" fontId="9" fillId="8" borderId="87" xfId="0" applyFont="1" applyFill="1" applyBorder="1" applyAlignment="1">
      <alignment horizontal="center" vertical="center"/>
    </xf>
    <xf numFmtId="49" fontId="10" fillId="8" borderId="48" xfId="0" applyNumberFormat="1"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113" xfId="0" applyFont="1" applyFill="1" applyBorder="1" applyAlignment="1">
      <alignment horizontal="center" vertical="center" wrapText="1"/>
    </xf>
    <xf numFmtId="49" fontId="9" fillId="8" borderId="48" xfId="0" applyNumberFormat="1" applyFont="1" applyFill="1" applyBorder="1" applyAlignment="1">
      <alignment horizontal="center" vertical="center" wrapText="1"/>
    </xf>
    <xf numFmtId="49" fontId="2" fillId="8" borderId="152" xfId="0" applyNumberFormat="1" applyFont="1" applyFill="1" applyBorder="1" applyAlignment="1">
      <alignment vertical="center" wrapText="1"/>
    </xf>
    <xf numFmtId="49" fontId="2" fillId="8" borderId="133" xfId="0" applyNumberFormat="1" applyFont="1" applyFill="1" applyBorder="1" applyAlignment="1">
      <alignment vertical="center" wrapText="1"/>
    </xf>
    <xf numFmtId="0" fontId="2" fillId="8" borderId="133" xfId="0" applyFont="1" applyFill="1" applyBorder="1" applyAlignment="1">
      <alignment vertical="center" wrapText="1"/>
    </xf>
    <xf numFmtId="0" fontId="2" fillId="8" borderId="152" xfId="0" applyFont="1" applyFill="1" applyBorder="1" applyAlignment="1">
      <alignment horizontal="left" vertical="center" wrapText="1"/>
    </xf>
    <xf numFmtId="49" fontId="11" fillId="4" borderId="97" xfId="0" applyNumberFormat="1" applyFont="1" applyFill="1" applyBorder="1" applyAlignment="1">
      <alignment vertical="center" wrapText="1"/>
    </xf>
    <xf numFmtId="0" fontId="11" fillId="4" borderId="92" xfId="0" applyFont="1" applyFill="1" applyBorder="1" applyAlignment="1">
      <alignment vertical="center" wrapText="1"/>
    </xf>
    <xf numFmtId="0" fontId="11" fillId="4" borderId="98" xfId="0" applyFont="1" applyFill="1" applyBorder="1" applyAlignment="1">
      <alignment vertical="center" wrapText="1"/>
    </xf>
    <xf numFmtId="49" fontId="11" fillId="4" borderId="99" xfId="0" applyNumberFormat="1" applyFont="1" applyFill="1" applyBorder="1" applyAlignment="1">
      <alignment vertical="center" wrapText="1"/>
    </xf>
    <xf numFmtId="0" fontId="11" fillId="4" borderId="100" xfId="0" applyFont="1" applyFill="1" applyBorder="1" applyAlignment="1">
      <alignment vertical="center" wrapText="1"/>
    </xf>
    <xf numFmtId="0" fontId="11" fillId="4" borderId="101" xfId="0" applyFont="1" applyFill="1" applyBorder="1" applyAlignment="1">
      <alignment vertical="center" wrapText="1"/>
    </xf>
    <xf numFmtId="49" fontId="6" fillId="0" borderId="94" xfId="0" applyNumberFormat="1" applyFont="1" applyBorder="1" applyAlignment="1">
      <alignment horizontal="left"/>
    </xf>
    <xf numFmtId="0" fontId="6" fillId="0" borderId="95" xfId="0" applyFont="1" applyBorder="1" applyAlignment="1">
      <alignment horizontal="left"/>
    </xf>
    <xf numFmtId="0" fontId="6" fillId="4" borderId="95" xfId="0" applyFont="1" applyFill="1" applyBorder="1" applyAlignment="1">
      <alignment horizontal="left"/>
    </xf>
    <xf numFmtId="49" fontId="6" fillId="0" borderId="82" xfId="0" applyNumberFormat="1" applyFont="1" applyBorder="1" applyAlignment="1">
      <alignment horizontal="left"/>
    </xf>
    <xf numFmtId="0" fontId="6" fillId="0" borderId="82" xfId="0" applyFont="1" applyBorder="1" applyAlignment="1">
      <alignment horizontal="left"/>
    </xf>
    <xf numFmtId="0" fontId="6" fillId="4" borderId="82" xfId="0" applyFont="1" applyFill="1" applyBorder="1" applyAlignment="1">
      <alignment horizontal="left"/>
    </xf>
    <xf numFmtId="49" fontId="9" fillId="4" borderId="102" xfId="0" applyNumberFormat="1" applyFont="1" applyFill="1" applyBorder="1" applyAlignment="1">
      <alignment horizontal="center" vertical="center" wrapText="1"/>
    </xf>
    <xf numFmtId="2" fontId="9" fillId="4" borderId="100" xfId="0" applyNumberFormat="1" applyFont="1" applyFill="1" applyBorder="1" applyAlignment="1">
      <alignment horizontal="center" vertical="center" wrapText="1"/>
    </xf>
    <xf numFmtId="2" fontId="9" fillId="4" borderId="103" xfId="0" applyNumberFormat="1" applyFont="1" applyFill="1" applyBorder="1" applyAlignment="1">
      <alignment horizontal="center" vertical="center" wrapText="1"/>
    </xf>
    <xf numFmtId="49" fontId="9" fillId="4" borderId="104" xfId="0" applyNumberFormat="1" applyFont="1" applyFill="1" applyBorder="1" applyAlignment="1">
      <alignment vertical="center" wrapText="1"/>
    </xf>
    <xf numFmtId="0" fontId="9" fillId="4" borderId="85" xfId="0" applyFont="1" applyFill="1" applyBorder="1" applyAlignment="1">
      <alignment vertical="center" wrapText="1"/>
    </xf>
    <xf numFmtId="0" fontId="9" fillId="4" borderId="86" xfId="0" applyFont="1" applyFill="1" applyBorder="1" applyAlignment="1">
      <alignment vertical="center" wrapText="1"/>
    </xf>
    <xf numFmtId="49" fontId="2" fillId="4" borderId="84" xfId="0" applyNumberFormat="1" applyFont="1" applyFill="1" applyBorder="1" applyAlignment="1">
      <alignment horizontal="center" vertical="center"/>
    </xf>
    <xf numFmtId="2" fontId="2" fillId="4" borderId="85" xfId="0" applyNumberFormat="1" applyFont="1" applyFill="1" applyBorder="1" applyAlignment="1">
      <alignment horizontal="center" vertical="center"/>
    </xf>
    <xf numFmtId="2" fontId="2" fillId="4" borderId="86" xfId="0" applyNumberFormat="1" applyFont="1" applyFill="1" applyBorder="1" applyAlignment="1">
      <alignment horizontal="center" vertical="center"/>
    </xf>
    <xf numFmtId="49" fontId="9" fillId="4" borderId="47" xfId="0" applyNumberFormat="1" applyFont="1" applyFill="1" applyBorder="1" applyAlignment="1">
      <alignment vertical="center"/>
    </xf>
    <xf numFmtId="0" fontId="9" fillId="4" borderId="48" xfId="0" applyFont="1" applyFill="1" applyBorder="1" applyAlignment="1">
      <alignment vertical="center"/>
    </xf>
    <xf numFmtId="49" fontId="9" fillId="4" borderId="34" xfId="0" applyNumberFormat="1" applyFont="1" applyFill="1" applyBorder="1" applyAlignment="1">
      <alignment vertical="top" wrapText="1"/>
    </xf>
    <xf numFmtId="0" fontId="9" fillId="4" borderId="34" xfId="0" applyFont="1" applyFill="1" applyBorder="1" applyAlignment="1">
      <alignment vertical="top" wrapText="1"/>
    </xf>
    <xf numFmtId="0" fontId="9" fillId="4" borderId="45" xfId="0" applyFont="1" applyFill="1" applyBorder="1" applyAlignment="1">
      <alignment vertical="top" wrapText="1"/>
    </xf>
    <xf numFmtId="0" fontId="39" fillId="4" borderId="34" xfId="0" applyFont="1" applyFill="1" applyBorder="1" applyAlignment="1">
      <alignment horizontal="center" vertical="center" wrapText="1"/>
    </xf>
    <xf numFmtId="2" fontId="2" fillId="4" borderId="84" xfId="0" applyNumberFormat="1" applyFont="1" applyFill="1" applyBorder="1" applyAlignment="1">
      <alignment horizontal="left" vertical="center"/>
    </xf>
    <xf numFmtId="2" fontId="2" fillId="4" borderId="85" xfId="0" applyNumberFormat="1" applyFont="1" applyFill="1" applyBorder="1" applyAlignment="1">
      <alignment horizontal="left" vertical="center"/>
    </xf>
    <xf numFmtId="2" fontId="2" fillId="4" borderId="86" xfId="0" applyNumberFormat="1" applyFont="1" applyFill="1" applyBorder="1" applyAlignment="1">
      <alignment horizontal="left" vertical="center"/>
    </xf>
    <xf numFmtId="49" fontId="9" fillId="8" borderId="201" xfId="0" applyNumberFormat="1" applyFont="1" applyFill="1" applyBorder="1" applyAlignment="1">
      <alignment horizontal="left" vertical="center"/>
    </xf>
    <xf numFmtId="0" fontId="9" fillId="8" borderId="206" xfId="0" applyFont="1" applyFill="1" applyBorder="1" applyAlignment="1">
      <alignment horizontal="left" vertical="center"/>
    </xf>
    <xf numFmtId="49" fontId="2" fillId="8" borderId="133" xfId="0" applyNumberFormat="1" applyFont="1" applyFill="1" applyBorder="1" applyAlignment="1">
      <alignment horizontal="left" vertical="center" wrapText="1"/>
    </xf>
    <xf numFmtId="0" fontId="2" fillId="8" borderId="138" xfId="0" applyFont="1" applyFill="1" applyBorder="1" applyAlignment="1">
      <alignment horizontal="left" vertical="center" wrapText="1"/>
    </xf>
    <xf numFmtId="0" fontId="2" fillId="8" borderId="174" xfId="0" applyFont="1" applyFill="1" applyBorder="1" applyAlignment="1">
      <alignment horizontal="center" vertical="center" wrapText="1"/>
    </xf>
    <xf numFmtId="0" fontId="2" fillId="8" borderId="226" xfId="0" applyFont="1" applyFill="1" applyBorder="1" applyAlignment="1">
      <alignment horizontal="center" vertical="center" wrapText="1"/>
    </xf>
    <xf numFmtId="49" fontId="2" fillId="4" borderId="119" xfId="0" applyNumberFormat="1" applyFont="1" applyFill="1" applyBorder="1" applyAlignment="1">
      <alignment horizontal="left" vertical="top" wrapText="1"/>
    </xf>
    <xf numFmtId="0" fontId="2" fillId="4" borderId="95" xfId="0" applyFont="1" applyFill="1" applyBorder="1" applyAlignment="1">
      <alignment horizontal="left" vertical="top" wrapText="1"/>
    </xf>
    <xf numFmtId="0" fontId="2" fillId="4" borderId="120" xfId="0" applyFont="1" applyFill="1" applyBorder="1" applyAlignment="1">
      <alignment horizontal="left" vertical="top" wrapText="1"/>
    </xf>
    <xf numFmtId="0" fontId="2" fillId="4" borderId="107" xfId="0" applyFont="1" applyFill="1" applyBorder="1" applyAlignment="1">
      <alignment horizontal="left" vertical="top" wrapText="1"/>
    </xf>
    <xf numFmtId="0" fontId="2" fillId="4" borderId="108" xfId="0" applyFont="1" applyFill="1" applyBorder="1" applyAlignment="1">
      <alignment horizontal="left" vertical="top" wrapText="1"/>
    </xf>
    <xf numFmtId="0" fontId="2" fillId="4" borderId="109" xfId="0" applyFont="1" applyFill="1" applyBorder="1" applyAlignment="1">
      <alignment horizontal="left" vertical="top" wrapText="1"/>
    </xf>
    <xf numFmtId="49" fontId="2" fillId="4" borderId="119" xfId="0" applyNumberFormat="1" applyFont="1" applyFill="1" applyBorder="1" applyAlignment="1">
      <alignment vertical="top" wrapText="1"/>
    </xf>
    <xf numFmtId="0" fontId="2" fillId="4" borderId="95" xfId="0" applyFont="1" applyFill="1" applyBorder="1" applyAlignment="1">
      <alignment vertical="top" wrapText="1"/>
    </xf>
    <xf numFmtId="0" fontId="2" fillId="4" borderId="120" xfId="0" applyFont="1" applyFill="1" applyBorder="1" applyAlignment="1">
      <alignment vertical="top" wrapText="1"/>
    </xf>
    <xf numFmtId="0" fontId="2" fillId="4" borderId="107" xfId="0" applyFont="1" applyFill="1" applyBorder="1" applyAlignment="1">
      <alignment vertical="top" wrapText="1"/>
    </xf>
    <xf numFmtId="0" fontId="2" fillId="4" borderId="108" xfId="0" applyFont="1" applyFill="1" applyBorder="1" applyAlignment="1">
      <alignment vertical="top" wrapText="1"/>
    </xf>
    <xf numFmtId="0" fontId="2" fillId="4" borderId="109" xfId="0" applyFont="1" applyFill="1" applyBorder="1" applyAlignment="1">
      <alignment vertical="top" wrapText="1"/>
    </xf>
    <xf numFmtId="49" fontId="2" fillId="8" borderId="33" xfId="0" applyNumberFormat="1" applyFont="1" applyFill="1" applyBorder="1" applyAlignment="1">
      <alignment horizontal="left" vertical="center" wrapText="1"/>
    </xf>
    <xf numFmtId="0" fontId="2" fillId="8" borderId="33" xfId="0" applyFont="1" applyFill="1" applyBorder="1" applyAlignment="1">
      <alignment horizontal="left" vertical="center" wrapText="1"/>
    </xf>
    <xf numFmtId="49" fontId="2" fillId="8" borderId="119" xfId="0" applyNumberFormat="1" applyFont="1" applyFill="1" applyBorder="1" applyAlignment="1">
      <alignment horizontal="left" vertical="top" wrapText="1"/>
    </xf>
    <xf numFmtId="0" fontId="2" fillId="8" borderId="95" xfId="0" applyFont="1" applyFill="1" applyBorder="1" applyAlignment="1">
      <alignment horizontal="left" vertical="top" wrapText="1"/>
    </xf>
    <xf numFmtId="0" fontId="2" fillId="8" borderId="120" xfId="0" applyFont="1" applyFill="1" applyBorder="1" applyAlignment="1">
      <alignment horizontal="left" vertical="top" wrapText="1"/>
    </xf>
    <xf numFmtId="0" fontId="2" fillId="8" borderId="107" xfId="0" applyFont="1" applyFill="1" applyBorder="1" applyAlignment="1">
      <alignment horizontal="left" vertical="top" wrapText="1"/>
    </xf>
    <xf numFmtId="0" fontId="2" fillId="8" borderId="108" xfId="0" applyFont="1" applyFill="1" applyBorder="1" applyAlignment="1">
      <alignment horizontal="left" vertical="top" wrapText="1"/>
    </xf>
    <xf numFmtId="0" fontId="2" fillId="8" borderId="109" xfId="0" applyFont="1" applyFill="1" applyBorder="1" applyAlignment="1">
      <alignment horizontal="left" vertical="top" wrapText="1"/>
    </xf>
    <xf numFmtId="49" fontId="2" fillId="8" borderId="119" xfId="0" applyNumberFormat="1" applyFont="1" applyFill="1" applyBorder="1" applyAlignment="1">
      <alignment vertical="top"/>
    </xf>
    <xf numFmtId="0" fontId="2" fillId="8" borderId="95" xfId="0" applyFont="1" applyFill="1" applyBorder="1" applyAlignment="1">
      <alignment vertical="top"/>
    </xf>
    <xf numFmtId="0" fontId="2" fillId="8" borderId="120" xfId="0" applyFont="1" applyFill="1" applyBorder="1" applyAlignment="1">
      <alignment vertical="top"/>
    </xf>
    <xf numFmtId="0" fontId="2" fillId="8" borderId="107" xfId="0" applyFont="1" applyFill="1" applyBorder="1" applyAlignment="1">
      <alignment vertical="top"/>
    </xf>
    <xf numFmtId="0" fontId="2" fillId="8" borderId="108" xfId="0" applyFont="1" applyFill="1" applyBorder="1" applyAlignment="1">
      <alignment vertical="top"/>
    </xf>
    <xf numFmtId="0" fontId="2" fillId="8" borderId="109" xfId="0" applyFont="1" applyFill="1" applyBorder="1" applyAlignment="1">
      <alignment vertical="top"/>
    </xf>
    <xf numFmtId="49" fontId="2" fillId="8" borderId="119" xfId="0" applyNumberFormat="1" applyFont="1" applyFill="1" applyBorder="1" applyAlignment="1">
      <alignment vertical="top" wrapText="1"/>
    </xf>
    <xf numFmtId="0" fontId="2" fillId="8" borderId="95" xfId="0" applyFont="1" applyFill="1" applyBorder="1" applyAlignment="1">
      <alignment vertical="top" wrapText="1"/>
    </xf>
    <xf numFmtId="0" fontId="2" fillId="8" borderId="120" xfId="0" applyFont="1" applyFill="1" applyBorder="1" applyAlignment="1">
      <alignment vertical="top" wrapText="1"/>
    </xf>
    <xf numFmtId="0" fontId="2" fillId="8" borderId="107" xfId="0" applyFont="1" applyFill="1" applyBorder="1" applyAlignment="1">
      <alignment vertical="top" wrapText="1"/>
    </xf>
    <xf numFmtId="0" fontId="2" fillId="8" borderId="108" xfId="0" applyFont="1" applyFill="1" applyBorder="1" applyAlignment="1">
      <alignment vertical="top" wrapText="1"/>
    </xf>
    <xf numFmtId="0" fontId="2" fillId="8" borderId="109" xfId="0" applyFont="1" applyFill="1" applyBorder="1" applyAlignment="1">
      <alignment vertical="top" wrapText="1"/>
    </xf>
    <xf numFmtId="49" fontId="2" fillId="8" borderId="48" xfId="0" applyNumberFormat="1" applyFont="1" applyFill="1" applyBorder="1" applyAlignment="1">
      <alignment vertical="top" wrapText="1"/>
    </xf>
    <xf numFmtId="0" fontId="2" fillId="8" borderId="48" xfId="0" applyFont="1" applyFill="1" applyBorder="1" applyAlignment="1">
      <alignment vertical="top" wrapText="1"/>
    </xf>
    <xf numFmtId="0" fontId="2" fillId="8" borderId="34" xfId="0" applyFont="1" applyFill="1" applyBorder="1" applyAlignment="1">
      <alignment vertical="top" wrapText="1"/>
    </xf>
    <xf numFmtId="49" fontId="2" fillId="8" borderId="48" xfId="0" applyNumberFormat="1"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34" xfId="0" applyFont="1" applyFill="1" applyBorder="1" applyAlignment="1">
      <alignment horizontal="left" vertical="top" wrapText="1"/>
    </xf>
    <xf numFmtId="0" fontId="44" fillId="6" borderId="132" xfId="0" applyFont="1" applyFill="1" applyBorder="1" applyAlignment="1">
      <alignment horizontal="right" vertical="center" wrapText="1"/>
    </xf>
    <xf numFmtId="0" fontId="44" fillId="6" borderId="0" xfId="0" applyFont="1" applyFill="1" applyAlignment="1">
      <alignment horizontal="right" vertical="center" wrapText="1"/>
    </xf>
    <xf numFmtId="9" fontId="2" fillId="4" borderId="167" xfId="0" applyNumberFormat="1" applyFont="1" applyFill="1" applyBorder="1" applyAlignment="1">
      <alignment horizontal="center" vertical="center"/>
    </xf>
    <xf numFmtId="49" fontId="9" fillId="4" borderId="125" xfId="0" applyNumberFormat="1" applyFont="1" applyFill="1" applyBorder="1" applyAlignment="1">
      <alignment horizontal="left" vertical="top" wrapText="1"/>
    </xf>
    <xf numFmtId="0" fontId="9" fillId="4" borderId="95" xfId="0" applyFont="1" applyFill="1" applyBorder="1" applyAlignment="1">
      <alignment horizontal="left" vertical="top" wrapText="1"/>
    </xf>
    <xf numFmtId="0" fontId="9" fillId="4" borderId="120" xfId="0" applyFont="1" applyFill="1" applyBorder="1" applyAlignment="1">
      <alignment horizontal="left" vertical="top" wrapText="1"/>
    </xf>
    <xf numFmtId="0" fontId="9" fillId="4" borderId="126" xfId="0" applyFont="1" applyFill="1" applyBorder="1" applyAlignment="1">
      <alignment horizontal="left" vertical="top" wrapText="1"/>
    </xf>
    <xf numFmtId="0" fontId="9" fillId="4" borderId="82" xfId="0" applyFont="1" applyFill="1" applyBorder="1" applyAlignment="1">
      <alignment horizontal="left" vertical="top" wrapText="1"/>
    </xf>
    <xf numFmtId="0" fontId="9" fillId="4" borderId="127" xfId="0" applyFont="1" applyFill="1" applyBorder="1" applyAlignment="1">
      <alignment horizontal="left" vertical="top" wrapText="1"/>
    </xf>
    <xf numFmtId="9" fontId="9" fillId="4" borderId="229" xfId="0" applyNumberFormat="1" applyFont="1" applyFill="1" applyBorder="1" applyAlignment="1">
      <alignment horizontal="center" vertical="center"/>
    </xf>
    <xf numFmtId="9" fontId="9" fillId="4" borderId="231" xfId="0" applyNumberFormat="1" applyFont="1" applyFill="1" applyBorder="1" applyAlignment="1">
      <alignment horizontal="center" vertical="center"/>
    </xf>
    <xf numFmtId="49" fontId="9" fillId="8" borderId="99" xfId="0" applyNumberFormat="1" applyFont="1" applyFill="1" applyBorder="1" applyAlignment="1">
      <alignment horizontal="center" vertical="center"/>
    </xf>
    <xf numFmtId="0" fontId="9" fillId="8" borderId="92" xfId="0" applyFont="1" applyFill="1" applyBorder="1" applyAlignment="1">
      <alignment horizontal="center" vertical="center"/>
    </xf>
    <xf numFmtId="0" fontId="9" fillId="8" borderId="98" xfId="0" applyFont="1" applyFill="1" applyBorder="1" applyAlignment="1">
      <alignment horizontal="center" vertical="center"/>
    </xf>
    <xf numFmtId="49" fontId="9" fillId="8" borderId="99" xfId="0" applyNumberFormat="1" applyFont="1" applyFill="1" applyBorder="1" applyAlignment="1">
      <alignment horizontal="center" vertical="top"/>
    </xf>
    <xf numFmtId="170" fontId="9" fillId="8" borderId="92" xfId="0" applyNumberFormat="1" applyFont="1" applyFill="1" applyBorder="1" applyAlignment="1">
      <alignment horizontal="center" vertical="top"/>
    </xf>
    <xf numFmtId="9" fontId="2" fillId="4" borderId="202" xfId="3" applyFont="1" applyFill="1" applyBorder="1" applyAlignment="1">
      <alignment horizontal="center" vertical="center"/>
    </xf>
    <xf numFmtId="9" fontId="2" fillId="4" borderId="207" xfId="3" applyFont="1" applyFill="1" applyBorder="1" applyAlignment="1">
      <alignment horizontal="center" vertical="center"/>
    </xf>
    <xf numFmtId="9" fontId="2" fillId="4" borderId="228" xfId="3" applyFont="1" applyFill="1" applyBorder="1" applyAlignment="1">
      <alignment horizontal="center" vertical="center"/>
    </xf>
    <xf numFmtId="9" fontId="2" fillId="4" borderId="230" xfId="3" applyFont="1" applyFill="1" applyBorder="1" applyAlignment="1">
      <alignment horizontal="center" vertical="center"/>
    </xf>
    <xf numFmtId="49" fontId="2" fillId="8" borderId="47" xfId="0" applyNumberFormat="1" applyFont="1" applyFill="1" applyBorder="1" applyAlignment="1">
      <alignment horizontal="left" vertical="center" wrapText="1"/>
    </xf>
    <xf numFmtId="171" fontId="2" fillId="4" borderId="45" xfId="0" applyNumberFormat="1" applyFont="1" applyFill="1" applyBorder="1" applyAlignment="1">
      <alignment horizontal="left" vertical="top"/>
    </xf>
    <xf numFmtId="171" fontId="2" fillId="4" borderId="46" xfId="0" applyNumberFormat="1" applyFont="1" applyFill="1" applyBorder="1" applyAlignment="1">
      <alignment horizontal="left" vertical="top"/>
    </xf>
    <xf numFmtId="49" fontId="2" fillId="4" borderId="119" xfId="0" applyNumberFormat="1" applyFont="1" applyFill="1" applyBorder="1" applyAlignment="1">
      <alignment horizontal="left" vertical="top"/>
    </xf>
    <xf numFmtId="171" fontId="2" fillId="4" borderId="95" xfId="0" applyNumberFormat="1" applyFont="1" applyFill="1" applyBorder="1" applyAlignment="1">
      <alignment horizontal="left" vertical="top"/>
    </xf>
    <xf numFmtId="171" fontId="2" fillId="4" borderId="121" xfId="0" applyNumberFormat="1" applyFont="1" applyFill="1" applyBorder="1" applyAlignment="1">
      <alignment horizontal="left" vertical="top"/>
    </xf>
    <xf numFmtId="171" fontId="2" fillId="4" borderId="123" xfId="0" applyNumberFormat="1" applyFont="1" applyFill="1" applyBorder="1" applyAlignment="1">
      <alignment horizontal="left" vertical="top"/>
    </xf>
    <xf numFmtId="171" fontId="2" fillId="4" borderId="39" xfId="0" applyNumberFormat="1" applyFont="1" applyFill="1" applyBorder="1" applyAlignment="1">
      <alignment horizontal="left" vertical="top"/>
    </xf>
    <xf numFmtId="171" fontId="2" fillId="4" borderId="124" xfId="0" applyNumberFormat="1" applyFont="1" applyFill="1" applyBorder="1" applyAlignment="1">
      <alignment horizontal="left" vertical="top"/>
    </xf>
    <xf numFmtId="171" fontId="2" fillId="4" borderId="107" xfId="0" applyNumberFormat="1" applyFont="1" applyFill="1" applyBorder="1" applyAlignment="1">
      <alignment horizontal="left" vertical="top"/>
    </xf>
    <xf numFmtId="171" fontId="2" fillId="4" borderId="108" xfId="0" applyNumberFormat="1" applyFont="1" applyFill="1" applyBorder="1" applyAlignment="1">
      <alignment horizontal="left" vertical="top"/>
    </xf>
    <xf numFmtId="171" fontId="2" fillId="4" borderId="122" xfId="0" applyNumberFormat="1" applyFont="1" applyFill="1" applyBorder="1" applyAlignment="1">
      <alignment horizontal="left" vertical="top"/>
    </xf>
    <xf numFmtId="49" fontId="2" fillId="4" borderId="48" xfId="0" applyNumberFormat="1" applyFont="1" applyFill="1" applyBorder="1" applyAlignment="1">
      <alignment horizontal="left" vertical="top"/>
    </xf>
    <xf numFmtId="0" fontId="2" fillId="4" borderId="48" xfId="0" applyFont="1" applyFill="1" applyBorder="1" applyAlignment="1">
      <alignment horizontal="left" vertical="top"/>
    </xf>
    <xf numFmtId="0" fontId="2" fillId="4" borderId="49" xfId="0" applyFont="1" applyFill="1" applyBorder="1" applyAlignment="1">
      <alignment horizontal="left" vertical="top"/>
    </xf>
    <xf numFmtId="0" fontId="2" fillId="4" borderId="95" xfId="0" applyFont="1" applyFill="1" applyBorder="1" applyAlignment="1">
      <alignment horizontal="left" vertical="top"/>
    </xf>
    <xf numFmtId="0" fontId="2" fillId="4" borderId="121" xfId="0" applyFont="1" applyFill="1" applyBorder="1" applyAlignment="1">
      <alignment horizontal="left" vertical="top"/>
    </xf>
    <xf numFmtId="0" fontId="2" fillId="4" borderId="107" xfId="0" applyFont="1" applyFill="1" applyBorder="1" applyAlignment="1">
      <alignment horizontal="left" vertical="top"/>
    </xf>
    <xf numFmtId="0" fontId="2" fillId="4" borderId="108" xfId="0" applyFont="1" applyFill="1" applyBorder="1" applyAlignment="1">
      <alignment horizontal="left" vertical="top"/>
    </xf>
    <xf numFmtId="0" fontId="2" fillId="4" borderId="122" xfId="0" applyFont="1" applyFill="1" applyBorder="1" applyAlignment="1">
      <alignment horizontal="left" vertical="top"/>
    </xf>
    <xf numFmtId="9" fontId="2" fillId="4" borderId="138" xfId="3" applyFont="1" applyFill="1" applyBorder="1" applyAlignment="1">
      <alignment horizontal="center" vertical="center" wrapText="1"/>
    </xf>
    <xf numFmtId="9" fontId="2" fillId="4" borderId="148" xfId="3" applyFont="1" applyFill="1" applyBorder="1" applyAlignment="1">
      <alignment horizontal="center" vertical="center" wrapText="1"/>
    </xf>
    <xf numFmtId="0" fontId="2" fillId="4" borderId="138" xfId="0" applyFont="1" applyFill="1" applyBorder="1" applyAlignment="1">
      <alignment horizontal="center" vertical="center" wrapText="1"/>
    </xf>
    <xf numFmtId="0" fontId="2" fillId="4" borderId="148" xfId="0" applyFont="1" applyFill="1" applyBorder="1" applyAlignment="1">
      <alignment horizontal="center" vertical="center" wrapText="1"/>
    </xf>
    <xf numFmtId="9" fontId="2" fillId="4" borderId="179" xfId="0" applyNumberFormat="1" applyFont="1" applyFill="1" applyBorder="1" applyAlignment="1">
      <alignment horizontal="center" vertical="center"/>
    </xf>
    <xf numFmtId="49" fontId="2" fillId="4" borderId="34" xfId="0" applyNumberFormat="1" applyFont="1" applyFill="1" applyBorder="1" applyAlignment="1">
      <alignment horizontal="left" vertical="center"/>
    </xf>
    <xf numFmtId="0" fontId="2" fillId="4" borderId="45" xfId="0" applyFont="1" applyFill="1" applyBorder="1" applyAlignment="1">
      <alignment horizontal="left" vertical="center"/>
    </xf>
    <xf numFmtId="49" fontId="2" fillId="4" borderId="33" xfId="0" applyNumberFormat="1" applyFont="1" applyFill="1" applyBorder="1" applyAlignment="1">
      <alignment horizontal="left" vertical="center"/>
    </xf>
    <xf numFmtId="170" fontId="2" fillId="4" borderId="33" xfId="0" applyNumberFormat="1" applyFont="1" applyFill="1" applyBorder="1" applyAlignment="1">
      <alignment horizontal="left" vertical="center"/>
    </xf>
    <xf numFmtId="0" fontId="2" fillId="4" borderId="45" xfId="0" applyFont="1" applyFill="1" applyBorder="1" applyAlignment="1">
      <alignment horizontal="left" vertical="center" wrapText="1"/>
    </xf>
    <xf numFmtId="49" fontId="2" fillId="4" borderId="152" xfId="0" applyNumberFormat="1" applyFont="1" applyFill="1" applyBorder="1" applyAlignment="1">
      <alignment vertical="center" wrapText="1"/>
    </xf>
    <xf numFmtId="0" fontId="2" fillId="4" borderId="152" xfId="0" applyFont="1" applyFill="1" applyBorder="1" applyAlignment="1">
      <alignment vertical="center" wrapText="1"/>
    </xf>
    <xf numFmtId="0" fontId="2" fillId="4" borderId="174" xfId="0" applyFont="1" applyFill="1" applyBorder="1" applyAlignment="1">
      <alignment vertical="center" wrapText="1"/>
    </xf>
    <xf numFmtId="0" fontId="2" fillId="4" borderId="138" xfId="0" applyFont="1" applyFill="1" applyBorder="1" applyAlignment="1">
      <alignment horizontal="left" vertical="center" wrapText="1"/>
    </xf>
    <xf numFmtId="0" fontId="2" fillId="4" borderId="152" xfId="0" applyFont="1" applyFill="1" applyBorder="1" applyAlignment="1">
      <alignment horizontal="center" vertical="center" wrapText="1"/>
    </xf>
    <xf numFmtId="0" fontId="2" fillId="4" borderId="148" xfId="0" applyFont="1" applyFill="1" applyBorder="1" applyAlignment="1">
      <alignment horizontal="left" vertical="center" wrapText="1"/>
    </xf>
    <xf numFmtId="0" fontId="2" fillId="4" borderId="35" xfId="0" applyFont="1" applyFill="1" applyBorder="1" applyAlignment="1">
      <alignment horizontal="left" vertical="center"/>
    </xf>
    <xf numFmtId="0" fontId="2" fillId="4" borderId="46" xfId="0" applyFont="1" applyFill="1" applyBorder="1" applyAlignment="1">
      <alignment horizontal="left" vertical="center"/>
    </xf>
    <xf numFmtId="0" fontId="40" fillId="6" borderId="107" xfId="0" applyFont="1" applyFill="1" applyBorder="1" applyAlignment="1">
      <alignment horizontal="center" vertical="center" wrapText="1"/>
    </xf>
    <xf numFmtId="0" fontId="40" fillId="6" borderId="108" xfId="0" applyFont="1" applyFill="1" applyBorder="1" applyAlignment="1">
      <alignment horizontal="center" vertical="center" wrapText="1"/>
    </xf>
    <xf numFmtId="0" fontId="40" fillId="6" borderId="109" xfId="0" applyFont="1" applyFill="1" applyBorder="1" applyAlignment="1">
      <alignment horizontal="center" vertical="center" wrapText="1"/>
    </xf>
    <xf numFmtId="49" fontId="2" fillId="4" borderId="160" xfId="0" applyNumberFormat="1" applyFont="1" applyFill="1" applyBorder="1" applyAlignment="1">
      <alignment vertical="center" wrapText="1"/>
    </xf>
    <xf numFmtId="9" fontId="2" fillId="4" borderId="203" xfId="3" applyFont="1" applyFill="1" applyBorder="1" applyAlignment="1">
      <alignment horizontal="center" vertical="center"/>
    </xf>
    <xf numFmtId="9" fontId="2" fillId="4" borderId="208" xfId="3" applyFont="1" applyFill="1" applyBorder="1" applyAlignment="1">
      <alignment horizontal="center" vertical="center"/>
    </xf>
    <xf numFmtId="49" fontId="9" fillId="4" borderId="5" xfId="0" applyNumberFormat="1"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49" fontId="9" fillId="4" borderId="201" xfId="0" applyNumberFormat="1" applyFont="1" applyFill="1" applyBorder="1" applyAlignment="1">
      <alignment horizontal="left" vertical="center"/>
    </xf>
    <xf numFmtId="0" fontId="9" fillId="4" borderId="206" xfId="0" applyFont="1" applyFill="1" applyBorder="1" applyAlignment="1">
      <alignment horizontal="left" vertical="center"/>
    </xf>
    <xf numFmtId="170" fontId="9" fillId="4" borderId="6" xfId="0" applyNumberFormat="1" applyFont="1" applyFill="1" applyBorder="1" applyAlignment="1">
      <alignment horizontal="center" vertical="center"/>
    </xf>
    <xf numFmtId="49" fontId="2" fillId="4" borderId="68" xfId="0" applyNumberFormat="1" applyFont="1" applyFill="1" applyBorder="1" applyAlignment="1">
      <alignment horizontal="left" vertical="center"/>
    </xf>
    <xf numFmtId="171" fontId="2" fillId="4" borderId="3" xfId="0" applyNumberFormat="1" applyFont="1" applyFill="1" applyBorder="1" applyAlignment="1">
      <alignment horizontal="left" vertical="center"/>
    </xf>
    <xf numFmtId="171" fontId="2" fillId="4" borderId="8" xfId="0" applyNumberFormat="1" applyFont="1" applyFill="1" applyBorder="1" applyAlignment="1">
      <alignment horizontal="left" vertical="center"/>
    </xf>
    <xf numFmtId="171" fontId="2" fillId="4" borderId="9" xfId="0" applyNumberFormat="1" applyFont="1" applyFill="1" applyBorder="1" applyAlignment="1">
      <alignment horizontal="left" vertical="center"/>
    </xf>
    <xf numFmtId="171" fontId="2" fillId="4" borderId="10" xfId="0" applyNumberFormat="1" applyFont="1" applyFill="1" applyBorder="1" applyAlignment="1">
      <alignment horizontal="left" vertical="center"/>
    </xf>
    <xf numFmtId="171" fontId="2" fillId="4" borderId="19" xfId="0" applyNumberFormat="1" applyFont="1" applyFill="1" applyBorder="1" applyAlignment="1">
      <alignment horizontal="left" vertical="center"/>
    </xf>
    <xf numFmtId="0" fontId="5" fillId="0" borderId="51" xfId="0" applyFont="1" applyBorder="1" applyAlignment="1">
      <alignment horizontal="center"/>
    </xf>
    <xf numFmtId="0" fontId="5" fillId="0" borderId="64" xfId="0" applyFont="1" applyBorder="1" applyAlignment="1">
      <alignment horizontal="center"/>
    </xf>
    <xf numFmtId="0" fontId="5" fillId="0" borderId="71" xfId="0" applyFont="1" applyBorder="1" applyAlignment="1">
      <alignment horizont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71" xfId="0" applyFont="1" applyFill="1" applyBorder="1" applyAlignment="1">
      <alignment horizontal="center" vertical="center"/>
    </xf>
    <xf numFmtId="49" fontId="6" fillId="0" borderId="28" xfId="0" applyNumberFormat="1" applyFont="1" applyBorder="1" applyAlignment="1">
      <alignment horizontal="left"/>
    </xf>
    <xf numFmtId="0" fontId="6" fillId="0" borderId="44" xfId="0" applyFont="1" applyBorder="1" applyAlignment="1">
      <alignment horizontal="left"/>
    </xf>
    <xf numFmtId="49" fontId="11" fillId="0" borderId="68" xfId="0" applyNumberFormat="1" applyFont="1" applyBorder="1" applyAlignment="1">
      <alignment horizontal="left"/>
    </xf>
    <xf numFmtId="0" fontId="11" fillId="0" borderId="3" xfId="0" applyFont="1" applyBorder="1" applyAlignment="1">
      <alignment horizontal="left"/>
    </xf>
    <xf numFmtId="0" fontId="11" fillId="4" borderId="3" xfId="0" applyFont="1" applyFill="1" applyBorder="1" applyAlignment="1">
      <alignment horizontal="left"/>
    </xf>
    <xf numFmtId="0" fontId="11" fillId="0" borderId="8" xfId="0" applyFont="1" applyBorder="1" applyAlignment="1">
      <alignment horizontal="left"/>
    </xf>
    <xf numFmtId="49" fontId="11" fillId="0" borderId="65" xfId="0" applyNumberFormat="1" applyFont="1" applyBorder="1" applyAlignment="1">
      <alignment horizontal="left"/>
    </xf>
    <xf numFmtId="0" fontId="11" fillId="0" borderId="65" xfId="0" applyFont="1" applyBorder="1" applyAlignment="1">
      <alignment horizontal="left"/>
    </xf>
    <xf numFmtId="0" fontId="11" fillId="4" borderId="65" xfId="0" applyFont="1" applyFill="1" applyBorder="1" applyAlignment="1">
      <alignment horizontal="left"/>
    </xf>
    <xf numFmtId="2" fontId="9" fillId="0" borderId="34" xfId="0" applyNumberFormat="1" applyFont="1" applyBorder="1" applyAlignment="1">
      <alignment horizontal="center" vertical="center"/>
    </xf>
    <xf numFmtId="0" fontId="40" fillId="6" borderId="119" xfId="0" applyFont="1" applyFill="1" applyBorder="1" applyAlignment="1">
      <alignment horizontal="center" vertical="center" wrapText="1"/>
    </xf>
    <xf numFmtId="0" fontId="40" fillId="6" borderId="95" xfId="0" applyFont="1" applyFill="1" applyBorder="1" applyAlignment="1">
      <alignment horizontal="center" vertical="center" wrapText="1"/>
    </xf>
    <xf numFmtId="0" fontId="40" fillId="6" borderId="120" xfId="0" applyFont="1" applyFill="1" applyBorder="1" applyAlignment="1">
      <alignment horizontal="center" vertical="center" wrapText="1"/>
    </xf>
    <xf numFmtId="2" fontId="2" fillId="4" borderId="15" xfId="0" applyNumberFormat="1" applyFont="1" applyFill="1" applyBorder="1" applyAlignment="1">
      <alignment horizontal="center" vertical="center" wrapText="1"/>
    </xf>
    <xf numFmtId="2" fontId="2" fillId="0" borderId="16" xfId="0" applyNumberFormat="1" applyFont="1" applyBorder="1" applyAlignment="1">
      <alignment horizontal="center" vertical="center"/>
    </xf>
    <xf numFmtId="2" fontId="2" fillId="0" borderId="17" xfId="0" applyNumberFormat="1" applyFont="1" applyBorder="1" applyAlignment="1">
      <alignment horizontal="center" vertical="center"/>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87" xfId="0" applyFont="1" applyFill="1" applyBorder="1" applyAlignment="1">
      <alignment horizontal="center" vertical="center" wrapText="1"/>
    </xf>
    <xf numFmtId="49" fontId="10" fillId="4" borderId="49" xfId="0" applyNumberFormat="1"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114" xfId="0" applyFont="1" applyFill="1" applyBorder="1" applyAlignment="1">
      <alignment horizontal="center" vertical="center" wrapText="1"/>
    </xf>
    <xf numFmtId="0" fontId="2" fillId="4" borderId="34" xfId="0" applyFont="1" applyFill="1" applyBorder="1" applyAlignment="1">
      <alignment horizontal="center" vertical="center"/>
    </xf>
    <xf numFmtId="0" fontId="2" fillId="0" borderId="34" xfId="0" applyFont="1" applyBorder="1" applyAlignment="1">
      <alignment horizontal="center" vertical="center"/>
    </xf>
    <xf numFmtId="0" fontId="9" fillId="0" borderId="104"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49" fontId="11" fillId="4" borderId="31" xfId="0" applyNumberFormat="1"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49" fontId="11" fillId="4" borderId="5" xfId="0" applyNumberFormat="1" applyFont="1" applyFill="1" applyBorder="1" applyAlignment="1">
      <alignment vertical="center" wrapText="1"/>
    </xf>
    <xf numFmtId="0" fontId="11" fillId="4" borderId="6" xfId="0" applyFont="1" applyFill="1" applyBorder="1" applyAlignment="1">
      <alignment vertical="center" wrapText="1"/>
    </xf>
    <xf numFmtId="0" fontId="11" fillId="4" borderId="32" xfId="0" applyFont="1" applyFill="1" applyBorder="1" applyAlignment="1">
      <alignment vertical="center" wrapText="1"/>
    </xf>
    <xf numFmtId="49" fontId="9" fillId="0" borderId="48" xfId="0" applyNumberFormat="1"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49" fontId="9" fillId="4" borderId="68"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49" fontId="9" fillId="4" borderId="49" xfId="0" applyNumberFormat="1" applyFont="1" applyFill="1" applyBorder="1" applyAlignment="1">
      <alignment horizontal="center" vertical="center" wrapText="1"/>
    </xf>
    <xf numFmtId="49" fontId="9" fillId="4" borderId="20" xfId="0" applyNumberFormat="1"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70" xfId="0" applyFont="1" applyFill="1" applyBorder="1" applyAlignment="1">
      <alignment horizontal="left" vertical="center" wrapText="1"/>
    </xf>
    <xf numFmtId="0" fontId="9" fillId="4" borderId="183"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184" xfId="0" applyFont="1" applyFill="1" applyBorder="1" applyAlignment="1">
      <alignment horizontal="left" vertical="center" wrapText="1"/>
    </xf>
    <xf numFmtId="0" fontId="9" fillId="4" borderId="64"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71" xfId="0" applyFont="1" applyFill="1" applyBorder="1" applyAlignment="1">
      <alignment horizontal="left" vertical="center" wrapText="1"/>
    </xf>
    <xf numFmtId="49" fontId="9" fillId="0" borderId="27" xfId="0" applyNumberFormat="1" applyFont="1" applyBorder="1" applyAlignment="1">
      <alignment horizontal="left" vertical="center"/>
    </xf>
    <xf numFmtId="0" fontId="9" fillId="0" borderId="45" xfId="0" applyFont="1" applyBorder="1" applyAlignment="1">
      <alignment horizontal="left" vertical="center"/>
    </xf>
    <xf numFmtId="0" fontId="9" fillId="4" borderId="45" xfId="0" applyFont="1" applyFill="1" applyBorder="1" applyAlignment="1">
      <alignment horizontal="left" vertical="center"/>
    </xf>
    <xf numFmtId="9" fontId="2" fillId="4" borderId="142" xfId="3" applyFont="1" applyFill="1" applyBorder="1" applyAlignment="1">
      <alignment horizontal="center" vertical="center"/>
    </xf>
    <xf numFmtId="9" fontId="2" fillId="4" borderId="179" xfId="3" applyFont="1" applyFill="1" applyBorder="1" applyAlignment="1">
      <alignment horizontal="center" vertical="center"/>
    </xf>
    <xf numFmtId="0" fontId="15" fillId="6" borderId="131" xfId="0" applyFont="1" applyFill="1" applyBorder="1" applyAlignment="1">
      <alignment horizontal="right" vertical="center" wrapText="1"/>
    </xf>
    <xf numFmtId="0" fontId="15" fillId="6" borderId="132" xfId="0" applyFont="1" applyFill="1" applyBorder="1" applyAlignment="1">
      <alignment horizontal="right" vertical="center" wrapText="1"/>
    </xf>
    <xf numFmtId="0" fontId="15" fillId="6" borderId="0" xfId="0" applyFont="1" applyFill="1" applyAlignment="1">
      <alignment horizontal="right" vertical="center" wrapText="1"/>
    </xf>
    <xf numFmtId="49" fontId="6" fillId="0" borderId="68" xfId="0" applyNumberFormat="1"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0" borderId="8" xfId="0" applyFont="1" applyBorder="1" applyAlignment="1">
      <alignment horizontal="left"/>
    </xf>
    <xf numFmtId="49" fontId="9" fillId="4" borderId="20" xfId="0" applyNumberFormat="1" applyFont="1" applyFill="1" applyBorder="1" applyAlignment="1">
      <alignment horizontal="left" vertical="top" wrapText="1"/>
    </xf>
    <xf numFmtId="0" fontId="9" fillId="4" borderId="21" xfId="0" applyFont="1" applyFill="1" applyBorder="1" applyAlignment="1">
      <alignment horizontal="left" vertical="top" wrapText="1"/>
    </xf>
    <xf numFmtId="0" fontId="9" fillId="4" borderId="22"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70" xfId="0" applyFont="1" applyFill="1" applyBorder="1" applyAlignment="1">
      <alignment horizontal="left" vertical="top" wrapText="1"/>
    </xf>
    <xf numFmtId="0" fontId="9" fillId="4" borderId="183" xfId="0"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84" xfId="0" applyFont="1" applyFill="1" applyBorder="1" applyAlignment="1">
      <alignment horizontal="left" vertical="top" wrapText="1"/>
    </xf>
    <xf numFmtId="49" fontId="9" fillId="4" borderId="87" xfId="0" applyNumberFormat="1" applyFont="1" applyFill="1" applyBorder="1" applyAlignment="1">
      <alignment horizontal="left" vertical="center"/>
    </xf>
    <xf numFmtId="0" fontId="9" fillId="4" borderId="113" xfId="0" applyFont="1" applyFill="1" applyBorder="1" applyAlignment="1">
      <alignment horizontal="left" vertical="center"/>
    </xf>
    <xf numFmtId="2" fontId="2" fillId="4" borderId="15" xfId="0" applyNumberFormat="1" applyFont="1" applyFill="1" applyBorder="1" applyAlignment="1">
      <alignment horizontal="left" vertical="center" wrapText="1"/>
    </xf>
    <xf numFmtId="2" fontId="2" fillId="4" borderId="16" xfId="0" applyNumberFormat="1" applyFont="1" applyFill="1" applyBorder="1" applyAlignment="1">
      <alignment horizontal="left" vertical="center" wrapText="1"/>
    </xf>
    <xf numFmtId="2" fontId="2" fillId="4" borderId="17" xfId="0" applyNumberFormat="1" applyFont="1" applyFill="1" applyBorder="1" applyAlignment="1">
      <alignment horizontal="left" vertical="center" wrapText="1"/>
    </xf>
    <xf numFmtId="0" fontId="6" fillId="0" borderId="29" xfId="0" applyFont="1" applyBorder="1" applyAlignment="1">
      <alignment horizontal="left"/>
    </xf>
    <xf numFmtId="0" fontId="2" fillId="4" borderId="232" xfId="0" applyFont="1" applyFill="1" applyBorder="1" applyAlignment="1">
      <alignment horizontal="center"/>
    </xf>
    <xf numFmtId="0" fontId="2" fillId="0" borderId="80" xfId="0" applyFont="1" applyBorder="1" applyAlignment="1">
      <alignment horizontal="center"/>
    </xf>
    <xf numFmtId="0" fontId="2" fillId="0" borderId="182" xfId="0" applyFont="1" applyBorder="1" applyAlignment="1">
      <alignment horizontal="center"/>
    </xf>
    <xf numFmtId="49" fontId="2" fillId="4" borderId="47" xfId="0" applyNumberFormat="1" applyFont="1" applyFill="1" applyBorder="1" applyAlignment="1">
      <alignment horizontal="left" vertical="center" wrapText="1"/>
    </xf>
    <xf numFmtId="49" fontId="2" fillId="4" borderId="88" xfId="0" applyNumberFormat="1" applyFont="1" applyFill="1" applyBorder="1" applyAlignment="1">
      <alignment horizontal="left" vertical="center" wrapText="1"/>
    </xf>
    <xf numFmtId="49" fontId="9" fillId="4" borderId="1" xfId="0" applyNumberFormat="1" applyFont="1" applyFill="1" applyBorder="1" applyAlignment="1">
      <alignment horizontal="center" vertical="center"/>
    </xf>
    <xf numFmtId="0" fontId="9" fillId="4" borderId="89" xfId="0" applyFont="1" applyFill="1" applyBorder="1" applyAlignment="1">
      <alignment horizontal="center" vertical="center"/>
    </xf>
    <xf numFmtId="49" fontId="9" fillId="4" borderId="214" xfId="0" applyNumberFormat="1" applyFont="1" applyFill="1" applyBorder="1" applyAlignment="1">
      <alignment horizontal="center" vertical="center" wrapText="1"/>
    </xf>
    <xf numFmtId="0" fontId="9" fillId="4" borderId="73" xfId="0" applyFont="1" applyFill="1" applyBorder="1" applyAlignment="1">
      <alignment horizontal="center" vertical="center" wrapText="1"/>
    </xf>
    <xf numFmtId="0" fontId="9" fillId="4" borderId="235" xfId="0" applyFont="1" applyFill="1" applyBorder="1" applyAlignment="1">
      <alignment horizontal="center" vertical="center" wrapText="1"/>
    </xf>
    <xf numFmtId="49" fontId="9" fillId="4" borderId="233" xfId="0" applyNumberFormat="1" applyFont="1" applyFill="1" applyBorder="1" applyAlignment="1">
      <alignment horizontal="center" vertical="center" wrapText="1"/>
    </xf>
    <xf numFmtId="0" fontId="9" fillId="4" borderId="189" xfId="0" applyFont="1" applyFill="1" applyBorder="1" applyAlignment="1">
      <alignment horizontal="center" vertical="center" wrapText="1"/>
    </xf>
    <xf numFmtId="0" fontId="9" fillId="4" borderId="234" xfId="0" applyFont="1" applyFill="1" applyBorder="1" applyAlignment="1">
      <alignment horizontal="center" vertical="center" wrapText="1"/>
    </xf>
    <xf numFmtId="0" fontId="9" fillId="4" borderId="12" xfId="0" applyFont="1" applyFill="1" applyBorder="1" applyAlignment="1">
      <alignment horizontal="center" vertical="center" wrapText="1"/>
    </xf>
    <xf numFmtId="49" fontId="2" fillId="4" borderId="200" xfId="0" applyNumberFormat="1" applyFont="1" applyFill="1" applyBorder="1" applyAlignment="1">
      <alignment horizontal="center" vertical="center" wrapText="1"/>
    </xf>
    <xf numFmtId="0" fontId="2" fillId="4" borderId="72" xfId="0" applyFont="1" applyFill="1" applyBorder="1" applyAlignment="1">
      <alignment horizontal="center" vertical="center" wrapText="1"/>
    </xf>
    <xf numFmtId="9" fontId="2" fillId="4" borderId="111" xfId="3" applyFont="1" applyFill="1" applyBorder="1" applyAlignment="1">
      <alignment horizontal="center" vertical="center"/>
    </xf>
    <xf numFmtId="9" fontId="2" fillId="4" borderId="34" xfId="3" applyFont="1" applyFill="1" applyBorder="1" applyAlignment="1">
      <alignment horizontal="center" vertical="center"/>
    </xf>
    <xf numFmtId="9" fontId="2" fillId="4" borderId="112" xfId="3" applyFont="1" applyFill="1" applyBorder="1" applyAlignment="1">
      <alignment horizontal="center" vertical="center"/>
    </xf>
    <xf numFmtId="9" fontId="2" fillId="4" borderId="35" xfId="3" applyFont="1" applyFill="1" applyBorder="1" applyAlignment="1">
      <alignment horizontal="center" vertical="center"/>
    </xf>
    <xf numFmtId="49" fontId="2" fillId="4" borderId="50" xfId="0" applyNumberFormat="1" applyFont="1" applyFill="1" applyBorder="1" applyAlignment="1">
      <alignment horizontal="center" vertical="center" wrapText="1"/>
    </xf>
    <xf numFmtId="0" fontId="2" fillId="4" borderId="51" xfId="0" applyFont="1" applyFill="1" applyBorder="1" applyAlignment="1">
      <alignment horizontal="center" vertical="center" wrapText="1"/>
    </xf>
    <xf numFmtId="9" fontId="2" fillId="4" borderId="45" xfId="3" applyFont="1" applyFill="1" applyBorder="1" applyAlignment="1">
      <alignment horizontal="center" vertical="center"/>
    </xf>
    <xf numFmtId="171" fontId="2" fillId="4" borderId="64" xfId="0" applyNumberFormat="1" applyFont="1" applyFill="1" applyBorder="1" applyAlignment="1">
      <alignment horizontal="left" vertical="top"/>
    </xf>
    <xf numFmtId="49" fontId="2" fillId="4" borderId="48" xfId="0" applyNumberFormat="1" applyFont="1" applyFill="1" applyBorder="1" applyAlignment="1">
      <alignment vertical="center" wrapText="1"/>
    </xf>
    <xf numFmtId="0" fontId="2" fillId="4" borderId="48" xfId="0" applyFont="1" applyFill="1" applyBorder="1" applyAlignment="1">
      <alignment vertical="center" wrapText="1"/>
    </xf>
    <xf numFmtId="9" fontId="2" fillId="4" borderId="52" xfId="3" applyFont="1" applyFill="1" applyBorder="1" applyAlignment="1">
      <alignment horizontal="center" vertical="center"/>
    </xf>
    <xf numFmtId="9" fontId="2" fillId="4" borderId="51" xfId="3" applyFont="1" applyFill="1" applyBorder="1" applyAlignment="1">
      <alignment horizontal="center" vertical="center"/>
    </xf>
    <xf numFmtId="9" fontId="2" fillId="4" borderId="53" xfId="3" applyFont="1" applyFill="1" applyBorder="1" applyAlignment="1">
      <alignment horizontal="center" vertical="center"/>
    </xf>
    <xf numFmtId="9" fontId="2" fillId="4" borderId="54" xfId="3" applyFont="1" applyFill="1" applyBorder="1" applyAlignment="1">
      <alignment horizontal="center" vertical="center"/>
    </xf>
    <xf numFmtId="9" fontId="2" fillId="4" borderId="46" xfId="3" applyFont="1" applyFill="1" applyBorder="1" applyAlignment="1">
      <alignment horizontal="center" vertical="center"/>
    </xf>
    <xf numFmtId="49" fontId="2" fillId="4" borderId="48" xfId="0" applyNumberFormat="1" applyFont="1" applyFill="1" applyBorder="1" applyAlignment="1">
      <alignment horizontal="left" vertical="center" wrapText="1"/>
    </xf>
    <xf numFmtId="0" fontId="2" fillId="4" borderId="48" xfId="0" applyFont="1" applyFill="1" applyBorder="1" applyAlignment="1">
      <alignment horizontal="left" vertical="center" wrapText="1"/>
    </xf>
    <xf numFmtId="2" fontId="2" fillId="4" borderId="84" xfId="0" applyNumberFormat="1" applyFont="1" applyFill="1" applyBorder="1" applyAlignment="1">
      <alignment horizontal="center" vertical="center" wrapText="1"/>
    </xf>
    <xf numFmtId="2" fontId="2" fillId="4" borderId="85" xfId="0" applyNumberFormat="1" applyFont="1" applyFill="1" applyBorder="1" applyAlignment="1">
      <alignment horizontal="center" vertical="center" wrapText="1"/>
    </xf>
    <xf numFmtId="2" fontId="2" fillId="4" borderId="86" xfId="0" applyNumberFormat="1" applyFont="1" applyFill="1" applyBorder="1" applyAlignment="1">
      <alignment horizontal="center" vertical="center" wrapText="1"/>
    </xf>
    <xf numFmtId="0" fontId="9" fillId="0" borderId="206" xfId="0" applyFont="1" applyBorder="1" applyAlignment="1">
      <alignment horizontal="center" vertical="center"/>
    </xf>
    <xf numFmtId="2" fontId="2" fillId="4" borderId="119" xfId="0" applyNumberFormat="1" applyFont="1" applyFill="1" applyBorder="1" applyAlignment="1">
      <alignment horizontal="center" vertical="center" wrapText="1"/>
    </xf>
    <xf numFmtId="2" fontId="2" fillId="4" borderId="95" xfId="0" applyNumberFormat="1" applyFont="1" applyFill="1" applyBorder="1" applyAlignment="1">
      <alignment horizontal="center" vertical="center" wrapText="1"/>
    </xf>
    <xf numFmtId="2" fontId="2" fillId="4" borderId="186" xfId="0" applyNumberFormat="1" applyFont="1" applyFill="1" applyBorder="1" applyAlignment="1">
      <alignment horizontal="center" vertical="center" wrapText="1"/>
    </xf>
    <xf numFmtId="2" fontId="2" fillId="4" borderId="133" xfId="0" applyNumberFormat="1" applyFont="1" applyFill="1" applyBorder="1" applyAlignment="1">
      <alignment horizontal="center" vertical="center" wrapText="1"/>
    </xf>
    <xf numFmtId="0" fontId="6" fillId="0" borderId="29" xfId="0" applyFont="1" applyBorder="1" applyAlignment="1">
      <alignment horizontal="center"/>
    </xf>
    <xf numFmtId="0" fontId="6" fillId="4" borderId="29" xfId="0" applyFont="1" applyFill="1" applyBorder="1" applyAlignment="1">
      <alignment horizontal="center"/>
    </xf>
    <xf numFmtId="9" fontId="2" fillId="0" borderId="48" xfId="3" applyFont="1" applyBorder="1" applyAlignment="1">
      <alignment horizontal="center" vertical="center"/>
    </xf>
    <xf numFmtId="9" fontId="2" fillId="0" borderId="45" xfId="3" applyFont="1" applyBorder="1" applyAlignment="1">
      <alignment horizontal="center" vertical="center"/>
    </xf>
    <xf numFmtId="9" fontId="2" fillId="0" borderId="113" xfId="3" applyFont="1" applyBorder="1" applyAlignment="1">
      <alignment horizontal="center" vertical="center"/>
    </xf>
    <xf numFmtId="9" fontId="2" fillId="0" borderId="117" xfId="3" applyFont="1" applyBorder="1" applyAlignment="1">
      <alignment horizontal="center" vertical="center"/>
    </xf>
    <xf numFmtId="49" fontId="2" fillId="4" borderId="50" xfId="0" applyNumberFormat="1" applyFont="1" applyFill="1" applyBorder="1" applyAlignment="1">
      <alignment vertical="center" wrapText="1"/>
    </xf>
    <xf numFmtId="0" fontId="2" fillId="4" borderId="72" xfId="0" applyFont="1" applyFill="1" applyBorder="1" applyAlignment="1">
      <alignment vertical="center" wrapText="1"/>
    </xf>
    <xf numFmtId="0" fontId="2" fillId="4" borderId="88" xfId="0" applyFont="1" applyFill="1" applyBorder="1" applyAlignment="1">
      <alignment horizontal="left" vertical="center" wrapText="1"/>
    </xf>
    <xf numFmtId="49" fontId="9" fillId="4" borderId="25" xfId="0" applyNumberFormat="1" applyFont="1" applyFill="1" applyBorder="1" applyAlignment="1">
      <alignment horizontal="left" vertical="top"/>
    </xf>
    <xf numFmtId="0" fontId="9" fillId="4" borderId="16" xfId="0" applyFont="1" applyFill="1" applyBorder="1" applyAlignment="1">
      <alignment horizontal="left" vertical="top"/>
    </xf>
    <xf numFmtId="0" fontId="9" fillId="4" borderId="17" xfId="0" applyFont="1" applyFill="1" applyBorder="1" applyAlignment="1">
      <alignment horizontal="left" vertical="top"/>
    </xf>
    <xf numFmtId="49" fontId="9" fillId="0" borderId="205" xfId="0" applyNumberFormat="1" applyFont="1" applyBorder="1" applyAlignment="1">
      <alignment horizontal="center"/>
    </xf>
    <xf numFmtId="0" fontId="9" fillId="0" borderId="208" xfId="0" applyFont="1" applyBorder="1" applyAlignment="1">
      <alignment horizontal="center"/>
    </xf>
    <xf numFmtId="9" fontId="2" fillId="0" borderId="128" xfId="3" applyFont="1" applyBorder="1" applyAlignment="1">
      <alignment horizontal="center" vertical="center"/>
    </xf>
    <xf numFmtId="2" fontId="2" fillId="4" borderId="123" xfId="0" applyNumberFormat="1" applyFont="1" applyFill="1" applyBorder="1" applyAlignment="1">
      <alignment horizontal="center" vertical="center" wrapText="1"/>
    </xf>
    <xf numFmtId="2" fontId="2" fillId="4" borderId="39" xfId="0" applyNumberFormat="1" applyFont="1" applyFill="1" applyBorder="1" applyAlignment="1">
      <alignment horizontal="center" vertical="center" wrapText="1"/>
    </xf>
    <xf numFmtId="2" fontId="2" fillId="4" borderId="176" xfId="0" applyNumberFormat="1" applyFont="1" applyFill="1" applyBorder="1" applyAlignment="1">
      <alignment horizontal="center" vertical="center" wrapText="1"/>
    </xf>
    <xf numFmtId="9" fontId="2" fillId="0" borderId="114" xfId="3" applyFont="1" applyBorder="1" applyAlignment="1">
      <alignment horizontal="center" vertical="center"/>
    </xf>
    <xf numFmtId="9" fontId="2" fillId="0" borderId="118" xfId="3" applyFont="1" applyBorder="1" applyAlignment="1">
      <alignment horizontal="center" vertical="center"/>
    </xf>
    <xf numFmtId="49" fontId="2" fillId="4" borderId="113" xfId="0" applyNumberFormat="1" applyFont="1" applyFill="1" applyBorder="1" applyAlignment="1">
      <alignment vertical="center" wrapText="1"/>
    </xf>
    <xf numFmtId="49" fontId="2" fillId="4" borderId="117" xfId="0" applyNumberFormat="1" applyFont="1" applyFill="1" applyBorder="1" applyAlignment="1">
      <alignment vertical="center" wrapText="1"/>
    </xf>
    <xf numFmtId="49" fontId="2" fillId="4" borderId="111" xfId="0" applyNumberFormat="1" applyFont="1" applyFill="1" applyBorder="1" applyAlignment="1">
      <alignment vertical="center" wrapText="1"/>
    </xf>
    <xf numFmtId="49" fontId="2" fillId="8" borderId="87" xfId="0" applyNumberFormat="1" applyFont="1" applyFill="1" applyBorder="1" applyAlignment="1">
      <alignment horizontal="left" vertical="center" wrapText="1"/>
    </xf>
    <xf numFmtId="49" fontId="2" fillId="8" borderId="180" xfId="0" applyNumberFormat="1" applyFont="1" applyFill="1" applyBorder="1" applyAlignment="1">
      <alignment horizontal="left" vertical="center" wrapText="1"/>
    </xf>
    <xf numFmtId="49" fontId="9" fillId="0" borderId="47" xfId="0" applyNumberFormat="1" applyFont="1" applyBorder="1" applyAlignment="1">
      <alignment horizontal="left"/>
    </xf>
    <xf numFmtId="0" fontId="9" fillId="0" borderId="27" xfId="0" applyFont="1" applyBorder="1" applyAlignment="1">
      <alignment horizontal="left"/>
    </xf>
    <xf numFmtId="0" fontId="9" fillId="4" borderId="52" xfId="0" applyFont="1" applyFill="1" applyBorder="1" applyAlignment="1">
      <alignment horizontal="center" vertical="center" wrapText="1"/>
    </xf>
    <xf numFmtId="9" fontId="2" fillId="0" borderId="49" xfId="3" applyFont="1" applyBorder="1" applyAlignment="1">
      <alignment horizontal="center" vertical="center"/>
    </xf>
    <xf numFmtId="9" fontId="2" fillId="0" borderId="46" xfId="3" applyFont="1" applyBorder="1" applyAlignment="1">
      <alignment horizontal="center" vertical="center"/>
    </xf>
    <xf numFmtId="49" fontId="2" fillId="4" borderId="34" xfId="0" applyNumberFormat="1" applyFont="1" applyFill="1" applyBorder="1" applyAlignment="1">
      <alignment horizontal="left"/>
    </xf>
    <xf numFmtId="171" fontId="2" fillId="4" borderId="34" xfId="0" applyNumberFormat="1" applyFont="1" applyFill="1" applyBorder="1" applyAlignment="1">
      <alignment horizontal="left"/>
    </xf>
    <xf numFmtId="171" fontId="2" fillId="0" borderId="34" xfId="0" applyNumberFormat="1" applyFont="1" applyBorder="1" applyAlignment="1">
      <alignment horizontal="left"/>
    </xf>
    <xf numFmtId="171" fontId="2" fillId="0" borderId="35" xfId="0" applyNumberFormat="1" applyFont="1" applyBorder="1" applyAlignment="1">
      <alignment horizontal="left"/>
    </xf>
    <xf numFmtId="171" fontId="2" fillId="4" borderId="45" xfId="0" applyNumberFormat="1" applyFont="1" applyFill="1" applyBorder="1" applyAlignment="1">
      <alignment horizontal="left"/>
    </xf>
    <xf numFmtId="171" fontId="2" fillId="0" borderId="45" xfId="0" applyNumberFormat="1" applyFont="1" applyBorder="1" applyAlignment="1">
      <alignment horizontal="left"/>
    </xf>
    <xf numFmtId="171" fontId="2" fillId="0" borderId="46" xfId="0" applyNumberFormat="1" applyFont="1" applyBorder="1" applyAlignment="1">
      <alignment horizontal="left"/>
    </xf>
    <xf numFmtId="49" fontId="9" fillId="0" borderId="56" xfId="0" applyNumberFormat="1" applyFont="1" applyBorder="1" applyAlignment="1">
      <alignment horizontal="center"/>
    </xf>
    <xf numFmtId="0" fontId="9" fillId="0" borderId="57" xfId="0" applyFont="1" applyBorder="1" applyAlignment="1">
      <alignment horizontal="center"/>
    </xf>
    <xf numFmtId="0" fontId="9" fillId="4" borderId="58" xfId="0" applyFont="1" applyFill="1" applyBorder="1" applyAlignment="1">
      <alignment horizontal="center"/>
    </xf>
    <xf numFmtId="170" fontId="9" fillId="0" borderId="57" xfId="0" applyNumberFormat="1" applyFont="1" applyBorder="1" applyAlignment="1">
      <alignment horizontal="center"/>
    </xf>
    <xf numFmtId="170" fontId="9" fillId="4" borderId="57" xfId="0" applyNumberFormat="1" applyFont="1" applyFill="1" applyBorder="1" applyAlignment="1">
      <alignment horizontal="center"/>
    </xf>
    <xf numFmtId="49" fontId="9" fillId="4" borderId="55" xfId="0" applyNumberFormat="1" applyFont="1" applyFill="1" applyBorder="1" applyAlignment="1">
      <alignment horizontal="left"/>
    </xf>
    <xf numFmtId="2" fontId="9" fillId="4" borderId="60" xfId="0" applyNumberFormat="1" applyFont="1" applyFill="1" applyBorder="1" applyAlignment="1">
      <alignment horizontal="left"/>
    </xf>
    <xf numFmtId="2" fontId="9" fillId="0" borderId="60" xfId="0" applyNumberFormat="1" applyFont="1" applyBorder="1" applyAlignment="1">
      <alignment horizontal="left"/>
    </xf>
    <xf numFmtId="2" fontId="9" fillId="0" borderId="61" xfId="0" applyNumberFormat="1" applyFont="1" applyBorder="1" applyAlignment="1">
      <alignment horizontal="left"/>
    </xf>
    <xf numFmtId="49" fontId="2" fillId="4" borderId="20" xfId="0" applyNumberFormat="1" applyFont="1" applyFill="1" applyBorder="1" applyAlignment="1">
      <alignment horizontal="left"/>
    </xf>
    <xf numFmtId="171" fontId="2" fillId="4" borderId="21" xfId="0" applyNumberFormat="1" applyFont="1" applyFill="1" applyBorder="1" applyAlignment="1">
      <alignment horizontal="left"/>
    </xf>
    <xf numFmtId="171" fontId="2" fillId="0" borderId="21" xfId="0" applyNumberFormat="1" applyFont="1" applyBorder="1" applyAlignment="1">
      <alignment horizontal="left"/>
    </xf>
    <xf numFmtId="171" fontId="2" fillId="0" borderId="63" xfId="0" applyNumberFormat="1" applyFont="1" applyBorder="1" applyAlignment="1">
      <alignment horizontal="left"/>
    </xf>
    <xf numFmtId="171" fontId="2" fillId="4" borderId="12" xfId="0" applyNumberFormat="1" applyFont="1" applyFill="1" applyBorder="1" applyAlignment="1">
      <alignment horizontal="left"/>
    </xf>
    <xf numFmtId="171" fontId="2" fillId="4" borderId="13" xfId="0" applyNumberFormat="1" applyFont="1" applyFill="1" applyBorder="1" applyAlignment="1">
      <alignment horizontal="left"/>
    </xf>
    <xf numFmtId="171" fontId="2" fillId="0" borderId="13" xfId="0" applyNumberFormat="1" applyFont="1" applyBorder="1" applyAlignment="1">
      <alignment horizontal="left"/>
    </xf>
    <xf numFmtId="171" fontId="2" fillId="0" borderId="24" xfId="0" applyNumberFormat="1" applyFont="1" applyBorder="1" applyAlignment="1">
      <alignment horizontal="left"/>
    </xf>
    <xf numFmtId="0" fontId="2" fillId="4" borderId="21" xfId="0" applyFont="1" applyFill="1" applyBorder="1" applyAlignment="1">
      <alignment horizontal="left"/>
    </xf>
    <xf numFmtId="0" fontId="2" fillId="0" borderId="21" xfId="0" applyFont="1" applyBorder="1" applyAlignment="1">
      <alignment horizontal="left"/>
    </xf>
    <xf numFmtId="0" fontId="2" fillId="0" borderId="63" xfId="0" applyFont="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0" borderId="13" xfId="0" applyFont="1" applyBorder="1" applyAlignment="1">
      <alignment horizontal="left"/>
    </xf>
    <xf numFmtId="0" fontId="2" fillId="0" borderId="24" xfId="0" applyFont="1" applyBorder="1" applyAlignment="1">
      <alignment horizontal="left"/>
    </xf>
    <xf numFmtId="49" fontId="2" fillId="4" borderId="48" xfId="0" applyNumberFormat="1" applyFont="1" applyFill="1" applyBorder="1" applyAlignment="1">
      <alignment horizontal="left"/>
    </xf>
    <xf numFmtId="0" fontId="2" fillId="4" borderId="48" xfId="0" applyFont="1" applyFill="1" applyBorder="1" applyAlignment="1">
      <alignment horizontal="left"/>
    </xf>
    <xf numFmtId="0" fontId="2" fillId="0" borderId="48" xfId="0" applyFont="1" applyBorder="1" applyAlignment="1">
      <alignment horizontal="left"/>
    </xf>
    <xf numFmtId="0" fontId="2" fillId="0" borderId="49" xfId="0" applyFont="1" applyBorder="1" applyAlignment="1">
      <alignment horizontal="left"/>
    </xf>
    <xf numFmtId="0" fontId="2" fillId="4" borderId="34" xfId="0" applyFont="1" applyFill="1" applyBorder="1" applyAlignment="1">
      <alignment horizontal="left"/>
    </xf>
    <xf numFmtId="0" fontId="2" fillId="0" borderId="34" xfId="0" applyFont="1" applyBorder="1" applyAlignment="1">
      <alignment horizontal="left"/>
    </xf>
    <xf numFmtId="0" fontId="2" fillId="0" borderId="35" xfId="0" applyFont="1" applyBorder="1" applyAlignment="1">
      <alignment horizontal="left"/>
    </xf>
    <xf numFmtId="49" fontId="2" fillId="0" borderId="20" xfId="0" applyNumberFormat="1" applyFont="1" applyBorder="1" applyAlignment="1">
      <alignment horizontal="left"/>
    </xf>
    <xf numFmtId="0" fontId="2" fillId="4" borderId="22" xfId="0" applyFont="1" applyFill="1" applyBorder="1" applyAlignment="1">
      <alignment horizontal="left"/>
    </xf>
    <xf numFmtId="0" fontId="2" fillId="0" borderId="64" xfId="0" applyFont="1" applyBorder="1" applyAlignment="1">
      <alignment horizontal="left"/>
    </xf>
    <xf numFmtId="0" fontId="2" fillId="0" borderId="65" xfId="0" applyFont="1" applyBorder="1" applyAlignment="1">
      <alignment horizontal="left"/>
    </xf>
    <xf numFmtId="0" fontId="2" fillId="4" borderId="71" xfId="0" applyFont="1" applyFill="1" applyBorder="1" applyAlignment="1">
      <alignment horizontal="left"/>
    </xf>
    <xf numFmtId="0" fontId="2" fillId="4" borderId="113" xfId="0" applyFont="1" applyFill="1" applyBorder="1" applyAlignment="1">
      <alignment vertical="center" wrapText="1"/>
    </xf>
    <xf numFmtId="0" fontId="2" fillId="4" borderId="111" xfId="0" applyFont="1" applyFill="1" applyBorder="1" applyAlignment="1">
      <alignment vertical="center" wrapText="1"/>
    </xf>
    <xf numFmtId="9" fontId="2" fillId="0" borderId="199" xfId="3" applyFont="1" applyBorder="1" applyAlignment="1">
      <alignment horizontal="center" vertical="center"/>
    </xf>
    <xf numFmtId="9" fontId="2" fillId="0" borderId="111" xfId="3" applyFont="1" applyBorder="1" applyAlignment="1">
      <alignment horizontal="center" vertical="center"/>
    </xf>
    <xf numFmtId="9" fontId="2" fillId="0" borderId="112" xfId="3" applyFont="1" applyBorder="1" applyAlignment="1">
      <alignment horizontal="center" vertical="center"/>
    </xf>
    <xf numFmtId="9" fontId="2" fillId="0" borderId="129" xfId="3" applyFont="1" applyBorder="1" applyAlignment="1">
      <alignment horizontal="center" vertical="center"/>
    </xf>
    <xf numFmtId="0" fontId="18" fillId="0" borderId="138" xfId="4" applyFont="1" applyBorder="1" applyAlignment="1">
      <alignment horizontal="center"/>
    </xf>
    <xf numFmtId="0" fontId="18" fillId="0" borderId="142" xfId="4" applyFont="1" applyBorder="1" applyAlignment="1">
      <alignment horizontal="center"/>
    </xf>
    <xf numFmtId="0" fontId="18" fillId="0" borderId="148" xfId="4" applyFont="1" applyBorder="1" applyAlignment="1">
      <alignment horizontal="center"/>
    </xf>
    <xf numFmtId="0" fontId="18" fillId="0" borderId="139" xfId="4" applyFont="1" applyBorder="1" applyAlignment="1">
      <alignment horizontal="center" vertical="center"/>
    </xf>
    <xf numFmtId="0" fontId="18" fillId="0" borderId="140" xfId="4" applyFont="1" applyBorder="1" applyAlignment="1">
      <alignment horizontal="center" vertical="center"/>
    </xf>
    <xf numFmtId="0" fontId="18" fillId="0" borderId="141" xfId="4" applyFont="1" applyBorder="1" applyAlignment="1">
      <alignment horizontal="center" vertical="center"/>
    </xf>
    <xf numFmtId="0" fontId="18" fillId="0" borderId="143" xfId="4" applyFont="1" applyBorder="1" applyAlignment="1">
      <alignment horizontal="center" vertical="center"/>
    </xf>
    <xf numFmtId="0" fontId="18" fillId="0" borderId="144" xfId="4" applyFont="1" applyBorder="1" applyAlignment="1">
      <alignment horizontal="center" vertical="center"/>
    </xf>
    <xf numFmtId="0" fontId="18" fillId="0" borderId="145" xfId="4" applyFont="1" applyBorder="1" applyAlignment="1">
      <alignment horizontal="center" vertical="center"/>
    </xf>
    <xf numFmtId="0" fontId="0" fillId="0" borderId="140" xfId="0" applyBorder="1" applyAlignment="1">
      <alignment horizontal="center"/>
    </xf>
    <xf numFmtId="0" fontId="20" fillId="0" borderId="152" xfId="0" applyFont="1" applyBorder="1" applyAlignment="1">
      <alignment horizontal="left" vertical="center"/>
    </xf>
    <xf numFmtId="0" fontId="20" fillId="0" borderId="133" xfId="0" applyFont="1" applyBorder="1" applyAlignment="1">
      <alignment horizontal="left" vertical="center"/>
    </xf>
    <xf numFmtId="0" fontId="20" fillId="0" borderId="133" xfId="0" applyFont="1" applyBorder="1" applyAlignment="1">
      <alignment horizontal="left" vertical="center" wrapText="1"/>
    </xf>
    <xf numFmtId="0" fontId="20" fillId="0" borderId="138" xfId="0" applyFont="1" applyBorder="1" applyAlignment="1">
      <alignment horizontal="left" vertical="center" wrapText="1"/>
    </xf>
    <xf numFmtId="0" fontId="20" fillId="0" borderId="158" xfId="0" applyFont="1" applyBorder="1" applyAlignment="1">
      <alignment horizontal="left" vertical="center"/>
    </xf>
    <xf numFmtId="0" fontId="20" fillId="0" borderId="140" xfId="0" applyFont="1" applyBorder="1" applyAlignment="1">
      <alignment horizontal="left" vertical="center"/>
    </xf>
    <xf numFmtId="0" fontId="20" fillId="0" borderId="141" xfId="0" applyFont="1" applyBorder="1" applyAlignment="1">
      <alignment horizontal="left" vertical="center"/>
    </xf>
    <xf numFmtId="0" fontId="19" fillId="0" borderId="135" xfId="4" applyFont="1" applyBorder="1" applyAlignment="1">
      <alignment horizontal="left"/>
    </xf>
    <xf numFmtId="0" fontId="19" fillId="0" borderId="136" xfId="4" applyFont="1" applyBorder="1" applyAlignment="1">
      <alignment horizontal="left"/>
    </xf>
    <xf numFmtId="0" fontId="19" fillId="0" borderId="137" xfId="4" applyFont="1" applyBorder="1" applyAlignment="1">
      <alignment horizontal="left"/>
    </xf>
    <xf numFmtId="0" fontId="19" fillId="0" borderId="149" xfId="4" applyFont="1" applyBorder="1" applyAlignment="1">
      <alignment horizontal="left" vertical="center"/>
    </xf>
    <xf numFmtId="0" fontId="19" fillId="0" borderId="150" xfId="4" applyFont="1" applyBorder="1" applyAlignment="1">
      <alignment horizontal="left" vertical="center"/>
    </xf>
    <xf numFmtId="0" fontId="19" fillId="0" borderId="151" xfId="4" applyFont="1" applyBorder="1" applyAlignment="1">
      <alignment horizontal="left" vertical="center"/>
    </xf>
    <xf numFmtId="0" fontId="18" fillId="0" borderId="139" xfId="4" applyFont="1" applyBorder="1" applyAlignment="1">
      <alignment horizontal="center"/>
    </xf>
    <xf numFmtId="0" fontId="18" fillId="0" borderId="141" xfId="4" applyFont="1" applyBorder="1" applyAlignment="1">
      <alignment horizontal="center"/>
    </xf>
    <xf numFmtId="0" fontId="18" fillId="0" borderId="146" xfId="4" applyFont="1" applyBorder="1" applyAlignment="1">
      <alignment horizontal="center"/>
    </xf>
    <xf numFmtId="0" fontId="18" fillId="0" borderId="147" xfId="4" applyFont="1" applyBorder="1" applyAlignment="1">
      <alignment horizontal="center"/>
    </xf>
    <xf numFmtId="0" fontId="18" fillId="0" borderId="143" xfId="4" applyFont="1" applyBorder="1" applyAlignment="1">
      <alignment horizontal="center"/>
    </xf>
    <xf numFmtId="0" fontId="18" fillId="0" borderId="145" xfId="4" applyFont="1" applyBorder="1" applyAlignment="1">
      <alignment horizontal="center"/>
    </xf>
    <xf numFmtId="0" fontId="19" fillId="0" borderId="139" xfId="4" applyFont="1" applyBorder="1" applyAlignment="1">
      <alignment horizontal="left" vertical="center"/>
    </xf>
    <xf numFmtId="0" fontId="19" fillId="0" borderId="140" xfId="4" applyFont="1" applyBorder="1" applyAlignment="1">
      <alignment horizontal="left" vertical="center"/>
    </xf>
    <xf numFmtId="0" fontId="19" fillId="0" borderId="153" xfId="4" applyFont="1" applyBorder="1" applyAlignment="1">
      <alignment horizontal="left" vertical="center"/>
    </xf>
    <xf numFmtId="0" fontId="20" fillId="0" borderId="149" xfId="0" applyFont="1" applyBorder="1" applyAlignment="1">
      <alignment horizontal="left" vertical="center" wrapText="1"/>
    </xf>
    <xf numFmtId="0" fontId="20" fillId="0" borderId="150" xfId="0" applyFont="1" applyBorder="1" applyAlignment="1">
      <alignment horizontal="left" vertical="center" wrapText="1"/>
    </xf>
    <xf numFmtId="0" fontId="20" fillId="0" borderId="154" xfId="0" applyFont="1" applyBorder="1" applyAlignment="1">
      <alignment horizontal="left" vertical="center" wrapText="1"/>
    </xf>
    <xf numFmtId="0" fontId="20" fillId="0" borderId="155" xfId="0" applyFont="1" applyBorder="1" applyAlignment="1">
      <alignment vertical="center" wrapText="1"/>
    </xf>
    <xf numFmtId="0" fontId="20" fillId="0" borderId="150" xfId="0" applyFont="1" applyBorder="1" applyAlignment="1">
      <alignment vertical="center" wrapText="1"/>
    </xf>
    <xf numFmtId="0" fontId="20" fillId="0" borderId="151" xfId="0" applyFont="1" applyBorder="1" applyAlignment="1">
      <alignment vertical="center" wrapText="1"/>
    </xf>
    <xf numFmtId="2" fontId="20" fillId="0" borderId="133" xfId="0" applyNumberFormat="1" applyFont="1" applyBorder="1" applyAlignment="1">
      <alignment horizontal="center" vertical="center" wrapText="1"/>
    </xf>
    <xf numFmtId="2" fontId="20" fillId="0" borderId="156" xfId="0" applyNumberFormat="1" applyFont="1" applyBorder="1" applyAlignment="1">
      <alignment horizontal="center" vertical="center" wrapText="1"/>
    </xf>
    <xf numFmtId="0" fontId="20" fillId="0" borderId="157" xfId="0" applyFont="1" applyBorder="1" applyAlignment="1">
      <alignment horizontal="left" vertical="center" wrapText="1"/>
    </xf>
    <xf numFmtId="0" fontId="20" fillId="0" borderId="136" xfId="0" applyFont="1" applyBorder="1" applyAlignment="1">
      <alignment horizontal="left" vertical="center" wrapText="1"/>
    </xf>
    <xf numFmtId="0" fontId="20" fillId="0" borderId="137" xfId="0" applyFont="1" applyBorder="1" applyAlignment="1">
      <alignment horizontal="left" vertical="center" wrapText="1"/>
    </xf>
    <xf numFmtId="2" fontId="20" fillId="0" borderId="133" xfId="0" applyNumberFormat="1" applyFont="1" applyBorder="1" applyAlignment="1">
      <alignment horizontal="center" vertical="center"/>
    </xf>
    <xf numFmtId="0" fontId="20" fillId="0" borderId="136" xfId="0" applyFont="1" applyBorder="1" applyAlignment="1">
      <alignment horizontal="left" vertical="center"/>
    </xf>
    <xf numFmtId="0" fontId="20" fillId="0" borderId="137" xfId="0" applyFont="1" applyBorder="1" applyAlignment="1">
      <alignment horizontal="left" vertical="center"/>
    </xf>
    <xf numFmtId="0" fontId="24" fillId="8" borderId="133" xfId="4" applyFont="1" applyFill="1" applyBorder="1" applyAlignment="1" applyProtection="1">
      <alignment horizontal="left" vertical="center"/>
      <protection locked="0"/>
    </xf>
    <xf numFmtId="2" fontId="22" fillId="8" borderId="133" xfId="0" applyNumberFormat="1" applyFont="1" applyFill="1" applyBorder="1" applyAlignment="1">
      <alignment horizontal="center" vertical="center"/>
    </xf>
    <xf numFmtId="2" fontId="20" fillId="0" borderId="135" xfId="0" applyNumberFormat="1" applyFont="1" applyBorder="1" applyAlignment="1">
      <alignment horizontal="center" vertical="center" wrapText="1"/>
    </xf>
    <xf numFmtId="2" fontId="20" fillId="0" borderId="136" xfId="0" applyNumberFormat="1" applyFont="1" applyBorder="1" applyAlignment="1">
      <alignment horizontal="center" vertical="center" wrapText="1"/>
    </xf>
    <xf numFmtId="2" fontId="20" fillId="0" borderId="137" xfId="0" applyNumberFormat="1" applyFont="1" applyBorder="1" applyAlignment="1">
      <alignment horizontal="center" vertical="center" wrapText="1"/>
    </xf>
    <xf numFmtId="0" fontId="22" fillId="8" borderId="135" xfId="4" applyFont="1" applyFill="1" applyBorder="1" applyAlignment="1" applyProtection="1">
      <alignment horizontal="center" vertical="center" wrapText="1"/>
      <protection locked="0"/>
    </xf>
    <xf numFmtId="0" fontId="22" fillId="8" borderId="136" xfId="4" applyFont="1" applyFill="1" applyBorder="1" applyAlignment="1" applyProtection="1">
      <alignment horizontal="center" vertical="center" wrapText="1"/>
      <protection locked="0"/>
    </xf>
    <xf numFmtId="0" fontId="22" fillId="8" borderId="137" xfId="4" applyFont="1" applyFill="1" applyBorder="1" applyAlignment="1" applyProtection="1">
      <alignment horizontal="center" vertical="center" wrapText="1"/>
      <protection locked="0"/>
    </xf>
    <xf numFmtId="0" fontId="23" fillId="8" borderId="138" xfId="0" applyFont="1" applyFill="1" applyBorder="1" applyAlignment="1">
      <alignment horizontal="center" vertical="center"/>
    </xf>
    <xf numFmtId="0" fontId="20" fillId="0" borderId="161" xfId="0" applyFont="1" applyBorder="1" applyAlignment="1">
      <alignment horizontal="center" vertical="center" wrapText="1"/>
    </xf>
    <xf numFmtId="0" fontId="20" fillId="0" borderId="133" xfId="0" applyFont="1" applyBorder="1" applyAlignment="1">
      <alignment horizontal="center" vertical="center" wrapText="1"/>
    </xf>
    <xf numFmtId="0" fontId="20" fillId="0" borderId="161" xfId="0" applyFont="1" applyBorder="1" applyAlignment="1">
      <alignment horizontal="center" vertical="center"/>
    </xf>
    <xf numFmtId="0" fontId="20" fillId="0" borderId="162" xfId="0" applyFont="1" applyBorder="1" applyAlignment="1">
      <alignment horizontal="center" vertical="center"/>
    </xf>
    <xf numFmtId="0" fontId="20" fillId="0" borderId="133" xfId="0" applyFont="1" applyBorder="1" applyAlignment="1">
      <alignment horizontal="center" vertical="center"/>
    </xf>
    <xf numFmtId="0" fontId="20" fillId="0" borderId="156" xfId="0" applyFont="1" applyBorder="1" applyAlignment="1">
      <alignment horizontal="center" vertical="center"/>
    </xf>
    <xf numFmtId="0" fontId="20" fillId="0" borderId="160" xfId="0" applyFont="1" applyBorder="1" applyAlignment="1">
      <alignment horizontal="center" vertical="center"/>
    </xf>
    <xf numFmtId="0" fontId="20" fillId="0" borderId="152" xfId="0" applyFont="1" applyBorder="1" applyAlignment="1">
      <alignment horizontal="center" vertical="center"/>
    </xf>
    <xf numFmtId="0" fontId="20" fillId="0" borderId="174" xfId="0" applyFont="1" applyBorder="1" applyAlignment="1">
      <alignment horizontal="center" vertical="center"/>
    </xf>
    <xf numFmtId="0" fontId="21" fillId="0" borderId="161" xfId="0" applyFont="1" applyBorder="1" applyAlignment="1">
      <alignment horizontal="center" vertical="center" wrapText="1"/>
    </xf>
    <xf numFmtId="0" fontId="20" fillId="0" borderId="138" xfId="0" applyFont="1" applyBorder="1" applyAlignment="1">
      <alignment horizontal="center" vertical="center" wrapText="1"/>
    </xf>
    <xf numFmtId="0" fontId="20" fillId="0" borderId="161" xfId="0" applyFont="1" applyBorder="1" applyAlignment="1">
      <alignment vertical="center" wrapText="1"/>
    </xf>
    <xf numFmtId="0" fontId="20" fillId="0" borderId="133" xfId="0" applyFont="1" applyBorder="1" applyAlignment="1">
      <alignment vertical="center" wrapText="1"/>
    </xf>
    <xf numFmtId="0" fontId="20" fillId="0" borderId="138" xfId="0" applyFont="1" applyBorder="1" applyAlignment="1">
      <alignment vertical="center" wrapText="1"/>
    </xf>
    <xf numFmtId="0" fontId="20" fillId="8" borderId="161" xfId="0" applyFont="1" applyFill="1" applyBorder="1" applyAlignment="1">
      <alignment horizontal="center" vertical="center" wrapText="1"/>
    </xf>
    <xf numFmtId="0" fontId="20" fillId="8" borderId="133" xfId="0" applyFont="1" applyFill="1" applyBorder="1" applyAlignment="1">
      <alignment horizontal="center" vertical="center" wrapText="1"/>
    </xf>
    <xf numFmtId="0" fontId="20" fillId="8" borderId="138" xfId="0" applyFont="1" applyFill="1" applyBorder="1" applyAlignment="1">
      <alignment horizontal="center" vertical="center" wrapText="1"/>
    </xf>
    <xf numFmtId="9" fontId="22" fillId="0" borderId="162" xfId="3" applyFont="1" applyBorder="1" applyAlignment="1">
      <alignment horizontal="center" vertical="center"/>
    </xf>
    <xf numFmtId="9" fontId="22" fillId="0" borderId="156" xfId="3" applyFont="1" applyBorder="1" applyAlignment="1">
      <alignment horizontal="center" vertical="center"/>
    </xf>
    <xf numFmtId="0" fontId="22" fillId="0" borderId="152" xfId="0" applyFont="1" applyBorder="1" applyAlignment="1">
      <alignment vertical="center" wrapText="1"/>
    </xf>
    <xf numFmtId="0" fontId="22" fillId="0" borderId="133" xfId="0" applyFont="1" applyBorder="1" applyAlignment="1">
      <alignment horizontal="center" vertical="center" wrapText="1"/>
    </xf>
    <xf numFmtId="9" fontId="22" fillId="0" borderId="159" xfId="3" applyFont="1" applyBorder="1" applyAlignment="1">
      <alignment horizontal="center" vertical="center"/>
    </xf>
    <xf numFmtId="9" fontId="22" fillId="0" borderId="167" xfId="3" applyFont="1" applyBorder="1" applyAlignment="1">
      <alignment horizontal="center" vertical="center"/>
    </xf>
    <xf numFmtId="0" fontId="22" fillId="0" borderId="160" xfId="0" applyFont="1" applyBorder="1" applyAlignment="1">
      <alignment vertical="center" wrapText="1"/>
    </xf>
    <xf numFmtId="0" fontId="22" fillId="0" borderId="161" xfId="0" applyFont="1" applyBorder="1" applyAlignment="1">
      <alignment horizontal="center" vertical="center" wrapText="1"/>
    </xf>
    <xf numFmtId="3" fontId="41" fillId="6" borderId="133" xfId="0" applyNumberFormat="1" applyFont="1" applyFill="1" applyBorder="1" applyAlignment="1">
      <alignment horizontal="right" vertical="center" wrapText="1"/>
    </xf>
    <xf numFmtId="3" fontId="41" fillId="6" borderId="164" xfId="0" applyNumberFormat="1" applyFont="1" applyFill="1" applyBorder="1" applyAlignment="1">
      <alignment horizontal="right" vertical="center" wrapText="1"/>
    </xf>
    <xf numFmtId="0" fontId="2" fillId="6" borderId="133" xfId="0" applyFont="1" applyFill="1" applyBorder="1"/>
    <xf numFmtId="0" fontId="2" fillId="6" borderId="164" xfId="0" applyFont="1" applyFill="1" applyBorder="1"/>
    <xf numFmtId="0" fontId="24" fillId="0" borderId="160" xfId="0" applyFont="1" applyBorder="1" applyAlignment="1">
      <alignment horizontal="left" vertical="center" wrapText="1"/>
    </xf>
    <xf numFmtId="0" fontId="24" fillId="0" borderId="152" xfId="0" applyFont="1" applyBorder="1" applyAlignment="1">
      <alignment horizontal="left" vertical="center" wrapText="1"/>
    </xf>
    <xf numFmtId="0" fontId="22" fillId="0" borderId="161" xfId="0" applyFont="1" applyBorder="1" applyAlignment="1">
      <alignment horizontal="left" vertical="center" wrapText="1"/>
    </xf>
    <xf numFmtId="0" fontId="22" fillId="0" borderId="133" xfId="0" applyFont="1" applyBorder="1" applyAlignment="1">
      <alignment horizontal="left" vertical="center" wrapText="1"/>
    </xf>
    <xf numFmtId="0" fontId="22" fillId="0" borderId="164" xfId="0" applyFont="1" applyBorder="1" applyAlignment="1">
      <alignment horizontal="center" vertical="center" wrapText="1"/>
    </xf>
    <xf numFmtId="0" fontId="20" fillId="0" borderId="146" xfId="0" applyFont="1" applyBorder="1" applyAlignment="1">
      <alignment horizontal="center" vertical="center"/>
    </xf>
    <xf numFmtId="0" fontId="20" fillId="0" borderId="39" xfId="0" applyFont="1" applyBorder="1" applyAlignment="1">
      <alignment horizontal="center" vertical="center"/>
    </xf>
    <xf numFmtId="0" fontId="20" fillId="0" borderId="147" xfId="0" applyFont="1" applyBorder="1" applyAlignment="1">
      <alignment horizontal="center" vertical="center"/>
    </xf>
    <xf numFmtId="179" fontId="20" fillId="0" borderId="146" xfId="0" applyNumberFormat="1" applyFont="1" applyBorder="1" applyAlignment="1">
      <alignment horizontal="center" vertical="top"/>
    </xf>
    <xf numFmtId="179" fontId="20" fillId="0" borderId="39" xfId="0" applyNumberFormat="1" applyFont="1" applyBorder="1" applyAlignment="1">
      <alignment horizontal="center" vertical="top"/>
    </xf>
    <xf numFmtId="0" fontId="22" fillId="0" borderId="163" xfId="0" applyFont="1" applyBorder="1" applyAlignment="1">
      <alignment vertical="center" wrapText="1"/>
    </xf>
    <xf numFmtId="0" fontId="23" fillId="0" borderId="152" xfId="0" applyFont="1" applyBorder="1" applyAlignment="1">
      <alignment horizontal="left" vertical="center" wrapText="1"/>
    </xf>
    <xf numFmtId="0" fontId="23" fillId="0" borderId="163" xfId="0" applyFont="1" applyBorder="1" applyAlignment="1">
      <alignment horizontal="left" vertical="center" wrapText="1"/>
    </xf>
    <xf numFmtId="0" fontId="22" fillId="0" borderId="164" xfId="0" applyFont="1" applyBorder="1" applyAlignment="1">
      <alignment horizontal="left" vertical="center" wrapText="1"/>
    </xf>
    <xf numFmtId="0" fontId="20" fillId="0" borderId="178" xfId="0" applyFont="1" applyBorder="1" applyAlignment="1">
      <alignment horizontal="left" vertical="center"/>
    </xf>
    <xf numFmtId="0" fontId="20" fillId="0" borderId="169" xfId="0" applyFont="1" applyBorder="1" applyAlignment="1">
      <alignment horizontal="left" vertical="center"/>
    </xf>
    <xf numFmtId="9" fontId="22" fillId="0" borderId="142" xfId="3" applyFont="1" applyBorder="1" applyAlignment="1">
      <alignment horizontal="center" vertical="center"/>
    </xf>
    <xf numFmtId="9" fontId="22" fillId="0" borderId="170" xfId="3" applyFont="1" applyBorder="1" applyAlignment="1">
      <alignment horizontal="center" vertical="center"/>
    </xf>
    <xf numFmtId="0" fontId="22" fillId="0" borderId="133" xfId="0" applyFont="1" applyBorder="1" applyAlignment="1">
      <alignment horizontal="left" vertical="top"/>
    </xf>
    <xf numFmtId="0" fontId="22" fillId="0" borderId="156" xfId="0" applyFont="1" applyBorder="1" applyAlignment="1">
      <alignment horizontal="left" vertical="top"/>
    </xf>
    <xf numFmtId="171" fontId="22" fillId="0" borderId="161" xfId="0" applyNumberFormat="1" applyFont="1" applyBorder="1" applyAlignment="1">
      <alignment horizontal="left" vertical="top"/>
    </xf>
    <xf numFmtId="171" fontId="22" fillId="0" borderId="162" xfId="0" applyNumberFormat="1" applyFont="1" applyBorder="1" applyAlignment="1">
      <alignment horizontal="left" vertical="top"/>
    </xf>
    <xf numFmtId="171" fontId="22" fillId="0" borderId="133" xfId="0" applyNumberFormat="1" applyFont="1" applyBorder="1" applyAlignment="1">
      <alignment horizontal="left" vertical="top"/>
    </xf>
    <xf numFmtId="171" fontId="22" fillId="0" borderId="156" xfId="0" applyNumberFormat="1" applyFont="1" applyBorder="1" applyAlignment="1">
      <alignment horizontal="left" vertical="top"/>
    </xf>
    <xf numFmtId="9" fontId="22" fillId="0" borderId="179" xfId="3" applyFont="1" applyBorder="1" applyAlignment="1">
      <alignment horizontal="center" vertical="center"/>
    </xf>
    <xf numFmtId="2" fontId="20" fillId="0" borderId="226" xfId="0" applyNumberFormat="1" applyFont="1" applyBorder="1" applyAlignment="1">
      <alignment horizontal="left" vertical="center"/>
    </xf>
    <xf numFmtId="2" fontId="20" fillId="0" borderId="142" xfId="0" applyNumberFormat="1" applyFont="1" applyBorder="1" applyAlignment="1">
      <alignment horizontal="left" vertical="center"/>
    </xf>
    <xf numFmtId="2" fontId="20" fillId="0" borderId="179" xfId="0" applyNumberFormat="1" applyFont="1" applyBorder="1" applyAlignment="1">
      <alignment horizontal="left" vertical="center"/>
    </xf>
    <xf numFmtId="171" fontId="22" fillId="0" borderId="164" xfId="0" applyNumberFormat="1" applyFont="1" applyBorder="1" applyAlignment="1">
      <alignment horizontal="left" vertical="top"/>
    </xf>
    <xf numFmtId="171" fontId="22" fillId="0" borderId="165" xfId="0" applyNumberFormat="1" applyFont="1" applyBorder="1" applyAlignment="1">
      <alignment horizontal="left" vertical="top"/>
    </xf>
    <xf numFmtId="9" fontId="22" fillId="0" borderId="168" xfId="3" applyFont="1" applyBorder="1" applyAlignment="1">
      <alignment horizontal="center" vertical="center"/>
    </xf>
    <xf numFmtId="9" fontId="22" fillId="0" borderId="148" xfId="3" applyFont="1" applyBorder="1" applyAlignment="1">
      <alignment horizontal="center" vertical="center"/>
    </xf>
    <xf numFmtId="9" fontId="22" fillId="0" borderId="138" xfId="3" applyFont="1" applyBorder="1" applyAlignment="1">
      <alignment horizontal="center" vertical="center"/>
    </xf>
    <xf numFmtId="9" fontId="22" fillId="0" borderId="173" xfId="3" applyFont="1" applyBorder="1" applyAlignment="1">
      <alignment horizontal="center" vertical="center"/>
    </xf>
    <xf numFmtId="0" fontId="29" fillId="9" borderId="138" xfId="0" applyFont="1" applyFill="1" applyBorder="1" applyAlignment="1">
      <alignment horizontal="center" vertical="center" wrapText="1"/>
    </xf>
    <xf numFmtId="0" fontId="29" fillId="9" borderId="148" xfId="0" applyFont="1" applyFill="1" applyBorder="1" applyAlignment="1">
      <alignment horizontal="center" vertical="center" wrapText="1"/>
    </xf>
    <xf numFmtId="0" fontId="13" fillId="0" borderId="144" xfId="0" applyFont="1" applyBorder="1" applyAlignment="1">
      <alignment horizontal="center"/>
    </xf>
    <xf numFmtId="0" fontId="0" fillId="0" borderId="144" xfId="0" applyBorder="1" applyAlignment="1">
      <alignment horizontal="center"/>
    </xf>
    <xf numFmtId="0" fontId="2" fillId="7" borderId="133" xfId="0" applyNumberFormat="1" applyFont="1" applyFill="1" applyBorder="1" applyAlignment="1">
      <alignment horizontal="center" vertical="center" wrapText="1"/>
    </xf>
    <xf numFmtId="0" fontId="2" fillId="7" borderId="133" xfId="0" applyFont="1" applyFill="1" applyBorder="1" applyAlignment="1">
      <alignment horizontal="center" vertical="center" wrapText="1"/>
    </xf>
    <xf numFmtId="0" fontId="2" fillId="7" borderId="202" xfId="0" applyNumberFormat="1" applyFont="1" applyFill="1" applyBorder="1" applyAlignment="1">
      <alignment horizontal="center" vertical="center" wrapText="1"/>
    </xf>
    <xf numFmtId="0" fontId="2" fillId="7" borderId="34" xfId="0" applyFont="1" applyFill="1" applyBorder="1" applyAlignment="1">
      <alignment horizontal="center" vertical="center" wrapText="1"/>
    </xf>
    <xf numFmtId="3" fontId="2" fillId="7" borderId="133" xfId="0" applyNumberFormat="1" applyFont="1" applyFill="1" applyBorder="1" applyAlignment="1">
      <alignment horizontal="center" vertical="center" wrapText="1"/>
    </xf>
    <xf numFmtId="49" fontId="2" fillId="7" borderId="133" xfId="0" applyNumberFormat="1" applyFont="1" applyFill="1" applyBorder="1" applyAlignment="1">
      <alignment horizontal="left" vertical="center" wrapText="1"/>
    </xf>
    <xf numFmtId="0" fontId="2" fillId="7" borderId="138" xfId="0" applyFont="1" applyFill="1" applyBorder="1" applyAlignment="1">
      <alignment horizontal="left" vertical="center" wrapText="1"/>
    </xf>
    <xf numFmtId="0" fontId="2" fillId="7" borderId="138" xfId="0" applyFont="1" applyFill="1" applyBorder="1" applyAlignment="1">
      <alignment horizontal="center" vertical="center" wrapText="1"/>
    </xf>
    <xf numFmtId="0" fontId="22" fillId="7" borderId="152" xfId="0" applyFont="1" applyFill="1" applyBorder="1" applyAlignment="1">
      <alignment vertical="center" wrapText="1"/>
    </xf>
    <xf numFmtId="0" fontId="22" fillId="7" borderId="133" xfId="0" applyFont="1" applyFill="1" applyBorder="1" applyAlignment="1">
      <alignment horizontal="left" vertical="center"/>
    </xf>
    <xf numFmtId="0" fontId="22" fillId="7" borderId="133" xfId="0" applyFont="1" applyFill="1" applyBorder="1" applyAlignment="1">
      <alignment horizontal="center" vertical="center" wrapText="1"/>
    </xf>
    <xf numFmtId="0" fontId="22" fillId="7" borderId="133" xfId="0" applyFont="1" applyFill="1" applyBorder="1" applyAlignment="1">
      <alignment horizontal="center" vertical="center" wrapText="1"/>
    </xf>
  </cellXfs>
  <cellStyles count="6">
    <cellStyle name="Millares [0]" xfId="2" builtinId="6"/>
    <cellStyle name="Moneda" xfId="1" builtinId="4"/>
    <cellStyle name="Moneda [0]" xfId="5" builtinId="7"/>
    <cellStyle name="Normal" xfId="0" builtinId="0"/>
    <cellStyle name="Normal 2" xfId="4"/>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8" Type="http://schemas.openxmlformats.org/officeDocument/2006/relationships/hyperlink" Target="https://pisami.ibague.gov.co/app/PISAMI/modulos/presupuesto/informes/verMovtoRubros.php?fk_rubro=40869&amp;vigencia=2023&amp;fecha_inic=01/01/202300:00:00&amp;fecha_fina=31/03/202323:59:59&amp;forma_salida=P" TargetMode="External"/><Relationship Id="rId13" Type="http://schemas.openxmlformats.org/officeDocument/2006/relationships/hyperlink" Target="https://pisami.ibague.gov.co/app/PISAMI/modulos/presupuesto/informes/verMovtoRubros.php?fk_rubro=41305&amp;vigencia=2023&amp;fecha_inic=01/01/202300:00:00&amp;fecha_fina=31/03/202323:59:59&amp;forma_salida=P" TargetMode="External"/><Relationship Id="rId3" Type="http://schemas.openxmlformats.org/officeDocument/2006/relationships/hyperlink" Target="https://pisami.ibague.gov.co/app/PISAMI/modulos/presupuesto/informes/verMovtoRubros.php?fk_rubro=40851&amp;vigencia=2023&amp;fecha_inic=01/01/202300:00:00&amp;fecha_fina=31/03/202323:59:59&amp;forma_salida=P" TargetMode="External"/><Relationship Id="rId7" Type="http://schemas.openxmlformats.org/officeDocument/2006/relationships/hyperlink" Target="https://pisami.ibague.gov.co/app/PISAMI/modulos/presupuesto/informes/verMovtoRubros.php?fk_rubro=40864&amp;vigencia=2023&amp;fecha_inic=01/01/202300:00:00&amp;fecha_fina=31/03/202323:59:59&amp;forma_salida=P" TargetMode="External"/><Relationship Id="rId12" Type="http://schemas.openxmlformats.org/officeDocument/2006/relationships/hyperlink" Target="https://pisami.ibague.gov.co/app/PISAMI/modulos/presupuesto/informes/verMovtoRubros.php?fk_rubro=41304&amp;vigencia=2023&amp;fecha_inic=01/01/202300:00:00&amp;fecha_fina=31/03/202323:59:59&amp;forma_salida=P" TargetMode="External"/><Relationship Id="rId2" Type="http://schemas.openxmlformats.org/officeDocument/2006/relationships/image" Target="../media/image4.jpeg"/><Relationship Id="rId1" Type="http://schemas.openxmlformats.org/officeDocument/2006/relationships/hyperlink" Target="https://pisami.ibague.gov.co/app/PISAMI/modulos/presupuesto/informes/verMovtoRubros.php?fk_rubro=40846&amp;vigencia=2023&amp;fecha_inic=01/01/202300:00:00&amp;fecha_fina=31/03/202323:59:59&amp;forma_salida=P" TargetMode="External"/><Relationship Id="rId6" Type="http://schemas.openxmlformats.org/officeDocument/2006/relationships/hyperlink" Target="https://pisami.ibague.gov.co/app/PISAMI/modulos/presupuesto/informes/verMovtoRubros.php?fk_rubro=40863&amp;vigencia=2023&amp;fecha_inic=01/01/202300:00:00&amp;fecha_fina=31/03/202323:59:59&amp;forma_salida=P" TargetMode="External"/><Relationship Id="rId11" Type="http://schemas.openxmlformats.org/officeDocument/2006/relationships/hyperlink" Target="https://pisami.ibague.gov.co/app/PISAMI/modulos/presupuesto/informes/verMovtoRubros.php?fk_rubro=41297&amp;vigencia=2023&amp;fecha_inic=01/01/202300:00:00&amp;fecha_fina=31/03/202323:59:59&amp;forma_salida=P" TargetMode="External"/><Relationship Id="rId5" Type="http://schemas.openxmlformats.org/officeDocument/2006/relationships/hyperlink" Target="https://pisami.ibague.gov.co/app/PISAMI/modulos/presupuesto/informes/verMovtoRubros.php?fk_rubro=40861&amp;vigencia=2023&amp;fecha_inic=01/01/202300:00:00&amp;fecha_fina=31/03/202323:59:59&amp;forma_salida=P" TargetMode="External"/><Relationship Id="rId15" Type="http://schemas.openxmlformats.org/officeDocument/2006/relationships/image" Target="../media/image5.emf"/><Relationship Id="rId10" Type="http://schemas.openxmlformats.org/officeDocument/2006/relationships/hyperlink" Target="https://pisami.ibague.gov.co/app/PISAMI/modulos/presupuesto/informes/verMovtoRubros.php?fk_rubro=41294&amp;vigencia=2023&amp;fecha_inic=01/01/202300:00:00&amp;fecha_fina=31/03/202323:59:59&amp;forma_salida=P" TargetMode="External"/><Relationship Id="rId4" Type="http://schemas.openxmlformats.org/officeDocument/2006/relationships/hyperlink" Target="https://pisami.ibague.gov.co/app/PISAMI/modulos/presupuesto/informes/verMovtoRubros.php?fk_rubro=40856&amp;vigencia=2023&amp;fecha_inic=01/01/202300:00:00&amp;fecha_fina=31/03/202323:59:59&amp;forma_salida=P" TargetMode="External"/><Relationship Id="rId9" Type="http://schemas.openxmlformats.org/officeDocument/2006/relationships/hyperlink" Target="https://pisami.ibague.gov.co/app/PISAMI/modulos/presupuesto/informes/verMovtoRubros.php?fk_rubro=40871&amp;vigencia=2023&amp;fecha_inic=01/01/202300:00:00&amp;fecha_fina=31/03/202323:59:59&amp;forma_salida=P" TargetMode="External"/><Relationship Id="rId14" Type="http://schemas.openxmlformats.org/officeDocument/2006/relationships/hyperlink" Target="https://pisami.ibague.gov.co/app/PISAMI/modulos/presupuesto/informes/verMovtoRubros.php?fk_rubro=41498&amp;vigencia=2023&amp;fecha_inic=01/01/202300:00:00&amp;fecha_fina=31/03/202323:59:59&amp;forma_salida=P" TargetMode="External"/></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393700</xdr:colOff>
      <xdr:row>0</xdr:row>
      <xdr:rowOff>114300</xdr:rowOff>
    </xdr:from>
    <xdr:to>
      <xdr:col>0</xdr:col>
      <xdr:colOff>4559300</xdr:colOff>
      <xdr:row>3</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4673600</xdr:colOff>
      <xdr:row>2</xdr:row>
      <xdr:rowOff>241300</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9100" y="76200"/>
          <a:ext cx="4254500" cy="10699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2</xdr:row>
      <xdr:rowOff>267891</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142743" y="14883"/>
          <a:ext cx="1338858"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19100" y="76200"/>
          <a:ext cx="4584700" cy="12858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21066918" y="14883"/>
          <a:ext cx="1497609" cy="1373784"/>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3267075</xdr:colOff>
          <xdr:row>3</xdr:row>
          <xdr:rowOff>190500</xdr:rowOff>
        </xdr:to>
        <xdr:sp macro="" textlink="">
          <xdr:nvSpPr>
            <xdr:cNvPr id="8206" name="Object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7" name="Object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3</xdr:row>
          <xdr:rowOff>257175</xdr:rowOff>
        </xdr:to>
        <xdr:sp macro="" textlink="">
          <xdr:nvSpPr>
            <xdr:cNvPr id="8208" name="Object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152400</xdr:colOff>
      <xdr:row>2</xdr:row>
      <xdr:rowOff>152400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323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2" name="Control 2" hidden="1">
          <a:extLst>
            <a:ext uri="{63B3BB69-23CF-44E3-9099-C40C66FF867C}">
              <a14:compatExt xmlns:a14="http://schemas.microsoft.com/office/drawing/2010/main"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3" name="Imagen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93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4" name="Control 4" hidden="1">
          <a:extLst>
            <a:ext uri="{63B3BB69-23CF-44E3-9099-C40C66FF867C}">
              <a14:compatExt xmlns:a14="http://schemas.microsoft.com/office/drawing/2010/main"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543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6" name="Control 6" hidden="1">
          <a:extLst>
            <a:ext uri="{63B3BB69-23CF-44E3-9099-C40C66FF867C}">
              <a14:compatExt xmlns:a14="http://schemas.microsoft.com/office/drawing/2010/main"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5" name="Imagen 4">
          <a:hlinkClick xmlns:r="http://schemas.openxmlformats.org/officeDocument/2006/relationships" r:id="rId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019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8" name="Control 8" hidden="1">
          <a:extLst>
            <a:ext uri="{63B3BB69-23CF-44E3-9099-C40C66FF867C}">
              <a14:compatExt xmlns:a14="http://schemas.microsoft.com/office/drawing/2010/main"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6" name="Imagen 5">
          <a:hlinkClick xmlns:r="http://schemas.openxmlformats.org/officeDocument/2006/relationships" r:id="rId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829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0" name="Control 10" hidden="1">
          <a:extLst>
            <a:ext uri="{63B3BB69-23CF-44E3-9099-C40C66FF867C}">
              <a14:compatExt xmlns:a14="http://schemas.microsoft.com/office/drawing/2010/main"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7" name="Imagen 6">
          <a:hlinkClick xmlns:r="http://schemas.openxmlformats.org/officeDocument/2006/relationships" r:id="rId7"/>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63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2" name="Control 12" hidden="1">
          <a:extLst>
            <a:ext uri="{63B3BB69-23CF-44E3-9099-C40C66FF867C}">
              <a14:compatExt xmlns:a14="http://schemas.microsoft.com/office/drawing/2010/main"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8" name="Imagen 7">
          <a:hlinkClick xmlns:r="http://schemas.openxmlformats.org/officeDocument/2006/relationships" r:id="rId8"/>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84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4" name="Control 14" hidden="1">
          <a:extLst>
            <a:ext uri="{63B3BB69-23CF-44E3-9099-C40C66FF867C}">
              <a14:compatExt xmlns:a14="http://schemas.microsoft.com/office/drawing/2010/main"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9" name="Imagen 8">
          <a:hlinkClick xmlns:r="http://schemas.openxmlformats.org/officeDocument/2006/relationships" r:id="rId9"/>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924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6" name="Control 16" hidden="1">
          <a:extLst>
            <a:ext uri="{63B3BB69-23CF-44E3-9099-C40C66FF867C}">
              <a14:compatExt xmlns:a14="http://schemas.microsoft.com/office/drawing/2010/main" spid="_x0000_s30736"/>
            </a:ext>
            <a:ext uri="{FF2B5EF4-FFF2-40B4-BE49-F238E27FC236}">
              <a16:creationId xmlns:a16="http://schemas.microsoft.com/office/drawing/2014/main" id="{00000000-0008-0000-0900-000010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0" name="Imagen 9">
          <a:hlinkClick xmlns:r="http://schemas.openxmlformats.org/officeDocument/2006/relationships" r:id="rId10"/>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00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8" name="Control 18" hidden="1">
          <a:extLst>
            <a:ext uri="{63B3BB69-23CF-44E3-9099-C40C66FF867C}">
              <a14:compatExt xmlns:a14="http://schemas.microsoft.com/office/drawing/2010/main" spid="_x0000_s30738"/>
            </a:ext>
            <a:ext uri="{FF2B5EF4-FFF2-40B4-BE49-F238E27FC236}">
              <a16:creationId xmlns:a16="http://schemas.microsoft.com/office/drawing/2014/main" id="{00000000-0008-0000-0900-00001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1" name="Imagen 10">
          <a:hlinkClick xmlns:r="http://schemas.openxmlformats.org/officeDocument/2006/relationships" r:id="rId11"/>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210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0" name="Control 20" hidden="1">
          <a:extLst>
            <a:ext uri="{63B3BB69-23CF-44E3-9099-C40C66FF867C}">
              <a14:compatExt xmlns:a14="http://schemas.microsoft.com/office/drawing/2010/main" spid="_x0000_s30740"/>
            </a:ext>
            <a:ext uri="{FF2B5EF4-FFF2-40B4-BE49-F238E27FC236}">
              <a16:creationId xmlns:a16="http://schemas.microsoft.com/office/drawing/2014/main" id="{00000000-0008-0000-0900-00001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2" name="Imagen 11">
          <a:hlinkClick xmlns:r="http://schemas.openxmlformats.org/officeDocument/2006/relationships" r:id="rId12"/>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687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2" name="Control 22" hidden="1">
          <a:extLst>
            <a:ext uri="{63B3BB69-23CF-44E3-9099-C40C66FF867C}">
              <a14:compatExt xmlns:a14="http://schemas.microsoft.com/office/drawing/2010/main" spid="_x0000_s30742"/>
            </a:ext>
            <a:ext uri="{FF2B5EF4-FFF2-40B4-BE49-F238E27FC236}">
              <a16:creationId xmlns:a16="http://schemas.microsoft.com/office/drawing/2014/main" id="{00000000-0008-0000-0900-00001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3" name="Imagen 12">
          <a:hlinkClick xmlns:r="http://schemas.openxmlformats.org/officeDocument/2006/relationships" r:id="rId13"/>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76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4" name="Control 24" hidden="1">
          <a:extLst>
            <a:ext uri="{63B3BB69-23CF-44E3-9099-C40C66FF867C}">
              <a14:compatExt xmlns:a14="http://schemas.microsoft.com/office/drawing/2010/main" spid="_x0000_s30744"/>
            </a:ext>
            <a:ext uri="{FF2B5EF4-FFF2-40B4-BE49-F238E27FC236}">
              <a16:creationId xmlns:a16="http://schemas.microsoft.com/office/drawing/2014/main" id="{00000000-0008-0000-0900-00001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4" name="Imagen 13">
          <a:hlinkClick xmlns:r="http://schemas.openxmlformats.org/officeDocument/2006/relationships" r:id="rId14"/>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839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5" name="Control 2">
          <a:extLst>
            <a:ext uri="{FF2B5EF4-FFF2-40B4-BE49-F238E27FC236}">
              <a16:creationId xmlns:a16="http://schemas.microsoft.com/office/drawing/2014/main" id="{00000000-0008-0000-0900-00000F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6" name="Control 4">
          <a:extLst>
            <a:ext uri="{FF2B5EF4-FFF2-40B4-BE49-F238E27FC236}">
              <a16:creationId xmlns:a16="http://schemas.microsoft.com/office/drawing/2014/main" id="{00000000-0008-0000-0900-000010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7" name="Control 6">
          <a:extLst>
            <a:ext uri="{FF2B5EF4-FFF2-40B4-BE49-F238E27FC236}">
              <a16:creationId xmlns:a16="http://schemas.microsoft.com/office/drawing/2014/main" id="{00000000-0008-0000-0900-000011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8" name="Control 8">
          <a:extLst>
            <a:ext uri="{FF2B5EF4-FFF2-40B4-BE49-F238E27FC236}">
              <a16:creationId xmlns:a16="http://schemas.microsoft.com/office/drawing/2014/main" id="{00000000-0008-0000-0900-000012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9" name="Control 10">
          <a:extLst>
            <a:ext uri="{FF2B5EF4-FFF2-40B4-BE49-F238E27FC236}">
              <a16:creationId xmlns:a16="http://schemas.microsoft.com/office/drawing/2014/main" id="{00000000-0008-0000-0900-000013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0" name="Control 12">
          <a:extLst>
            <a:ext uri="{FF2B5EF4-FFF2-40B4-BE49-F238E27FC236}">
              <a16:creationId xmlns:a16="http://schemas.microsoft.com/office/drawing/2014/main" id="{00000000-0008-0000-0900-000014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1" name="Control 14">
          <a:extLst>
            <a:ext uri="{FF2B5EF4-FFF2-40B4-BE49-F238E27FC236}">
              <a16:creationId xmlns:a16="http://schemas.microsoft.com/office/drawing/2014/main" id="{00000000-0008-0000-0900-000015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2" name="Control 16">
          <a:extLst>
            <a:ext uri="{FF2B5EF4-FFF2-40B4-BE49-F238E27FC236}">
              <a16:creationId xmlns:a16="http://schemas.microsoft.com/office/drawing/2014/main" id="{00000000-0008-0000-0900-000016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3" name="Control 18">
          <a:extLst>
            <a:ext uri="{FF2B5EF4-FFF2-40B4-BE49-F238E27FC236}">
              <a16:creationId xmlns:a16="http://schemas.microsoft.com/office/drawing/2014/main" id="{00000000-0008-0000-0900-000017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4" name="Control 20">
          <a:extLst>
            <a:ext uri="{FF2B5EF4-FFF2-40B4-BE49-F238E27FC236}">
              <a16:creationId xmlns:a16="http://schemas.microsoft.com/office/drawing/2014/main" id="{00000000-0008-0000-0900-000018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5" name="Control 22">
          <a:extLst>
            <a:ext uri="{FF2B5EF4-FFF2-40B4-BE49-F238E27FC236}">
              <a16:creationId xmlns:a16="http://schemas.microsoft.com/office/drawing/2014/main" id="{00000000-0008-0000-0900-000019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6" name="Control 24">
          <a:extLst>
            <a:ext uri="{FF2B5EF4-FFF2-40B4-BE49-F238E27FC236}">
              <a16:creationId xmlns:a16="http://schemas.microsoft.com/office/drawing/2014/main" id="{00000000-0008-0000-0900-00001A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CIO20/Documents/Actualizacion%202023/SIMAP%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OCIO20/Documents/Actualizacion%202023/gestion%20del%20ries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seguimiento"/>
      <sheetName val="2 Instructivo "/>
      <sheetName val="Hoja1"/>
    </sheetNames>
    <sheetDataSet>
      <sheetData sheetId="0">
        <row r="64">
          <cell r="F64">
            <v>14329000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seguimiento"/>
      <sheetName val="2 Instructivo "/>
      <sheetName val="Hoja1"/>
    </sheetNames>
    <sheetDataSet>
      <sheetData sheetId="0">
        <row r="20">
          <cell r="H20">
            <v>6141000</v>
          </cell>
        </row>
        <row r="38">
          <cell r="G38">
            <v>18739000</v>
          </cell>
        </row>
        <row r="39">
          <cell r="G39">
            <v>17400000</v>
          </cell>
        </row>
        <row r="40">
          <cell r="G40">
            <v>17850000</v>
          </cell>
        </row>
        <row r="41">
          <cell r="G41">
            <v>16062000</v>
          </cell>
        </row>
        <row r="43">
          <cell r="G43">
            <v>14329000</v>
          </cell>
        </row>
        <row r="44">
          <cell r="G44">
            <v>16062000</v>
          </cell>
        </row>
        <row r="45">
          <cell r="G45">
            <v>9810000</v>
          </cell>
        </row>
      </sheetData>
      <sheetData sheetId="1"/>
      <sheetData sheetId="2"/>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8.vml"/><Relationship Id="rId7" Type="http://schemas.openxmlformats.org/officeDocument/2006/relationships/oleObject" Target="../embeddings/oleObject3.bin"/><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42578125" customWidth="1"/>
  </cols>
  <sheetData>
    <row r="3" spans="2:4" ht="50.1" customHeight="1">
      <c r="B3" s="668" t="s">
        <v>0</v>
      </c>
      <c r="C3" s="669"/>
      <c r="D3" s="669"/>
    </row>
    <row r="7" spans="2:4" ht="18">
      <c r="B7" s="1" t="s">
        <v>1</v>
      </c>
      <c r="C7" s="1" t="s">
        <v>2</v>
      </c>
      <c r="D7" s="1" t="s">
        <v>3</v>
      </c>
    </row>
    <row r="9" spans="2:4" ht="15">
      <c r="B9" s="2" t="s">
        <v>4</v>
      </c>
      <c r="C9" s="2"/>
      <c r="D9" s="2"/>
    </row>
    <row r="10" spans="2:4" ht="15">
      <c r="B10" s="3"/>
      <c r="C10" s="3" t="s">
        <v>5</v>
      </c>
      <c r="D10" s="4" t="s">
        <v>4</v>
      </c>
    </row>
    <row r="11" spans="2:4" ht="15">
      <c r="B11" s="2" t="s">
        <v>68</v>
      </c>
      <c r="C11" s="2"/>
      <c r="D11" s="2"/>
    </row>
    <row r="12" spans="2:4" ht="15">
      <c r="B12" s="3"/>
      <c r="C12" s="3" t="s">
        <v>5</v>
      </c>
      <c r="D12" s="4" t="s">
        <v>68</v>
      </c>
    </row>
    <row r="13" spans="2:4" ht="15">
      <c r="B13" s="2" t="s">
        <v>99</v>
      </c>
      <c r="C13" s="2"/>
      <c r="D13" s="2"/>
    </row>
    <row r="14" spans="2:4" ht="15">
      <c r="B14" s="3"/>
      <c r="C14" s="3" t="s">
        <v>5</v>
      </c>
      <c r="D14" s="4" t="s">
        <v>99</v>
      </c>
    </row>
    <row r="15" spans="2:4" ht="15">
      <c r="B15" s="2" t="s">
        <v>120</v>
      </c>
      <c r="C15" s="2"/>
      <c r="D15" s="2"/>
    </row>
    <row r="16" spans="2:4" ht="15">
      <c r="B16" s="3"/>
      <c r="C16" s="3" t="s">
        <v>5</v>
      </c>
      <c r="D16" s="4" t="s">
        <v>120</v>
      </c>
    </row>
    <row r="17" spans="2:4" ht="15">
      <c r="B17" s="2" t="s">
        <v>159</v>
      </c>
      <c r="C17" s="2"/>
      <c r="D17" s="2"/>
    </row>
    <row r="18" spans="2:4" ht="15">
      <c r="B18" s="3"/>
      <c r="C18" s="3" t="s">
        <v>5</v>
      </c>
      <c r="D18" s="4" t="s">
        <v>159</v>
      </c>
    </row>
    <row r="19" spans="2:4" ht="15">
      <c r="B19" s="2" t="s">
        <v>176</v>
      </c>
      <c r="C19" s="2"/>
      <c r="D19" s="2"/>
    </row>
    <row r="20" spans="2:4" ht="15">
      <c r="B20" s="3"/>
      <c r="C20" s="3" t="s">
        <v>5</v>
      </c>
      <c r="D20" s="4" t="s">
        <v>176</v>
      </c>
    </row>
    <row r="21" spans="2:4" ht="15">
      <c r="B21" s="2" t="s">
        <v>192</v>
      </c>
      <c r="C21" s="2"/>
      <c r="D21" s="2"/>
    </row>
    <row r="22" spans="2:4" ht="15">
      <c r="B22" s="3"/>
      <c r="C22" s="3" t="s">
        <v>5</v>
      </c>
      <c r="D22" s="4" t="s">
        <v>192</v>
      </c>
    </row>
    <row r="23" spans="2:4" ht="15">
      <c r="B23" s="2" t="s">
        <v>208</v>
      </c>
      <c r="C23" s="2"/>
      <c r="D23" s="2"/>
    </row>
    <row r="24" spans="2:4" ht="15">
      <c r="B24" s="3"/>
      <c r="C24" s="3" t="s">
        <v>5</v>
      </c>
      <c r="D24" s="4" t="s">
        <v>208</v>
      </c>
    </row>
  </sheetData>
  <mergeCells count="1">
    <mergeCell ref="B3:D3"/>
  </mergeCells>
  <hyperlinks>
    <hyperlink ref="D10" location="'Agua Potable'!R1C1" display="Agua Potable"/>
    <hyperlink ref="D12" location="'Saneamiento Básico'!R1C1" display="Saneamiento Básico"/>
    <hyperlink ref="D14" location="'PGIR'!R1C1" display="PGIR"/>
    <hyperlink ref="D16" location="'SIMAP'!R1C1" display="SIMAP"/>
    <hyperlink ref="D18" location="'SIGAM'!R1C1" display="SIGAM"/>
    <hyperlink ref="D20" location="'Educacion ambiental'!R1C1" display="Educacion ambiental"/>
    <hyperlink ref="D22" location="'CambioClimatico'!R1C1" display="CambioClimatico"/>
    <hyperlink ref="D24" location="'Gestión del Riesgo'!R1C1" display="Gestión del Riesg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E29"/>
  <sheetViews>
    <sheetView topLeftCell="A9" workbookViewId="0">
      <selection activeCell="D11" sqref="D11"/>
    </sheetView>
  </sheetViews>
  <sheetFormatPr baseColWidth="10" defaultRowHeight="12.75"/>
  <cols>
    <col min="2" max="2" width="30.42578125" customWidth="1"/>
    <col min="3" max="3" width="19.42578125" customWidth="1"/>
    <col min="4" max="4" width="42.140625" customWidth="1"/>
    <col min="5" max="5" width="21.85546875" customWidth="1"/>
    <col min="7" max="7" width="21.7109375" customWidth="1"/>
    <col min="11" max="11" width="13.7109375" bestFit="1" customWidth="1"/>
  </cols>
  <sheetData>
    <row r="6" spans="2:5" ht="12.75" customHeight="1">
      <c r="B6" s="1571" t="s">
        <v>286</v>
      </c>
      <c r="C6" s="1571" t="s">
        <v>287</v>
      </c>
      <c r="D6" s="1571" t="s">
        <v>288</v>
      </c>
      <c r="E6" s="1571" t="s">
        <v>289</v>
      </c>
    </row>
    <row r="7" spans="2:5">
      <c r="B7" s="1572"/>
      <c r="C7" s="1572"/>
      <c r="D7" s="1572"/>
      <c r="E7" s="1572"/>
    </row>
    <row r="8" spans="2:5" ht="99.95" customHeight="1">
      <c r="B8" s="135">
        <v>490</v>
      </c>
      <c r="C8" s="136">
        <v>44992</v>
      </c>
      <c r="D8" s="137" t="s">
        <v>290</v>
      </c>
      <c r="E8" s="138">
        <v>500000000</v>
      </c>
    </row>
    <row r="9" spans="2:5" ht="99.95" customHeight="1">
      <c r="B9" s="139">
        <v>493</v>
      </c>
      <c r="C9" s="140">
        <v>44992</v>
      </c>
      <c r="D9" s="141" t="s">
        <v>291</v>
      </c>
      <c r="E9" s="138">
        <v>953767829</v>
      </c>
    </row>
    <row r="10" spans="2:5" ht="99.95" customHeight="1">
      <c r="B10" s="139">
        <v>450</v>
      </c>
      <c r="C10" s="142">
        <v>44988</v>
      </c>
      <c r="D10" s="143" t="s">
        <v>292</v>
      </c>
      <c r="E10" s="144">
        <v>8467162275</v>
      </c>
    </row>
    <row r="11" spans="2:5" ht="99.95" customHeight="1">
      <c r="B11" s="145">
        <v>4407</v>
      </c>
      <c r="C11" s="146">
        <v>44895</v>
      </c>
      <c r="D11" s="147" t="s">
        <v>293</v>
      </c>
      <c r="E11" s="145" t="s">
        <v>294</v>
      </c>
    </row>
    <row r="12" spans="2:5" ht="99.95" customHeight="1">
      <c r="B12" s="145"/>
      <c r="C12" s="145"/>
      <c r="D12" s="147" t="s">
        <v>295</v>
      </c>
      <c r="E12" s="126">
        <v>5865281198</v>
      </c>
    </row>
    <row r="13" spans="2:5" ht="99.95" customHeight="1">
      <c r="B13" s="145"/>
      <c r="C13" s="145"/>
      <c r="D13" s="145" t="s">
        <v>296</v>
      </c>
      <c r="E13" s="126">
        <v>4052000000</v>
      </c>
    </row>
    <row r="14" spans="2:5" ht="99.95" customHeight="1">
      <c r="C14" s="159" t="s">
        <v>413</v>
      </c>
      <c r="D14" s="157" t="s">
        <v>412</v>
      </c>
      <c r="E14" s="158">
        <v>3480738926</v>
      </c>
    </row>
    <row r="15" spans="2:5" ht="99.95" customHeight="1"/>
    <row r="16" spans="2:5" ht="99.95" customHeight="1"/>
    <row r="17" ht="99.95" customHeight="1"/>
    <row r="18" ht="99.95" customHeight="1"/>
    <row r="19" ht="99.95" customHeight="1"/>
    <row r="20" ht="99.95" customHeight="1"/>
    <row r="21" ht="99.95" customHeight="1"/>
    <row r="22" ht="99.95" customHeight="1"/>
    <row r="23" ht="99.95" customHeight="1"/>
    <row r="24" ht="99.95" customHeight="1"/>
    <row r="25" ht="99.95" customHeight="1"/>
    <row r="26" ht="99.95" customHeight="1"/>
    <row r="27" ht="99.95" customHeight="1"/>
    <row r="28" ht="99.95" customHeight="1"/>
    <row r="29" ht="99.95" customHeight="1"/>
  </sheetData>
  <mergeCells count="4">
    <mergeCell ref="B6:B7"/>
    <mergeCell ref="C6:C7"/>
    <mergeCell ref="D6:D7"/>
    <mergeCell ref="E6: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40"/>
  <sheetViews>
    <sheetView topLeftCell="A36" workbookViewId="0">
      <selection activeCell="E37" sqref="E37:N48"/>
    </sheetView>
  </sheetViews>
  <sheetFormatPr baseColWidth="10" defaultRowHeight="12.75"/>
  <cols>
    <col min="2" max="2" width="15" customWidth="1"/>
    <col min="4" max="4" width="44.42578125" customWidth="1"/>
  </cols>
  <sheetData>
    <row r="4" spans="2:4" ht="30">
      <c r="B4" s="151" t="s">
        <v>316</v>
      </c>
      <c r="C4" s="152" t="s">
        <v>22</v>
      </c>
      <c r="D4" s="152" t="s">
        <v>317</v>
      </c>
    </row>
    <row r="5" spans="2:4" ht="71.25">
      <c r="B5" s="148" t="s">
        <v>297</v>
      </c>
      <c r="C5" s="149">
        <v>25200000</v>
      </c>
      <c r="D5" s="150" t="s">
        <v>314</v>
      </c>
    </row>
    <row r="6" spans="2:4" ht="71.25">
      <c r="B6" s="148" t="s">
        <v>298</v>
      </c>
      <c r="C6" s="149">
        <v>44450000</v>
      </c>
      <c r="D6" s="150" t="s">
        <v>314</v>
      </c>
    </row>
    <row r="7" spans="2:4" ht="71.25">
      <c r="B7" s="148" t="s">
        <v>299</v>
      </c>
      <c r="C7" s="149">
        <v>26250000</v>
      </c>
      <c r="D7" s="150" t="s">
        <v>314</v>
      </c>
    </row>
    <row r="8" spans="2:4" ht="71.25">
      <c r="B8" s="148" t="s">
        <v>300</v>
      </c>
      <c r="C8" s="149">
        <v>17850000</v>
      </c>
      <c r="D8" s="150" t="s">
        <v>314</v>
      </c>
    </row>
    <row r="9" spans="2:4" ht="71.25">
      <c r="B9" s="148" t="s">
        <v>301</v>
      </c>
      <c r="C9" s="149">
        <v>33250000</v>
      </c>
      <c r="D9" s="150" t="s">
        <v>314</v>
      </c>
    </row>
    <row r="10" spans="2:4" ht="71.25">
      <c r="B10" s="148" t="s">
        <v>302</v>
      </c>
      <c r="C10" s="149">
        <v>28000000</v>
      </c>
      <c r="D10" s="150" t="s">
        <v>314</v>
      </c>
    </row>
    <row r="11" spans="2:4" ht="57">
      <c r="B11" s="148" t="s">
        <v>303</v>
      </c>
      <c r="C11" s="149">
        <v>11445000</v>
      </c>
      <c r="D11" s="150" t="s">
        <v>315</v>
      </c>
    </row>
    <row r="12" spans="2:4" ht="71.25">
      <c r="B12" s="148" t="s">
        <v>304</v>
      </c>
      <c r="C12" s="149">
        <v>33250000</v>
      </c>
      <c r="D12" s="150" t="s">
        <v>314</v>
      </c>
    </row>
    <row r="13" spans="2:4" ht="71.25">
      <c r="B13" s="148" t="s">
        <v>258</v>
      </c>
      <c r="C13" s="149">
        <v>33250000</v>
      </c>
      <c r="D13" s="150" t="s">
        <v>314</v>
      </c>
    </row>
    <row r="14" spans="2:4" ht="57">
      <c r="B14" s="148" t="s">
        <v>260</v>
      </c>
      <c r="C14" s="149">
        <v>14329000</v>
      </c>
      <c r="D14" s="150" t="s">
        <v>315</v>
      </c>
    </row>
    <row r="15" spans="2:4" ht="71.25">
      <c r="B15" s="148" t="s">
        <v>262</v>
      </c>
      <c r="C15" s="149">
        <v>29750000</v>
      </c>
      <c r="D15" s="150" t="s">
        <v>314</v>
      </c>
    </row>
    <row r="16" spans="2:4" ht="57">
      <c r="B16" s="148" t="s">
        <v>264</v>
      </c>
      <c r="C16" s="149">
        <v>13650000</v>
      </c>
      <c r="D16" s="150" t="s">
        <v>315</v>
      </c>
    </row>
    <row r="17" spans="2:4" ht="71.25">
      <c r="B17" s="148" t="s">
        <v>265</v>
      </c>
      <c r="C17" s="149">
        <v>29750000</v>
      </c>
      <c r="D17" s="150" t="s">
        <v>314</v>
      </c>
    </row>
    <row r="18" spans="2:4" ht="71.25">
      <c r="B18" s="148" t="s">
        <v>266</v>
      </c>
      <c r="C18" s="149">
        <v>18739000</v>
      </c>
      <c r="D18" s="150" t="s">
        <v>314</v>
      </c>
    </row>
    <row r="19" spans="2:4" ht="57">
      <c r="B19" s="148" t="s">
        <v>267</v>
      </c>
      <c r="C19" s="149">
        <v>11445000</v>
      </c>
      <c r="D19" s="150" t="s">
        <v>315</v>
      </c>
    </row>
    <row r="20" spans="2:4" ht="71.25">
      <c r="B20" s="148" t="s">
        <v>268</v>
      </c>
      <c r="C20" s="149">
        <v>26460000</v>
      </c>
      <c r="D20" s="150" t="s">
        <v>314</v>
      </c>
    </row>
    <row r="21" spans="2:4" ht="71.25">
      <c r="B21" s="148" t="s">
        <v>269</v>
      </c>
      <c r="C21" s="149">
        <v>18690000</v>
      </c>
      <c r="D21" s="150" t="s">
        <v>314</v>
      </c>
    </row>
    <row r="22" spans="2:4" ht="57">
      <c r="B22" s="148" t="s">
        <v>270</v>
      </c>
      <c r="C22" s="149">
        <v>14329000</v>
      </c>
      <c r="D22" s="150" t="s">
        <v>315</v>
      </c>
    </row>
    <row r="23" spans="2:4" ht="71.25">
      <c r="B23" s="148" t="s">
        <v>271</v>
      </c>
      <c r="C23" s="149">
        <v>16062000</v>
      </c>
      <c r="D23" s="150" t="s">
        <v>314</v>
      </c>
    </row>
    <row r="24" spans="2:4" ht="71.25">
      <c r="B24" s="148" t="s">
        <v>272</v>
      </c>
      <c r="C24" s="149">
        <v>16062000</v>
      </c>
      <c r="D24" s="150" t="s">
        <v>314</v>
      </c>
    </row>
    <row r="25" spans="2:4" ht="71.25">
      <c r="B25" s="148" t="s">
        <v>305</v>
      </c>
      <c r="C25" s="149">
        <v>26460000</v>
      </c>
      <c r="D25" s="150" t="s">
        <v>314</v>
      </c>
    </row>
    <row r="26" spans="2:4" ht="71.25">
      <c r="B26" s="148" t="s">
        <v>306</v>
      </c>
      <c r="C26" s="149">
        <v>17400000</v>
      </c>
      <c r="D26" s="150" t="s">
        <v>314</v>
      </c>
    </row>
    <row r="27" spans="2:4" ht="57">
      <c r="B27" s="148" t="s">
        <v>307</v>
      </c>
      <c r="C27" s="149">
        <v>14329000</v>
      </c>
      <c r="D27" s="150" t="s">
        <v>315</v>
      </c>
    </row>
    <row r="28" spans="2:4" ht="71.25">
      <c r="B28" s="148" t="s">
        <v>308</v>
      </c>
      <c r="C28" s="149">
        <v>18739000</v>
      </c>
      <c r="D28" s="150" t="s">
        <v>314</v>
      </c>
    </row>
    <row r="29" spans="2:4" ht="71.25">
      <c r="B29" s="148" t="s">
        <v>309</v>
      </c>
      <c r="C29" s="149">
        <v>42000000</v>
      </c>
      <c r="D29" s="150" t="s">
        <v>314</v>
      </c>
    </row>
    <row r="30" spans="2:4" ht="57">
      <c r="B30" s="148" t="s">
        <v>310</v>
      </c>
      <c r="C30" s="149">
        <v>12282000</v>
      </c>
      <c r="D30" s="150" t="s">
        <v>315</v>
      </c>
    </row>
    <row r="31" spans="2:4" ht="71.25">
      <c r="B31" s="148" t="s">
        <v>311</v>
      </c>
      <c r="C31" s="149">
        <v>18739000</v>
      </c>
      <c r="D31" s="150" t="s">
        <v>314</v>
      </c>
    </row>
    <row r="32" spans="2:4" ht="71.25">
      <c r="B32" s="148" t="s">
        <v>312</v>
      </c>
      <c r="C32" s="149">
        <v>19200000</v>
      </c>
      <c r="D32" s="150" t="s">
        <v>314</v>
      </c>
    </row>
    <row r="33" spans="2:17" ht="71.25">
      <c r="B33" s="148" t="s">
        <v>313</v>
      </c>
      <c r="C33" s="149">
        <v>37100000</v>
      </c>
      <c r="D33" s="150" t="s">
        <v>314</v>
      </c>
    </row>
    <row r="34" spans="2:17" ht="71.25">
      <c r="B34" s="163" t="s">
        <v>312</v>
      </c>
      <c r="C34" s="160">
        <v>19200000</v>
      </c>
      <c r="D34" s="150" t="s">
        <v>314</v>
      </c>
    </row>
    <row r="35" spans="2:17" ht="71.25">
      <c r="B35" s="161" t="s">
        <v>313</v>
      </c>
      <c r="C35" s="161">
        <v>37100000</v>
      </c>
      <c r="D35" s="150" t="s">
        <v>314</v>
      </c>
    </row>
    <row r="36" spans="2:17" ht="71.25">
      <c r="B36" s="161" t="s">
        <v>383</v>
      </c>
      <c r="C36" s="162">
        <v>31666666</v>
      </c>
      <c r="D36" s="150" t="s">
        <v>314</v>
      </c>
      <c r="F36" s="79"/>
      <c r="G36" s="79"/>
      <c r="H36" s="79"/>
      <c r="I36" s="79"/>
      <c r="J36" s="79"/>
      <c r="K36" s="79"/>
      <c r="L36" s="79"/>
      <c r="M36" s="79"/>
      <c r="N36" s="79"/>
      <c r="O36" s="79"/>
      <c r="P36" s="79"/>
      <c r="Q36" s="79"/>
    </row>
    <row r="37" spans="2:17" ht="71.25">
      <c r="B37" s="145" t="s">
        <v>385</v>
      </c>
      <c r="C37" s="145">
        <v>18270000</v>
      </c>
      <c r="D37" s="150" t="s">
        <v>314</v>
      </c>
      <c r="F37" s="80"/>
      <c r="G37" s="83"/>
      <c r="H37" s="84"/>
      <c r="I37" s="84"/>
      <c r="J37" s="83"/>
      <c r="K37" s="84"/>
      <c r="L37" s="82"/>
      <c r="M37" s="79"/>
      <c r="N37" s="79"/>
      <c r="O37" s="79"/>
      <c r="P37" s="79"/>
      <c r="Q37" s="79"/>
    </row>
    <row r="38" spans="2:17" ht="36">
      <c r="F38" s="80"/>
      <c r="G38" s="81"/>
      <c r="H38" s="80"/>
      <c r="I38" s="82"/>
      <c r="J38" s="82"/>
      <c r="K38" s="80"/>
      <c r="L38" s="83"/>
      <c r="M38" s="84"/>
      <c r="N38" s="84"/>
      <c r="O38" s="83">
        <v>37100000</v>
      </c>
      <c r="P38" s="84" t="s">
        <v>259</v>
      </c>
      <c r="Q38" s="82" t="s">
        <v>263</v>
      </c>
    </row>
    <row r="39" spans="2:17" ht="36">
      <c r="F39" s="80"/>
      <c r="G39" s="81"/>
      <c r="H39" s="80"/>
      <c r="I39" s="82"/>
      <c r="J39" s="82"/>
      <c r="K39" s="80"/>
      <c r="L39" s="83"/>
      <c r="M39" s="84"/>
      <c r="N39" s="84"/>
      <c r="O39" s="83">
        <v>31666666</v>
      </c>
      <c r="P39" s="84" t="s">
        <v>259</v>
      </c>
      <c r="Q39" s="82" t="s">
        <v>263</v>
      </c>
    </row>
    <row r="40" spans="2:17">
      <c r="F40" s="80"/>
      <c r="G40" s="81"/>
      <c r="H40" s="80"/>
      <c r="I40" s="82"/>
      <c r="J40" s="82"/>
      <c r="K40" s="80"/>
      <c r="L40" s="83"/>
      <c r="M40" s="79"/>
      <c r="N40" s="79"/>
      <c r="O40" s="79"/>
      <c r="P40" s="79"/>
      <c r="Q40" s="7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workbookViewId="0">
      <selection activeCell="H16" sqref="H16"/>
    </sheetView>
  </sheetViews>
  <sheetFormatPr baseColWidth="10" defaultRowHeight="12.75"/>
  <cols>
    <col min="2" max="2" width="15.7109375" customWidth="1"/>
    <col min="3" max="3" width="14.140625" bestFit="1" customWidth="1"/>
    <col min="4" max="4" width="24.42578125" customWidth="1"/>
  </cols>
  <sheetData>
    <row r="1" spans="2:4">
      <c r="B1" s="1573" t="s">
        <v>435</v>
      </c>
      <c r="C1" s="1574"/>
      <c r="D1" s="1574"/>
    </row>
    <row r="2" spans="2:4" ht="14.25">
      <c r="B2" s="156" t="s">
        <v>359</v>
      </c>
      <c r="C2" s="156" t="s">
        <v>360</v>
      </c>
      <c r="D2" s="156" t="s">
        <v>361</v>
      </c>
    </row>
    <row r="3" spans="2:4" ht="42.75">
      <c r="B3" s="153" t="s">
        <v>343</v>
      </c>
      <c r="C3" s="154">
        <v>5950228</v>
      </c>
      <c r="D3" s="155" t="s">
        <v>344</v>
      </c>
    </row>
    <row r="4" spans="2:4" ht="171">
      <c r="B4" s="153" t="s">
        <v>345</v>
      </c>
      <c r="C4" s="154">
        <v>14329000</v>
      </c>
      <c r="D4" s="155" t="s">
        <v>362</v>
      </c>
    </row>
    <row r="5" spans="2:4" ht="142.5">
      <c r="B5" s="153" t="s">
        <v>346</v>
      </c>
      <c r="C5" s="154">
        <v>25200000</v>
      </c>
      <c r="D5" s="155" t="s">
        <v>363</v>
      </c>
    </row>
    <row r="6" spans="2:4" ht="142.5">
      <c r="B6" s="153" t="s">
        <v>347</v>
      </c>
      <c r="C6" s="154">
        <v>22400000</v>
      </c>
      <c r="D6" s="155" t="s">
        <v>363</v>
      </c>
    </row>
    <row r="7" spans="2:4" ht="142.5">
      <c r="B7" s="153" t="s">
        <v>348</v>
      </c>
      <c r="C7" s="154">
        <v>11445000</v>
      </c>
      <c r="D7" s="155" t="s">
        <v>364</v>
      </c>
    </row>
    <row r="8" spans="2:4" ht="142.5">
      <c r="B8" s="153" t="s">
        <v>349</v>
      </c>
      <c r="C8" s="154">
        <v>18739000</v>
      </c>
      <c r="D8" s="155" t="s">
        <v>365</v>
      </c>
    </row>
    <row r="9" spans="2:4" ht="142.5">
      <c r="B9" s="153" t="s">
        <v>350</v>
      </c>
      <c r="C9" s="154">
        <v>29750000</v>
      </c>
      <c r="D9" s="155" t="s">
        <v>365</v>
      </c>
    </row>
    <row r="10" spans="2:4" ht="142.5">
      <c r="B10" s="153" t="s">
        <v>351</v>
      </c>
      <c r="C10" s="154">
        <v>14329000</v>
      </c>
      <c r="D10" s="155" t="s">
        <v>366</v>
      </c>
    </row>
    <row r="11" spans="2:4" ht="142.5">
      <c r="B11" s="153" t="s">
        <v>352</v>
      </c>
      <c r="C11" s="154">
        <v>17850000</v>
      </c>
      <c r="D11" s="155" t="s">
        <v>365</v>
      </c>
    </row>
    <row r="12" spans="2:4" ht="142.5">
      <c r="B12" s="153" t="s">
        <v>353</v>
      </c>
      <c r="C12" s="154">
        <v>17850000</v>
      </c>
      <c r="D12" s="155" t="s">
        <v>365</v>
      </c>
    </row>
    <row r="13" spans="2:4" ht="142.5">
      <c r="B13" s="153" t="s">
        <v>354</v>
      </c>
      <c r="C13" s="154">
        <v>18739000</v>
      </c>
      <c r="D13" s="155" t="s">
        <v>365</v>
      </c>
    </row>
    <row r="14" spans="2:4" ht="142.5">
      <c r="B14" s="153" t="s">
        <v>355</v>
      </c>
      <c r="C14" s="154">
        <v>12282000</v>
      </c>
      <c r="D14" s="155" t="s">
        <v>367</v>
      </c>
    </row>
    <row r="15" spans="2:4" ht="156.75">
      <c r="B15" s="153" t="s">
        <v>356</v>
      </c>
      <c r="C15" s="154">
        <v>25500000</v>
      </c>
      <c r="D15" s="155" t="s">
        <v>368</v>
      </c>
    </row>
    <row r="16" spans="2:4" ht="156.75">
      <c r="B16" s="153" t="s">
        <v>357</v>
      </c>
      <c r="C16" s="154">
        <v>17400000</v>
      </c>
      <c r="D16" s="155" t="s">
        <v>368</v>
      </c>
    </row>
    <row r="17" spans="2:4" ht="156.75">
      <c r="B17" s="153" t="s">
        <v>358</v>
      </c>
      <c r="C17" s="154">
        <v>16062000</v>
      </c>
      <c r="D17" s="155" t="s">
        <v>368</v>
      </c>
    </row>
    <row r="18" spans="2:4" ht="14.25">
      <c r="B18" s="153"/>
      <c r="C18" s="154"/>
      <c r="D18" s="155"/>
    </row>
    <row r="19" spans="2:4">
      <c r="B19" s="80"/>
      <c r="C19" s="83"/>
      <c r="D19" s="82"/>
    </row>
    <row r="20" spans="2:4">
      <c r="B20" s="80"/>
      <c r="C20" s="83"/>
      <c r="D20" s="82"/>
    </row>
    <row r="21" spans="2:4">
      <c r="B21" s="80"/>
      <c r="C21" s="83"/>
      <c r="D21" s="82"/>
    </row>
    <row r="22" spans="2:4">
      <c r="B22" s="80"/>
      <c r="C22" s="83"/>
      <c r="D22" s="82"/>
    </row>
    <row r="23" spans="2:4">
      <c r="B23" s="80"/>
      <c r="C23" s="83"/>
      <c r="D23" s="82"/>
    </row>
    <row r="24" spans="2:4">
      <c r="B24" s="80"/>
      <c r="C24" s="83"/>
      <c r="D24" s="82"/>
    </row>
    <row r="25" spans="2:4">
      <c r="B25" s="80"/>
      <c r="C25" s="83"/>
      <c r="D25" s="82"/>
    </row>
    <row r="26" spans="2:4">
      <c r="B26" s="80"/>
      <c r="C26" s="83"/>
      <c r="D26" s="82"/>
    </row>
    <row r="27" spans="2:4">
      <c r="B27" s="87"/>
      <c r="C27" s="87"/>
      <c r="D27" s="79"/>
    </row>
    <row r="28" spans="2:4">
      <c r="B28" s="134"/>
      <c r="C28" s="85"/>
      <c r="D28" s="79"/>
    </row>
    <row r="29" spans="2:4">
      <c r="B29" s="85"/>
      <c r="C29" s="86"/>
      <c r="D29" s="79"/>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showGridLines="0" tabSelected="1" topLeftCell="A16" zoomScale="99" zoomScaleNormal="80" workbookViewId="0">
      <selection activeCell="D21" sqref="D21:D22"/>
    </sheetView>
  </sheetViews>
  <sheetFormatPr baseColWidth="10" defaultColWidth="11.42578125" defaultRowHeight="18" customHeight="1"/>
  <cols>
    <col min="1" max="1" width="68.7109375" style="129" customWidth="1"/>
    <col min="2" max="2" width="11.7109375" style="129" customWidth="1"/>
    <col min="3" max="3" width="23.140625" style="129" customWidth="1"/>
    <col min="4" max="4" width="14" style="129" customWidth="1"/>
    <col min="5" max="10" width="18.85546875" style="129" customWidth="1"/>
    <col min="11" max="11" width="22.140625" style="129" customWidth="1"/>
    <col min="12" max="15" width="18.85546875" style="129" customWidth="1"/>
    <col min="16" max="16" width="27.42578125" style="129" customWidth="1"/>
    <col min="17" max="17" width="19.140625" style="129" customWidth="1"/>
    <col min="18" max="18" width="12.42578125" style="129" customWidth="1"/>
    <col min="19" max="19" width="23.140625" style="129" customWidth="1"/>
    <col min="20" max="26" width="11.42578125" style="129" customWidth="1"/>
    <col min="27" max="16384" width="11.42578125" style="129"/>
  </cols>
  <sheetData>
    <row r="1" spans="1:25" ht="34.5" customHeight="1">
      <c r="A1" s="694"/>
      <c r="B1" s="697" t="s">
        <v>6</v>
      </c>
      <c r="C1" s="698"/>
      <c r="D1" s="698"/>
      <c r="E1" s="698"/>
      <c r="F1" s="698"/>
      <c r="G1" s="698"/>
      <c r="H1" s="699"/>
      <c r="I1" s="123"/>
      <c r="J1" s="703" t="s">
        <v>442</v>
      </c>
      <c r="K1" s="704"/>
      <c r="L1" s="704"/>
      <c r="M1" s="705"/>
      <c r="N1" s="706"/>
      <c r="O1" s="707"/>
      <c r="P1" s="6"/>
      <c r="Q1" s="127"/>
      <c r="R1" s="127"/>
      <c r="S1" s="127"/>
      <c r="T1" s="127"/>
      <c r="U1" s="127"/>
      <c r="V1" s="127"/>
      <c r="W1" s="127"/>
      <c r="X1" s="127"/>
      <c r="Y1" s="127"/>
    </row>
    <row r="2" spans="1:25" ht="37.5" customHeight="1">
      <c r="A2" s="695"/>
      <c r="B2" s="700"/>
      <c r="C2" s="701"/>
      <c r="D2" s="701"/>
      <c r="E2" s="701"/>
      <c r="F2" s="701"/>
      <c r="G2" s="701"/>
      <c r="H2" s="702"/>
      <c r="I2" s="124"/>
      <c r="J2" s="712" t="s">
        <v>443</v>
      </c>
      <c r="K2" s="671"/>
      <c r="L2" s="671"/>
      <c r="M2" s="713"/>
      <c r="N2" s="708"/>
      <c r="O2" s="709"/>
      <c r="P2" s="6"/>
      <c r="Q2" s="127"/>
      <c r="R2" s="127"/>
      <c r="S2" s="127"/>
      <c r="T2" s="127"/>
      <c r="U2" s="127"/>
      <c r="V2" s="127"/>
      <c r="W2" s="127"/>
      <c r="X2" s="127"/>
      <c r="Y2" s="127"/>
    </row>
    <row r="3" spans="1:25" ht="33.75" customHeight="1">
      <c r="A3" s="695"/>
      <c r="B3" s="714" t="s">
        <v>9</v>
      </c>
      <c r="C3" s="715"/>
      <c r="D3" s="715"/>
      <c r="E3" s="715"/>
      <c r="F3" s="715"/>
      <c r="G3" s="715"/>
      <c r="H3" s="716"/>
      <c r="I3" s="125"/>
      <c r="J3" s="712" t="s">
        <v>444</v>
      </c>
      <c r="K3" s="671"/>
      <c r="L3" s="671"/>
      <c r="M3" s="713"/>
      <c r="N3" s="708"/>
      <c r="O3" s="709"/>
      <c r="P3" s="6"/>
      <c r="Q3" s="127"/>
      <c r="R3" s="127"/>
      <c r="S3" s="127"/>
      <c r="T3" s="127"/>
      <c r="U3" s="127"/>
      <c r="V3" s="127"/>
      <c r="W3" s="127"/>
      <c r="X3" s="127"/>
      <c r="Y3" s="127"/>
    </row>
    <row r="4" spans="1:25" ht="38.25" customHeight="1">
      <c r="A4" s="696"/>
      <c r="B4" s="700"/>
      <c r="C4" s="701"/>
      <c r="D4" s="701"/>
      <c r="E4" s="701"/>
      <c r="F4" s="701"/>
      <c r="G4" s="701"/>
      <c r="H4" s="702"/>
      <c r="I4" s="124"/>
      <c r="J4" s="712" t="s">
        <v>445</v>
      </c>
      <c r="K4" s="671"/>
      <c r="L4" s="671"/>
      <c r="M4" s="713"/>
      <c r="N4" s="710"/>
      <c r="O4" s="711"/>
      <c r="P4" s="6"/>
      <c r="Q4" s="127"/>
      <c r="R4" s="127"/>
      <c r="S4" s="127"/>
      <c r="T4" s="127"/>
      <c r="U4" s="127"/>
      <c r="V4" s="127"/>
      <c r="W4" s="127"/>
      <c r="X4" s="127"/>
      <c r="Y4" s="127"/>
    </row>
    <row r="5" spans="1:25" ht="26.25" customHeight="1">
      <c r="A5" s="174"/>
      <c r="B5" s="676"/>
      <c r="C5" s="676"/>
      <c r="D5" s="676"/>
      <c r="E5" s="676"/>
      <c r="F5" s="676"/>
      <c r="G5" s="676"/>
      <c r="H5" s="676"/>
      <c r="I5" s="175"/>
      <c r="J5" s="676"/>
      <c r="K5" s="676"/>
      <c r="L5" s="676"/>
      <c r="M5" s="676"/>
      <c r="N5" s="676"/>
      <c r="O5" s="677"/>
      <c r="P5" s="176"/>
      <c r="Q5" s="127"/>
      <c r="R5" s="127"/>
      <c r="S5" s="127"/>
      <c r="T5" s="127"/>
      <c r="U5" s="127"/>
      <c r="V5" s="127"/>
      <c r="W5" s="127"/>
      <c r="X5" s="127"/>
      <c r="Y5" s="127"/>
    </row>
    <row r="6" spans="1:25" ht="35.1" customHeight="1">
      <c r="A6" s="670" t="s">
        <v>12</v>
      </c>
      <c r="B6" s="671"/>
      <c r="C6" s="671"/>
      <c r="D6" s="671"/>
      <c r="E6" s="671"/>
      <c r="F6" s="671"/>
      <c r="G6" s="671"/>
      <c r="H6" s="671"/>
      <c r="I6" s="671"/>
      <c r="J6" s="671"/>
      <c r="K6" s="671"/>
      <c r="L6" s="671"/>
      <c r="M6" s="671"/>
      <c r="N6" s="671"/>
      <c r="O6" s="672"/>
      <c r="P6" s="6"/>
      <c r="Q6" s="127"/>
      <c r="R6" s="127"/>
      <c r="S6" s="127"/>
      <c r="T6" s="127"/>
      <c r="U6" s="127"/>
      <c r="V6" s="127"/>
      <c r="W6" s="127"/>
      <c r="X6" s="127"/>
      <c r="Y6" s="127"/>
    </row>
    <row r="7" spans="1:25" ht="35.1" customHeight="1" thickBot="1">
      <c r="A7" s="9" t="s">
        <v>13</v>
      </c>
      <c r="B7" s="673" t="s">
        <v>441</v>
      </c>
      <c r="C7" s="674"/>
      <c r="D7" s="674"/>
      <c r="E7" s="674"/>
      <c r="F7" s="674"/>
      <c r="G7" s="674"/>
      <c r="H7" s="674"/>
      <c r="I7" s="674"/>
      <c r="J7" s="674"/>
      <c r="K7" s="674"/>
      <c r="L7" s="674"/>
      <c r="M7" s="674"/>
      <c r="N7" s="674"/>
      <c r="O7" s="675"/>
      <c r="P7" s="176"/>
      <c r="Q7" s="127"/>
      <c r="R7" s="127"/>
      <c r="S7" s="127"/>
      <c r="T7" s="127"/>
      <c r="U7" s="127"/>
      <c r="V7" s="127"/>
      <c r="W7" s="127"/>
      <c r="X7" s="127"/>
      <c r="Y7" s="127"/>
    </row>
    <row r="8" spans="1:25" s="130" customFormat="1" ht="27.95" customHeight="1">
      <c r="A8" s="680" t="s">
        <v>14</v>
      </c>
      <c r="B8" s="681"/>
      <c r="C8" s="682"/>
      <c r="D8" s="683" t="s">
        <v>15</v>
      </c>
      <c r="E8" s="684"/>
      <c r="F8" s="684"/>
      <c r="G8" s="684"/>
      <c r="H8" s="684"/>
      <c r="I8" s="684"/>
      <c r="J8" s="684"/>
      <c r="K8" s="684"/>
      <c r="L8" s="684"/>
      <c r="M8" s="684"/>
      <c r="N8" s="684"/>
      <c r="O8" s="685"/>
      <c r="P8" s="177"/>
      <c r="Q8" s="178"/>
      <c r="R8" s="178"/>
      <c r="S8" s="178"/>
      <c r="T8" s="178"/>
      <c r="U8" s="178"/>
      <c r="V8" s="178"/>
      <c r="W8" s="178"/>
      <c r="X8" s="178"/>
      <c r="Y8" s="178"/>
    </row>
    <row r="9" spans="1:25" s="130" customFormat="1" ht="27.95" customHeight="1">
      <c r="A9" s="692" t="s">
        <v>16</v>
      </c>
      <c r="B9" s="693"/>
      <c r="C9" s="693"/>
      <c r="D9" s="693"/>
      <c r="E9" s="693"/>
      <c r="F9" s="693"/>
      <c r="G9" s="801" t="s">
        <v>17</v>
      </c>
      <c r="H9" s="802"/>
      <c r="I9" s="802"/>
      <c r="J9" s="802"/>
      <c r="K9" s="686" t="s">
        <v>18</v>
      </c>
      <c r="L9" s="687"/>
      <c r="M9" s="687"/>
      <c r="N9" s="687"/>
      <c r="O9" s="688"/>
      <c r="P9" s="177"/>
      <c r="Q9" s="179"/>
      <c r="R9" s="168"/>
      <c r="S9" s="178"/>
      <c r="T9" s="178"/>
      <c r="U9" s="178"/>
      <c r="V9" s="178"/>
      <c r="W9" s="178"/>
      <c r="X9" s="178"/>
      <c r="Y9" s="178"/>
    </row>
    <row r="10" spans="1:25" s="130" customFormat="1" ht="27.95" customHeight="1">
      <c r="A10" s="689" t="s">
        <v>19</v>
      </c>
      <c r="B10" s="690"/>
      <c r="C10" s="690"/>
      <c r="D10" s="690"/>
      <c r="E10" s="690"/>
      <c r="F10" s="691"/>
      <c r="G10" s="802"/>
      <c r="H10" s="802"/>
      <c r="I10" s="802"/>
      <c r="J10" s="802"/>
      <c r="K10" s="181" t="s">
        <v>20</v>
      </c>
      <c r="L10" s="678" t="s">
        <v>21</v>
      </c>
      <c r="M10" s="679"/>
      <c r="N10" s="679"/>
      <c r="O10" s="182" t="s">
        <v>22</v>
      </c>
      <c r="P10" s="808"/>
      <c r="Q10" s="809"/>
      <c r="R10" s="183"/>
      <c r="S10" s="184"/>
      <c r="T10" s="178"/>
      <c r="U10" s="178"/>
      <c r="V10" s="178"/>
      <c r="W10" s="178"/>
      <c r="X10" s="178"/>
      <c r="Y10" s="178"/>
    </row>
    <row r="11" spans="1:25" s="130" customFormat="1" ht="27.95" customHeight="1">
      <c r="A11" s="689" t="s">
        <v>23</v>
      </c>
      <c r="B11" s="690"/>
      <c r="C11" s="690"/>
      <c r="D11" s="690"/>
      <c r="E11" s="690"/>
      <c r="F11" s="691"/>
      <c r="G11" s="802"/>
      <c r="H11" s="802"/>
      <c r="I11" s="802"/>
      <c r="J11" s="802"/>
      <c r="K11" s="185"/>
      <c r="L11" s="798" t="s">
        <v>247</v>
      </c>
      <c r="M11" s="799"/>
      <c r="N11" s="800"/>
      <c r="O11" s="186">
        <v>643166666</v>
      </c>
      <c r="P11" s="187"/>
      <c r="Q11" s="188"/>
      <c r="R11" s="189"/>
      <c r="S11" s="190"/>
      <c r="T11" s="191"/>
      <c r="U11" s="191"/>
      <c r="V11" s="191"/>
      <c r="W11" s="191"/>
      <c r="X11" s="178"/>
      <c r="Y11" s="178"/>
    </row>
    <row r="12" spans="1:25" s="130" customFormat="1" ht="27.95" customHeight="1">
      <c r="A12" s="692" t="s">
        <v>24</v>
      </c>
      <c r="B12" s="693"/>
      <c r="C12" s="693"/>
      <c r="D12" s="693"/>
      <c r="E12" s="693"/>
      <c r="F12" s="693"/>
      <c r="G12" s="802"/>
      <c r="H12" s="802"/>
      <c r="I12" s="802"/>
      <c r="J12" s="802"/>
      <c r="K12" s="185"/>
      <c r="L12" s="798"/>
      <c r="M12" s="799"/>
      <c r="N12" s="800"/>
      <c r="O12" s="186"/>
      <c r="P12" s="192"/>
      <c r="Q12" s="193"/>
      <c r="R12" s="193"/>
      <c r="S12" s="193"/>
      <c r="T12" s="193"/>
      <c r="U12" s="193"/>
      <c r="V12" s="193"/>
      <c r="W12" s="193"/>
      <c r="X12" s="194"/>
      <c r="Y12" s="178"/>
    </row>
    <row r="13" spans="1:25" s="130" customFormat="1" ht="27.95" customHeight="1">
      <c r="A13" s="741" t="s">
        <v>25</v>
      </c>
      <c r="B13" s="742"/>
      <c r="C13" s="742"/>
      <c r="D13" s="742"/>
      <c r="E13" s="742"/>
      <c r="F13" s="743"/>
      <c r="G13" s="802"/>
      <c r="H13" s="802"/>
      <c r="I13" s="802"/>
      <c r="J13" s="802"/>
      <c r="K13" s="185"/>
      <c r="L13" s="798"/>
      <c r="M13" s="799"/>
      <c r="N13" s="800"/>
      <c r="O13" s="195"/>
      <c r="P13" s="196"/>
      <c r="Q13" s="197"/>
      <c r="R13" s="198"/>
      <c r="S13" s="199"/>
      <c r="T13" s="199"/>
      <c r="U13" s="198"/>
      <c r="V13" s="199"/>
      <c r="W13" s="200"/>
      <c r="X13" s="194"/>
      <c r="Y13" s="178"/>
    </row>
    <row r="14" spans="1:25" s="130" customFormat="1" ht="27.95" customHeight="1">
      <c r="A14" s="692" t="s">
        <v>26</v>
      </c>
      <c r="B14" s="693"/>
      <c r="C14" s="693"/>
      <c r="D14" s="693"/>
      <c r="E14" s="693"/>
      <c r="F14" s="693"/>
      <c r="G14" s="802"/>
      <c r="H14" s="802"/>
      <c r="I14" s="802"/>
      <c r="J14" s="802"/>
      <c r="K14" s="185"/>
      <c r="L14" s="765"/>
      <c r="M14" s="765"/>
      <c r="N14" s="765"/>
      <c r="O14" s="201"/>
      <c r="P14" s="202"/>
      <c r="Q14" s="203"/>
      <c r="R14" s="197"/>
      <c r="S14" s="200"/>
      <c r="T14" s="200"/>
      <c r="U14" s="197"/>
      <c r="V14" s="198"/>
      <c r="W14" s="199"/>
      <c r="X14" s="194"/>
      <c r="Y14" s="178"/>
    </row>
    <row r="15" spans="1:25" s="130" customFormat="1" ht="27.95" customHeight="1" thickBot="1">
      <c r="A15" s="805" t="s">
        <v>248</v>
      </c>
      <c r="B15" s="806"/>
      <c r="C15" s="806"/>
      <c r="D15" s="806"/>
      <c r="E15" s="806"/>
      <c r="F15" s="807"/>
      <c r="G15" s="803"/>
      <c r="H15" s="803"/>
      <c r="I15" s="803"/>
      <c r="J15" s="803"/>
      <c r="K15" s="204"/>
      <c r="L15" s="804"/>
      <c r="M15" s="804"/>
      <c r="N15" s="804"/>
      <c r="O15" s="205"/>
      <c r="P15" s="177"/>
      <c r="Q15" s="178"/>
      <c r="R15" s="178"/>
      <c r="S15" s="178"/>
      <c r="T15" s="178"/>
      <c r="U15" s="178"/>
      <c r="V15" s="178"/>
      <c r="W15" s="178"/>
      <c r="X15" s="178"/>
      <c r="Y15" s="178"/>
    </row>
    <row r="16" spans="1:25" s="130" customFormat="1" ht="20.100000000000001" customHeight="1">
      <c r="A16" s="727" t="s">
        <v>27</v>
      </c>
      <c r="B16" s="730" t="s">
        <v>446</v>
      </c>
      <c r="C16" s="733" t="s">
        <v>28</v>
      </c>
      <c r="D16" s="733" t="s">
        <v>29</v>
      </c>
      <c r="E16" s="733" t="s">
        <v>30</v>
      </c>
      <c r="F16" s="733" t="s">
        <v>31</v>
      </c>
      <c r="G16" s="740"/>
      <c r="H16" s="740"/>
      <c r="I16" s="740"/>
      <c r="J16" s="740"/>
      <c r="K16" s="733" t="s">
        <v>32</v>
      </c>
      <c r="L16" s="740"/>
      <c r="M16" s="793" t="s">
        <v>33</v>
      </c>
      <c r="N16" s="794"/>
      <c r="O16" s="795"/>
      <c r="P16" s="177"/>
      <c r="Q16" s="178"/>
      <c r="R16" s="178"/>
      <c r="S16" s="178"/>
      <c r="T16" s="178"/>
      <c r="U16" s="178"/>
      <c r="V16" s="178"/>
      <c r="W16" s="178"/>
      <c r="X16" s="178"/>
      <c r="Y16" s="178"/>
    </row>
    <row r="17" spans="1:25" s="130" customFormat="1" ht="20.100000000000001" customHeight="1">
      <c r="A17" s="728"/>
      <c r="B17" s="731"/>
      <c r="C17" s="731"/>
      <c r="D17" s="731"/>
      <c r="E17" s="731"/>
      <c r="F17" s="731"/>
      <c r="G17" s="731"/>
      <c r="H17" s="731"/>
      <c r="I17" s="731"/>
      <c r="J17" s="731"/>
      <c r="K17" s="731"/>
      <c r="L17" s="731"/>
      <c r="M17" s="796"/>
      <c r="N17" s="796"/>
      <c r="O17" s="797"/>
      <c r="P17" s="177"/>
      <c r="Q17" s="178">
        <v>1363282697</v>
      </c>
      <c r="R17" s="178"/>
      <c r="S17" s="178"/>
      <c r="T17" s="178"/>
      <c r="U17" s="178"/>
      <c r="V17" s="178"/>
      <c r="W17" s="178"/>
      <c r="X17" s="178"/>
      <c r="Y17" s="178"/>
    </row>
    <row r="18" spans="1:25" s="130" customFormat="1" ht="27.95" customHeight="1" thickBot="1">
      <c r="A18" s="729"/>
      <c r="B18" s="732"/>
      <c r="C18" s="732"/>
      <c r="D18" s="732"/>
      <c r="E18" s="732"/>
      <c r="F18" s="169" t="s">
        <v>34</v>
      </c>
      <c r="G18" s="169" t="s">
        <v>35</v>
      </c>
      <c r="H18" s="169" t="s">
        <v>257</v>
      </c>
      <c r="I18" s="169" t="s">
        <v>36</v>
      </c>
      <c r="J18" s="206" t="s">
        <v>37</v>
      </c>
      <c r="K18" s="169" t="s">
        <v>38</v>
      </c>
      <c r="L18" s="238" t="s">
        <v>39</v>
      </c>
      <c r="M18" s="238" t="s">
        <v>40</v>
      </c>
      <c r="N18" s="238" t="s">
        <v>41</v>
      </c>
      <c r="O18" s="239" t="s">
        <v>42</v>
      </c>
      <c r="P18" s="177"/>
      <c r="Q18" s="178">
        <v>75000000</v>
      </c>
      <c r="R18" s="178"/>
      <c r="S18" s="178"/>
      <c r="T18" s="178"/>
      <c r="U18" s="178"/>
      <c r="V18" s="178"/>
      <c r="W18" s="178"/>
      <c r="X18" s="178"/>
      <c r="Y18" s="178"/>
    </row>
    <row r="19" spans="1:25" s="130" customFormat="1" ht="30" customHeight="1">
      <c r="A19" s="725" t="s">
        <v>43</v>
      </c>
      <c r="B19" s="249" t="s">
        <v>44</v>
      </c>
      <c r="C19" s="726" t="s">
        <v>45</v>
      </c>
      <c r="D19" s="250">
        <v>5</v>
      </c>
      <c r="E19" s="260">
        <f>+F19+G19+H19+I19+J19</f>
        <v>24077817290</v>
      </c>
      <c r="F19" s="261">
        <f>1325518346+ (3068741321-500000000)+1480738926</f>
        <v>5374998593</v>
      </c>
      <c r="G19" s="262">
        <f>4052000000+ 1584404656</f>
        <v>5636404656</v>
      </c>
      <c r="H19" s="261">
        <v>7653000000</v>
      </c>
      <c r="I19" s="262">
        <v>1411771759</v>
      </c>
      <c r="J19" s="263">
        <f>2001642282+2000000000</f>
        <v>4001642282</v>
      </c>
      <c r="K19" s="251">
        <v>44927</v>
      </c>
      <c r="L19" s="251">
        <v>45291</v>
      </c>
      <c r="M19" s="819">
        <f>+D20/D19</f>
        <v>0</v>
      </c>
      <c r="N19" s="819">
        <f>+E20/E19</f>
        <v>0.68121781756406041</v>
      </c>
      <c r="O19" s="829">
        <f>+M19*M19/N19</f>
        <v>0</v>
      </c>
      <c r="P19" s="194"/>
      <c r="Q19" s="178">
        <f>+Q17+Q18</f>
        <v>1438282697</v>
      </c>
      <c r="R19" s="178"/>
      <c r="S19" s="178"/>
      <c r="T19" s="178">
        <f>185135985+168011855</f>
        <v>353147840</v>
      </c>
      <c r="U19" s="178"/>
      <c r="V19" s="178"/>
      <c r="W19" s="178"/>
      <c r="X19" s="178"/>
      <c r="Y19" s="178"/>
    </row>
    <row r="20" spans="1:25" s="130" customFormat="1" ht="30" customHeight="1">
      <c r="A20" s="724"/>
      <c r="B20" s="243" t="s">
        <v>46</v>
      </c>
      <c r="C20" s="720"/>
      <c r="D20" s="246">
        <v>0</v>
      </c>
      <c r="E20" s="264">
        <f>+F20+G20+I20+J20</f>
        <v>16402238146</v>
      </c>
      <c r="F20" s="247">
        <f>90025117+829226540+2952428866+1480738926</f>
        <v>5352419449</v>
      </c>
      <c r="G20" s="247">
        <f>1584404656+4052000000</f>
        <v>5636404656</v>
      </c>
      <c r="H20" s="264"/>
      <c r="I20" s="265">
        <f>+I19</f>
        <v>1411771759</v>
      </c>
      <c r="J20" s="247">
        <f>2001642282+2000000000</f>
        <v>4001642282</v>
      </c>
      <c r="K20" s="271"/>
      <c r="L20" s="245"/>
      <c r="M20" s="820"/>
      <c r="N20" s="820"/>
      <c r="O20" s="744"/>
      <c r="P20" s="194"/>
      <c r="Q20" s="178"/>
      <c r="R20" s="178"/>
      <c r="S20" s="178"/>
      <c r="T20" s="178"/>
      <c r="U20" s="178"/>
      <c r="V20" s="178"/>
      <c r="W20" s="178"/>
      <c r="X20" s="178"/>
      <c r="Y20" s="178"/>
    </row>
    <row r="21" spans="1:25" s="130" customFormat="1" ht="27" customHeight="1">
      <c r="A21" s="723" t="s">
        <v>47</v>
      </c>
      <c r="B21" s="243" t="s">
        <v>44</v>
      </c>
      <c r="C21" s="719" t="s">
        <v>48</v>
      </c>
      <c r="D21" s="1575">
        <v>13</v>
      </c>
      <c r="E21" s="266">
        <f>+F21+G21</f>
        <v>13269816253</v>
      </c>
      <c r="F21" s="264">
        <f>5734472635+188128000</f>
        <v>5922600635</v>
      </c>
      <c r="G21" s="264">
        <f>6572112706+775102912</f>
        <v>7347215618</v>
      </c>
      <c r="H21" s="264"/>
      <c r="I21" s="264"/>
      <c r="J21" s="247"/>
      <c r="K21" s="245">
        <v>44927</v>
      </c>
      <c r="L21" s="245">
        <v>45291</v>
      </c>
      <c r="M21" s="821">
        <f>+D22/D21</f>
        <v>1.6923076923076923</v>
      </c>
      <c r="N21" s="821">
        <f>+E22/E21</f>
        <v>0.58905789416886811</v>
      </c>
      <c r="O21" s="744">
        <f>+M21*M21/N21</f>
        <v>4.8618401583168955</v>
      </c>
      <c r="P21" s="194"/>
      <c r="Q21" s="178"/>
      <c r="R21" s="178"/>
      <c r="S21" s="178"/>
      <c r="T21" s="178"/>
      <c r="U21" s="178"/>
      <c r="V21" s="178"/>
      <c r="W21" s="178"/>
      <c r="X21" s="178"/>
      <c r="Y21" s="178"/>
    </row>
    <row r="22" spans="1:25" s="130" customFormat="1" ht="27" customHeight="1">
      <c r="A22" s="724"/>
      <c r="B22" s="243" t="s">
        <v>46</v>
      </c>
      <c r="C22" s="720"/>
      <c r="D22" s="1576">
        <v>22</v>
      </c>
      <c r="E22" s="265">
        <f>+F22+G22</f>
        <v>7816690018</v>
      </c>
      <c r="F22" s="264">
        <v>1658688995</v>
      </c>
      <c r="G22" s="265">
        <v>6158001023</v>
      </c>
      <c r="H22" s="264"/>
      <c r="I22" s="264"/>
      <c r="J22" s="267"/>
      <c r="K22" s="245"/>
      <c r="L22" s="245"/>
      <c r="M22" s="820"/>
      <c r="N22" s="820"/>
      <c r="O22" s="744"/>
      <c r="P22" s="194"/>
      <c r="Q22" s="178"/>
      <c r="R22" s="178"/>
      <c r="S22" s="178"/>
      <c r="T22" s="178"/>
      <c r="U22" s="178"/>
      <c r="V22" s="178"/>
      <c r="W22" s="178"/>
      <c r="X22" s="178"/>
      <c r="Y22" s="178"/>
    </row>
    <row r="23" spans="1:25" s="130" customFormat="1" ht="27" customHeight="1">
      <c r="A23" s="723" t="s">
        <v>49</v>
      </c>
      <c r="B23" s="243" t="s">
        <v>44</v>
      </c>
      <c r="C23" s="719" t="s">
        <v>50</v>
      </c>
      <c r="D23" s="244">
        <v>1</v>
      </c>
      <c r="E23" s="264"/>
      <c r="F23" s="264"/>
      <c r="G23" s="264"/>
      <c r="H23" s="264"/>
      <c r="I23" s="264"/>
      <c r="J23" s="264"/>
      <c r="K23" s="245">
        <v>44927</v>
      </c>
      <c r="L23" s="245">
        <v>45291</v>
      </c>
      <c r="M23" s="821">
        <f>D24/D23</f>
        <v>0</v>
      </c>
      <c r="N23" s="821">
        <v>0</v>
      </c>
      <c r="O23" s="745">
        <v>0</v>
      </c>
      <c r="P23" s="194"/>
      <c r="Q23" s="178"/>
      <c r="R23" s="178"/>
      <c r="S23" s="178"/>
      <c r="T23" s="178"/>
      <c r="U23" s="178"/>
      <c r="V23" s="178"/>
      <c r="W23" s="178"/>
      <c r="X23" s="178"/>
      <c r="Y23" s="178"/>
    </row>
    <row r="24" spans="1:25" s="130" customFormat="1" ht="27" customHeight="1" thickBot="1">
      <c r="A24" s="827"/>
      <c r="B24" s="253" t="s">
        <v>46</v>
      </c>
      <c r="C24" s="828"/>
      <c r="D24" s="254">
        <v>0</v>
      </c>
      <c r="E24" s="268"/>
      <c r="F24" s="268"/>
      <c r="G24" s="268"/>
      <c r="H24" s="268"/>
      <c r="I24" s="268"/>
      <c r="J24" s="268"/>
      <c r="K24" s="255"/>
      <c r="L24" s="255"/>
      <c r="M24" s="822"/>
      <c r="N24" s="822"/>
      <c r="O24" s="746"/>
      <c r="P24" s="194"/>
      <c r="Q24" s="178"/>
      <c r="R24" s="178"/>
      <c r="S24" s="178"/>
      <c r="T24" s="178"/>
      <c r="U24" s="178"/>
      <c r="V24" s="178"/>
      <c r="W24" s="178"/>
      <c r="X24" s="178"/>
      <c r="Y24" s="178"/>
    </row>
    <row r="25" spans="1:25" s="130" customFormat="1" ht="27.95" customHeight="1">
      <c r="A25" s="825" t="s">
        <v>51</v>
      </c>
      <c r="B25" s="240" t="s">
        <v>44</v>
      </c>
      <c r="C25" s="241"/>
      <c r="D25" s="241"/>
      <c r="E25" s="269">
        <f>+F25+G25+H25+I25+J25</f>
        <v>37347633543</v>
      </c>
      <c r="F25" s="269">
        <f>F19+F21</f>
        <v>11297599228</v>
      </c>
      <c r="G25" s="269">
        <f>+G19+G21+G23</f>
        <v>12983620274</v>
      </c>
      <c r="H25" s="269">
        <f>+H19</f>
        <v>7653000000</v>
      </c>
      <c r="I25" s="269">
        <f>+I19</f>
        <v>1411771759</v>
      </c>
      <c r="J25" s="269">
        <f>+J19</f>
        <v>4001642282</v>
      </c>
      <c r="K25" s="242"/>
      <c r="L25" s="242"/>
      <c r="M25" s="823">
        <f>(M19+M21+M23)/3</f>
        <v>0.5641025641025641</v>
      </c>
      <c r="N25" s="823">
        <f>+E26/E25</f>
        <v>0.64847289818552134</v>
      </c>
      <c r="O25" s="747"/>
      <c r="P25" s="177"/>
      <c r="Q25" s="178"/>
      <c r="R25" s="178"/>
      <c r="S25" s="178"/>
      <c r="T25" s="178"/>
      <c r="U25" s="178"/>
      <c r="V25" s="178"/>
      <c r="W25" s="178"/>
      <c r="X25" s="178"/>
      <c r="Y25" s="178"/>
    </row>
    <row r="26" spans="1:25" s="130" customFormat="1" ht="27.95" customHeight="1" thickBot="1">
      <c r="A26" s="826"/>
      <c r="B26" s="35" t="s">
        <v>46</v>
      </c>
      <c r="C26" s="211"/>
      <c r="D26" s="215"/>
      <c r="E26" s="270">
        <f>E20+E22+E24</f>
        <v>24218928164</v>
      </c>
      <c r="F26" s="270">
        <f>+F20+F22+F24</f>
        <v>7011108444</v>
      </c>
      <c r="G26" s="270">
        <f>+G20+G22</f>
        <v>11794405679</v>
      </c>
      <c r="H26" s="270"/>
      <c r="I26" s="270">
        <f>+I20+I24+I22</f>
        <v>1411771759</v>
      </c>
      <c r="J26" s="270">
        <f>+J20</f>
        <v>4001642282</v>
      </c>
      <c r="K26" s="216"/>
      <c r="L26" s="213"/>
      <c r="M26" s="824"/>
      <c r="N26" s="824"/>
      <c r="O26" s="748"/>
      <c r="P26" s="177"/>
      <c r="Q26" s="178"/>
      <c r="R26" s="178"/>
      <c r="S26" s="178"/>
      <c r="T26" s="178"/>
      <c r="U26" s="178"/>
      <c r="V26" s="178"/>
      <c r="W26" s="178"/>
      <c r="X26" s="178"/>
      <c r="Y26" s="178"/>
    </row>
    <row r="27" spans="1:25" s="220" customFormat="1" ht="27.95" customHeight="1" thickBot="1">
      <c r="A27" s="217" t="s">
        <v>52</v>
      </c>
      <c r="B27" s="754" t="s">
        <v>53</v>
      </c>
      <c r="C27" s="755"/>
      <c r="D27" s="756"/>
      <c r="E27" s="754" t="s">
        <v>54</v>
      </c>
      <c r="F27" s="774"/>
      <c r="G27" s="774"/>
      <c r="H27" s="774"/>
      <c r="I27" s="775"/>
      <c r="J27" s="776"/>
      <c r="K27" s="757" t="s">
        <v>55</v>
      </c>
      <c r="L27" s="758"/>
      <c r="M27" s="758"/>
      <c r="N27" s="758"/>
      <c r="O27" s="759"/>
      <c r="P27" s="218"/>
      <c r="Q27" s="219"/>
      <c r="R27" s="219"/>
      <c r="S27" s="219"/>
      <c r="T27" s="219"/>
      <c r="U27" s="219"/>
      <c r="V27" s="219"/>
      <c r="W27" s="219"/>
      <c r="X27" s="219"/>
      <c r="Y27" s="219"/>
    </row>
    <row r="28" spans="1:25" s="130" customFormat="1" ht="27.95" customHeight="1">
      <c r="A28" s="750" t="s">
        <v>56</v>
      </c>
      <c r="B28" s="760" t="s">
        <v>57</v>
      </c>
      <c r="C28" s="761"/>
      <c r="D28" s="762"/>
      <c r="E28" s="760" t="s">
        <v>58</v>
      </c>
      <c r="F28" s="761"/>
      <c r="G28" s="762"/>
      <c r="H28" s="207" t="s">
        <v>59</v>
      </c>
      <c r="I28" s="207"/>
      <c r="J28" s="221">
        <v>13</v>
      </c>
      <c r="K28" s="763"/>
      <c r="L28" s="763"/>
      <c r="M28" s="763"/>
      <c r="N28" s="763"/>
      <c r="O28" s="764"/>
      <c r="P28" s="222"/>
      <c r="Q28" s="178"/>
      <c r="R28" s="178"/>
      <c r="S28" s="178"/>
      <c r="T28" s="178"/>
      <c r="U28" s="178"/>
      <c r="V28" s="178"/>
      <c r="W28" s="178"/>
      <c r="X28" s="178"/>
      <c r="Y28" s="178"/>
    </row>
    <row r="29" spans="1:25" s="130" customFormat="1" ht="27.95" customHeight="1">
      <c r="A29" s="722"/>
      <c r="B29" s="737"/>
      <c r="C29" s="738"/>
      <c r="D29" s="739"/>
      <c r="E29" s="737"/>
      <c r="F29" s="738"/>
      <c r="G29" s="739"/>
      <c r="H29" s="32" t="s">
        <v>46</v>
      </c>
      <c r="I29" s="32"/>
      <c r="J29" s="223">
        <v>22</v>
      </c>
      <c r="K29" s="765"/>
      <c r="L29" s="765"/>
      <c r="M29" s="765"/>
      <c r="N29" s="765"/>
      <c r="O29" s="766"/>
      <c r="P29" s="177"/>
      <c r="Q29" s="178"/>
      <c r="R29" s="178"/>
      <c r="S29" s="178"/>
      <c r="T29" s="178"/>
      <c r="U29" s="178"/>
      <c r="V29" s="178"/>
      <c r="W29" s="178"/>
      <c r="X29" s="178"/>
      <c r="Y29" s="178"/>
    </row>
    <row r="30" spans="1:25" s="130" customFormat="1" ht="27.95" customHeight="1">
      <c r="A30" s="749" t="s">
        <v>60</v>
      </c>
      <c r="B30" s="767" t="s">
        <v>61</v>
      </c>
      <c r="C30" s="735"/>
      <c r="D30" s="736"/>
      <c r="E30" s="768" t="s">
        <v>62</v>
      </c>
      <c r="F30" s="769"/>
      <c r="G30" s="770"/>
      <c r="H30" s="32" t="s">
        <v>44</v>
      </c>
      <c r="I30" s="32"/>
      <c r="J30" s="223">
        <v>5</v>
      </c>
      <c r="K30" s="751" t="s">
        <v>63</v>
      </c>
      <c r="L30" s="752"/>
      <c r="M30" s="752"/>
      <c r="N30" s="752"/>
      <c r="O30" s="753"/>
      <c r="P30" s="177"/>
      <c r="Q30" s="178"/>
      <c r="R30" s="178"/>
      <c r="S30" s="178"/>
      <c r="T30" s="178"/>
      <c r="U30" s="178"/>
      <c r="V30" s="178"/>
      <c r="W30" s="178"/>
      <c r="X30" s="178"/>
      <c r="Y30" s="178"/>
    </row>
    <row r="31" spans="1:25" s="130" customFormat="1" ht="27.95" customHeight="1">
      <c r="A31" s="722"/>
      <c r="B31" s="737"/>
      <c r="C31" s="738"/>
      <c r="D31" s="739"/>
      <c r="E31" s="771"/>
      <c r="F31" s="772"/>
      <c r="G31" s="773"/>
      <c r="H31" s="32" t="s">
        <v>46</v>
      </c>
      <c r="I31" s="32"/>
      <c r="J31" s="223">
        <v>0</v>
      </c>
      <c r="K31" s="752"/>
      <c r="L31" s="752"/>
      <c r="M31" s="752"/>
      <c r="N31" s="752"/>
      <c r="O31" s="753"/>
      <c r="P31" s="177"/>
      <c r="Q31" s="178"/>
      <c r="R31" s="178"/>
      <c r="S31" s="178"/>
      <c r="T31" s="178"/>
      <c r="U31" s="178"/>
      <c r="V31" s="178"/>
      <c r="W31" s="178"/>
      <c r="X31" s="178"/>
      <c r="Y31" s="178"/>
    </row>
    <row r="32" spans="1:25" s="130" customFormat="1" ht="27.95" customHeight="1">
      <c r="A32" s="749" t="s">
        <v>60</v>
      </c>
      <c r="B32" s="767" t="s">
        <v>64</v>
      </c>
      <c r="C32" s="735"/>
      <c r="D32" s="736"/>
      <c r="E32" s="767" t="s">
        <v>65</v>
      </c>
      <c r="F32" s="735"/>
      <c r="G32" s="736"/>
      <c r="H32" s="32" t="s">
        <v>44</v>
      </c>
      <c r="I32" s="32"/>
      <c r="J32" s="223">
        <v>1</v>
      </c>
      <c r="K32" s="781" t="s">
        <v>66</v>
      </c>
      <c r="L32" s="782"/>
      <c r="M32" s="782"/>
      <c r="N32" s="782"/>
      <c r="O32" s="783"/>
      <c r="P32" s="177"/>
      <c r="Q32" s="178"/>
      <c r="R32" s="178"/>
      <c r="S32" s="178"/>
      <c r="T32" s="178"/>
      <c r="U32" s="178"/>
      <c r="V32" s="178"/>
      <c r="W32" s="178"/>
      <c r="X32" s="178"/>
      <c r="Y32" s="178"/>
    </row>
    <row r="33" spans="1:25" s="130" customFormat="1" ht="27.95" customHeight="1">
      <c r="A33" s="722"/>
      <c r="B33" s="737"/>
      <c r="C33" s="738"/>
      <c r="D33" s="739"/>
      <c r="E33" s="737"/>
      <c r="F33" s="738"/>
      <c r="G33" s="739"/>
      <c r="H33" s="32" t="s">
        <v>46</v>
      </c>
      <c r="I33" s="32"/>
      <c r="J33" s="223">
        <v>0</v>
      </c>
      <c r="K33" s="784"/>
      <c r="L33" s="785"/>
      <c r="M33" s="785"/>
      <c r="N33" s="785"/>
      <c r="O33" s="786"/>
      <c r="P33" s="177"/>
      <c r="Q33" s="178"/>
      <c r="R33" s="178"/>
      <c r="S33" s="178"/>
      <c r="T33" s="178"/>
      <c r="U33" s="178"/>
      <c r="V33" s="178"/>
      <c r="W33" s="178"/>
      <c r="X33" s="178"/>
      <c r="Y33" s="178"/>
    </row>
    <row r="34" spans="1:25" s="130" customFormat="1" ht="27.95" customHeight="1">
      <c r="A34" s="721"/>
      <c r="B34" s="787"/>
      <c r="C34" s="735"/>
      <c r="D34" s="736"/>
      <c r="E34" s="734"/>
      <c r="F34" s="735"/>
      <c r="G34" s="736"/>
      <c r="H34" s="224"/>
      <c r="I34" s="34"/>
      <c r="J34" s="225"/>
      <c r="K34" s="781" t="s">
        <v>67</v>
      </c>
      <c r="L34" s="788"/>
      <c r="M34" s="788"/>
      <c r="N34" s="788"/>
      <c r="O34" s="789"/>
      <c r="P34" s="177"/>
      <c r="Q34" s="178"/>
      <c r="R34" s="178"/>
      <c r="S34" s="178"/>
      <c r="T34" s="178"/>
      <c r="U34" s="178"/>
      <c r="V34" s="178"/>
      <c r="W34" s="178"/>
      <c r="X34" s="178"/>
      <c r="Y34" s="178"/>
    </row>
    <row r="35" spans="1:25" s="130" customFormat="1" ht="27.95" customHeight="1">
      <c r="A35" s="722"/>
      <c r="B35" s="737"/>
      <c r="C35" s="738"/>
      <c r="D35" s="739"/>
      <c r="E35" s="737"/>
      <c r="F35" s="738"/>
      <c r="G35" s="739"/>
      <c r="H35" s="224"/>
      <c r="I35" s="34"/>
      <c r="J35" s="225"/>
      <c r="K35" s="790"/>
      <c r="L35" s="791"/>
      <c r="M35" s="791"/>
      <c r="N35" s="791"/>
      <c r="O35" s="792"/>
      <c r="P35" s="177"/>
      <c r="Q35" s="178"/>
      <c r="R35" s="178"/>
      <c r="S35" s="178"/>
      <c r="T35" s="178"/>
      <c r="U35" s="178"/>
      <c r="V35" s="178"/>
      <c r="W35" s="178"/>
      <c r="X35" s="178"/>
      <c r="Y35" s="178"/>
    </row>
    <row r="36" spans="1:25" s="130" customFormat="1" ht="27.95" customHeight="1">
      <c r="A36" s="721"/>
      <c r="B36" s="734"/>
      <c r="C36" s="735"/>
      <c r="D36" s="736"/>
      <c r="E36" s="734"/>
      <c r="F36" s="735"/>
      <c r="G36" s="736"/>
      <c r="H36" s="34"/>
      <c r="I36" s="34"/>
      <c r="J36" s="225"/>
      <c r="K36" s="781" t="s">
        <v>66</v>
      </c>
      <c r="L36" s="782"/>
      <c r="M36" s="782"/>
      <c r="N36" s="782"/>
      <c r="O36" s="783"/>
      <c r="P36" s="177"/>
      <c r="Q36" s="178"/>
      <c r="R36" s="178"/>
      <c r="S36" s="178"/>
      <c r="T36" s="178"/>
      <c r="U36" s="178"/>
      <c r="V36" s="178"/>
      <c r="W36" s="178"/>
      <c r="X36" s="178"/>
      <c r="Y36" s="178"/>
    </row>
    <row r="37" spans="1:25" s="130" customFormat="1" ht="27.95" customHeight="1">
      <c r="A37" s="722"/>
      <c r="B37" s="737"/>
      <c r="C37" s="738"/>
      <c r="D37" s="739"/>
      <c r="E37" s="737"/>
      <c r="F37" s="738"/>
      <c r="G37" s="739"/>
      <c r="H37" s="34"/>
      <c r="I37" s="34"/>
      <c r="J37" s="225"/>
      <c r="K37" s="830"/>
      <c r="L37" s="831"/>
      <c r="M37" s="831"/>
      <c r="N37" s="831"/>
      <c r="O37" s="832"/>
      <c r="P37" s="177"/>
      <c r="Q37" s="178"/>
      <c r="R37" s="178"/>
      <c r="S37" s="178"/>
      <c r="T37" s="178"/>
      <c r="U37" s="178"/>
      <c r="V37" s="178"/>
      <c r="W37" s="178"/>
      <c r="X37" s="178"/>
      <c r="Y37" s="178"/>
    </row>
    <row r="38" spans="1:25" s="130" customFormat="1" ht="27.95" customHeight="1">
      <c r="A38" s="717"/>
      <c r="B38" s="777"/>
      <c r="C38" s="778"/>
      <c r="D38" s="778"/>
      <c r="E38" s="777"/>
      <c r="F38" s="777"/>
      <c r="G38" s="777"/>
      <c r="H38" s="34"/>
      <c r="I38" s="34"/>
      <c r="J38" s="225"/>
      <c r="K38" s="830"/>
      <c r="L38" s="831"/>
      <c r="M38" s="831"/>
      <c r="N38" s="831"/>
      <c r="O38" s="832"/>
      <c r="P38" s="177"/>
      <c r="Q38" s="178"/>
      <c r="R38" s="178"/>
      <c r="S38" s="178"/>
      <c r="T38" s="178"/>
      <c r="U38" s="178"/>
      <c r="V38" s="178"/>
      <c r="W38" s="178"/>
      <c r="X38" s="178"/>
      <c r="Y38" s="178"/>
    </row>
    <row r="39" spans="1:25" s="130" customFormat="1" ht="27.95" customHeight="1" thickBot="1">
      <c r="A39" s="718"/>
      <c r="B39" s="779"/>
      <c r="C39" s="779"/>
      <c r="D39" s="779"/>
      <c r="E39" s="780"/>
      <c r="F39" s="780"/>
      <c r="G39" s="780"/>
      <c r="H39" s="226"/>
      <c r="I39" s="226"/>
      <c r="J39" s="227"/>
      <c r="K39" s="833"/>
      <c r="L39" s="834"/>
      <c r="M39" s="834"/>
      <c r="N39" s="834"/>
      <c r="O39" s="835"/>
      <c r="P39" s="177"/>
      <c r="Q39" s="228"/>
      <c r="R39" s="183"/>
      <c r="S39" s="178"/>
      <c r="T39" s="178"/>
      <c r="U39" s="178"/>
      <c r="V39" s="178"/>
      <c r="W39" s="178"/>
      <c r="X39" s="178"/>
      <c r="Y39" s="178"/>
    </row>
    <row r="40" spans="1:25" s="130" customFormat="1" ht="18" customHeight="1">
      <c r="A40" s="810" t="s">
        <v>447</v>
      </c>
      <c r="B40" s="811"/>
      <c r="C40" s="811"/>
      <c r="D40" s="811"/>
      <c r="E40" s="811"/>
      <c r="F40" s="811"/>
      <c r="G40" s="811"/>
      <c r="H40" s="811"/>
      <c r="I40" s="811"/>
      <c r="J40" s="811"/>
      <c r="K40" s="811"/>
      <c r="L40" s="811"/>
      <c r="M40" s="811"/>
      <c r="N40" s="811"/>
      <c r="O40" s="812"/>
      <c r="P40" s="194"/>
      <c r="Q40" s="228"/>
      <c r="R40" s="183"/>
      <c r="S40" s="178"/>
      <c r="T40" s="178"/>
      <c r="U40" s="178"/>
      <c r="V40" s="178"/>
      <c r="W40" s="178"/>
      <c r="X40" s="178"/>
      <c r="Y40" s="178"/>
    </row>
    <row r="41" spans="1:25" s="130" customFormat="1" ht="18" customHeight="1">
      <c r="A41" s="229" t="s">
        <v>389</v>
      </c>
      <c r="B41" s="230" t="s">
        <v>388</v>
      </c>
      <c r="C41" s="230" t="s">
        <v>390</v>
      </c>
      <c r="D41" s="813"/>
      <c r="E41" s="813"/>
      <c r="F41" s="813"/>
      <c r="G41" s="813"/>
      <c r="H41" s="813"/>
      <c r="I41" s="813"/>
      <c r="J41" s="813"/>
      <c r="K41" s="813"/>
      <c r="L41" s="813"/>
      <c r="M41" s="813"/>
      <c r="N41" s="813"/>
      <c r="O41" s="814"/>
      <c r="P41" s="194"/>
      <c r="Q41" s="178"/>
      <c r="R41" s="178"/>
      <c r="S41" s="178"/>
      <c r="T41" s="178"/>
      <c r="U41" s="178"/>
      <c r="V41" s="178"/>
      <c r="W41" s="178"/>
      <c r="X41" s="178"/>
      <c r="Y41" s="178"/>
    </row>
    <row r="42" spans="1:25" s="130" customFormat="1" ht="18" customHeight="1">
      <c r="A42" s="229" t="s">
        <v>386</v>
      </c>
      <c r="B42" s="178" t="s">
        <v>387</v>
      </c>
      <c r="C42" s="231">
        <v>4549741321</v>
      </c>
      <c r="D42" s="815"/>
      <c r="E42" s="815"/>
      <c r="F42" s="815"/>
      <c r="G42" s="815"/>
      <c r="H42" s="815"/>
      <c r="I42" s="815"/>
      <c r="J42" s="815"/>
      <c r="K42" s="815"/>
      <c r="L42" s="815"/>
      <c r="M42" s="815"/>
      <c r="N42" s="815"/>
      <c r="O42" s="816"/>
      <c r="P42" s="194"/>
      <c r="Q42" s="178"/>
      <c r="R42" s="178"/>
      <c r="S42" s="178"/>
      <c r="T42" s="178"/>
      <c r="U42" s="178"/>
      <c r="V42" s="178"/>
      <c r="W42" s="178"/>
      <c r="X42" s="178"/>
      <c r="Y42" s="178"/>
    </row>
    <row r="43" spans="1:25" s="130" customFormat="1" ht="18" customHeight="1">
      <c r="A43" s="232"/>
      <c r="B43" s="178" t="s">
        <v>391</v>
      </c>
      <c r="C43" s="233">
        <v>7653000000</v>
      </c>
      <c r="D43" s="815"/>
      <c r="E43" s="815"/>
      <c r="F43" s="815"/>
      <c r="G43" s="815"/>
      <c r="H43" s="815"/>
      <c r="I43" s="815"/>
      <c r="J43" s="815"/>
      <c r="K43" s="815"/>
      <c r="L43" s="815"/>
      <c r="M43" s="815"/>
      <c r="N43" s="815"/>
      <c r="O43" s="816"/>
      <c r="P43" s="234"/>
    </row>
    <row r="44" spans="1:25" s="130" customFormat="1" ht="18" customHeight="1">
      <c r="A44" s="232"/>
      <c r="B44" s="178" t="s">
        <v>392</v>
      </c>
      <c r="C44" s="233">
        <v>509574334</v>
      </c>
      <c r="D44" s="815"/>
      <c r="E44" s="815"/>
      <c r="F44" s="815"/>
      <c r="G44" s="815"/>
      <c r="H44" s="815"/>
      <c r="I44" s="815"/>
      <c r="J44" s="815"/>
      <c r="K44" s="815"/>
      <c r="L44" s="815"/>
      <c r="M44" s="815"/>
      <c r="N44" s="815"/>
      <c r="O44" s="816"/>
      <c r="P44" s="234"/>
    </row>
    <row r="45" spans="1:25" s="130" customFormat="1" ht="18" customHeight="1">
      <c r="A45" s="232"/>
      <c r="B45" s="178" t="s">
        <v>393</v>
      </c>
      <c r="C45" s="233">
        <v>916298256</v>
      </c>
      <c r="D45" s="815"/>
      <c r="E45" s="815"/>
      <c r="F45" s="815"/>
      <c r="G45" s="815"/>
      <c r="H45" s="815"/>
      <c r="I45" s="815"/>
      <c r="J45" s="815"/>
      <c r="K45" s="815"/>
      <c r="L45" s="815"/>
      <c r="M45" s="815"/>
      <c r="N45" s="815"/>
      <c r="O45" s="816"/>
      <c r="P45" s="234"/>
    </row>
    <row r="46" spans="1:25" s="130" customFormat="1" ht="18" customHeight="1">
      <c r="A46" s="232"/>
      <c r="B46" s="178" t="s">
        <v>394</v>
      </c>
      <c r="C46" s="233">
        <v>1584404656</v>
      </c>
      <c r="D46" s="815"/>
      <c r="E46" s="815"/>
      <c r="F46" s="815"/>
      <c r="G46" s="815"/>
      <c r="H46" s="815"/>
      <c r="I46" s="815"/>
      <c r="J46" s="815"/>
      <c r="K46" s="815"/>
      <c r="L46" s="815"/>
      <c r="M46" s="815"/>
      <c r="N46" s="815"/>
      <c r="O46" s="816"/>
      <c r="P46" s="234"/>
    </row>
    <row r="47" spans="1:25" s="130" customFormat="1" ht="18" customHeight="1">
      <c r="A47" s="232"/>
      <c r="B47" s="178" t="s">
        <v>395</v>
      </c>
      <c r="C47" s="233">
        <v>1411771759</v>
      </c>
      <c r="D47" s="815"/>
      <c r="E47" s="815"/>
      <c r="F47" s="815"/>
      <c r="G47" s="815"/>
      <c r="H47" s="815"/>
      <c r="I47" s="815"/>
      <c r="J47" s="815"/>
      <c r="K47" s="815"/>
      <c r="L47" s="815"/>
      <c r="M47" s="815"/>
      <c r="N47" s="815"/>
      <c r="O47" s="816"/>
      <c r="P47" s="234"/>
    </row>
    <row r="48" spans="1:25" s="130" customFormat="1" ht="18" customHeight="1">
      <c r="A48" s="232"/>
      <c r="B48" s="178" t="s">
        <v>396</v>
      </c>
      <c r="C48" s="233">
        <v>4001642282</v>
      </c>
      <c r="D48" s="815"/>
      <c r="E48" s="815"/>
      <c r="F48" s="815"/>
      <c r="G48" s="815"/>
      <c r="H48" s="815"/>
      <c r="I48" s="815"/>
      <c r="J48" s="815"/>
      <c r="K48" s="815"/>
      <c r="L48" s="815"/>
      <c r="M48" s="815"/>
      <c r="N48" s="815"/>
      <c r="O48" s="816"/>
      <c r="P48" s="234"/>
    </row>
    <row r="49" spans="1:16" s="130" customFormat="1" ht="18" customHeight="1">
      <c r="A49" s="232" t="s">
        <v>397</v>
      </c>
      <c r="B49" s="234" t="s">
        <v>398</v>
      </c>
      <c r="C49" s="233">
        <v>1325518346</v>
      </c>
      <c r="D49" s="815"/>
      <c r="E49" s="815"/>
      <c r="F49" s="815"/>
      <c r="G49" s="815"/>
      <c r="H49" s="815"/>
      <c r="I49" s="815"/>
      <c r="J49" s="815"/>
      <c r="K49" s="815"/>
      <c r="L49" s="815"/>
      <c r="M49" s="815"/>
      <c r="N49" s="815"/>
      <c r="O49" s="816"/>
      <c r="P49" s="234"/>
    </row>
    <row r="50" spans="1:16" s="130" customFormat="1" ht="18" customHeight="1">
      <c r="A50" s="232" t="s">
        <v>399</v>
      </c>
      <c r="B50" s="234" t="s">
        <v>400</v>
      </c>
      <c r="C50" s="233">
        <v>188128000</v>
      </c>
      <c r="D50" s="815"/>
      <c r="E50" s="815"/>
      <c r="F50" s="815"/>
      <c r="G50" s="815"/>
      <c r="H50" s="815"/>
      <c r="I50" s="815"/>
      <c r="J50" s="815"/>
      <c r="K50" s="815"/>
      <c r="L50" s="815"/>
      <c r="M50" s="815"/>
      <c r="N50" s="815"/>
      <c r="O50" s="816"/>
      <c r="P50" s="234"/>
    </row>
    <row r="51" spans="1:16" s="130" customFormat="1" ht="18" customHeight="1">
      <c r="A51" s="232"/>
      <c r="B51" s="234" t="s">
        <v>401</v>
      </c>
      <c r="C51" s="233">
        <v>775102912</v>
      </c>
      <c r="D51" s="815"/>
      <c r="E51" s="815"/>
      <c r="F51" s="815"/>
      <c r="G51" s="815"/>
      <c r="H51" s="815"/>
      <c r="I51" s="815"/>
      <c r="J51" s="815"/>
      <c r="K51" s="815"/>
      <c r="L51" s="815"/>
      <c r="M51" s="815"/>
      <c r="N51" s="815"/>
      <c r="O51" s="816"/>
      <c r="P51" s="234"/>
    </row>
    <row r="52" spans="1:16" s="130" customFormat="1" ht="18" customHeight="1">
      <c r="A52" s="232"/>
      <c r="B52" s="234"/>
      <c r="C52" s="234"/>
      <c r="D52" s="815"/>
      <c r="E52" s="815"/>
      <c r="F52" s="815"/>
      <c r="G52" s="815"/>
      <c r="H52" s="815"/>
      <c r="I52" s="815"/>
      <c r="J52" s="815"/>
      <c r="K52" s="815"/>
      <c r="L52" s="815"/>
      <c r="M52" s="815"/>
      <c r="N52" s="815"/>
      <c r="O52" s="816"/>
      <c r="P52" s="234"/>
    </row>
    <row r="53" spans="1:16" s="130" customFormat="1" ht="18" customHeight="1">
      <c r="A53" s="232"/>
      <c r="B53" s="234"/>
      <c r="C53" s="235">
        <f>SUM(C42:C52)</f>
        <v>22915181866</v>
      </c>
      <c r="D53" s="815"/>
      <c r="E53" s="815"/>
      <c r="F53" s="815"/>
      <c r="G53" s="815"/>
      <c r="H53" s="815"/>
      <c r="I53" s="815"/>
      <c r="J53" s="815"/>
      <c r="K53" s="815"/>
      <c r="L53" s="815"/>
      <c r="M53" s="815"/>
      <c r="N53" s="815"/>
      <c r="O53" s="816"/>
      <c r="P53" s="234"/>
    </row>
    <row r="54" spans="1:16" s="130" customFormat="1" ht="18" customHeight="1" thickBot="1">
      <c r="A54" s="236"/>
      <c r="B54" s="237"/>
      <c r="C54" s="237"/>
      <c r="D54" s="817"/>
      <c r="E54" s="817"/>
      <c r="F54" s="817"/>
      <c r="G54" s="817"/>
      <c r="H54" s="817"/>
      <c r="I54" s="817"/>
      <c r="J54" s="817"/>
      <c r="K54" s="817"/>
      <c r="L54" s="817"/>
      <c r="M54" s="817"/>
      <c r="N54" s="817"/>
      <c r="O54" s="818"/>
      <c r="P54" s="234"/>
    </row>
  </sheetData>
  <mergeCells count="85">
    <mergeCell ref="A40:O40"/>
    <mergeCell ref="D41:O54"/>
    <mergeCell ref="M19:M20"/>
    <mergeCell ref="M21:M22"/>
    <mergeCell ref="M23:M24"/>
    <mergeCell ref="N19:N20"/>
    <mergeCell ref="N21:N22"/>
    <mergeCell ref="N23:N24"/>
    <mergeCell ref="M25:M26"/>
    <mergeCell ref="N25:N26"/>
    <mergeCell ref="A25:A26"/>
    <mergeCell ref="A23:A24"/>
    <mergeCell ref="C23:C24"/>
    <mergeCell ref="O19:O20"/>
    <mergeCell ref="E36:G37"/>
    <mergeCell ref="K36:O39"/>
    <mergeCell ref="A15:F15"/>
    <mergeCell ref="P10:Q10"/>
    <mergeCell ref="A14:F14"/>
    <mergeCell ref="A12:F12"/>
    <mergeCell ref="L11:N11"/>
    <mergeCell ref="L12:N12"/>
    <mergeCell ref="M16:O17"/>
    <mergeCell ref="K16:L17"/>
    <mergeCell ref="L13:N13"/>
    <mergeCell ref="L14:N14"/>
    <mergeCell ref="G9:J15"/>
    <mergeCell ref="L15:N15"/>
    <mergeCell ref="B38:D39"/>
    <mergeCell ref="E38:G39"/>
    <mergeCell ref="B32:D33"/>
    <mergeCell ref="E32:G33"/>
    <mergeCell ref="K32:O33"/>
    <mergeCell ref="B34:D35"/>
    <mergeCell ref="E34:G35"/>
    <mergeCell ref="K34:O35"/>
    <mergeCell ref="O21:O22"/>
    <mergeCell ref="O23:O24"/>
    <mergeCell ref="O25:O26"/>
    <mergeCell ref="A32:A33"/>
    <mergeCell ref="A28:A29"/>
    <mergeCell ref="A30:A31"/>
    <mergeCell ref="K30:O31"/>
    <mergeCell ref="B27:D27"/>
    <mergeCell ref="K27:O27"/>
    <mergeCell ref="B28:D29"/>
    <mergeCell ref="E28:G29"/>
    <mergeCell ref="K28:O29"/>
    <mergeCell ref="B30:D31"/>
    <mergeCell ref="E30:G31"/>
    <mergeCell ref="E27:J27"/>
    <mergeCell ref="A38:A39"/>
    <mergeCell ref="C21:C22"/>
    <mergeCell ref="A34:A35"/>
    <mergeCell ref="A21:A22"/>
    <mergeCell ref="A11:F11"/>
    <mergeCell ref="A19:A20"/>
    <mergeCell ref="C19:C20"/>
    <mergeCell ref="A36:A37"/>
    <mergeCell ref="A16:A18"/>
    <mergeCell ref="B16:B18"/>
    <mergeCell ref="C16:C18"/>
    <mergeCell ref="D16:D18"/>
    <mergeCell ref="B36:D37"/>
    <mergeCell ref="E16:E18"/>
    <mergeCell ref="F16:J17"/>
    <mergeCell ref="A13:F13"/>
    <mergeCell ref="A1:A4"/>
    <mergeCell ref="B1:H2"/>
    <mergeCell ref="J1:M1"/>
    <mergeCell ref="N1:O4"/>
    <mergeCell ref="J2:M2"/>
    <mergeCell ref="B3:H4"/>
    <mergeCell ref="J3:M3"/>
    <mergeCell ref="J4:M4"/>
    <mergeCell ref="A6:O6"/>
    <mergeCell ref="B7:O7"/>
    <mergeCell ref="B5:H5"/>
    <mergeCell ref="J5:O5"/>
    <mergeCell ref="L10:N10"/>
    <mergeCell ref="A8:C8"/>
    <mergeCell ref="D8:O8"/>
    <mergeCell ref="K9:O9"/>
    <mergeCell ref="A10:F10"/>
    <mergeCell ref="A9:F9"/>
  </mergeCells>
  <phoneticPr fontId="27"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8"/>
  <sheetViews>
    <sheetView showGridLines="0" topLeftCell="A17" zoomScale="94" workbookViewId="0">
      <selection activeCell="G23" sqref="G23:H23"/>
    </sheetView>
  </sheetViews>
  <sheetFormatPr baseColWidth="10" defaultColWidth="12.42578125" defaultRowHeight="18" customHeight="1"/>
  <cols>
    <col min="1" max="1" width="70.140625" style="5" customWidth="1"/>
    <col min="2" max="2" width="11.140625" style="5" customWidth="1"/>
    <col min="3" max="3" width="21.85546875" style="5" customWidth="1"/>
    <col min="4" max="4" width="8.85546875" style="5" customWidth="1"/>
    <col min="5" max="9" width="18.85546875" style="5" customWidth="1"/>
    <col min="10" max="14" width="18.7109375" style="5" customWidth="1"/>
    <col min="15" max="15" width="14.7109375" style="5" customWidth="1"/>
    <col min="16" max="16" width="18.140625" style="5" customWidth="1"/>
    <col min="17" max="17" width="15.42578125" style="5" customWidth="1"/>
    <col min="18" max="19" width="12.42578125" style="5" customWidth="1"/>
    <col min="20" max="16384" width="12.42578125" style="5"/>
  </cols>
  <sheetData>
    <row r="1" spans="1:18" ht="37.5" customHeight="1">
      <c r="A1" s="12"/>
      <c r="B1" s="932" t="s">
        <v>69</v>
      </c>
      <c r="C1" s="933"/>
      <c r="D1" s="934"/>
      <c r="E1" s="933"/>
      <c r="F1" s="933"/>
      <c r="G1" s="935"/>
      <c r="H1" s="936"/>
      <c r="I1" s="937" t="s">
        <v>8</v>
      </c>
      <c r="J1" s="704"/>
      <c r="K1" s="704"/>
      <c r="L1" s="938"/>
      <c r="M1" s="13"/>
      <c r="N1" s="14"/>
      <c r="O1" s="15"/>
      <c r="P1" s="16"/>
      <c r="Q1" s="16"/>
      <c r="R1" s="16"/>
    </row>
    <row r="2" spans="1:18" ht="33.75" customHeight="1">
      <c r="A2" s="17"/>
      <c r="B2" s="714" t="s">
        <v>9</v>
      </c>
      <c r="C2" s="715"/>
      <c r="D2" s="715"/>
      <c r="E2" s="715"/>
      <c r="F2" s="715"/>
      <c r="G2" s="715"/>
      <c r="H2" s="716"/>
      <c r="I2" s="939" t="s">
        <v>10</v>
      </c>
      <c r="J2" s="671"/>
      <c r="K2" s="671"/>
      <c r="L2" s="940"/>
      <c r="M2" s="18"/>
      <c r="N2" s="19"/>
      <c r="O2" s="15"/>
      <c r="P2" s="16"/>
      <c r="Q2" s="16"/>
      <c r="R2" s="16"/>
    </row>
    <row r="3" spans="1:18" ht="38.25" customHeight="1">
      <c r="A3" s="17"/>
      <c r="B3" s="700"/>
      <c r="C3" s="701"/>
      <c r="D3" s="701"/>
      <c r="E3" s="701"/>
      <c r="F3" s="701"/>
      <c r="G3" s="701"/>
      <c r="H3" s="702"/>
      <c r="I3" s="939" t="s">
        <v>11</v>
      </c>
      <c r="J3" s="671"/>
      <c r="K3" s="671"/>
      <c r="L3" s="940"/>
      <c r="M3" s="18"/>
      <c r="N3" s="19"/>
      <c r="O3" s="15"/>
      <c r="P3" s="16"/>
      <c r="Q3" s="16"/>
      <c r="R3" s="16"/>
    </row>
    <row r="4" spans="1:18" ht="21.75" customHeight="1" thickBot="1">
      <c r="A4" s="926"/>
      <c r="B4" s="927"/>
      <c r="C4" s="927"/>
      <c r="D4" s="928"/>
      <c r="E4" s="927"/>
      <c r="F4" s="927"/>
      <c r="G4" s="929"/>
      <c r="H4" s="927"/>
      <c r="I4" s="927"/>
      <c r="J4" s="929"/>
      <c r="K4" s="929"/>
      <c r="L4" s="927"/>
      <c r="M4" s="930"/>
      <c r="N4" s="931"/>
      <c r="O4" s="15"/>
      <c r="P4" s="16"/>
      <c r="Q4" s="16"/>
      <c r="R4" s="16"/>
    </row>
    <row r="5" spans="1:18" ht="35.1" customHeight="1">
      <c r="A5" s="891" t="s">
        <v>70</v>
      </c>
      <c r="B5" s="892"/>
      <c r="C5" s="892"/>
      <c r="D5" s="893"/>
      <c r="E5" s="892"/>
      <c r="F5" s="892"/>
      <c r="G5" s="894"/>
      <c r="H5" s="892"/>
      <c r="I5" s="892"/>
      <c r="J5" s="894"/>
      <c r="K5" s="894"/>
      <c r="L5" s="892"/>
      <c r="M5" s="892"/>
      <c r="N5" s="895"/>
      <c r="O5" s="15"/>
      <c r="P5" s="16"/>
      <c r="Q5" s="16"/>
      <c r="R5" s="16"/>
    </row>
    <row r="6" spans="1:18" ht="35.1" customHeight="1" thickBot="1">
      <c r="A6" s="20" t="s">
        <v>13</v>
      </c>
      <c r="B6" s="896" t="s">
        <v>441</v>
      </c>
      <c r="C6" s="897"/>
      <c r="D6" s="898"/>
      <c r="E6" s="897"/>
      <c r="F6" s="897"/>
      <c r="G6" s="21"/>
      <c r="H6" s="22"/>
      <c r="I6" s="22"/>
      <c r="J6" s="21"/>
      <c r="K6" s="21"/>
      <c r="L6" s="22"/>
      <c r="M6" s="22"/>
      <c r="N6" s="23"/>
      <c r="O6" s="15"/>
      <c r="P6" s="16"/>
      <c r="Q6" s="16"/>
      <c r="R6" s="16"/>
    </row>
    <row r="7" spans="1:18" s="220" customFormat="1" ht="27.95" customHeight="1" thickBot="1">
      <c r="A7" s="680" t="s">
        <v>14</v>
      </c>
      <c r="B7" s="681"/>
      <c r="C7" s="682"/>
      <c r="D7" s="683" t="s">
        <v>71</v>
      </c>
      <c r="E7" s="684"/>
      <c r="F7" s="684"/>
      <c r="G7" s="684"/>
      <c r="H7" s="684"/>
      <c r="I7" s="684"/>
      <c r="J7" s="899"/>
      <c r="K7" s="899"/>
      <c r="L7" s="899"/>
      <c r="M7" s="899"/>
      <c r="N7" s="900"/>
      <c r="O7" s="282"/>
      <c r="P7" s="283"/>
      <c r="Q7" s="283"/>
      <c r="R7" s="283"/>
    </row>
    <row r="8" spans="1:18" s="220" customFormat="1" ht="27.95" customHeight="1">
      <c r="A8" s="901" t="s">
        <v>16</v>
      </c>
      <c r="B8" s="902"/>
      <c r="C8" s="902"/>
      <c r="D8" s="903"/>
      <c r="E8" s="902"/>
      <c r="F8" s="902"/>
      <c r="G8" s="904" t="s">
        <v>72</v>
      </c>
      <c r="H8" s="905"/>
      <c r="I8" s="906"/>
      <c r="J8" s="913" t="s">
        <v>18</v>
      </c>
      <c r="K8" s="914"/>
      <c r="L8" s="914"/>
      <c r="M8" s="914"/>
      <c r="N8" s="915"/>
      <c r="O8" s="282"/>
      <c r="P8" s="283"/>
      <c r="Q8" s="283"/>
      <c r="R8" s="283"/>
    </row>
    <row r="9" spans="1:18" s="220" customFormat="1" ht="27.95" customHeight="1">
      <c r="A9" s="916" t="s">
        <v>73</v>
      </c>
      <c r="B9" s="866"/>
      <c r="C9" s="866"/>
      <c r="D9" s="867"/>
      <c r="E9" s="866"/>
      <c r="F9" s="868"/>
      <c r="G9" s="907"/>
      <c r="H9" s="908"/>
      <c r="I9" s="909"/>
      <c r="J9" s="284" t="s">
        <v>20</v>
      </c>
      <c r="K9" s="917" t="s">
        <v>21</v>
      </c>
      <c r="L9" s="918"/>
      <c r="M9" s="918"/>
      <c r="N9" s="286" t="s">
        <v>22</v>
      </c>
      <c r="O9" s="282"/>
      <c r="P9" s="287"/>
      <c r="Q9" s="283"/>
      <c r="R9" s="283"/>
    </row>
    <row r="10" spans="1:18" s="220" customFormat="1" ht="27.95" customHeight="1">
      <c r="A10" s="901" t="s">
        <v>234</v>
      </c>
      <c r="B10" s="902"/>
      <c r="C10" s="902"/>
      <c r="D10" s="903"/>
      <c r="E10" s="902"/>
      <c r="F10" s="902"/>
      <c r="G10" s="907"/>
      <c r="H10" s="908"/>
      <c r="I10" s="909"/>
      <c r="J10" s="288"/>
      <c r="K10" s="919"/>
      <c r="L10" s="920"/>
      <c r="M10" s="921"/>
      <c r="N10" s="289"/>
      <c r="O10" s="282"/>
      <c r="P10" s="283"/>
      <c r="Q10" s="283"/>
      <c r="R10" s="283"/>
    </row>
    <row r="11" spans="1:18" s="220" customFormat="1" ht="27.95" customHeight="1">
      <c r="A11" s="922" t="s">
        <v>74</v>
      </c>
      <c r="B11" s="923"/>
      <c r="C11" s="923"/>
      <c r="D11" s="924"/>
      <c r="E11" s="923"/>
      <c r="F11" s="925"/>
      <c r="G11" s="907"/>
      <c r="H11" s="908"/>
      <c r="I11" s="909"/>
      <c r="J11" s="290"/>
      <c r="K11" s="869"/>
      <c r="L11" s="869"/>
      <c r="M11" s="869"/>
      <c r="N11" s="291"/>
      <c r="O11" s="282"/>
      <c r="P11" s="283"/>
      <c r="Q11" s="283"/>
      <c r="R11" s="283"/>
    </row>
    <row r="12" spans="1:18" s="220" customFormat="1" ht="27.95" customHeight="1">
      <c r="A12" s="901" t="s">
        <v>75</v>
      </c>
      <c r="B12" s="902"/>
      <c r="C12" s="902"/>
      <c r="D12" s="903"/>
      <c r="E12" s="902"/>
      <c r="F12" s="902"/>
      <c r="G12" s="907"/>
      <c r="H12" s="908"/>
      <c r="I12" s="909"/>
      <c r="J12" s="290"/>
      <c r="K12" s="869"/>
      <c r="L12" s="869"/>
      <c r="M12" s="869"/>
      <c r="N12" s="292"/>
      <c r="O12" s="282"/>
      <c r="P12" s="283"/>
      <c r="Q12" s="283"/>
      <c r="R12" s="283"/>
    </row>
    <row r="13" spans="1:18" s="220" customFormat="1" ht="27.95" customHeight="1">
      <c r="A13" s="865" t="s">
        <v>76</v>
      </c>
      <c r="B13" s="866"/>
      <c r="C13" s="866"/>
      <c r="D13" s="867"/>
      <c r="E13" s="866"/>
      <c r="F13" s="868"/>
      <c r="G13" s="907"/>
      <c r="H13" s="908"/>
      <c r="I13" s="909"/>
      <c r="J13" s="290"/>
      <c r="K13" s="869"/>
      <c r="L13" s="869"/>
      <c r="M13" s="869"/>
      <c r="N13" s="292"/>
      <c r="O13" s="282"/>
      <c r="P13" s="283"/>
      <c r="Q13" s="283"/>
      <c r="R13" s="283"/>
    </row>
    <row r="14" spans="1:18" s="220" customFormat="1" ht="27.95" customHeight="1">
      <c r="A14" s="943" t="s">
        <v>235</v>
      </c>
      <c r="B14" s="944"/>
      <c r="C14" s="944"/>
      <c r="D14" s="944"/>
      <c r="E14" s="944"/>
      <c r="F14" s="945"/>
      <c r="G14" s="907"/>
      <c r="H14" s="908"/>
      <c r="I14" s="909"/>
      <c r="J14" s="290"/>
      <c r="K14" s="869"/>
      <c r="L14" s="869"/>
      <c r="M14" s="869"/>
      <c r="N14" s="293"/>
      <c r="O14" s="282"/>
      <c r="P14" s="283"/>
      <c r="Q14" s="283"/>
      <c r="R14" s="283"/>
    </row>
    <row r="15" spans="1:18" s="220" customFormat="1" ht="27.95" customHeight="1" thickBot="1">
      <c r="A15" s="946" t="s">
        <v>236</v>
      </c>
      <c r="B15" s="947"/>
      <c r="C15" s="947"/>
      <c r="D15" s="947"/>
      <c r="E15" s="947"/>
      <c r="F15" s="948"/>
      <c r="G15" s="910"/>
      <c r="H15" s="911"/>
      <c r="I15" s="912"/>
      <c r="J15" s="303"/>
      <c r="K15" s="951"/>
      <c r="L15" s="952"/>
      <c r="M15" s="953"/>
      <c r="N15" s="304"/>
      <c r="O15" s="282"/>
      <c r="P15" s="283"/>
      <c r="Q15" s="283"/>
      <c r="R15" s="283"/>
    </row>
    <row r="16" spans="1:18" s="220" customFormat="1" ht="27.95" customHeight="1">
      <c r="A16" s="954" t="s">
        <v>27</v>
      </c>
      <c r="B16" s="957" t="s">
        <v>446</v>
      </c>
      <c r="C16" s="958" t="s">
        <v>28</v>
      </c>
      <c r="D16" s="958" t="s">
        <v>29</v>
      </c>
      <c r="E16" s="958" t="s">
        <v>30</v>
      </c>
      <c r="F16" s="958" t="s">
        <v>31</v>
      </c>
      <c r="G16" s="959"/>
      <c r="H16" s="959"/>
      <c r="I16" s="959"/>
      <c r="J16" s="308" t="s">
        <v>32</v>
      </c>
      <c r="K16" s="960"/>
      <c r="L16" s="961"/>
      <c r="M16" s="961"/>
      <c r="N16" s="310"/>
      <c r="O16" s="302"/>
      <c r="P16" s="283"/>
      <c r="Q16" s="283"/>
      <c r="R16" s="283"/>
    </row>
    <row r="17" spans="1:18" s="220" customFormat="1" ht="27.95" customHeight="1">
      <c r="A17" s="955"/>
      <c r="B17" s="731"/>
      <c r="C17" s="731"/>
      <c r="D17" s="731"/>
      <c r="E17" s="731"/>
      <c r="F17" s="731"/>
      <c r="G17" s="731"/>
      <c r="H17" s="731"/>
      <c r="I17" s="731"/>
      <c r="J17" s="24"/>
      <c r="K17" s="24"/>
      <c r="L17" s="962" t="s">
        <v>77</v>
      </c>
      <c r="M17" s="963"/>
      <c r="N17" s="964"/>
      <c r="O17" s="302"/>
      <c r="P17" s="287"/>
      <c r="Q17" s="283"/>
      <c r="R17" s="283"/>
    </row>
    <row r="18" spans="1:18" s="220" customFormat="1" ht="27.95" customHeight="1" thickBot="1">
      <c r="A18" s="956"/>
      <c r="B18" s="732"/>
      <c r="C18" s="732"/>
      <c r="D18" s="732"/>
      <c r="E18" s="732"/>
      <c r="F18" s="323" t="s">
        <v>34</v>
      </c>
      <c r="G18" s="285" t="s">
        <v>35</v>
      </c>
      <c r="H18" s="323" t="s">
        <v>36</v>
      </c>
      <c r="I18" s="323" t="s">
        <v>37</v>
      </c>
      <c r="J18" s="285" t="s">
        <v>38</v>
      </c>
      <c r="K18" s="238" t="s">
        <v>39</v>
      </c>
      <c r="L18" s="238" t="s">
        <v>40</v>
      </c>
      <c r="M18" s="238" t="s">
        <v>41</v>
      </c>
      <c r="N18" s="322" t="s">
        <v>42</v>
      </c>
      <c r="O18" s="302"/>
      <c r="P18" s="283"/>
      <c r="Q18" s="283"/>
      <c r="R18" s="283"/>
    </row>
    <row r="19" spans="1:18" s="220" customFormat="1" ht="27.95" customHeight="1" thickBot="1">
      <c r="A19" s="874" t="s">
        <v>78</v>
      </c>
      <c r="B19" s="326" t="s">
        <v>79</v>
      </c>
      <c r="C19" s="876" t="s">
        <v>80</v>
      </c>
      <c r="D19" s="1577">
        <v>300</v>
      </c>
      <c r="E19" s="327">
        <f>+F19</f>
        <v>516992125</v>
      </c>
      <c r="F19" s="327">
        <v>516992125</v>
      </c>
      <c r="G19" s="328"/>
      <c r="H19" s="327"/>
      <c r="I19" s="327"/>
      <c r="J19" s="329">
        <v>44927</v>
      </c>
      <c r="K19" s="330">
        <v>45291</v>
      </c>
      <c r="L19" s="949">
        <f>+D20/D19</f>
        <v>1.54</v>
      </c>
      <c r="M19" s="949">
        <f>+E20/E19</f>
        <v>1</v>
      </c>
      <c r="N19" s="878">
        <f>+L19*L19/M19</f>
        <v>2.3715999999999999</v>
      </c>
      <c r="O19" s="321"/>
      <c r="P19" s="274">
        <v>7816690018</v>
      </c>
      <c r="Q19" s="283"/>
      <c r="R19" s="295"/>
    </row>
    <row r="20" spans="1:18" s="220" customFormat="1" ht="27.95" customHeight="1" thickBot="1">
      <c r="A20" s="875"/>
      <c r="B20" s="275" t="s">
        <v>46</v>
      </c>
      <c r="C20" s="877"/>
      <c r="D20" s="1578">
        <v>462</v>
      </c>
      <c r="E20" s="331">
        <f>+F20</f>
        <v>516992125</v>
      </c>
      <c r="F20" s="317">
        <f>500000000+16992125</f>
        <v>516992125</v>
      </c>
      <c r="G20" s="317"/>
      <c r="H20" s="317"/>
      <c r="I20" s="317"/>
      <c r="J20" s="276"/>
      <c r="K20" s="318"/>
      <c r="L20" s="950"/>
      <c r="M20" s="950"/>
      <c r="N20" s="879"/>
      <c r="O20" s="302"/>
      <c r="P20" s="277">
        <v>16402238146</v>
      </c>
      <c r="Q20" s="283"/>
      <c r="R20" s="283"/>
    </row>
    <row r="21" spans="1:18" s="220" customFormat="1" ht="27.95" customHeight="1">
      <c r="A21" s="880" t="s">
        <v>81</v>
      </c>
      <c r="B21" s="275" t="s">
        <v>79</v>
      </c>
      <c r="C21" s="882" t="s">
        <v>82</v>
      </c>
      <c r="D21" s="26">
        <v>1</v>
      </c>
      <c r="E21" s="317">
        <v>0</v>
      </c>
      <c r="F21" s="317"/>
      <c r="G21" s="317"/>
      <c r="H21" s="317"/>
      <c r="I21" s="317"/>
      <c r="J21" s="27">
        <v>44927</v>
      </c>
      <c r="K21" s="319">
        <v>45291</v>
      </c>
      <c r="L21" s="950">
        <f>+D22/D21</f>
        <v>0</v>
      </c>
      <c r="M21" s="950">
        <v>0</v>
      </c>
      <c r="N21" s="879">
        <v>0</v>
      </c>
      <c r="O21" s="302"/>
      <c r="P21" s="278">
        <v>516992125</v>
      </c>
      <c r="Q21" s="283"/>
      <c r="R21" s="283"/>
    </row>
    <row r="22" spans="1:18" s="220" customFormat="1" ht="27.95" customHeight="1">
      <c r="A22" s="881"/>
      <c r="B22" s="275" t="s">
        <v>46</v>
      </c>
      <c r="C22" s="883"/>
      <c r="D22" s="26">
        <v>0</v>
      </c>
      <c r="E22" s="317">
        <v>0</v>
      </c>
      <c r="F22" s="317"/>
      <c r="G22" s="317"/>
      <c r="H22" s="317"/>
      <c r="I22" s="317"/>
      <c r="J22" s="276"/>
      <c r="K22" s="318"/>
      <c r="L22" s="950"/>
      <c r="M22" s="950"/>
      <c r="N22" s="879"/>
      <c r="O22" s="321"/>
      <c r="P22" s="296">
        <f>SUM(P19:P21)</f>
        <v>24735920289</v>
      </c>
      <c r="Q22" s="283"/>
      <c r="R22" s="283"/>
    </row>
    <row r="23" spans="1:18" s="220" customFormat="1" ht="27.95" customHeight="1">
      <c r="A23" s="884" t="s">
        <v>249</v>
      </c>
      <c r="B23" s="275" t="s">
        <v>79</v>
      </c>
      <c r="C23" s="886" t="s">
        <v>83</v>
      </c>
      <c r="D23" s="26">
        <v>50</v>
      </c>
      <c r="E23" s="317">
        <f>+G23+H23</f>
        <v>1725872590</v>
      </c>
      <c r="F23" s="317"/>
      <c r="G23" s="332">
        <f>916298256</f>
        <v>916298256</v>
      </c>
      <c r="H23" s="317">
        <f>300000000+509574334</f>
        <v>809574334</v>
      </c>
      <c r="I23" s="317"/>
      <c r="J23" s="27">
        <v>44927</v>
      </c>
      <c r="K23" s="319">
        <v>45291</v>
      </c>
      <c r="L23" s="950">
        <f>+D24/D23</f>
        <v>0</v>
      </c>
      <c r="M23" s="950">
        <f t="shared" ref="M23:M25" si="0">+E24/E23</f>
        <v>0</v>
      </c>
      <c r="N23" s="941">
        <v>0</v>
      </c>
      <c r="O23" s="321"/>
      <c r="P23" s="283"/>
      <c r="Q23" s="283"/>
      <c r="R23" s="283"/>
    </row>
    <row r="24" spans="1:18" s="220" customFormat="1" ht="27.95" customHeight="1">
      <c r="A24" s="885"/>
      <c r="B24" s="275" t="s">
        <v>46</v>
      </c>
      <c r="C24" s="877"/>
      <c r="D24" s="26">
        <v>0</v>
      </c>
      <c r="E24" s="317">
        <v>0</v>
      </c>
      <c r="F24" s="317"/>
      <c r="G24" s="317"/>
      <c r="H24" s="317"/>
      <c r="I24" s="317"/>
      <c r="J24" s="276"/>
      <c r="K24" s="320"/>
      <c r="L24" s="950"/>
      <c r="M24" s="950"/>
      <c r="N24" s="942"/>
      <c r="O24" s="321"/>
      <c r="P24" s="283"/>
      <c r="Q24" s="283"/>
      <c r="R24" s="283"/>
    </row>
    <row r="25" spans="1:18" s="220" customFormat="1" ht="27.95" customHeight="1">
      <c r="A25" s="884" t="s">
        <v>84</v>
      </c>
      <c r="B25" s="275" t="s">
        <v>79</v>
      </c>
      <c r="C25" s="888" t="s">
        <v>85</v>
      </c>
      <c r="D25" s="26">
        <v>3</v>
      </c>
      <c r="E25" s="317">
        <v>900000000</v>
      </c>
      <c r="F25" s="317">
        <f>+E25</f>
        <v>900000000</v>
      </c>
      <c r="G25" s="317"/>
      <c r="H25" s="317"/>
      <c r="I25" s="317"/>
      <c r="J25" s="27">
        <v>44927</v>
      </c>
      <c r="K25" s="319">
        <v>45291</v>
      </c>
      <c r="L25" s="950">
        <f>+D26/D25</f>
        <v>0</v>
      </c>
      <c r="M25" s="950">
        <f t="shared" si="0"/>
        <v>0</v>
      </c>
      <c r="N25" s="879">
        <v>0</v>
      </c>
      <c r="O25" s="302"/>
      <c r="P25" s="283"/>
      <c r="Q25" s="283"/>
      <c r="R25" s="283"/>
    </row>
    <row r="26" spans="1:18" s="220" customFormat="1" ht="27.95" customHeight="1" thickBot="1">
      <c r="A26" s="887"/>
      <c r="B26" s="333" t="s">
        <v>46</v>
      </c>
      <c r="C26" s="889"/>
      <c r="D26" s="334">
        <v>0</v>
      </c>
      <c r="E26" s="335">
        <v>0</v>
      </c>
      <c r="F26" s="335"/>
      <c r="G26" s="335"/>
      <c r="H26" s="335"/>
      <c r="I26" s="335"/>
      <c r="J26" s="336"/>
      <c r="K26" s="337"/>
      <c r="L26" s="965"/>
      <c r="M26" s="965"/>
      <c r="N26" s="890"/>
      <c r="O26" s="321"/>
      <c r="P26" s="283"/>
      <c r="Q26" s="283"/>
      <c r="R26" s="283"/>
    </row>
    <row r="27" spans="1:18" s="220" customFormat="1" ht="27.95" customHeight="1">
      <c r="A27" s="825" t="s">
        <v>51</v>
      </c>
      <c r="B27" s="305" t="s">
        <v>79</v>
      </c>
      <c r="C27" s="870"/>
      <c r="D27" s="324"/>
      <c r="E27" s="269">
        <f>F27+G27+I27+H27</f>
        <v>3142864715</v>
      </c>
      <c r="F27" s="269">
        <f>+F23+F25+F19</f>
        <v>1416992125</v>
      </c>
      <c r="G27" s="269">
        <f>+G19+G21+G23+G25</f>
        <v>916298256</v>
      </c>
      <c r="H27" s="269">
        <f>+H19+H21+H23+H25</f>
        <v>809574334</v>
      </c>
      <c r="I27" s="269"/>
      <c r="J27" s="325"/>
      <c r="K27" s="307"/>
      <c r="L27" s="823">
        <f>(L19+L21+L25+L23)/4</f>
        <v>0.38500000000000001</v>
      </c>
      <c r="M27" s="823">
        <f>+E28/E27</f>
        <v>0.16449709799233278</v>
      </c>
      <c r="N27" s="872"/>
      <c r="O27" s="282"/>
      <c r="P27" s="283">
        <v>18672293315</v>
      </c>
      <c r="Q27" s="283"/>
      <c r="R27" s="283"/>
    </row>
    <row r="28" spans="1:18" s="220" customFormat="1" ht="27.95" customHeight="1" thickBot="1">
      <c r="A28" s="826"/>
      <c r="B28" s="280" t="s">
        <v>46</v>
      </c>
      <c r="C28" s="871"/>
      <c r="D28" s="30"/>
      <c r="E28" s="270">
        <f>+E20</f>
        <v>516992125</v>
      </c>
      <c r="F28" s="270">
        <f>+F20</f>
        <v>516992125</v>
      </c>
      <c r="G28" s="270">
        <f>G20+G22+G26</f>
        <v>0</v>
      </c>
      <c r="H28" s="270">
        <v>0</v>
      </c>
      <c r="I28" s="270"/>
      <c r="J28" s="212"/>
      <c r="K28" s="214"/>
      <c r="L28" s="824"/>
      <c r="M28" s="824"/>
      <c r="N28" s="873"/>
      <c r="O28" s="282"/>
      <c r="P28" s="297">
        <f>+P27-D27</f>
        <v>18672293315</v>
      </c>
      <c r="Q28" s="283"/>
      <c r="R28" s="283"/>
    </row>
    <row r="29" spans="1:18" s="220" customFormat="1" ht="27.95" customHeight="1">
      <c r="A29" s="29" t="s">
        <v>52</v>
      </c>
      <c r="B29" s="853" t="s">
        <v>53</v>
      </c>
      <c r="C29" s="854"/>
      <c r="D29" s="854"/>
      <c r="E29" s="853" t="s">
        <v>86</v>
      </c>
      <c r="F29" s="855"/>
      <c r="G29" s="31"/>
      <c r="H29" s="31"/>
      <c r="I29" s="298"/>
      <c r="J29" s="856" t="s">
        <v>55</v>
      </c>
      <c r="K29" s="857"/>
      <c r="L29" s="857"/>
      <c r="M29" s="857"/>
      <c r="N29" s="858"/>
      <c r="O29" s="282"/>
      <c r="P29" s="283"/>
      <c r="Q29" s="283"/>
      <c r="R29" s="283"/>
    </row>
    <row r="30" spans="1:18" s="220" customFormat="1" ht="27.95" customHeight="1">
      <c r="A30" s="749" t="s">
        <v>87</v>
      </c>
      <c r="B30" s="859" t="s">
        <v>88</v>
      </c>
      <c r="C30" s="860"/>
      <c r="D30" s="861"/>
      <c r="E30" s="859" t="s">
        <v>89</v>
      </c>
      <c r="F30" s="861"/>
      <c r="G30" s="32" t="s">
        <v>44</v>
      </c>
      <c r="H30" s="33">
        <v>3</v>
      </c>
      <c r="I30" s="299"/>
      <c r="J30" s="841" t="s">
        <v>63</v>
      </c>
      <c r="K30" s="769"/>
      <c r="L30" s="769"/>
      <c r="M30" s="769"/>
      <c r="N30" s="850"/>
      <c r="O30" s="294"/>
      <c r="P30" s="283"/>
      <c r="Q30" s="283"/>
      <c r="R30" s="283"/>
    </row>
    <row r="31" spans="1:18" s="220" customFormat="1" ht="27.95" customHeight="1">
      <c r="A31" s="722"/>
      <c r="B31" s="862"/>
      <c r="C31" s="863"/>
      <c r="D31" s="864"/>
      <c r="E31" s="862"/>
      <c r="F31" s="864"/>
      <c r="G31" s="28" t="s">
        <v>46</v>
      </c>
      <c r="H31" s="34">
        <v>0</v>
      </c>
      <c r="I31" s="299"/>
      <c r="J31" s="851"/>
      <c r="K31" s="772"/>
      <c r="L31" s="772"/>
      <c r="M31" s="772"/>
      <c r="N31" s="852"/>
      <c r="O31" s="282"/>
      <c r="P31" s="283"/>
      <c r="Q31" s="283"/>
      <c r="R31" s="283"/>
    </row>
    <row r="32" spans="1:18" s="220" customFormat="1" ht="27.95" customHeight="1">
      <c r="A32" s="836" t="s">
        <v>90</v>
      </c>
      <c r="B32" s="838" t="s">
        <v>91</v>
      </c>
      <c r="C32" s="839"/>
      <c r="D32" s="839"/>
      <c r="E32" s="838" t="s">
        <v>92</v>
      </c>
      <c r="F32" s="839"/>
      <c r="G32" s="28" t="s">
        <v>44</v>
      </c>
      <c r="H32" s="33">
        <v>50</v>
      </c>
      <c r="I32" s="299"/>
      <c r="J32" s="841" t="s">
        <v>66</v>
      </c>
      <c r="K32" s="842"/>
      <c r="L32" s="842"/>
      <c r="M32" s="842"/>
      <c r="N32" s="843"/>
      <c r="O32" s="294"/>
      <c r="P32" s="283"/>
      <c r="Q32" s="283"/>
      <c r="R32" s="283"/>
    </row>
    <row r="33" spans="1:18" s="220" customFormat="1" ht="27.95" customHeight="1">
      <c r="A33" s="717"/>
      <c r="B33" s="839"/>
      <c r="C33" s="839"/>
      <c r="D33" s="839"/>
      <c r="E33" s="839"/>
      <c r="F33" s="839"/>
      <c r="G33" s="32" t="s">
        <v>46</v>
      </c>
      <c r="H33" s="34">
        <v>0</v>
      </c>
      <c r="I33" s="299"/>
      <c r="J33" s="847"/>
      <c r="K33" s="848"/>
      <c r="L33" s="848"/>
      <c r="M33" s="848"/>
      <c r="N33" s="849"/>
      <c r="O33" s="282"/>
      <c r="P33" s="283"/>
      <c r="Q33" s="283"/>
      <c r="R33" s="283"/>
    </row>
    <row r="34" spans="1:18" s="220" customFormat="1" ht="27.95" customHeight="1">
      <c r="A34" s="836" t="s">
        <v>93</v>
      </c>
      <c r="B34" s="838" t="s">
        <v>94</v>
      </c>
      <c r="C34" s="839"/>
      <c r="D34" s="839"/>
      <c r="E34" s="838" t="s">
        <v>95</v>
      </c>
      <c r="F34" s="839"/>
      <c r="G34" s="28" t="s">
        <v>44</v>
      </c>
      <c r="H34" s="33">
        <v>300</v>
      </c>
      <c r="I34" s="299"/>
      <c r="J34" s="841" t="s">
        <v>67</v>
      </c>
      <c r="K34" s="769"/>
      <c r="L34" s="769"/>
      <c r="M34" s="769"/>
      <c r="N34" s="850"/>
      <c r="O34" s="282"/>
      <c r="P34" s="283"/>
      <c r="Q34" s="283"/>
      <c r="R34" s="283"/>
    </row>
    <row r="35" spans="1:18" s="220" customFormat="1" ht="27.95" customHeight="1">
      <c r="A35" s="717"/>
      <c r="B35" s="839"/>
      <c r="C35" s="839"/>
      <c r="D35" s="839"/>
      <c r="E35" s="839"/>
      <c r="F35" s="839"/>
      <c r="G35" s="32" t="s">
        <v>46</v>
      </c>
      <c r="H35" s="34">
        <v>462</v>
      </c>
      <c r="I35" s="300"/>
      <c r="J35" s="851"/>
      <c r="K35" s="772"/>
      <c r="L35" s="772"/>
      <c r="M35" s="772"/>
      <c r="N35" s="852"/>
      <c r="O35" s="282"/>
      <c r="P35" s="283"/>
      <c r="Q35" s="283"/>
      <c r="R35" s="283"/>
    </row>
    <row r="36" spans="1:18" s="220" customFormat="1" ht="27.95" customHeight="1">
      <c r="A36" s="836" t="s">
        <v>96</v>
      </c>
      <c r="B36" s="838" t="s">
        <v>97</v>
      </c>
      <c r="C36" s="839"/>
      <c r="D36" s="839"/>
      <c r="E36" s="838" t="s">
        <v>98</v>
      </c>
      <c r="F36" s="839"/>
      <c r="G36" s="32" t="s">
        <v>44</v>
      </c>
      <c r="H36" s="33">
        <v>1</v>
      </c>
      <c r="I36" s="299"/>
      <c r="J36" s="841" t="s">
        <v>66</v>
      </c>
      <c r="K36" s="842"/>
      <c r="L36" s="842"/>
      <c r="M36" s="842"/>
      <c r="N36" s="843"/>
      <c r="O36" s="282"/>
      <c r="P36" s="283"/>
      <c r="Q36" s="283"/>
      <c r="R36" s="283"/>
    </row>
    <row r="37" spans="1:18" s="220" customFormat="1" ht="27.95" customHeight="1" thickBot="1">
      <c r="A37" s="837"/>
      <c r="B37" s="840"/>
      <c r="C37" s="840"/>
      <c r="D37" s="840"/>
      <c r="E37" s="840"/>
      <c r="F37" s="840"/>
      <c r="G37" s="35" t="s">
        <v>46</v>
      </c>
      <c r="H37" s="36">
        <v>0</v>
      </c>
      <c r="I37" s="301"/>
      <c r="J37" s="844"/>
      <c r="K37" s="845"/>
      <c r="L37" s="845"/>
      <c r="M37" s="845"/>
      <c r="N37" s="846"/>
      <c r="O37" s="282"/>
      <c r="P37" s="283"/>
      <c r="Q37" s="283"/>
      <c r="R37" s="283"/>
    </row>
    <row r="38" spans="1:18" ht="18" customHeight="1">
      <c r="A38" s="37"/>
      <c r="B38" s="37"/>
      <c r="C38" s="38"/>
      <c r="D38" s="39"/>
      <c r="E38" s="40"/>
      <c r="F38" s="37"/>
      <c r="G38" s="11"/>
      <c r="H38" s="37"/>
      <c r="I38" s="41"/>
      <c r="J38" s="11"/>
      <c r="K38" s="11"/>
      <c r="L38" s="37"/>
      <c r="M38" s="37"/>
      <c r="N38" s="37"/>
      <c r="O38" s="16"/>
      <c r="P38" s="16"/>
      <c r="Q38" s="16"/>
      <c r="R38" s="16"/>
    </row>
    <row r="39" spans="1:18" ht="18" customHeight="1">
      <c r="A39" s="16"/>
      <c r="B39" s="16"/>
      <c r="C39" s="42"/>
      <c r="D39" s="10"/>
      <c r="E39" s="43"/>
      <c r="F39" s="16"/>
      <c r="G39" s="7"/>
      <c r="H39" s="44"/>
      <c r="I39" s="44"/>
      <c r="J39" s="7"/>
      <c r="K39" s="7"/>
      <c r="L39" s="16"/>
      <c r="M39" s="16"/>
      <c r="N39" s="16"/>
      <c r="O39" s="16"/>
      <c r="P39" s="16"/>
      <c r="Q39" s="16"/>
      <c r="R39" s="16"/>
    </row>
    <row r="40" spans="1:18" ht="18" customHeight="1">
      <c r="A40" s="16"/>
      <c r="B40" s="16"/>
      <c r="C40" s="42"/>
      <c r="D40" s="10"/>
      <c r="E40" s="43"/>
      <c r="F40" s="16"/>
      <c r="G40" s="7"/>
      <c r="H40" s="16"/>
      <c r="I40" s="16"/>
      <c r="J40" s="7"/>
      <c r="K40" s="7"/>
      <c r="L40" s="16"/>
      <c r="M40" s="16"/>
      <c r="N40" s="16"/>
      <c r="O40" s="16"/>
      <c r="P40" s="16"/>
      <c r="Q40" s="16"/>
      <c r="R40" s="16"/>
    </row>
    <row r="41" spans="1:18" ht="18" customHeight="1">
      <c r="A41" s="16"/>
      <c r="B41" s="16"/>
      <c r="C41" s="42"/>
      <c r="D41" s="10"/>
      <c r="E41" s="43"/>
      <c r="F41" s="16"/>
      <c r="G41" s="7"/>
      <c r="H41" s="16"/>
      <c r="I41" s="16"/>
      <c r="J41" s="7"/>
      <c r="K41" s="7"/>
      <c r="L41" s="16"/>
      <c r="M41" s="16"/>
      <c r="N41" s="16"/>
      <c r="O41" s="16"/>
      <c r="P41" s="16"/>
      <c r="Q41" s="16"/>
      <c r="R41" s="16"/>
    </row>
    <row r="42" spans="1:18" ht="18" customHeight="1">
      <c r="A42" s="16"/>
      <c r="B42" s="16"/>
      <c r="C42" s="42"/>
      <c r="D42" s="10"/>
      <c r="E42" s="43"/>
      <c r="F42" s="16"/>
      <c r="G42" s="7"/>
      <c r="H42" s="97">
        <f>+E27+'Agua Potable'!E25</f>
        <v>40490498258</v>
      </c>
      <c r="I42" s="16"/>
      <c r="J42" s="7"/>
      <c r="K42" s="7"/>
      <c r="L42" s="16"/>
      <c r="M42" s="16"/>
      <c r="N42" s="16"/>
      <c r="O42" s="16"/>
      <c r="P42" s="16"/>
      <c r="Q42" s="16"/>
      <c r="R42" s="16"/>
    </row>
    <row r="43" spans="1:18" ht="18" customHeight="1">
      <c r="A43" s="16"/>
      <c r="B43" s="16"/>
      <c r="C43" s="42"/>
      <c r="D43" s="10"/>
      <c r="E43" s="43"/>
      <c r="F43" s="16"/>
      <c r="G43" s="7"/>
      <c r="H43" s="97">
        <f>+'Agua Potable'!E26+'Saneamiento Básico (2)'!E28</f>
        <v>24735920289</v>
      </c>
      <c r="I43" s="16"/>
      <c r="J43" s="7"/>
      <c r="K43" s="7"/>
      <c r="L43" s="16"/>
      <c r="M43" s="16"/>
      <c r="N43" s="16"/>
      <c r="O43" s="16"/>
      <c r="P43" s="16"/>
      <c r="Q43" s="16"/>
      <c r="R43" s="16"/>
    </row>
    <row r="44" spans="1:18" ht="18" customHeight="1">
      <c r="A44" s="16"/>
      <c r="B44" s="16"/>
      <c r="C44" s="42"/>
      <c r="D44" s="10"/>
      <c r="E44" s="43"/>
      <c r="F44" s="97"/>
      <c r="G44" s="7"/>
      <c r="H44" s="16"/>
      <c r="I44" s="16"/>
      <c r="J44" s="7"/>
      <c r="K44" s="7"/>
      <c r="L44" s="16"/>
      <c r="M44" s="16"/>
      <c r="N44" s="16"/>
      <c r="O44" s="16"/>
      <c r="P44" s="16"/>
      <c r="Q44" s="16"/>
      <c r="R44" s="16"/>
    </row>
    <row r="45" spans="1:18" ht="18" customHeight="1">
      <c r="A45" s="16"/>
      <c r="B45" s="16"/>
      <c r="C45" s="42"/>
      <c r="D45" s="10"/>
      <c r="E45" s="43"/>
      <c r="F45" s="97"/>
      <c r="G45" s="7"/>
      <c r="H45" s="16"/>
      <c r="I45" s="16"/>
      <c r="J45" s="7"/>
      <c r="K45" s="7"/>
      <c r="L45" s="16"/>
      <c r="M45" s="16"/>
      <c r="N45" s="16"/>
      <c r="O45" s="16"/>
      <c r="P45" s="16"/>
      <c r="Q45" s="16"/>
      <c r="R45" s="16"/>
    </row>
    <row r="46" spans="1:18" ht="18" customHeight="1">
      <c r="A46" s="16"/>
      <c r="B46" s="16"/>
      <c r="C46" s="42"/>
      <c r="D46" s="10"/>
      <c r="E46" s="43"/>
      <c r="F46" s="16"/>
      <c r="G46" s="7"/>
      <c r="H46" s="16"/>
      <c r="I46" s="16"/>
      <c r="J46" s="7"/>
      <c r="K46" s="7"/>
      <c r="L46" s="16"/>
      <c r="M46" s="16"/>
      <c r="N46" s="16"/>
      <c r="O46" s="16"/>
      <c r="P46" s="16"/>
      <c r="Q46" s="16"/>
      <c r="R46" s="16"/>
    </row>
    <row r="47" spans="1:18" ht="18" customHeight="1">
      <c r="A47" s="16"/>
      <c r="B47" s="16"/>
      <c r="C47" s="42"/>
      <c r="D47" s="10"/>
      <c r="E47" s="43"/>
      <c r="F47" s="16"/>
      <c r="G47" s="7"/>
      <c r="H47" s="16"/>
      <c r="I47" s="16"/>
      <c r="J47" s="7"/>
      <c r="K47" s="7"/>
      <c r="L47" s="16"/>
      <c r="M47" s="16"/>
      <c r="N47" s="16"/>
      <c r="O47" s="16"/>
      <c r="P47" s="16"/>
      <c r="Q47" s="16"/>
      <c r="R47" s="16"/>
    </row>
    <row r="48" spans="1:18" ht="18" customHeight="1">
      <c r="A48" s="16"/>
      <c r="B48" s="16"/>
      <c r="C48" s="42"/>
      <c r="D48" s="10"/>
      <c r="E48" s="43"/>
      <c r="F48" s="16"/>
      <c r="G48" s="7"/>
      <c r="H48" s="16"/>
      <c r="I48" s="16"/>
      <c r="J48" s="7"/>
      <c r="K48" s="7"/>
      <c r="L48" s="16"/>
      <c r="M48" s="16"/>
      <c r="N48" s="16"/>
      <c r="O48" s="16"/>
      <c r="P48" s="16"/>
      <c r="Q48" s="16"/>
      <c r="R48" s="16"/>
    </row>
    <row r="49" spans="1:18" ht="18" customHeight="1">
      <c r="A49" s="16"/>
      <c r="B49" s="16"/>
      <c r="C49" s="42"/>
      <c r="D49" s="10"/>
      <c r="E49" s="43"/>
      <c r="F49" s="16"/>
      <c r="G49" s="7"/>
      <c r="H49" s="16"/>
      <c r="I49" s="16"/>
      <c r="J49" s="7"/>
      <c r="K49" s="7"/>
      <c r="L49" s="16"/>
      <c r="M49" s="16"/>
      <c r="N49" s="16"/>
      <c r="O49" s="16"/>
      <c r="P49" s="16"/>
      <c r="Q49" s="16"/>
      <c r="R49" s="16"/>
    </row>
    <row r="50" spans="1:18" ht="18" customHeight="1">
      <c r="A50" s="16"/>
      <c r="B50" s="16"/>
      <c r="C50" s="42"/>
      <c r="D50" s="10"/>
      <c r="E50" s="43"/>
      <c r="F50" s="16"/>
      <c r="G50" s="7"/>
      <c r="H50" s="16"/>
      <c r="I50" s="16"/>
      <c r="J50" s="7"/>
      <c r="K50" s="7"/>
      <c r="L50" s="16"/>
      <c r="M50" s="16"/>
      <c r="N50" s="16"/>
      <c r="O50" s="16"/>
      <c r="P50" s="16"/>
      <c r="Q50" s="16"/>
      <c r="R50" s="16"/>
    </row>
    <row r="51" spans="1:18" ht="18" customHeight="1">
      <c r="A51" s="16"/>
      <c r="B51" s="16"/>
      <c r="C51" s="42"/>
      <c r="D51" s="10"/>
      <c r="E51" s="43"/>
      <c r="F51" s="16"/>
      <c r="G51" s="7"/>
      <c r="H51" s="16"/>
      <c r="I51" s="16"/>
      <c r="J51" s="7"/>
      <c r="K51" s="7"/>
      <c r="L51" s="16"/>
      <c r="M51" s="16"/>
      <c r="N51" s="16"/>
      <c r="O51" s="16"/>
      <c r="P51" s="16"/>
      <c r="Q51" s="16"/>
      <c r="R51" s="16"/>
    </row>
    <row r="52" spans="1:18" ht="18" customHeight="1">
      <c r="A52" s="16"/>
      <c r="B52" s="16"/>
      <c r="C52" s="42"/>
      <c r="D52" s="10"/>
      <c r="E52" s="43"/>
      <c r="F52" s="16"/>
      <c r="G52" s="7"/>
      <c r="H52" s="16"/>
      <c r="I52" s="16"/>
      <c r="J52" s="7"/>
      <c r="K52" s="7"/>
      <c r="L52" s="16"/>
      <c r="M52" s="16"/>
      <c r="N52" s="16"/>
      <c r="O52" s="16"/>
      <c r="P52" s="16"/>
      <c r="Q52" s="16"/>
      <c r="R52" s="16"/>
    </row>
    <row r="53" spans="1:18" ht="18" customHeight="1">
      <c r="A53" s="16"/>
      <c r="B53" s="16"/>
      <c r="C53" s="42"/>
      <c r="D53" s="10"/>
      <c r="E53" s="43"/>
      <c r="F53" s="16"/>
      <c r="G53" s="7"/>
      <c r="H53" s="16"/>
      <c r="I53" s="16"/>
      <c r="J53" s="7"/>
      <c r="K53" s="7"/>
      <c r="L53" s="16"/>
      <c r="M53" s="16"/>
      <c r="N53" s="16"/>
      <c r="O53" s="16"/>
      <c r="P53" s="16"/>
      <c r="Q53" s="16"/>
      <c r="R53" s="16"/>
    </row>
    <row r="54" spans="1:18" ht="18" customHeight="1">
      <c r="A54" s="16"/>
      <c r="B54" s="16"/>
      <c r="C54" s="42"/>
      <c r="D54" s="10"/>
      <c r="E54" s="43"/>
      <c r="F54" s="16"/>
      <c r="G54" s="7"/>
      <c r="H54" s="16"/>
      <c r="I54" s="16"/>
      <c r="J54" s="7"/>
      <c r="K54" s="7"/>
      <c r="L54" s="16"/>
      <c r="M54" s="16"/>
      <c r="N54" s="16"/>
      <c r="O54" s="16"/>
      <c r="P54" s="16"/>
      <c r="Q54" s="16"/>
      <c r="R54" s="16"/>
    </row>
    <row r="55" spans="1:18" ht="18" customHeight="1">
      <c r="A55" s="16"/>
      <c r="B55" s="16"/>
      <c r="C55" s="42"/>
      <c r="D55" s="10"/>
      <c r="E55" s="43"/>
      <c r="F55" s="16"/>
      <c r="G55" s="7"/>
      <c r="H55" s="16"/>
      <c r="I55" s="16"/>
      <c r="J55" s="7"/>
      <c r="K55" s="7"/>
      <c r="L55" s="16"/>
      <c r="M55" s="16"/>
      <c r="N55" s="16"/>
      <c r="O55" s="16"/>
      <c r="P55" s="16"/>
      <c r="Q55" s="16"/>
      <c r="R55" s="16"/>
    </row>
    <row r="56" spans="1:18" ht="18" customHeight="1">
      <c r="A56" s="16"/>
      <c r="B56" s="16"/>
      <c r="C56" s="42"/>
      <c r="D56" s="10"/>
      <c r="E56" s="43"/>
      <c r="F56" s="16"/>
      <c r="G56" s="7"/>
      <c r="H56" s="16"/>
      <c r="I56" s="16"/>
      <c r="J56" s="7"/>
      <c r="K56" s="7"/>
      <c r="L56" s="16"/>
      <c r="M56" s="16"/>
      <c r="N56" s="16"/>
      <c r="O56" s="16"/>
      <c r="P56" s="16"/>
      <c r="Q56" s="16"/>
      <c r="R56" s="16"/>
    </row>
    <row r="57" spans="1:18" ht="18" customHeight="1">
      <c r="A57" s="16"/>
      <c r="B57" s="16"/>
      <c r="C57" s="42"/>
      <c r="D57" s="10"/>
      <c r="E57" s="43"/>
      <c r="F57" s="16"/>
      <c r="G57" s="7"/>
      <c r="H57" s="16"/>
      <c r="I57" s="16"/>
      <c r="J57" s="7"/>
      <c r="K57" s="7"/>
      <c r="L57" s="16"/>
      <c r="M57" s="16"/>
      <c r="N57" s="16"/>
      <c r="O57" s="16"/>
      <c r="P57" s="16"/>
      <c r="Q57" s="16"/>
      <c r="R57" s="16"/>
    </row>
    <row r="58" spans="1:18" ht="18" customHeight="1">
      <c r="A58" s="16"/>
      <c r="B58" s="16"/>
      <c r="C58" s="42"/>
      <c r="D58" s="10"/>
      <c r="E58" s="43"/>
      <c r="F58" s="16"/>
      <c r="G58" s="7"/>
      <c r="H58" s="16"/>
      <c r="I58" s="16"/>
      <c r="J58" s="7"/>
      <c r="K58" s="7"/>
      <c r="L58" s="16"/>
      <c r="M58" s="16"/>
      <c r="N58" s="16"/>
      <c r="O58" s="16"/>
      <c r="P58" s="16"/>
      <c r="Q58" s="16"/>
      <c r="R58" s="16"/>
    </row>
    <row r="59" spans="1:18" ht="18" customHeight="1">
      <c r="A59" s="16"/>
      <c r="B59" s="16"/>
      <c r="C59" s="42"/>
      <c r="D59" s="10"/>
      <c r="E59" s="43"/>
      <c r="F59" s="16"/>
      <c r="G59" s="7"/>
      <c r="H59" s="16"/>
      <c r="I59" s="16"/>
      <c r="J59" s="7"/>
      <c r="K59" s="7"/>
      <c r="L59" s="16"/>
      <c r="M59" s="16"/>
      <c r="N59" s="16"/>
      <c r="O59" s="16"/>
      <c r="P59" s="16"/>
      <c r="Q59" s="16"/>
      <c r="R59" s="16"/>
    </row>
    <row r="60" spans="1:18" ht="18" customHeight="1">
      <c r="A60" s="16"/>
      <c r="B60" s="16"/>
      <c r="C60" s="42"/>
      <c r="D60" s="10"/>
      <c r="E60" s="43"/>
      <c r="F60" s="16"/>
      <c r="G60" s="7"/>
      <c r="H60" s="16"/>
      <c r="I60" s="16"/>
      <c r="J60" s="7"/>
      <c r="K60" s="7"/>
      <c r="L60" s="16"/>
      <c r="M60" s="16"/>
      <c r="N60" s="16"/>
      <c r="O60" s="16"/>
      <c r="P60" s="16"/>
      <c r="Q60" s="16"/>
      <c r="R60" s="16"/>
    </row>
    <row r="61" spans="1:18" ht="18" customHeight="1">
      <c r="A61" s="16"/>
      <c r="B61" s="16"/>
      <c r="C61" s="42"/>
      <c r="D61" s="10"/>
      <c r="E61" s="43"/>
      <c r="F61" s="16"/>
      <c r="G61" s="7"/>
      <c r="H61" s="16"/>
      <c r="I61" s="16"/>
      <c r="J61" s="7"/>
      <c r="K61" s="7"/>
      <c r="L61" s="16"/>
      <c r="M61" s="16"/>
      <c r="N61" s="16"/>
      <c r="O61" s="16"/>
      <c r="P61" s="16"/>
      <c r="Q61" s="16"/>
      <c r="R61" s="16"/>
    </row>
    <row r="62" spans="1:18" ht="18" customHeight="1">
      <c r="A62" s="16"/>
      <c r="B62" s="16"/>
      <c r="C62" s="42"/>
      <c r="D62" s="10"/>
      <c r="E62" s="43"/>
      <c r="F62" s="16"/>
      <c r="G62" s="7"/>
      <c r="H62" s="16"/>
      <c r="I62" s="16"/>
      <c r="J62" s="7"/>
      <c r="K62" s="7"/>
      <c r="L62" s="16"/>
      <c r="M62" s="16"/>
      <c r="N62" s="16"/>
      <c r="O62" s="16"/>
      <c r="P62" s="16"/>
      <c r="Q62" s="16"/>
      <c r="R62" s="16"/>
    </row>
    <row r="63" spans="1:18" ht="18" customHeight="1">
      <c r="A63" s="16"/>
      <c r="B63" s="16"/>
      <c r="C63" s="42"/>
      <c r="D63" s="10"/>
      <c r="E63" s="43"/>
      <c r="F63" s="16"/>
      <c r="G63" s="7"/>
      <c r="H63" s="16"/>
      <c r="I63" s="16"/>
      <c r="J63" s="7"/>
      <c r="K63" s="7"/>
      <c r="L63" s="16"/>
      <c r="M63" s="16"/>
      <c r="N63" s="16"/>
      <c r="O63" s="16"/>
      <c r="P63" s="16"/>
      <c r="Q63" s="16"/>
      <c r="R63" s="16"/>
    </row>
    <row r="64" spans="1:18" ht="18" customHeight="1">
      <c r="A64" s="16"/>
      <c r="B64" s="16"/>
      <c r="C64" s="42"/>
      <c r="D64" s="10"/>
      <c r="E64" s="43"/>
      <c r="F64" s="16"/>
      <c r="G64" s="7"/>
      <c r="H64" s="16"/>
      <c r="I64" s="16"/>
      <c r="J64" s="7"/>
      <c r="K64" s="7"/>
      <c r="L64" s="16"/>
      <c r="M64" s="16"/>
      <c r="N64" s="16"/>
      <c r="O64" s="16"/>
      <c r="P64" s="16"/>
      <c r="Q64" s="16"/>
      <c r="R64" s="16"/>
    </row>
    <row r="65" spans="1:18" ht="18" customHeight="1">
      <c r="A65" s="16"/>
      <c r="B65" s="16"/>
      <c r="C65" s="42"/>
      <c r="D65" s="10"/>
      <c r="E65" s="43"/>
      <c r="F65" s="16"/>
      <c r="G65" s="7"/>
      <c r="H65" s="16"/>
      <c r="I65" s="16"/>
      <c r="J65" s="7"/>
      <c r="K65" s="7"/>
      <c r="L65" s="16"/>
      <c r="M65" s="16"/>
      <c r="N65" s="16"/>
      <c r="O65" s="16"/>
      <c r="P65" s="16"/>
      <c r="Q65" s="16"/>
      <c r="R65" s="16"/>
    </row>
    <row r="66" spans="1:18" ht="18" customHeight="1">
      <c r="A66" s="16"/>
      <c r="B66" s="16"/>
      <c r="C66" s="42"/>
      <c r="D66" s="10"/>
      <c r="E66" s="43"/>
      <c r="F66" s="16"/>
      <c r="G66" s="7"/>
      <c r="H66" s="16"/>
      <c r="I66" s="16"/>
      <c r="J66" s="7"/>
      <c r="K66" s="7"/>
      <c r="L66" s="16"/>
      <c r="M66" s="16"/>
      <c r="N66" s="16"/>
      <c r="O66" s="16"/>
      <c r="P66" s="16"/>
      <c r="Q66" s="16"/>
      <c r="R66" s="16"/>
    </row>
    <row r="67" spans="1:18" ht="18" customHeight="1">
      <c r="A67" s="16"/>
      <c r="B67" s="16"/>
      <c r="C67" s="42"/>
      <c r="D67" s="10"/>
      <c r="E67" s="43"/>
      <c r="F67" s="16"/>
      <c r="G67" s="7"/>
      <c r="H67" s="16"/>
      <c r="I67" s="16"/>
      <c r="J67" s="7"/>
      <c r="K67" s="7"/>
      <c r="L67" s="16"/>
      <c r="M67" s="16"/>
      <c r="N67" s="16"/>
      <c r="O67" s="16"/>
      <c r="P67" s="16"/>
      <c r="Q67" s="16"/>
      <c r="R67" s="16"/>
    </row>
    <row r="68" spans="1:18" ht="18" customHeight="1">
      <c r="A68" s="16"/>
      <c r="B68" s="16"/>
      <c r="C68" s="42"/>
      <c r="D68" s="45"/>
      <c r="E68" s="43"/>
      <c r="F68" s="16"/>
      <c r="G68" s="7"/>
      <c r="H68" s="16"/>
      <c r="I68" s="16"/>
      <c r="J68" s="7"/>
      <c r="K68" s="7"/>
      <c r="L68" s="16"/>
      <c r="M68" s="16"/>
      <c r="N68" s="16"/>
      <c r="O68" s="16"/>
      <c r="P68" s="16"/>
      <c r="Q68" s="16"/>
      <c r="R68" s="16"/>
    </row>
  </sheetData>
  <mergeCells count="79">
    <mergeCell ref="L27:L28"/>
    <mergeCell ref="M27:M28"/>
    <mergeCell ref="L23:L24"/>
    <mergeCell ref="L25:L26"/>
    <mergeCell ref="M23:M24"/>
    <mergeCell ref="M25:M26"/>
    <mergeCell ref="N23:N24"/>
    <mergeCell ref="A14:F14"/>
    <mergeCell ref="A15:F15"/>
    <mergeCell ref="L19:L20"/>
    <mergeCell ref="M19:M20"/>
    <mergeCell ref="L21:L22"/>
    <mergeCell ref="M21:M22"/>
    <mergeCell ref="K15:M15"/>
    <mergeCell ref="A16:A18"/>
    <mergeCell ref="B16:B18"/>
    <mergeCell ref="C16:C18"/>
    <mergeCell ref="D16:D18"/>
    <mergeCell ref="E16:E18"/>
    <mergeCell ref="F16:I17"/>
    <mergeCell ref="K16:M16"/>
    <mergeCell ref="L17:N17"/>
    <mergeCell ref="A4:N4"/>
    <mergeCell ref="B1:H1"/>
    <mergeCell ref="I1:L1"/>
    <mergeCell ref="B2:H3"/>
    <mergeCell ref="I2:L2"/>
    <mergeCell ref="I3:L3"/>
    <mergeCell ref="A5:N5"/>
    <mergeCell ref="B6:F6"/>
    <mergeCell ref="A7:C7"/>
    <mergeCell ref="D7:N7"/>
    <mergeCell ref="A8:F8"/>
    <mergeCell ref="G8:I15"/>
    <mergeCell ref="J8:N8"/>
    <mergeCell ref="A9:F9"/>
    <mergeCell ref="K9:M9"/>
    <mergeCell ref="A10:F10"/>
    <mergeCell ref="K10:M10"/>
    <mergeCell ref="A11:F11"/>
    <mergeCell ref="K11:M11"/>
    <mergeCell ref="A12:F12"/>
    <mergeCell ref="K12:M12"/>
    <mergeCell ref="K14:M14"/>
    <mergeCell ref="A13:F13"/>
    <mergeCell ref="K13:M13"/>
    <mergeCell ref="A27:A28"/>
    <mergeCell ref="C27:C28"/>
    <mergeCell ref="N27:N28"/>
    <mergeCell ref="A19:A20"/>
    <mergeCell ref="C19:C20"/>
    <mergeCell ref="N19:N20"/>
    <mergeCell ref="A21:A22"/>
    <mergeCell ref="C21:C22"/>
    <mergeCell ref="N21:N22"/>
    <mergeCell ref="A23:A24"/>
    <mergeCell ref="C23:C24"/>
    <mergeCell ref="A25:A26"/>
    <mergeCell ref="C25:C26"/>
    <mergeCell ref="N25:N26"/>
    <mergeCell ref="B29:D29"/>
    <mergeCell ref="E29:F29"/>
    <mergeCell ref="J29:N29"/>
    <mergeCell ref="A30:A31"/>
    <mergeCell ref="B30:D31"/>
    <mergeCell ref="E30:F31"/>
    <mergeCell ref="J30:N31"/>
    <mergeCell ref="A36:A37"/>
    <mergeCell ref="B36:D37"/>
    <mergeCell ref="E36:F37"/>
    <mergeCell ref="J36:N37"/>
    <mergeCell ref="A32:A33"/>
    <mergeCell ref="B32:D33"/>
    <mergeCell ref="E32:F33"/>
    <mergeCell ref="J32:N33"/>
    <mergeCell ref="A34:A35"/>
    <mergeCell ref="B34:D35"/>
    <mergeCell ref="E34:F35"/>
    <mergeCell ref="J34:N35"/>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6"/>
  <sheetViews>
    <sheetView showGridLines="0" topLeftCell="A18" zoomScale="108" workbookViewId="0">
      <selection activeCell="M25" sqref="M25:M26"/>
    </sheetView>
  </sheetViews>
  <sheetFormatPr baseColWidth="10" defaultColWidth="12.42578125" defaultRowHeight="18" customHeight="1"/>
  <cols>
    <col min="1" max="1" width="79.28515625" style="5" customWidth="1"/>
    <col min="2" max="2" width="12.42578125" style="5" customWidth="1"/>
    <col min="3" max="3" width="22.42578125" style="5" customWidth="1"/>
    <col min="4" max="4" width="15.7109375" style="5" customWidth="1"/>
    <col min="5" max="9" width="19" style="5" customWidth="1"/>
    <col min="10" max="14" width="18.85546875" style="5" customWidth="1"/>
    <col min="15" max="16384" width="12.42578125" style="5"/>
  </cols>
  <sheetData>
    <row r="1" spans="1:18" ht="34.5" customHeight="1">
      <c r="A1" s="1036"/>
      <c r="B1" s="714" t="s">
        <v>6</v>
      </c>
      <c r="C1" s="715"/>
      <c r="D1" s="715"/>
      <c r="E1" s="715"/>
      <c r="F1" s="715"/>
      <c r="G1" s="715"/>
      <c r="H1" s="716"/>
      <c r="I1" s="939" t="s">
        <v>7</v>
      </c>
      <c r="J1" s="671"/>
      <c r="K1" s="671"/>
      <c r="L1" s="940"/>
      <c r="M1" s="1039"/>
      <c r="N1" s="1040"/>
    </row>
    <row r="2" spans="1:18" ht="37.5" customHeight="1">
      <c r="A2" s="1037"/>
      <c r="B2" s="700"/>
      <c r="C2" s="701"/>
      <c r="D2" s="701"/>
      <c r="E2" s="701"/>
      <c r="F2" s="701"/>
      <c r="G2" s="701"/>
      <c r="H2" s="702"/>
      <c r="I2" s="939" t="s">
        <v>8</v>
      </c>
      <c r="J2" s="671"/>
      <c r="K2" s="671"/>
      <c r="L2" s="940"/>
      <c r="M2" s="1041"/>
      <c r="N2" s="1042"/>
    </row>
    <row r="3" spans="1:18" ht="33.75" customHeight="1">
      <c r="A3" s="1037"/>
      <c r="B3" s="714" t="s">
        <v>9</v>
      </c>
      <c r="C3" s="715"/>
      <c r="D3" s="715"/>
      <c r="E3" s="715"/>
      <c r="F3" s="715"/>
      <c r="G3" s="715"/>
      <c r="H3" s="716"/>
      <c r="I3" s="939" t="s">
        <v>10</v>
      </c>
      <c r="J3" s="671"/>
      <c r="K3" s="671"/>
      <c r="L3" s="940"/>
      <c r="M3" s="1041"/>
      <c r="N3" s="1042"/>
    </row>
    <row r="4" spans="1:18" ht="38.25" customHeight="1">
      <c r="A4" s="1038"/>
      <c r="B4" s="700"/>
      <c r="C4" s="701"/>
      <c r="D4" s="701"/>
      <c r="E4" s="701"/>
      <c r="F4" s="701"/>
      <c r="G4" s="701"/>
      <c r="H4" s="702"/>
      <c r="I4" s="939" t="s">
        <v>11</v>
      </c>
      <c r="J4" s="671"/>
      <c r="K4" s="671"/>
      <c r="L4" s="940"/>
      <c r="M4" s="1043"/>
      <c r="N4" s="1044"/>
    </row>
    <row r="5" spans="1:18" ht="35.1" customHeight="1">
      <c r="A5" s="1010" t="s">
        <v>70</v>
      </c>
      <c r="B5" s="1011"/>
      <c r="C5" s="1011"/>
      <c r="D5" s="1012"/>
      <c r="E5" s="1011"/>
      <c r="F5" s="1011"/>
      <c r="G5" s="1012"/>
      <c r="H5" s="1011"/>
      <c r="I5" s="1011"/>
      <c r="J5" s="1013"/>
      <c r="K5" s="1013"/>
      <c r="L5" s="1011"/>
      <c r="M5" s="1011"/>
      <c r="N5" s="1011"/>
    </row>
    <row r="6" spans="1:18" ht="35.1" customHeight="1" thickBot="1">
      <c r="A6" s="47" t="s">
        <v>13</v>
      </c>
      <c r="B6" s="1014" t="s">
        <v>441</v>
      </c>
      <c r="C6" s="1015"/>
      <c r="D6" s="1016"/>
      <c r="E6" s="1015"/>
      <c r="F6" s="1015"/>
      <c r="G6" s="48"/>
      <c r="H6" s="49"/>
      <c r="I6" s="50"/>
      <c r="J6" s="51"/>
      <c r="K6" s="51"/>
      <c r="L6" s="52"/>
      <c r="M6" s="49"/>
      <c r="N6" s="49"/>
    </row>
    <row r="7" spans="1:18" ht="20.25" customHeight="1">
      <c r="A7" s="1045" t="s">
        <v>14</v>
      </c>
      <c r="B7" s="1046"/>
      <c r="C7" s="1047"/>
      <c r="D7" s="1048" t="s">
        <v>71</v>
      </c>
      <c r="E7" s="1049"/>
      <c r="F7" s="1049"/>
      <c r="G7" s="1049"/>
      <c r="H7" s="1049"/>
      <c r="I7" s="1049"/>
      <c r="J7" s="1049"/>
      <c r="K7" s="1049"/>
      <c r="L7" s="1049"/>
      <c r="M7" s="1049"/>
      <c r="N7" s="1050"/>
    </row>
    <row r="8" spans="1:18" s="130" customFormat="1" ht="27.95" customHeight="1">
      <c r="A8" s="692" t="s">
        <v>16</v>
      </c>
      <c r="B8" s="693"/>
      <c r="C8" s="693"/>
      <c r="D8" s="693"/>
      <c r="E8" s="693"/>
      <c r="F8" s="693"/>
      <c r="G8" s="904" t="s">
        <v>100</v>
      </c>
      <c r="H8" s="905"/>
      <c r="I8" s="1022"/>
      <c r="J8" s="1051" t="s">
        <v>18</v>
      </c>
      <c r="K8" s="1052"/>
      <c r="L8" s="1052"/>
      <c r="M8" s="1052"/>
      <c r="N8" s="1053"/>
      <c r="O8" s="338"/>
      <c r="P8" s="338"/>
      <c r="Q8" s="338"/>
      <c r="R8" s="338"/>
    </row>
    <row r="9" spans="1:18" s="130" customFormat="1" ht="27.95" customHeight="1">
      <c r="A9" s="689" t="s">
        <v>101</v>
      </c>
      <c r="B9" s="690"/>
      <c r="C9" s="690"/>
      <c r="D9" s="690"/>
      <c r="E9" s="690"/>
      <c r="F9" s="691"/>
      <c r="G9" s="907"/>
      <c r="H9" s="908"/>
      <c r="I9" s="1023"/>
      <c r="J9" s="181" t="s">
        <v>20</v>
      </c>
      <c r="K9" s="678" t="s">
        <v>21</v>
      </c>
      <c r="L9" s="679"/>
      <c r="M9" s="679"/>
      <c r="N9" s="182" t="s">
        <v>22</v>
      </c>
      <c r="O9" s="338"/>
      <c r="P9" s="338"/>
      <c r="Q9" s="338"/>
      <c r="R9" s="338"/>
    </row>
    <row r="10" spans="1:18" s="130" customFormat="1" ht="65.099999999999994" customHeight="1">
      <c r="A10" s="1017" t="s">
        <v>102</v>
      </c>
      <c r="B10" s="1018"/>
      <c r="C10" s="1018"/>
      <c r="D10" s="1018"/>
      <c r="E10" s="1018"/>
      <c r="F10" s="1018"/>
      <c r="G10" s="907"/>
      <c r="H10" s="908"/>
      <c r="I10" s="1023"/>
      <c r="J10" s="342" t="s">
        <v>320</v>
      </c>
      <c r="K10" s="1019" t="s">
        <v>321</v>
      </c>
      <c r="L10" s="1020"/>
      <c r="M10" s="1021"/>
      <c r="N10" s="343">
        <v>18739000</v>
      </c>
      <c r="O10" s="341"/>
      <c r="P10" s="209"/>
      <c r="Q10" s="341"/>
      <c r="R10" s="339"/>
    </row>
    <row r="11" spans="1:18" s="130" customFormat="1" ht="65.099999999999994" customHeight="1">
      <c r="A11" s="692" t="s">
        <v>75</v>
      </c>
      <c r="B11" s="693"/>
      <c r="C11" s="693"/>
      <c r="D11" s="693"/>
      <c r="E11" s="693"/>
      <c r="F11" s="693"/>
      <c r="G11" s="907"/>
      <c r="H11" s="908"/>
      <c r="I11" s="1023"/>
      <c r="J11" s="342" t="s">
        <v>318</v>
      </c>
      <c r="K11" s="1019" t="s">
        <v>321</v>
      </c>
      <c r="L11" s="1020"/>
      <c r="M11" s="1021"/>
      <c r="N11" s="345">
        <v>14329000</v>
      </c>
      <c r="O11" s="341"/>
      <c r="P11" s="209"/>
      <c r="Q11" s="341"/>
      <c r="R11" s="339"/>
    </row>
    <row r="12" spans="1:18" s="130" customFormat="1" ht="65.099999999999994" customHeight="1">
      <c r="A12" s="692" t="s">
        <v>103</v>
      </c>
      <c r="B12" s="693"/>
      <c r="C12" s="693"/>
      <c r="D12" s="693"/>
      <c r="E12" s="693"/>
      <c r="F12" s="693"/>
      <c r="G12" s="907"/>
      <c r="H12" s="908"/>
      <c r="I12" s="1023"/>
      <c r="J12" s="185" t="s">
        <v>319</v>
      </c>
      <c r="K12" s="1019" t="s">
        <v>321</v>
      </c>
      <c r="L12" s="1020"/>
      <c r="M12" s="1021"/>
      <c r="N12" s="345">
        <v>14329000</v>
      </c>
      <c r="O12" s="341"/>
      <c r="P12" s="209"/>
      <c r="Q12" s="341"/>
      <c r="R12" s="339"/>
    </row>
    <row r="13" spans="1:18" s="130" customFormat="1" ht="65.099999999999994" customHeight="1">
      <c r="A13" s="346"/>
      <c r="B13" s="347"/>
      <c r="C13" s="347"/>
      <c r="D13" s="347"/>
      <c r="E13" s="347"/>
      <c r="F13" s="348"/>
      <c r="G13" s="910"/>
      <c r="H13" s="911"/>
      <c r="I13" s="1024"/>
      <c r="J13" s="227" t="s">
        <v>414</v>
      </c>
      <c r="K13" s="1019" t="s">
        <v>416</v>
      </c>
      <c r="L13" s="1020"/>
      <c r="M13" s="1021"/>
      <c r="N13" s="349">
        <v>8000000</v>
      </c>
      <c r="O13" s="341"/>
      <c r="P13" s="209"/>
      <c r="Q13" s="341"/>
      <c r="R13" s="339"/>
    </row>
    <row r="14" spans="1:18" s="130" customFormat="1" ht="65.099999999999994" customHeight="1">
      <c r="A14" s="346"/>
      <c r="B14" s="347"/>
      <c r="C14" s="347"/>
      <c r="D14" s="347"/>
      <c r="E14" s="347"/>
      <c r="F14" s="348"/>
      <c r="G14" s="910"/>
      <c r="H14" s="911"/>
      <c r="I14" s="1024"/>
      <c r="J14" s="227" t="s">
        <v>415</v>
      </c>
      <c r="K14" s="1019" t="s">
        <v>417</v>
      </c>
      <c r="L14" s="1020"/>
      <c r="M14" s="1021"/>
      <c r="N14" s="349">
        <v>17750000</v>
      </c>
      <c r="O14" s="341"/>
      <c r="P14" s="209"/>
      <c r="Q14" s="341"/>
      <c r="R14" s="339"/>
    </row>
    <row r="15" spans="1:18" s="130" customFormat="1" ht="27.95" customHeight="1" thickBot="1">
      <c r="A15" s="1028" t="s">
        <v>403</v>
      </c>
      <c r="B15" s="1029"/>
      <c r="C15" s="1029"/>
      <c r="D15" s="1029"/>
      <c r="E15" s="1029"/>
      <c r="F15" s="1030"/>
      <c r="G15" s="910"/>
      <c r="H15" s="911"/>
      <c r="I15" s="1024"/>
      <c r="J15" s="385"/>
      <c r="K15" s="1025"/>
      <c r="L15" s="1026"/>
      <c r="M15" s="1027"/>
      <c r="N15" s="386"/>
      <c r="O15" s="338"/>
      <c r="P15" s="338"/>
      <c r="Q15" s="338"/>
      <c r="R15" s="338"/>
    </row>
    <row r="16" spans="1:18" s="130" customFormat="1" ht="27.95" customHeight="1">
      <c r="A16" s="970" t="s">
        <v>27</v>
      </c>
      <c r="B16" s="957" t="s">
        <v>446</v>
      </c>
      <c r="C16" s="958" t="s">
        <v>28</v>
      </c>
      <c r="D16" s="958" t="s">
        <v>29</v>
      </c>
      <c r="E16" s="958" t="s">
        <v>30</v>
      </c>
      <c r="F16" s="958" t="s">
        <v>31</v>
      </c>
      <c r="G16" s="959"/>
      <c r="H16" s="959"/>
      <c r="I16" s="959"/>
      <c r="J16" s="958" t="s">
        <v>32</v>
      </c>
      <c r="K16" s="959"/>
      <c r="L16" s="1003" t="s">
        <v>33</v>
      </c>
      <c r="M16" s="1004"/>
      <c r="N16" s="1005"/>
      <c r="O16" s="338"/>
      <c r="P16" s="338"/>
      <c r="Q16" s="338"/>
      <c r="R16" s="338"/>
    </row>
    <row r="17" spans="1:18" s="130" customFormat="1" ht="27.95" customHeight="1">
      <c r="A17" s="971"/>
      <c r="B17" s="731"/>
      <c r="C17" s="731"/>
      <c r="D17" s="731"/>
      <c r="E17" s="731"/>
      <c r="F17" s="731"/>
      <c r="G17" s="731"/>
      <c r="H17" s="731"/>
      <c r="I17" s="731"/>
      <c r="J17" s="731"/>
      <c r="K17" s="731"/>
      <c r="L17" s="686" t="s">
        <v>40</v>
      </c>
      <c r="M17" s="686" t="s">
        <v>41</v>
      </c>
      <c r="N17" s="1006" t="s">
        <v>42</v>
      </c>
      <c r="O17" s="338"/>
      <c r="P17" s="338"/>
      <c r="Q17" s="338"/>
      <c r="R17" s="338"/>
    </row>
    <row r="18" spans="1:18" s="130" customFormat="1" ht="27.95" customHeight="1" thickBot="1">
      <c r="A18" s="972"/>
      <c r="B18" s="973"/>
      <c r="C18" s="973"/>
      <c r="D18" s="973"/>
      <c r="E18" s="973"/>
      <c r="F18" s="312" t="s">
        <v>34</v>
      </c>
      <c r="G18" s="312" t="s">
        <v>35</v>
      </c>
      <c r="H18" s="312" t="s">
        <v>36</v>
      </c>
      <c r="I18" s="312" t="s">
        <v>37</v>
      </c>
      <c r="J18" s="312" t="s">
        <v>38</v>
      </c>
      <c r="K18" s="313" t="s">
        <v>39</v>
      </c>
      <c r="L18" s="973"/>
      <c r="M18" s="973"/>
      <c r="N18" s="1007"/>
    </row>
    <row r="19" spans="1:18" s="130" customFormat="1" ht="27.95" customHeight="1">
      <c r="A19" s="725" t="s">
        <v>104</v>
      </c>
      <c r="B19" s="249" t="s">
        <v>44</v>
      </c>
      <c r="C19" s="966" t="s">
        <v>105</v>
      </c>
      <c r="D19" s="408">
        <v>1</v>
      </c>
      <c r="E19" s="258">
        <v>75000000</v>
      </c>
      <c r="F19" s="258">
        <f>E19</f>
        <v>75000000</v>
      </c>
      <c r="G19" s="410"/>
      <c r="H19" s="410"/>
      <c r="I19" s="410"/>
      <c r="J19" s="251">
        <v>44927</v>
      </c>
      <c r="K19" s="251">
        <v>45290</v>
      </c>
      <c r="L19" s="819">
        <f>+D20/D19</f>
        <v>0</v>
      </c>
      <c r="M19" s="819">
        <f>+E20/E19</f>
        <v>0.31733333333333336</v>
      </c>
      <c r="N19" s="878">
        <f>+L19*L19/M19</f>
        <v>0</v>
      </c>
    </row>
    <row r="20" spans="1:18" s="130" customFormat="1" ht="27.95" customHeight="1">
      <c r="A20" s="724"/>
      <c r="B20" s="243" t="s">
        <v>46</v>
      </c>
      <c r="C20" s="967"/>
      <c r="D20" s="415">
        <v>0</v>
      </c>
      <c r="E20" s="248">
        <v>23800000</v>
      </c>
      <c r="F20" s="248">
        <f>+E20</f>
        <v>23800000</v>
      </c>
      <c r="G20" s="403"/>
      <c r="H20" s="403"/>
      <c r="I20" s="403"/>
      <c r="J20" s="245"/>
      <c r="K20" s="245"/>
      <c r="L20" s="820"/>
      <c r="M20" s="820"/>
      <c r="N20" s="879"/>
    </row>
    <row r="21" spans="1:18" s="130" customFormat="1" ht="27.95" customHeight="1">
      <c r="A21" s="723" t="s">
        <v>106</v>
      </c>
      <c r="B21" s="243" t="s">
        <v>44</v>
      </c>
      <c r="C21" s="976" t="s">
        <v>107</v>
      </c>
      <c r="D21" s="404">
        <v>1</v>
      </c>
      <c r="E21" s="248">
        <v>150000000</v>
      </c>
      <c r="F21" s="248">
        <f t="shared" ref="F21:F26" si="0">+E21</f>
        <v>150000000</v>
      </c>
      <c r="G21" s="403"/>
      <c r="H21" s="403"/>
      <c r="I21" s="403"/>
      <c r="J21" s="245">
        <v>44927</v>
      </c>
      <c r="K21" s="245">
        <v>45290</v>
      </c>
      <c r="L21" s="821">
        <f t="shared" ref="L21:L25" si="1">+D22/D21</f>
        <v>1</v>
      </c>
      <c r="M21" s="821">
        <f t="shared" ref="M21:M25" si="2">+E22/E21</f>
        <v>9.5526666666666663E-2</v>
      </c>
      <c r="N21" s="879">
        <f>+L21*L21/M21</f>
        <v>10.468281108242028</v>
      </c>
    </row>
    <row r="22" spans="1:18" s="130" customFormat="1" ht="27.95" customHeight="1">
      <c r="A22" s="724"/>
      <c r="B22" s="243" t="s">
        <v>46</v>
      </c>
      <c r="C22" s="967"/>
      <c r="D22" s="404">
        <v>1</v>
      </c>
      <c r="E22" s="248">
        <v>14329000</v>
      </c>
      <c r="F22" s="248">
        <f t="shared" si="0"/>
        <v>14329000</v>
      </c>
      <c r="G22" s="403"/>
      <c r="H22" s="403"/>
      <c r="I22" s="403"/>
      <c r="J22" s="245"/>
      <c r="K22" s="245"/>
      <c r="L22" s="820"/>
      <c r="M22" s="820"/>
      <c r="N22" s="879"/>
    </row>
    <row r="23" spans="1:18" s="130" customFormat="1" ht="27.95" customHeight="1">
      <c r="A23" s="974" t="s">
        <v>108</v>
      </c>
      <c r="B23" s="243" t="s">
        <v>44</v>
      </c>
      <c r="C23" s="976" t="s">
        <v>109</v>
      </c>
      <c r="D23" s="404">
        <v>8</v>
      </c>
      <c r="E23" s="248">
        <f>150000000+16343333</f>
        <v>166343333</v>
      </c>
      <c r="F23" s="248">
        <f t="shared" si="0"/>
        <v>166343333</v>
      </c>
      <c r="G23" s="403"/>
      <c r="H23" s="403"/>
      <c r="I23" s="405"/>
      <c r="J23" s="245">
        <v>44927</v>
      </c>
      <c r="K23" s="245">
        <v>45290</v>
      </c>
      <c r="L23" s="821">
        <f t="shared" si="1"/>
        <v>0.375</v>
      </c>
      <c r="M23" s="821">
        <f t="shared" si="2"/>
        <v>0.2409414268499718</v>
      </c>
      <c r="N23" s="879">
        <f t="shared" ref="N23" si="3">+L23*L23/M23</f>
        <v>0.5836480751297437</v>
      </c>
    </row>
    <row r="24" spans="1:18" s="130" customFormat="1" ht="27.95" customHeight="1">
      <c r="A24" s="975"/>
      <c r="B24" s="243" t="s">
        <v>46</v>
      </c>
      <c r="C24" s="967"/>
      <c r="D24" s="404">
        <v>3</v>
      </c>
      <c r="E24" s="248">
        <f>14329000+17750000+8000000</f>
        <v>40079000</v>
      </c>
      <c r="F24" s="248">
        <f t="shared" si="0"/>
        <v>40079000</v>
      </c>
      <c r="G24" s="406"/>
      <c r="H24" s="403"/>
      <c r="I24" s="403"/>
      <c r="J24" s="245"/>
      <c r="K24" s="245"/>
      <c r="L24" s="820"/>
      <c r="M24" s="820"/>
      <c r="N24" s="879"/>
    </row>
    <row r="25" spans="1:18" s="130" customFormat="1" ht="27.95" customHeight="1">
      <c r="A25" s="723" t="s">
        <v>110</v>
      </c>
      <c r="B25" s="243" t="s">
        <v>44</v>
      </c>
      <c r="C25" s="976" t="s">
        <v>111</v>
      </c>
      <c r="D25" s="401">
        <v>1</v>
      </c>
      <c r="E25" s="248">
        <v>25000000</v>
      </c>
      <c r="F25" s="248">
        <f t="shared" si="0"/>
        <v>25000000</v>
      </c>
      <c r="G25" s="406"/>
      <c r="H25" s="403"/>
      <c r="I25" s="403"/>
      <c r="J25" s="245">
        <v>44927</v>
      </c>
      <c r="K25" s="245">
        <v>45290</v>
      </c>
      <c r="L25" s="821">
        <f t="shared" si="1"/>
        <v>0.5</v>
      </c>
      <c r="M25" s="821">
        <f t="shared" si="2"/>
        <v>0.74956</v>
      </c>
      <c r="N25" s="879">
        <f t="shared" ref="N25" si="4">+L25*L25/M25</f>
        <v>0.33352900368216021</v>
      </c>
    </row>
    <row r="26" spans="1:18" s="130" customFormat="1" ht="27.95" customHeight="1" thickBot="1">
      <c r="A26" s="985"/>
      <c r="B26" s="416" t="s">
        <v>46</v>
      </c>
      <c r="C26" s="986"/>
      <c r="D26" s="417">
        <v>0.5</v>
      </c>
      <c r="E26" s="424">
        <v>18739000</v>
      </c>
      <c r="F26" s="248">
        <f t="shared" si="0"/>
        <v>18739000</v>
      </c>
      <c r="G26" s="420"/>
      <c r="H26" s="419"/>
      <c r="I26" s="419"/>
      <c r="J26" s="421"/>
      <c r="K26" s="421"/>
      <c r="L26" s="820"/>
      <c r="M26" s="820"/>
      <c r="N26" s="879"/>
    </row>
    <row r="27" spans="1:18" s="130" customFormat="1" ht="27.95" customHeight="1">
      <c r="A27" s="968" t="s">
        <v>51</v>
      </c>
      <c r="B27" s="249" t="s">
        <v>44</v>
      </c>
      <c r="C27" s="977"/>
      <c r="D27" s="422"/>
      <c r="E27" s="423">
        <f>E19+E21+E23+E25</f>
        <v>416343333</v>
      </c>
      <c r="F27" s="423">
        <f>F19+F21+F23+F25</f>
        <v>416343333</v>
      </c>
      <c r="G27" s="409">
        <f>G19+G21+G23</f>
        <v>0</v>
      </c>
      <c r="H27" s="409">
        <f>H19+H21+H23</f>
        <v>0</v>
      </c>
      <c r="I27" s="409">
        <f>I19+I21+I23</f>
        <v>0</v>
      </c>
      <c r="J27" s="410"/>
      <c r="K27" s="252"/>
      <c r="L27" s="949">
        <f>+(L19+L21+L23+L25)/4</f>
        <v>0.46875</v>
      </c>
      <c r="M27" s="949">
        <f>+E28/E27</f>
        <v>0.23285349449801326</v>
      </c>
      <c r="N27" s="1008"/>
    </row>
    <row r="28" spans="1:18" s="130" customFormat="1" ht="27.95" customHeight="1" thickBot="1">
      <c r="A28" s="969"/>
      <c r="B28" s="253" t="s">
        <v>46</v>
      </c>
      <c r="C28" s="978"/>
      <c r="D28" s="411"/>
      <c r="E28" s="412">
        <f>+E20+E22+E24+E26</f>
        <v>96947000</v>
      </c>
      <c r="F28" s="412">
        <f>+F20+F22+F24+F26</f>
        <v>96947000</v>
      </c>
      <c r="G28" s="413"/>
      <c r="H28" s="414"/>
      <c r="I28" s="413"/>
      <c r="J28" s="413"/>
      <c r="K28" s="256"/>
      <c r="L28" s="965"/>
      <c r="M28" s="965"/>
      <c r="N28" s="1009"/>
    </row>
    <row r="29" spans="1:18" s="130" customFormat="1" ht="27.95" customHeight="1" thickBot="1">
      <c r="A29" s="388"/>
      <c r="B29" s="389"/>
      <c r="C29" s="390"/>
      <c r="D29" s="391"/>
      <c r="E29" s="392"/>
      <c r="F29" s="393"/>
      <c r="G29" s="394"/>
      <c r="H29" s="395"/>
      <c r="I29" s="396"/>
      <c r="J29" s="397"/>
      <c r="K29" s="397"/>
      <c r="L29" s="398"/>
      <c r="M29" s="399"/>
      <c r="N29" s="400"/>
    </row>
    <row r="30" spans="1:18" s="130" customFormat="1" ht="27.95" customHeight="1" thickBot="1">
      <c r="A30" s="217" t="s">
        <v>52</v>
      </c>
      <c r="B30" s="754" t="s">
        <v>53</v>
      </c>
      <c r="C30" s="755"/>
      <c r="D30" s="756"/>
      <c r="E30" s="995" t="s">
        <v>86</v>
      </c>
      <c r="F30" s="996"/>
      <c r="G30" s="996"/>
      <c r="H30" s="996"/>
      <c r="I30" s="366"/>
      <c r="J30" s="997" t="s">
        <v>55</v>
      </c>
      <c r="K30" s="998"/>
      <c r="L30" s="998"/>
      <c r="M30" s="998"/>
      <c r="N30" s="999"/>
    </row>
    <row r="31" spans="1:18" s="130" customFormat="1" ht="27.95" customHeight="1">
      <c r="A31" s="989" t="s">
        <v>96</v>
      </c>
      <c r="B31" s="1000" t="s">
        <v>112</v>
      </c>
      <c r="C31" s="1001"/>
      <c r="D31" s="1002"/>
      <c r="E31" s="1000" t="s">
        <v>113</v>
      </c>
      <c r="F31" s="1001"/>
      <c r="G31" s="1002"/>
      <c r="H31" s="207" t="s">
        <v>44</v>
      </c>
      <c r="I31" s="425">
        <v>1</v>
      </c>
      <c r="J31" s="991" t="s">
        <v>66</v>
      </c>
      <c r="K31" s="992"/>
      <c r="L31" s="992"/>
      <c r="M31" s="992"/>
      <c r="N31" s="993"/>
    </row>
    <row r="32" spans="1:18" s="130" customFormat="1" ht="27.95" customHeight="1">
      <c r="A32" s="990"/>
      <c r="B32" s="862"/>
      <c r="C32" s="863"/>
      <c r="D32" s="864"/>
      <c r="E32" s="862"/>
      <c r="F32" s="863"/>
      <c r="G32" s="864"/>
      <c r="H32" s="32" t="s">
        <v>46</v>
      </c>
      <c r="I32" s="426">
        <v>1</v>
      </c>
      <c r="J32" s="994"/>
      <c r="K32" s="992"/>
      <c r="L32" s="992"/>
      <c r="M32" s="992"/>
      <c r="N32" s="993"/>
    </row>
    <row r="33" spans="1:14" s="130" customFormat="1" ht="27.95" customHeight="1">
      <c r="A33" s="368" t="s">
        <v>96</v>
      </c>
      <c r="B33" s="767" t="s">
        <v>114</v>
      </c>
      <c r="C33" s="735"/>
      <c r="D33" s="736"/>
      <c r="E33" s="768" t="s">
        <v>115</v>
      </c>
      <c r="F33" s="769"/>
      <c r="G33" s="770"/>
      <c r="H33" s="32" t="s">
        <v>44</v>
      </c>
      <c r="I33" s="369">
        <v>1</v>
      </c>
      <c r="J33" s="987" t="s">
        <v>66</v>
      </c>
      <c r="K33" s="782"/>
      <c r="L33" s="782"/>
      <c r="M33" s="782"/>
      <c r="N33" s="783"/>
    </row>
    <row r="34" spans="1:14" s="130" customFormat="1" ht="27.95" customHeight="1">
      <c r="A34" s="367"/>
      <c r="B34" s="737"/>
      <c r="C34" s="738"/>
      <c r="D34" s="739"/>
      <c r="E34" s="771"/>
      <c r="F34" s="772"/>
      <c r="G34" s="773"/>
      <c r="H34" s="32" t="s">
        <v>46</v>
      </c>
      <c r="I34" s="369">
        <v>0</v>
      </c>
      <c r="J34" s="988"/>
      <c r="K34" s="785"/>
      <c r="L34" s="785"/>
      <c r="M34" s="785"/>
      <c r="N34" s="786"/>
    </row>
    <row r="35" spans="1:14" s="130" customFormat="1" ht="27.95" customHeight="1">
      <c r="A35" s="368" t="s">
        <v>96</v>
      </c>
      <c r="B35" s="767" t="s">
        <v>116</v>
      </c>
      <c r="C35" s="735"/>
      <c r="D35" s="736"/>
      <c r="E35" s="768" t="s">
        <v>117</v>
      </c>
      <c r="F35" s="769"/>
      <c r="G35" s="770"/>
      <c r="H35" s="32" t="s">
        <v>44</v>
      </c>
      <c r="I35" s="370">
        <v>8</v>
      </c>
      <c r="J35" s="987" t="s">
        <v>67</v>
      </c>
      <c r="K35" s="788"/>
      <c r="L35" s="788"/>
      <c r="M35" s="788"/>
      <c r="N35" s="789"/>
    </row>
    <row r="36" spans="1:14" s="130" customFormat="1" ht="27.95" customHeight="1">
      <c r="A36" s="367"/>
      <c r="B36" s="737"/>
      <c r="C36" s="738"/>
      <c r="D36" s="739"/>
      <c r="E36" s="771"/>
      <c r="F36" s="772"/>
      <c r="G36" s="773"/>
      <c r="H36" s="32" t="s">
        <v>46</v>
      </c>
      <c r="I36" s="371">
        <v>3</v>
      </c>
      <c r="J36" s="1031"/>
      <c r="K36" s="791"/>
      <c r="L36" s="791"/>
      <c r="M36" s="791"/>
      <c r="N36" s="792"/>
    </row>
    <row r="37" spans="1:14" s="130" customFormat="1" ht="27.95" customHeight="1">
      <c r="A37" s="982" t="s">
        <v>96</v>
      </c>
      <c r="B37" s="838" t="s">
        <v>118</v>
      </c>
      <c r="C37" s="839"/>
      <c r="D37" s="839"/>
      <c r="E37" s="979" t="s">
        <v>119</v>
      </c>
      <c r="F37" s="980"/>
      <c r="G37" s="980"/>
      <c r="H37" s="32" t="s">
        <v>44</v>
      </c>
      <c r="I37" s="369">
        <v>1</v>
      </c>
      <c r="J37" s="987" t="s">
        <v>66</v>
      </c>
      <c r="K37" s="782"/>
      <c r="L37" s="782"/>
      <c r="M37" s="782"/>
      <c r="N37" s="783"/>
    </row>
    <row r="38" spans="1:14" s="130" customFormat="1" ht="27.95" customHeight="1">
      <c r="A38" s="983"/>
      <c r="B38" s="839"/>
      <c r="C38" s="839"/>
      <c r="D38" s="839"/>
      <c r="E38" s="980"/>
      <c r="F38" s="980"/>
      <c r="G38" s="980"/>
      <c r="H38" s="32" t="s">
        <v>46</v>
      </c>
      <c r="I38" s="369">
        <v>0.5</v>
      </c>
      <c r="J38" s="1032"/>
      <c r="K38" s="831"/>
      <c r="L38" s="831"/>
      <c r="M38" s="831"/>
      <c r="N38" s="832"/>
    </row>
    <row r="39" spans="1:14" s="130" customFormat="1" ht="27.95" customHeight="1">
      <c r="A39" s="983"/>
      <c r="B39" s="839"/>
      <c r="C39" s="839"/>
      <c r="D39" s="839"/>
      <c r="E39" s="980"/>
      <c r="F39" s="980"/>
      <c r="G39" s="980"/>
      <c r="H39" s="34"/>
      <c r="I39" s="369"/>
      <c r="J39" s="1032"/>
      <c r="K39" s="831"/>
      <c r="L39" s="831"/>
      <c r="M39" s="831"/>
      <c r="N39" s="832"/>
    </row>
    <row r="40" spans="1:14" s="130" customFormat="1" ht="27.95" customHeight="1" thickBot="1">
      <c r="A40" s="984"/>
      <c r="B40" s="840"/>
      <c r="C40" s="840"/>
      <c r="D40" s="840"/>
      <c r="E40" s="981"/>
      <c r="F40" s="981"/>
      <c r="G40" s="981"/>
      <c r="H40" s="36"/>
      <c r="I40" s="373"/>
      <c r="J40" s="1033"/>
      <c r="K40" s="1034"/>
      <c r="L40" s="1034"/>
      <c r="M40" s="1034"/>
      <c r="N40" s="1035"/>
    </row>
    <row r="41" spans="1:14" s="130" customFormat="1" ht="27.95" customHeight="1" thickBot="1">
      <c r="A41" s="273" t="s">
        <v>404</v>
      </c>
      <c r="B41" s="273"/>
      <c r="C41" s="379"/>
      <c r="D41" s="380"/>
      <c r="E41" s="381"/>
      <c r="F41" s="273"/>
      <c r="G41" s="178"/>
      <c r="H41" s="273"/>
      <c r="I41" s="379"/>
      <c r="J41" s="382"/>
      <c r="K41" s="382"/>
      <c r="L41" s="381"/>
      <c r="M41" s="273"/>
      <c r="N41" s="273"/>
    </row>
    <row r="42" spans="1:14" s="130" customFormat="1" ht="27.95" customHeight="1" thickTop="1" thickBot="1">
      <c r="A42" s="383" t="s">
        <v>405</v>
      </c>
    </row>
    <row r="43" spans="1:14" s="130" customFormat="1" ht="27.95" customHeight="1" thickTop="1">
      <c r="A43" s="384" t="s">
        <v>406</v>
      </c>
    </row>
    <row r="44" spans="1:14" s="130" customFormat="1" ht="18" customHeight="1"/>
    <row r="45" spans="1:14" s="130" customFormat="1" ht="18" customHeight="1"/>
    <row r="46" spans="1:14" s="130" customFormat="1" ht="18" customHeight="1">
      <c r="D46" s="279"/>
    </row>
  </sheetData>
  <mergeCells count="83">
    <mergeCell ref="M23:M24"/>
    <mergeCell ref="M25:M26"/>
    <mergeCell ref="J35:N36"/>
    <mergeCell ref="J37:N40"/>
    <mergeCell ref="A1:A4"/>
    <mergeCell ref="B1:H2"/>
    <mergeCell ref="I1:L1"/>
    <mergeCell ref="M1:N4"/>
    <mergeCell ref="I2:L2"/>
    <mergeCell ref="B3:H4"/>
    <mergeCell ref="I3:L3"/>
    <mergeCell ref="I4:L4"/>
    <mergeCell ref="A7:C7"/>
    <mergeCell ref="D7:N7"/>
    <mergeCell ref="J8:N8"/>
    <mergeCell ref="A9:F9"/>
    <mergeCell ref="A5:N5"/>
    <mergeCell ref="B6:F6"/>
    <mergeCell ref="K9:M9"/>
    <mergeCell ref="A10:F10"/>
    <mergeCell ref="K10:M10"/>
    <mergeCell ref="A8:F8"/>
    <mergeCell ref="G8:I15"/>
    <mergeCell ref="A11:F11"/>
    <mergeCell ref="K15:M15"/>
    <mergeCell ref="A15:F15"/>
    <mergeCell ref="K11:M11"/>
    <mergeCell ref="A12:F12"/>
    <mergeCell ref="K12:M12"/>
    <mergeCell ref="K13:M13"/>
    <mergeCell ref="K14:M14"/>
    <mergeCell ref="L16:N16"/>
    <mergeCell ref="M17:M18"/>
    <mergeCell ref="N17:N18"/>
    <mergeCell ref="J16:K17"/>
    <mergeCell ref="N27:N28"/>
    <mergeCell ref="M27:M28"/>
    <mergeCell ref="N19:N20"/>
    <mergeCell ref="N21:N22"/>
    <mergeCell ref="N23:N24"/>
    <mergeCell ref="N25:N26"/>
    <mergeCell ref="L19:L20"/>
    <mergeCell ref="L21:L22"/>
    <mergeCell ref="L23:L24"/>
    <mergeCell ref="L25:L26"/>
    <mergeCell ref="M19:M20"/>
    <mergeCell ref="M21:M22"/>
    <mergeCell ref="J33:N34"/>
    <mergeCell ref="A31:A32"/>
    <mergeCell ref="J31:N32"/>
    <mergeCell ref="B30:D30"/>
    <mergeCell ref="E30:H30"/>
    <mergeCell ref="J30:N30"/>
    <mergeCell ref="B33:D34"/>
    <mergeCell ref="E33:G34"/>
    <mergeCell ref="B31:D32"/>
    <mergeCell ref="E31:G32"/>
    <mergeCell ref="A37:A38"/>
    <mergeCell ref="A39:A40"/>
    <mergeCell ref="B35:D36"/>
    <mergeCell ref="A25:A26"/>
    <mergeCell ref="C25:C26"/>
    <mergeCell ref="E35:G36"/>
    <mergeCell ref="B37:D38"/>
    <mergeCell ref="E37:G38"/>
    <mergeCell ref="B39:D40"/>
    <mergeCell ref="E39:G40"/>
    <mergeCell ref="A19:A20"/>
    <mergeCell ref="C19:C20"/>
    <mergeCell ref="A27:A28"/>
    <mergeCell ref="L27:L28"/>
    <mergeCell ref="A16:A18"/>
    <mergeCell ref="C16:C18"/>
    <mergeCell ref="B16:B18"/>
    <mergeCell ref="L17:L18"/>
    <mergeCell ref="D16:D18"/>
    <mergeCell ref="E16:E18"/>
    <mergeCell ref="F16:I17"/>
    <mergeCell ref="A21:A22"/>
    <mergeCell ref="A23:A24"/>
    <mergeCell ref="C23:C24"/>
    <mergeCell ref="C21:C22"/>
    <mergeCell ref="C27:C28"/>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0"/>
  <sheetViews>
    <sheetView showGridLines="0" topLeftCell="A12" zoomScale="94" zoomScaleNormal="100" workbookViewId="0">
      <selection activeCell="D38" sqref="D38"/>
    </sheetView>
  </sheetViews>
  <sheetFormatPr baseColWidth="10" defaultColWidth="12.42578125" defaultRowHeight="18" customHeight="1"/>
  <cols>
    <col min="1" max="1" width="36.42578125" style="5" customWidth="1"/>
    <col min="2" max="2" width="7.140625" style="5" customWidth="1"/>
    <col min="3" max="3" width="15.140625" style="5" customWidth="1"/>
    <col min="4" max="4" width="11.140625" style="173" customWidth="1"/>
    <col min="5" max="9" width="19" style="5" customWidth="1"/>
    <col min="10" max="10" width="21.42578125" style="5" customWidth="1"/>
    <col min="11" max="11" width="18" style="5" customWidth="1"/>
    <col min="12" max="12" width="13" style="5" customWidth="1"/>
    <col min="13" max="13" width="16.28515625" style="5" customWidth="1"/>
    <col min="14" max="14" width="28.140625" style="5" customWidth="1"/>
    <col min="15" max="29" width="12.42578125" style="5" customWidth="1"/>
    <col min="30" max="16384" width="12.42578125" style="5"/>
  </cols>
  <sheetData>
    <row r="1" spans="1:28" ht="34.5" customHeight="1">
      <c r="A1" s="1036"/>
      <c r="B1" s="714" t="s">
        <v>6</v>
      </c>
      <c r="C1" s="715"/>
      <c r="D1" s="715"/>
      <c r="E1" s="715"/>
      <c r="F1" s="715"/>
      <c r="G1" s="715"/>
      <c r="H1" s="716"/>
      <c r="I1" s="939" t="s">
        <v>7</v>
      </c>
      <c r="J1" s="671"/>
      <c r="K1" s="671"/>
      <c r="L1" s="940"/>
      <c r="M1" s="1039"/>
      <c r="N1" s="1040"/>
      <c r="O1" s="53"/>
      <c r="P1" s="16"/>
      <c r="Q1" s="16"/>
      <c r="R1" s="16"/>
      <c r="S1" s="16"/>
      <c r="T1" s="16"/>
      <c r="U1" s="16"/>
      <c r="V1" s="16"/>
      <c r="W1" s="16"/>
      <c r="X1" s="16"/>
      <c r="Y1" s="16"/>
      <c r="Z1" s="16"/>
      <c r="AA1" s="16"/>
      <c r="AB1" s="16"/>
    </row>
    <row r="2" spans="1:28" ht="20.100000000000001" customHeight="1">
      <c r="A2" s="1037"/>
      <c r="B2" s="700"/>
      <c r="C2" s="701"/>
      <c r="D2" s="701"/>
      <c r="E2" s="701"/>
      <c r="F2" s="701"/>
      <c r="G2" s="701"/>
      <c r="H2" s="702"/>
      <c r="I2" s="939" t="s">
        <v>8</v>
      </c>
      <c r="J2" s="671"/>
      <c r="K2" s="671"/>
      <c r="L2" s="940"/>
      <c r="M2" s="1041"/>
      <c r="N2" s="1042"/>
      <c r="O2" s="53"/>
      <c r="P2" s="16"/>
      <c r="Q2" s="16"/>
      <c r="R2" s="16"/>
      <c r="S2" s="16"/>
      <c r="T2" s="16"/>
      <c r="U2" s="16"/>
      <c r="V2" s="16"/>
      <c r="W2" s="16"/>
      <c r="X2" s="16"/>
      <c r="Y2" s="16"/>
      <c r="Z2" s="16"/>
      <c r="AA2" s="16"/>
      <c r="AB2" s="16"/>
    </row>
    <row r="3" spans="1:28" ht="33.75" customHeight="1">
      <c r="A3" s="1037"/>
      <c r="B3" s="714" t="s">
        <v>9</v>
      </c>
      <c r="C3" s="715"/>
      <c r="D3" s="715"/>
      <c r="E3" s="715"/>
      <c r="F3" s="715"/>
      <c r="G3" s="715"/>
      <c r="H3" s="716"/>
      <c r="I3" s="939" t="s">
        <v>10</v>
      </c>
      <c r="J3" s="671"/>
      <c r="K3" s="671"/>
      <c r="L3" s="940"/>
      <c r="M3" s="1041"/>
      <c r="N3" s="1042"/>
      <c r="O3" s="53"/>
      <c r="P3" s="16"/>
      <c r="Q3" s="16"/>
      <c r="R3" s="16"/>
      <c r="S3" s="16"/>
      <c r="T3" s="16"/>
      <c r="U3" s="16"/>
      <c r="V3" s="16"/>
      <c r="W3" s="16"/>
      <c r="X3" s="16"/>
      <c r="Y3" s="16"/>
      <c r="Z3" s="16"/>
      <c r="AA3" s="16"/>
      <c r="AB3" s="16"/>
    </row>
    <row r="4" spans="1:28" ht="38.25" customHeight="1">
      <c r="A4" s="1038"/>
      <c r="B4" s="700"/>
      <c r="C4" s="701"/>
      <c r="D4" s="701"/>
      <c r="E4" s="701"/>
      <c r="F4" s="701"/>
      <c r="G4" s="701"/>
      <c r="H4" s="702"/>
      <c r="I4" s="939" t="s">
        <v>11</v>
      </c>
      <c r="J4" s="671"/>
      <c r="K4" s="671"/>
      <c r="L4" s="940"/>
      <c r="M4" s="1043"/>
      <c r="N4" s="1044"/>
      <c r="O4" s="53"/>
      <c r="P4" s="16"/>
      <c r="Q4" s="16"/>
      <c r="R4" s="16"/>
      <c r="S4" s="16"/>
      <c r="T4" s="16"/>
      <c r="U4" s="16"/>
      <c r="V4" s="16"/>
      <c r="W4" s="16"/>
      <c r="X4" s="16"/>
      <c r="Y4" s="16"/>
      <c r="Z4" s="16"/>
      <c r="AA4" s="16"/>
      <c r="AB4" s="16"/>
    </row>
    <row r="5" spans="1:28" ht="35.1" customHeight="1">
      <c r="A5" s="1099" t="s">
        <v>121</v>
      </c>
      <c r="B5" s="1100"/>
      <c r="C5" s="1100"/>
      <c r="D5" s="1101"/>
      <c r="E5" s="1100"/>
      <c r="F5" s="1100"/>
      <c r="G5" s="1101"/>
      <c r="H5" s="1100"/>
      <c r="I5" s="1100"/>
      <c r="J5" s="1101"/>
      <c r="K5" s="1101"/>
      <c r="L5" s="1100"/>
      <c r="M5" s="1100"/>
      <c r="N5" s="1100"/>
      <c r="O5" s="43"/>
      <c r="P5" s="16"/>
      <c r="Q5" s="98"/>
      <c r="R5" s="16"/>
      <c r="S5" s="16"/>
      <c r="T5" s="16"/>
      <c r="U5" s="16"/>
      <c r="V5" s="100"/>
      <c r="W5" s="99"/>
      <c r="X5" s="16"/>
      <c r="Y5" s="128" t="s">
        <v>273</v>
      </c>
      <c r="Z5" s="16"/>
      <c r="AA5" s="16"/>
      <c r="AB5" s="16"/>
    </row>
    <row r="6" spans="1:28" ht="35.1" customHeight="1" thickBot="1">
      <c r="A6" s="54" t="s">
        <v>13</v>
      </c>
      <c r="B6" s="1102" t="s">
        <v>441</v>
      </c>
      <c r="C6" s="1103"/>
      <c r="D6" s="1104"/>
      <c r="E6" s="1103"/>
      <c r="F6" s="1103"/>
      <c r="G6" s="51"/>
      <c r="H6" s="55"/>
      <c r="I6" s="55"/>
      <c r="J6" s="51"/>
      <c r="K6" s="51"/>
      <c r="L6" s="55"/>
      <c r="M6" s="55"/>
      <c r="N6" s="55"/>
      <c r="O6" s="43"/>
      <c r="P6" s="16"/>
      <c r="Q6" s="80"/>
      <c r="R6" s="81"/>
      <c r="S6" s="80"/>
      <c r="T6" s="82"/>
      <c r="U6" s="82"/>
      <c r="V6" s="80"/>
      <c r="W6" s="83"/>
      <c r="X6" s="84"/>
      <c r="Y6" s="84"/>
      <c r="Z6" s="83"/>
      <c r="AA6" s="84"/>
      <c r="AB6" s="82"/>
    </row>
    <row r="7" spans="1:28" ht="27" customHeight="1" thickBot="1">
      <c r="A7" s="1093" t="s">
        <v>14</v>
      </c>
      <c r="B7" s="1094"/>
      <c r="C7" s="1095"/>
      <c r="D7" s="1096" t="s">
        <v>15</v>
      </c>
      <c r="E7" s="1094"/>
      <c r="F7" s="1094"/>
      <c r="G7" s="1097"/>
      <c r="H7" s="1097"/>
      <c r="I7" s="1097"/>
      <c r="J7" s="1094"/>
      <c r="K7" s="1094"/>
      <c r="L7" s="1094"/>
      <c r="M7" s="1094"/>
      <c r="N7" s="1098"/>
      <c r="O7" s="15"/>
      <c r="P7" s="16"/>
      <c r="Q7" s="80"/>
      <c r="R7" s="81"/>
      <c r="S7" s="80"/>
      <c r="T7" s="82"/>
      <c r="U7" s="82"/>
      <c r="V7" s="80"/>
      <c r="W7" s="83"/>
      <c r="X7" s="84"/>
      <c r="Y7" s="84"/>
      <c r="Z7" s="83"/>
      <c r="AA7" s="84"/>
      <c r="AB7" s="82"/>
    </row>
    <row r="8" spans="1:28" s="130" customFormat="1" ht="27.95" customHeight="1">
      <c r="A8" s="1114" t="s">
        <v>122</v>
      </c>
      <c r="B8" s="1115"/>
      <c r="C8" s="1115"/>
      <c r="D8" s="1115"/>
      <c r="E8" s="1115"/>
      <c r="F8" s="1115"/>
      <c r="G8" s="1116" t="s">
        <v>123</v>
      </c>
      <c r="H8" s="1117"/>
      <c r="I8" s="1117"/>
      <c r="J8" s="1105" t="s">
        <v>18</v>
      </c>
      <c r="K8" s="1106"/>
      <c r="L8" s="1106"/>
      <c r="M8" s="1106"/>
      <c r="N8" s="1107"/>
      <c r="O8" s="272"/>
      <c r="P8" s="273"/>
      <c r="Q8" s="427"/>
      <c r="R8" s="428"/>
      <c r="S8" s="427"/>
      <c r="T8" s="429"/>
      <c r="U8" s="429"/>
      <c r="V8" s="427"/>
      <c r="W8" s="165"/>
      <c r="X8" s="430"/>
      <c r="Y8" s="430"/>
      <c r="Z8" s="165"/>
      <c r="AA8" s="430"/>
      <c r="AB8" s="429"/>
    </row>
    <row r="9" spans="1:28" s="130" customFormat="1" ht="27.95" customHeight="1">
      <c r="A9" s="1108" t="s">
        <v>124</v>
      </c>
      <c r="B9" s="1109"/>
      <c r="C9" s="1109"/>
      <c r="D9" s="1109"/>
      <c r="E9" s="1109"/>
      <c r="F9" s="1110"/>
      <c r="G9" s="1117"/>
      <c r="H9" s="1117"/>
      <c r="I9" s="1117"/>
      <c r="J9" s="275" t="s">
        <v>20</v>
      </c>
      <c r="K9" s="1111" t="s">
        <v>21</v>
      </c>
      <c r="L9" s="1112"/>
      <c r="M9" s="1113"/>
      <c r="N9" s="431" t="s">
        <v>22</v>
      </c>
      <c r="O9" s="432"/>
      <c r="P9" s="433"/>
      <c r="Q9" s="427"/>
      <c r="R9" s="428"/>
      <c r="S9" s="427"/>
      <c r="T9" s="429"/>
      <c r="U9" s="429"/>
      <c r="V9" s="427"/>
      <c r="W9" s="165"/>
      <c r="X9" s="430"/>
      <c r="Y9" s="430"/>
      <c r="Z9" s="165"/>
      <c r="AA9" s="430"/>
      <c r="AB9" s="429"/>
    </row>
    <row r="10" spans="1:28" s="130" customFormat="1" ht="27.95" customHeight="1">
      <c r="A10" s="1071" t="s">
        <v>125</v>
      </c>
      <c r="B10" s="1072"/>
      <c r="C10" s="1072"/>
      <c r="D10" s="1072"/>
      <c r="E10" s="1072"/>
      <c r="F10" s="1073"/>
      <c r="G10" s="1117"/>
      <c r="H10" s="1117"/>
      <c r="I10" s="1117"/>
      <c r="J10" s="372"/>
      <c r="K10" s="1120"/>
      <c r="L10" s="1121"/>
      <c r="M10" s="1122"/>
      <c r="N10" s="434"/>
      <c r="O10" s="202"/>
      <c r="P10" s="203"/>
      <c r="Q10" s="427"/>
      <c r="R10" s="428"/>
      <c r="S10" s="427"/>
      <c r="T10" s="429"/>
      <c r="U10" s="429"/>
      <c r="V10" s="427"/>
      <c r="W10" s="165"/>
      <c r="X10" s="430"/>
      <c r="Y10" s="430"/>
      <c r="Z10" s="165"/>
      <c r="AA10" s="430"/>
      <c r="AB10" s="429"/>
    </row>
    <row r="11" spans="1:28" s="130" customFormat="1" ht="27.95" customHeight="1">
      <c r="A11" s="1071" t="s">
        <v>75</v>
      </c>
      <c r="B11" s="1072"/>
      <c r="C11" s="1072"/>
      <c r="D11" s="1072"/>
      <c r="E11" s="1072"/>
      <c r="F11" s="1073"/>
      <c r="G11" s="1117"/>
      <c r="H11" s="1117"/>
      <c r="I11" s="1117"/>
      <c r="J11" s="372"/>
      <c r="K11" s="1119" t="s">
        <v>322</v>
      </c>
      <c r="L11" s="1119"/>
      <c r="M11" s="1119"/>
      <c r="N11" s="434"/>
      <c r="O11" s="202"/>
      <c r="P11" s="203"/>
      <c r="Q11" s="427"/>
      <c r="R11" s="428"/>
      <c r="S11" s="427"/>
      <c r="T11" s="429"/>
      <c r="U11" s="429"/>
      <c r="V11" s="427"/>
      <c r="W11" s="165"/>
      <c r="X11" s="430"/>
      <c r="Y11" s="430"/>
      <c r="Z11" s="165"/>
      <c r="AA11" s="430"/>
      <c r="AB11" s="429"/>
    </row>
    <row r="12" spans="1:28" s="130" customFormat="1" ht="27.95" customHeight="1">
      <c r="A12" s="1074" t="s">
        <v>126</v>
      </c>
      <c r="B12" s="1075"/>
      <c r="C12" s="1075"/>
      <c r="D12" s="1075"/>
      <c r="E12" s="1075"/>
      <c r="F12" s="1075"/>
      <c r="G12" s="1117"/>
      <c r="H12" s="1117"/>
      <c r="I12" s="1117"/>
      <c r="J12" s="68"/>
      <c r="K12" s="1076"/>
      <c r="L12" s="1076"/>
      <c r="M12" s="1076"/>
      <c r="N12" s="436"/>
      <c r="O12" s="202"/>
      <c r="P12" s="203"/>
      <c r="Q12" s="427"/>
      <c r="R12" s="428"/>
      <c r="S12" s="427"/>
      <c r="T12" s="429"/>
      <c r="U12" s="429"/>
      <c r="V12" s="427"/>
      <c r="W12" s="165"/>
      <c r="X12" s="430"/>
      <c r="Y12" s="430"/>
      <c r="Z12" s="165"/>
      <c r="AA12" s="430"/>
      <c r="AB12" s="429"/>
    </row>
    <row r="13" spans="1:28" s="130" customFormat="1" ht="27.95" customHeight="1" thickBot="1">
      <c r="A13" s="1077" t="s">
        <v>369</v>
      </c>
      <c r="B13" s="1078"/>
      <c r="C13" s="1078"/>
      <c r="D13" s="1079"/>
      <c r="E13" s="1078"/>
      <c r="F13" s="1080"/>
      <c r="G13" s="1118"/>
      <c r="H13" s="1118"/>
      <c r="I13" s="1118"/>
      <c r="J13" s="257"/>
      <c r="K13" s="1081"/>
      <c r="L13" s="1081"/>
      <c r="M13" s="1081"/>
      <c r="N13" s="437"/>
      <c r="O13" s="202"/>
      <c r="P13" s="203"/>
      <c r="Q13" s="427"/>
      <c r="R13" s="428"/>
      <c r="S13" s="427"/>
      <c r="T13" s="429"/>
      <c r="U13" s="429"/>
      <c r="V13" s="427"/>
      <c r="W13" s="165"/>
      <c r="X13" s="430"/>
      <c r="Y13" s="430"/>
      <c r="Z13" s="165"/>
      <c r="AA13" s="430"/>
      <c r="AB13" s="429"/>
    </row>
    <row r="14" spans="1:28" s="130" customFormat="1" ht="27.95" customHeight="1">
      <c r="A14" s="1082" t="s">
        <v>27</v>
      </c>
      <c r="B14" s="1085" t="s">
        <v>446</v>
      </c>
      <c r="C14" s="1088" t="s">
        <v>28</v>
      </c>
      <c r="D14" s="1088" t="s">
        <v>29</v>
      </c>
      <c r="E14" s="1088" t="s">
        <v>30</v>
      </c>
      <c r="F14" s="1058" t="s">
        <v>31</v>
      </c>
      <c r="G14" s="1059"/>
      <c r="H14" s="1059"/>
      <c r="I14" s="1060"/>
      <c r="J14" s="733" t="s">
        <v>32</v>
      </c>
      <c r="K14" s="740"/>
      <c r="L14" s="1064" t="s">
        <v>33</v>
      </c>
      <c r="M14" s="1065"/>
      <c r="N14" s="1066"/>
      <c r="O14" s="202"/>
      <c r="P14" s="203"/>
      <c r="Q14" s="427"/>
      <c r="R14" s="428"/>
      <c r="S14" s="427"/>
      <c r="T14" s="429"/>
      <c r="U14" s="429"/>
      <c r="V14" s="427"/>
      <c r="W14" s="165"/>
      <c r="X14" s="430"/>
      <c r="Y14" s="430"/>
      <c r="Z14" s="165"/>
      <c r="AA14" s="430"/>
      <c r="AB14" s="429"/>
    </row>
    <row r="15" spans="1:28" s="130" customFormat="1" ht="27.95" customHeight="1">
      <c r="A15" s="1083"/>
      <c r="B15" s="1086"/>
      <c r="C15" s="1086"/>
      <c r="D15" s="1086"/>
      <c r="E15" s="1086"/>
      <c r="F15" s="1061"/>
      <c r="G15" s="1062"/>
      <c r="H15" s="1062"/>
      <c r="I15" s="1063"/>
      <c r="J15" s="731"/>
      <c r="K15" s="731"/>
      <c r="L15" s="686" t="s">
        <v>40</v>
      </c>
      <c r="M15" s="686" t="s">
        <v>41</v>
      </c>
      <c r="N15" s="1067" t="s">
        <v>42</v>
      </c>
      <c r="O15" s="202"/>
      <c r="P15" s="203"/>
      <c r="Q15" s="427"/>
      <c r="R15" s="428"/>
      <c r="S15" s="427"/>
      <c r="T15" s="429"/>
      <c r="U15" s="429"/>
      <c r="V15" s="427"/>
      <c r="W15" s="165"/>
      <c r="X15" s="430"/>
      <c r="Y15" s="430"/>
      <c r="Z15" s="165"/>
      <c r="AA15" s="430"/>
      <c r="AB15" s="429"/>
    </row>
    <row r="16" spans="1:28" s="130" customFormat="1" ht="27.95" customHeight="1" thickBot="1">
      <c r="A16" s="1084"/>
      <c r="B16" s="1087"/>
      <c r="C16" s="1087"/>
      <c r="D16" s="1087"/>
      <c r="E16" s="1087"/>
      <c r="F16" s="467" t="s">
        <v>34</v>
      </c>
      <c r="G16" s="467" t="s">
        <v>35</v>
      </c>
      <c r="H16" s="467" t="s">
        <v>36</v>
      </c>
      <c r="I16" s="467" t="s">
        <v>37</v>
      </c>
      <c r="J16" s="285" t="s">
        <v>38</v>
      </c>
      <c r="K16" s="238" t="s">
        <v>39</v>
      </c>
      <c r="L16" s="732"/>
      <c r="M16" s="732"/>
      <c r="N16" s="1068"/>
      <c r="O16" s="202"/>
      <c r="P16" s="203"/>
      <c r="Q16" s="427"/>
      <c r="R16" s="428"/>
      <c r="S16" s="427"/>
      <c r="T16" s="429"/>
      <c r="U16" s="429"/>
      <c r="V16" s="427"/>
      <c r="W16" s="165"/>
      <c r="X16" s="430"/>
      <c r="Y16" s="430"/>
      <c r="Z16" s="165"/>
      <c r="AA16" s="430"/>
      <c r="AB16" s="429"/>
    </row>
    <row r="17" spans="1:31" s="130" customFormat="1" ht="27.95" customHeight="1">
      <c r="A17" s="1054" t="s">
        <v>127</v>
      </c>
      <c r="B17" s="480" t="s">
        <v>44</v>
      </c>
      <c r="C17" s="1056" t="s">
        <v>128</v>
      </c>
      <c r="D17" s="481">
        <v>150</v>
      </c>
      <c r="E17" s="482">
        <v>4493131528</v>
      </c>
      <c r="F17" s="482">
        <f>+E17</f>
        <v>4493131528</v>
      </c>
      <c r="G17" s="483"/>
      <c r="H17" s="483"/>
      <c r="I17" s="484"/>
      <c r="J17" s="485">
        <v>44927</v>
      </c>
      <c r="K17" s="485">
        <v>45291</v>
      </c>
      <c r="L17" s="1069">
        <f>+D18/D17</f>
        <v>0.13593333333333335</v>
      </c>
      <c r="M17" s="1069">
        <f>+E18/E17</f>
        <v>0</v>
      </c>
      <c r="N17" s="829">
        <v>0</v>
      </c>
      <c r="O17" s="197"/>
      <c r="P17" s="203"/>
      <c r="Q17" s="427"/>
      <c r="R17" s="428"/>
      <c r="S17" s="427"/>
      <c r="T17" s="429"/>
      <c r="U17" s="429"/>
      <c r="V17" s="427"/>
      <c r="W17" s="165"/>
      <c r="X17" s="430"/>
      <c r="Y17" s="430"/>
      <c r="Z17" s="165"/>
      <c r="AA17" s="430"/>
      <c r="AB17" s="429"/>
    </row>
    <row r="18" spans="1:31" s="130" customFormat="1" ht="27.95" customHeight="1">
      <c r="A18" s="1055"/>
      <c r="B18" s="469" t="s">
        <v>46</v>
      </c>
      <c r="C18" s="1057"/>
      <c r="D18" s="486">
        <v>20.39</v>
      </c>
      <c r="E18" s="471">
        <v>0</v>
      </c>
      <c r="F18" s="471">
        <v>0</v>
      </c>
      <c r="G18" s="472"/>
      <c r="H18" s="472"/>
      <c r="I18" s="473"/>
      <c r="J18" s="476"/>
      <c r="K18" s="407"/>
      <c r="L18" s="1070"/>
      <c r="M18" s="1070"/>
      <c r="N18" s="744"/>
      <c r="O18" s="197"/>
      <c r="P18" s="438"/>
      <c r="Q18" s="439"/>
      <c r="R18" s="438"/>
      <c r="S18" s="438"/>
      <c r="T18" s="438"/>
      <c r="U18" s="338"/>
      <c r="V18" s="440"/>
      <c r="W18" s="441"/>
      <c r="X18" s="338"/>
      <c r="Y18" s="441"/>
      <c r="Z18" s="338"/>
      <c r="AA18" s="338"/>
      <c r="AB18" s="381"/>
    </row>
    <row r="19" spans="1:31" s="130" customFormat="1" ht="27.95" customHeight="1">
      <c r="A19" s="1092" t="s">
        <v>274</v>
      </c>
      <c r="B19" s="469" t="s">
        <v>44</v>
      </c>
      <c r="C19" s="475"/>
      <c r="D19" s="470">
        <v>1</v>
      </c>
      <c r="E19" s="471">
        <v>400000000</v>
      </c>
      <c r="F19" s="471">
        <f t="shared" ref="F19:F28" si="0">+E19</f>
        <v>400000000</v>
      </c>
      <c r="G19" s="472"/>
      <c r="H19" s="472"/>
      <c r="I19" s="473"/>
      <c r="J19" s="474">
        <v>44927</v>
      </c>
      <c r="K19" s="474">
        <v>45291</v>
      </c>
      <c r="L19" s="1209">
        <f>+D20/D19</f>
        <v>1</v>
      </c>
      <c r="M19" s="1207">
        <f>+E20/E19</f>
        <v>0.66919249999999997</v>
      </c>
      <c r="N19" s="745">
        <f>+L19*L19/M19</f>
        <v>1.4943383256686231</v>
      </c>
      <c r="O19" s="197"/>
      <c r="P19" s="438"/>
      <c r="Q19" s="439"/>
      <c r="R19" s="438"/>
      <c r="S19" s="438"/>
      <c r="T19" s="438"/>
      <c r="U19" s="338"/>
      <c r="V19" s="440"/>
      <c r="W19" s="441"/>
      <c r="X19" s="338"/>
      <c r="Y19" s="441"/>
      <c r="Z19" s="338"/>
      <c r="AA19" s="338"/>
      <c r="AB19" s="442"/>
    </row>
    <row r="20" spans="1:31" s="130" customFormat="1" ht="27.95" customHeight="1">
      <c r="A20" s="1092"/>
      <c r="B20" s="469" t="s">
        <v>46</v>
      </c>
      <c r="C20" s="475" t="s">
        <v>275</v>
      </c>
      <c r="D20" s="470">
        <v>1</v>
      </c>
      <c r="E20" s="464">
        <v>267677000</v>
      </c>
      <c r="F20" s="471">
        <f t="shared" si="0"/>
        <v>267677000</v>
      </c>
      <c r="G20" s="472"/>
      <c r="H20" s="472"/>
      <c r="I20" s="473"/>
      <c r="J20" s="476"/>
      <c r="K20" s="407"/>
      <c r="L20" s="1210"/>
      <c r="M20" s="1208"/>
      <c r="N20" s="1169"/>
      <c r="O20" s="197"/>
      <c r="P20" s="438"/>
      <c r="Q20" s="439"/>
      <c r="R20" s="438"/>
      <c r="S20" s="438"/>
      <c r="T20" s="438"/>
      <c r="U20" s="338"/>
      <c r="V20" s="440"/>
      <c r="W20" s="441"/>
      <c r="X20" s="338"/>
      <c r="Y20" s="441"/>
      <c r="Z20" s="338"/>
      <c r="AA20" s="338"/>
      <c r="AB20" s="442"/>
    </row>
    <row r="21" spans="1:31" s="130" customFormat="1" ht="27.95" customHeight="1">
      <c r="A21" s="1089" t="s">
        <v>129</v>
      </c>
      <c r="B21" s="477" t="s">
        <v>44</v>
      </c>
      <c r="C21" s="1090" t="s">
        <v>130</v>
      </c>
      <c r="D21" s="470">
        <v>100</v>
      </c>
      <c r="E21" s="471">
        <v>150000000</v>
      </c>
      <c r="F21" s="471">
        <f t="shared" si="0"/>
        <v>150000000</v>
      </c>
      <c r="G21" s="478"/>
      <c r="H21" s="478"/>
      <c r="I21" s="478"/>
      <c r="J21" s="474">
        <v>44927</v>
      </c>
      <c r="K21" s="474">
        <v>45291</v>
      </c>
      <c r="L21" s="1207">
        <f t="shared" ref="L21:M37" si="1">+D22/D21</f>
        <v>1.097</v>
      </c>
      <c r="M21" s="1207">
        <f t="shared" ref="M21" si="2">+E22/E21</f>
        <v>0.42899999999999999</v>
      </c>
      <c r="N21" s="745">
        <f t="shared" ref="N21" si="3">+L21*L21/M21</f>
        <v>2.805149184149184</v>
      </c>
      <c r="O21" s="465"/>
      <c r="P21" s="427"/>
      <c r="Q21" s="428"/>
      <c r="R21" s="427"/>
      <c r="S21" s="429"/>
      <c r="T21" s="429"/>
      <c r="U21" s="427"/>
      <c r="V21" s="444"/>
      <c r="W21" s="165"/>
      <c r="X21" s="430"/>
      <c r="Y21" s="165"/>
      <c r="Z21" s="430"/>
      <c r="AA21" s="429"/>
      <c r="AB21" s="442"/>
    </row>
    <row r="22" spans="1:31" s="130" customFormat="1" ht="27.95" customHeight="1">
      <c r="A22" s="1055"/>
      <c r="B22" s="477" t="s">
        <v>46</v>
      </c>
      <c r="C22" s="1091"/>
      <c r="D22" s="470">
        <v>109.7</v>
      </c>
      <c r="E22" s="471">
        <v>64350000</v>
      </c>
      <c r="F22" s="471">
        <f t="shared" si="0"/>
        <v>64350000</v>
      </c>
      <c r="G22" s="478"/>
      <c r="H22" s="478"/>
      <c r="I22" s="478"/>
      <c r="J22" s="474"/>
      <c r="K22" s="474"/>
      <c r="L22" s="1208"/>
      <c r="M22" s="1208"/>
      <c r="N22" s="1169"/>
      <c r="O22" s="465"/>
      <c r="P22" s="427"/>
      <c r="Q22" s="428"/>
      <c r="R22" s="427"/>
      <c r="S22" s="429"/>
      <c r="T22" s="429"/>
      <c r="U22" s="427"/>
      <c r="V22" s="444"/>
      <c r="W22" s="165"/>
      <c r="X22" s="430"/>
      <c r="Y22" s="165"/>
      <c r="Z22" s="430"/>
      <c r="AA22" s="429"/>
      <c r="AB22" s="445"/>
      <c r="AE22" s="446" t="e">
        <f>+W14+V35</f>
        <v>#VALUE!</v>
      </c>
    </row>
    <row r="23" spans="1:31" s="130" customFormat="1" ht="27.95" customHeight="1">
      <c r="A23" s="1089" t="s">
        <v>131</v>
      </c>
      <c r="B23" s="477" t="s">
        <v>79</v>
      </c>
      <c r="C23" s="1090" t="s">
        <v>132</v>
      </c>
      <c r="D23" s="1579">
        <v>1</v>
      </c>
      <c r="E23" s="471">
        <f>250000000+80000000</f>
        <v>330000000</v>
      </c>
      <c r="F23" s="471">
        <f t="shared" si="0"/>
        <v>330000000</v>
      </c>
      <c r="G23" s="479"/>
      <c r="H23" s="478"/>
      <c r="I23" s="478"/>
      <c r="J23" s="474">
        <v>44927</v>
      </c>
      <c r="K23" s="474">
        <v>45291</v>
      </c>
      <c r="L23" s="1207">
        <f t="shared" si="1"/>
        <v>5</v>
      </c>
      <c r="M23" s="1207">
        <f t="shared" ref="M23" si="4">+E24/E23</f>
        <v>0.34835353333333335</v>
      </c>
      <c r="N23" s="745">
        <f t="shared" ref="N23" si="5">+L23*L23/M23</f>
        <v>71.766173176943042</v>
      </c>
      <c r="O23" s="465"/>
      <c r="P23" s="427"/>
      <c r="Q23" s="428"/>
      <c r="R23" s="427"/>
      <c r="S23" s="429"/>
      <c r="T23" s="429"/>
      <c r="U23" s="427"/>
      <c r="V23" s="444"/>
      <c r="W23" s="165"/>
      <c r="X23" s="430"/>
      <c r="Y23" s="165"/>
      <c r="Z23" s="430"/>
      <c r="AA23" s="429"/>
      <c r="AB23" s="445"/>
    </row>
    <row r="24" spans="1:31" s="130" customFormat="1" ht="27.95" customHeight="1">
      <c r="A24" s="1055"/>
      <c r="B24" s="477" t="s">
        <v>46</v>
      </c>
      <c r="C24" s="1091"/>
      <c r="D24" s="1579">
        <v>5</v>
      </c>
      <c r="E24" s="471">
        <f>129285666-'[1]1 Formato seguimiento'!$F$64</f>
        <v>114956666</v>
      </c>
      <c r="F24" s="471">
        <f t="shared" si="0"/>
        <v>114956666</v>
      </c>
      <c r="G24" s="479"/>
      <c r="H24" s="478"/>
      <c r="I24" s="478"/>
      <c r="J24" s="474"/>
      <c r="K24" s="474"/>
      <c r="L24" s="1208"/>
      <c r="M24" s="1208"/>
      <c r="N24" s="1169"/>
      <c r="O24" s="465"/>
      <c r="P24" s="427"/>
      <c r="Q24" s="428"/>
      <c r="R24" s="338"/>
      <c r="S24" s="338"/>
      <c r="T24" s="338"/>
      <c r="U24" s="338"/>
      <c r="V24" s="338"/>
      <c r="W24" s="338"/>
      <c r="X24" s="338"/>
      <c r="Y24" s="338"/>
      <c r="Z24" s="338"/>
      <c r="AA24" s="338"/>
      <c r="AB24" s="338"/>
      <c r="AC24" s="338"/>
    </row>
    <row r="25" spans="1:31" s="130" customFormat="1" ht="27.95" customHeight="1">
      <c r="A25" s="1089" t="s">
        <v>133</v>
      </c>
      <c r="B25" s="477" t="s">
        <v>44</v>
      </c>
      <c r="C25" s="1090" t="s">
        <v>134</v>
      </c>
      <c r="D25" s="470">
        <v>1</v>
      </c>
      <c r="E25" s="471">
        <f>150000000+82025876</f>
        <v>232025876</v>
      </c>
      <c r="F25" s="471">
        <f t="shared" si="0"/>
        <v>232025876</v>
      </c>
      <c r="G25" s="479"/>
      <c r="H25" s="478"/>
      <c r="I25" s="478"/>
      <c r="J25" s="474">
        <v>44927</v>
      </c>
      <c r="K25" s="474">
        <v>45291</v>
      </c>
      <c r="L25" s="1207">
        <f t="shared" si="1"/>
        <v>0</v>
      </c>
      <c r="M25" s="1207">
        <f t="shared" ref="M25" si="6">+E26/E25</f>
        <v>0.3243172757162654</v>
      </c>
      <c r="N25" s="745">
        <f t="shared" ref="N25" si="7">+L25*L25/M25</f>
        <v>0</v>
      </c>
      <c r="O25" s="465"/>
      <c r="P25" s="427"/>
      <c r="Q25" s="428"/>
      <c r="R25" s="427">
        <v>2887</v>
      </c>
      <c r="S25" s="428">
        <v>45014</v>
      </c>
      <c r="T25" s="427">
        <v>1512</v>
      </c>
      <c r="U25" s="429">
        <v>5820603</v>
      </c>
      <c r="V25" s="429" t="s">
        <v>371</v>
      </c>
      <c r="W25" s="427" t="s">
        <v>272</v>
      </c>
      <c r="X25" s="165">
        <v>16062000</v>
      </c>
      <c r="Y25" s="165">
        <v>5354000</v>
      </c>
      <c r="Z25" s="430">
        <v>0</v>
      </c>
      <c r="AA25" s="165">
        <v>10708000</v>
      </c>
      <c r="AB25" s="430" t="s">
        <v>259</v>
      </c>
      <c r="AC25" s="429" t="s">
        <v>372</v>
      </c>
    </row>
    <row r="26" spans="1:31" s="130" customFormat="1" ht="27.95" customHeight="1">
      <c r="A26" s="1055"/>
      <c r="B26" s="477" t="s">
        <v>46</v>
      </c>
      <c r="C26" s="1091"/>
      <c r="D26" s="470">
        <v>0</v>
      </c>
      <c r="E26" s="471">
        <f>33250000+42000000</f>
        <v>75250000</v>
      </c>
      <c r="F26" s="471">
        <f t="shared" si="0"/>
        <v>75250000</v>
      </c>
      <c r="G26" s="479"/>
      <c r="H26" s="478"/>
      <c r="I26" s="478"/>
      <c r="J26" s="474"/>
      <c r="K26" s="474"/>
      <c r="L26" s="1208"/>
      <c r="M26" s="1208"/>
      <c r="N26" s="1169"/>
      <c r="O26" s="465"/>
      <c r="P26" s="427"/>
      <c r="Q26" s="428"/>
      <c r="R26" s="427">
        <v>3287</v>
      </c>
      <c r="S26" s="428">
        <v>45030</v>
      </c>
      <c r="T26" s="427">
        <v>1590</v>
      </c>
      <c r="U26" s="429">
        <v>1110468482</v>
      </c>
      <c r="V26" s="429" t="s">
        <v>373</v>
      </c>
      <c r="W26" s="427" t="s">
        <v>305</v>
      </c>
      <c r="X26" s="165">
        <v>26460000</v>
      </c>
      <c r="Y26" s="165">
        <v>7560000</v>
      </c>
      <c r="Z26" s="430">
        <v>0</v>
      </c>
      <c r="AA26" s="165">
        <v>18900000</v>
      </c>
      <c r="AB26" s="430" t="s">
        <v>259</v>
      </c>
      <c r="AC26" s="429" t="s">
        <v>263</v>
      </c>
    </row>
    <row r="27" spans="1:31" s="130" customFormat="1" ht="27.95" customHeight="1">
      <c r="A27" s="1089" t="s">
        <v>135</v>
      </c>
      <c r="B27" s="477" t="s">
        <v>44</v>
      </c>
      <c r="C27" s="1090" t="s">
        <v>136</v>
      </c>
      <c r="D27" s="470">
        <v>1</v>
      </c>
      <c r="E27" s="471">
        <v>30000000</v>
      </c>
      <c r="F27" s="471">
        <f t="shared" si="0"/>
        <v>30000000</v>
      </c>
      <c r="G27" s="479"/>
      <c r="H27" s="478"/>
      <c r="I27" s="478"/>
      <c r="J27" s="474">
        <v>44927</v>
      </c>
      <c r="K27" s="474">
        <v>45291</v>
      </c>
      <c r="L27" s="1207">
        <f t="shared" si="1"/>
        <v>1</v>
      </c>
      <c r="M27" s="1207">
        <f t="shared" ref="M27" si="8">+E28/E27</f>
        <v>0.47763333333333335</v>
      </c>
      <c r="N27" s="745">
        <f t="shared" ref="N27" si="9">+L27*L27/M27</f>
        <v>2.0936562216484051</v>
      </c>
      <c r="O27" s="465"/>
      <c r="P27" s="427"/>
      <c r="Q27" s="428"/>
      <c r="R27" s="427">
        <v>3442</v>
      </c>
      <c r="S27" s="428">
        <v>45037</v>
      </c>
      <c r="T27" s="427">
        <v>1818</v>
      </c>
      <c r="U27" s="429">
        <v>28554392</v>
      </c>
      <c r="V27" s="429" t="s">
        <v>374</v>
      </c>
      <c r="W27" s="427" t="s">
        <v>306</v>
      </c>
      <c r="X27" s="165">
        <v>17400000</v>
      </c>
      <c r="Y27" s="165">
        <v>5800000</v>
      </c>
      <c r="Z27" s="430">
        <v>0</v>
      </c>
      <c r="AA27" s="165">
        <v>11600000</v>
      </c>
      <c r="AB27" s="430" t="s">
        <v>259</v>
      </c>
      <c r="AC27" s="429" t="s">
        <v>263</v>
      </c>
    </row>
    <row r="28" spans="1:31" s="130" customFormat="1" ht="27.95" customHeight="1">
      <c r="A28" s="1055"/>
      <c r="B28" s="477" t="s">
        <v>46</v>
      </c>
      <c r="C28" s="1091"/>
      <c r="D28" s="470">
        <v>1</v>
      </c>
      <c r="E28" s="471">
        <v>14329000</v>
      </c>
      <c r="F28" s="471">
        <f t="shared" si="0"/>
        <v>14329000</v>
      </c>
      <c r="G28" s="479"/>
      <c r="H28" s="478"/>
      <c r="I28" s="478"/>
      <c r="J28" s="474"/>
      <c r="K28" s="474"/>
      <c r="L28" s="1208"/>
      <c r="M28" s="1208"/>
      <c r="N28" s="1169"/>
      <c r="O28" s="465"/>
      <c r="P28" s="427"/>
      <c r="Q28" s="428"/>
      <c r="R28" s="427">
        <v>3459</v>
      </c>
      <c r="S28" s="428">
        <v>45041</v>
      </c>
      <c r="T28" s="427">
        <v>1591</v>
      </c>
      <c r="U28" s="429">
        <v>1005714272</v>
      </c>
      <c r="V28" s="429" t="s">
        <v>375</v>
      </c>
      <c r="W28" s="427" t="s">
        <v>307</v>
      </c>
      <c r="X28" s="165">
        <v>14329000</v>
      </c>
      <c r="Y28" s="165">
        <v>4094000</v>
      </c>
      <c r="Z28" s="430">
        <v>0</v>
      </c>
      <c r="AA28" s="165">
        <v>10235000</v>
      </c>
      <c r="AB28" s="430" t="s">
        <v>259</v>
      </c>
      <c r="AC28" s="429" t="s">
        <v>261</v>
      </c>
    </row>
    <row r="29" spans="1:31" s="130" customFormat="1" ht="27.95" customHeight="1">
      <c r="A29" s="1089" t="s">
        <v>137</v>
      </c>
      <c r="B29" s="477" t="s">
        <v>44</v>
      </c>
      <c r="C29" s="1125" t="s">
        <v>138</v>
      </c>
      <c r="D29" s="470">
        <v>5000</v>
      </c>
      <c r="E29" s="471">
        <v>150000000</v>
      </c>
      <c r="F29" s="471">
        <f t="shared" ref="F29:F40" si="10">+E29</f>
        <v>150000000</v>
      </c>
      <c r="G29" s="479"/>
      <c r="H29" s="478"/>
      <c r="I29" s="478"/>
      <c r="J29" s="474">
        <v>44927</v>
      </c>
      <c r="K29" s="474">
        <v>45291</v>
      </c>
      <c r="L29" s="1207">
        <f t="shared" si="1"/>
        <v>0.8</v>
      </c>
      <c r="M29" s="1207">
        <f t="shared" ref="M29" si="11">+E30/E29</f>
        <v>0.25370666666666669</v>
      </c>
      <c r="N29" s="745">
        <f t="shared" ref="N29" si="12">+L29*L29/M29</f>
        <v>2.5225982762245116</v>
      </c>
      <c r="O29" s="466"/>
      <c r="P29" s="427"/>
      <c r="Q29" s="428"/>
      <c r="R29" s="427">
        <v>3646</v>
      </c>
      <c r="S29" s="428">
        <v>45054</v>
      </c>
      <c r="T29" s="427">
        <v>2077</v>
      </c>
      <c r="U29" s="429">
        <v>1020719457</v>
      </c>
      <c r="V29" s="429" t="s">
        <v>376</v>
      </c>
      <c r="W29" s="427" t="s">
        <v>308</v>
      </c>
      <c r="X29" s="165">
        <v>18739000</v>
      </c>
      <c r="Y29" s="165">
        <v>2677000</v>
      </c>
      <c r="Z29" s="430">
        <v>0</v>
      </c>
      <c r="AA29" s="165">
        <v>16062000</v>
      </c>
      <c r="AB29" s="430" t="s">
        <v>259</v>
      </c>
      <c r="AC29" s="429" t="s">
        <v>263</v>
      </c>
    </row>
    <row r="30" spans="1:31" s="130" customFormat="1" ht="27.95" customHeight="1">
      <c r="A30" s="1055"/>
      <c r="B30" s="477" t="s">
        <v>46</v>
      </c>
      <c r="C30" s="1057"/>
      <c r="D30" s="470">
        <v>4000</v>
      </c>
      <c r="E30" s="471">
        <v>38056000</v>
      </c>
      <c r="F30" s="471">
        <f t="shared" si="10"/>
        <v>38056000</v>
      </c>
      <c r="G30" s="479"/>
      <c r="H30" s="478"/>
      <c r="I30" s="478"/>
      <c r="J30" s="474"/>
      <c r="K30" s="474"/>
      <c r="L30" s="1208"/>
      <c r="M30" s="1208"/>
      <c r="N30" s="1169"/>
      <c r="O30" s="381"/>
      <c r="P30" s="427"/>
      <c r="Q30" s="428"/>
      <c r="R30" s="427">
        <v>4025</v>
      </c>
      <c r="S30" s="428">
        <v>45072</v>
      </c>
      <c r="T30" s="427">
        <v>2493</v>
      </c>
      <c r="U30" s="429">
        <v>1110452773</v>
      </c>
      <c r="V30" s="429" t="s">
        <v>377</v>
      </c>
      <c r="W30" s="427" t="s">
        <v>309</v>
      </c>
      <c r="X30" s="165">
        <v>42000000</v>
      </c>
      <c r="Y30" s="430">
        <v>0</v>
      </c>
      <c r="Z30" s="430">
        <v>0</v>
      </c>
      <c r="AA30" s="165">
        <v>42000000</v>
      </c>
      <c r="AB30" s="430" t="s">
        <v>259</v>
      </c>
      <c r="AC30" s="429" t="s">
        <v>263</v>
      </c>
    </row>
    <row r="31" spans="1:31" s="130" customFormat="1" ht="27.95" customHeight="1">
      <c r="A31" s="1089" t="s">
        <v>139</v>
      </c>
      <c r="B31" s="477" t="s">
        <v>44</v>
      </c>
      <c r="C31" s="1090" t="s">
        <v>140</v>
      </c>
      <c r="D31" s="470">
        <v>95000</v>
      </c>
      <c r="E31" s="471">
        <v>166124000</v>
      </c>
      <c r="F31" s="471">
        <f t="shared" si="10"/>
        <v>166124000</v>
      </c>
      <c r="G31" s="479"/>
      <c r="H31" s="478"/>
      <c r="I31" s="478"/>
      <c r="J31" s="474">
        <v>44927</v>
      </c>
      <c r="K31" s="474">
        <v>45291</v>
      </c>
      <c r="L31" s="1207">
        <f t="shared" si="1"/>
        <v>0.32905263157894737</v>
      </c>
      <c r="M31" s="1207">
        <f>+E32/E31</f>
        <v>0.27328983169198912</v>
      </c>
      <c r="N31" s="745">
        <f t="shared" ref="N31" si="13">+L31*L31/M31</f>
        <v>0.39619342468278279</v>
      </c>
      <c r="O31" s="381"/>
      <c r="P31" s="427"/>
      <c r="Q31" s="428"/>
      <c r="R31" s="427">
        <v>4026</v>
      </c>
      <c r="S31" s="428">
        <v>45072</v>
      </c>
      <c r="T31" s="427">
        <v>1592</v>
      </c>
      <c r="U31" s="429">
        <v>1006118896</v>
      </c>
      <c r="V31" s="429" t="s">
        <v>378</v>
      </c>
      <c r="W31" s="427" t="s">
        <v>310</v>
      </c>
      <c r="X31" s="165">
        <v>12282000</v>
      </c>
      <c r="Y31" s="165">
        <v>2047000</v>
      </c>
      <c r="Z31" s="430">
        <v>0</v>
      </c>
      <c r="AA31" s="165">
        <v>10235000</v>
      </c>
      <c r="AB31" s="430" t="s">
        <v>259</v>
      </c>
      <c r="AC31" s="429" t="s">
        <v>261</v>
      </c>
    </row>
    <row r="32" spans="1:31" s="130" customFormat="1" ht="27.95" customHeight="1">
      <c r="A32" s="1055"/>
      <c r="B32" s="477" t="s">
        <v>46</v>
      </c>
      <c r="C32" s="1091"/>
      <c r="D32" s="470">
        <v>31260</v>
      </c>
      <c r="E32" s="471">
        <v>45400000</v>
      </c>
      <c r="F32" s="471">
        <f t="shared" si="10"/>
        <v>45400000</v>
      </c>
      <c r="G32" s="479"/>
      <c r="H32" s="478"/>
      <c r="I32" s="478"/>
      <c r="J32" s="474"/>
      <c r="K32" s="474"/>
      <c r="L32" s="1208"/>
      <c r="M32" s="1208"/>
      <c r="N32" s="1169"/>
      <c r="O32" s="381"/>
      <c r="P32" s="427"/>
      <c r="Q32" s="428"/>
      <c r="R32" s="427">
        <v>4037</v>
      </c>
      <c r="S32" s="428">
        <v>45075</v>
      </c>
      <c r="T32" s="427">
        <v>2555</v>
      </c>
      <c r="U32" s="429">
        <v>1110592884</v>
      </c>
      <c r="V32" s="429" t="s">
        <v>379</v>
      </c>
      <c r="W32" s="427" t="s">
        <v>311</v>
      </c>
      <c r="X32" s="165">
        <v>18739000</v>
      </c>
      <c r="Y32" s="430">
        <v>0</v>
      </c>
      <c r="Z32" s="430">
        <v>0</v>
      </c>
      <c r="AA32" s="165">
        <v>18739000</v>
      </c>
      <c r="AB32" s="430" t="s">
        <v>259</v>
      </c>
      <c r="AC32" s="429" t="s">
        <v>263</v>
      </c>
    </row>
    <row r="33" spans="1:29" s="130" customFormat="1" ht="27.95" customHeight="1">
      <c r="A33" s="1089" t="s">
        <v>141</v>
      </c>
      <c r="B33" s="477" t="s">
        <v>44</v>
      </c>
      <c r="C33" s="1090" t="s">
        <v>142</v>
      </c>
      <c r="D33" s="470">
        <v>1</v>
      </c>
      <c r="E33" s="471">
        <v>70000000</v>
      </c>
      <c r="F33" s="471">
        <f t="shared" si="10"/>
        <v>70000000</v>
      </c>
      <c r="G33" s="479"/>
      <c r="H33" s="478"/>
      <c r="I33" s="478"/>
      <c r="J33" s="474">
        <v>44927</v>
      </c>
      <c r="K33" s="474">
        <v>45291</v>
      </c>
      <c r="L33" s="1207">
        <f t="shared" si="1"/>
        <v>0</v>
      </c>
      <c r="M33" s="1207">
        <f t="shared" si="1"/>
        <v>0.26769999999999999</v>
      </c>
      <c r="N33" s="745">
        <f t="shared" ref="N33" si="14">+L33*L33/M33</f>
        <v>0</v>
      </c>
      <c r="O33" s="381"/>
      <c r="P33" s="427"/>
      <c r="Q33" s="428"/>
      <c r="R33" s="427">
        <v>4243</v>
      </c>
      <c r="S33" s="428">
        <v>45078</v>
      </c>
      <c r="T33" s="427">
        <v>2497</v>
      </c>
      <c r="U33" s="429">
        <v>14136740</v>
      </c>
      <c r="V33" s="429" t="s">
        <v>380</v>
      </c>
      <c r="W33" s="427" t="s">
        <v>312</v>
      </c>
      <c r="X33" s="165">
        <v>19200000</v>
      </c>
      <c r="Y33" s="430">
        <v>0</v>
      </c>
      <c r="Z33" s="430">
        <v>0</v>
      </c>
      <c r="AA33" s="165">
        <v>19200000</v>
      </c>
      <c r="AB33" s="430" t="s">
        <v>259</v>
      </c>
      <c r="AC33" s="429" t="s">
        <v>263</v>
      </c>
    </row>
    <row r="34" spans="1:29" s="130" customFormat="1" ht="27.95" customHeight="1">
      <c r="A34" s="1055"/>
      <c r="B34" s="477" t="s">
        <v>46</v>
      </c>
      <c r="C34" s="1091"/>
      <c r="D34" s="470">
        <v>0</v>
      </c>
      <c r="E34" s="471">
        <v>18739000</v>
      </c>
      <c r="F34" s="471">
        <f t="shared" si="10"/>
        <v>18739000</v>
      </c>
      <c r="G34" s="479"/>
      <c r="H34" s="478"/>
      <c r="I34" s="478"/>
      <c r="J34" s="474"/>
      <c r="K34" s="474"/>
      <c r="L34" s="1208"/>
      <c r="M34" s="1208"/>
      <c r="N34" s="1169"/>
      <c r="O34" s="381"/>
      <c r="P34" s="427"/>
      <c r="Q34" s="428"/>
      <c r="R34" s="427">
        <v>4245</v>
      </c>
      <c r="S34" s="428">
        <v>45078</v>
      </c>
      <c r="T34" s="427">
        <v>2615</v>
      </c>
      <c r="U34" s="429">
        <v>28542934</v>
      </c>
      <c r="V34" s="429" t="s">
        <v>381</v>
      </c>
      <c r="W34" s="427" t="s">
        <v>313</v>
      </c>
      <c r="X34" s="165">
        <v>37100000</v>
      </c>
      <c r="Y34" s="430">
        <v>0</v>
      </c>
      <c r="Z34" s="430">
        <v>0</v>
      </c>
      <c r="AA34" s="165">
        <v>37100000</v>
      </c>
      <c r="AB34" s="430" t="s">
        <v>259</v>
      </c>
      <c r="AC34" s="429" t="s">
        <v>263</v>
      </c>
    </row>
    <row r="35" spans="1:29" s="130" customFormat="1" ht="27.95" customHeight="1">
      <c r="A35" s="1089" t="s">
        <v>143</v>
      </c>
      <c r="B35" s="477" t="s">
        <v>44</v>
      </c>
      <c r="C35" s="1125" t="s">
        <v>144</v>
      </c>
      <c r="D35" s="470">
        <v>10</v>
      </c>
      <c r="E35" s="471">
        <v>90000000</v>
      </c>
      <c r="F35" s="471">
        <f t="shared" si="10"/>
        <v>90000000</v>
      </c>
      <c r="G35" s="479"/>
      <c r="H35" s="478"/>
      <c r="I35" s="478"/>
      <c r="J35" s="474">
        <v>44927</v>
      </c>
      <c r="K35" s="474">
        <v>45291</v>
      </c>
      <c r="L35" s="1207">
        <f t="shared" si="1"/>
        <v>0.8</v>
      </c>
      <c r="M35" s="1207">
        <f t="shared" si="1"/>
        <v>0.44566666666666666</v>
      </c>
      <c r="N35" s="745">
        <f t="shared" ref="N35" si="15">+L35*L35/M35</f>
        <v>1.43605086013463</v>
      </c>
      <c r="O35" s="381"/>
      <c r="P35" s="427"/>
      <c r="Q35" s="428"/>
      <c r="R35" s="427">
        <v>4472</v>
      </c>
      <c r="S35" s="428">
        <v>45092</v>
      </c>
      <c r="T35" s="427">
        <v>2492</v>
      </c>
      <c r="U35" s="429">
        <v>1110493352</v>
      </c>
      <c r="V35" s="429" t="s">
        <v>382</v>
      </c>
      <c r="W35" s="427" t="s">
        <v>383</v>
      </c>
      <c r="X35" s="165">
        <v>31666666</v>
      </c>
      <c r="Y35" s="430">
        <v>0</v>
      </c>
      <c r="Z35" s="430">
        <v>0</v>
      </c>
      <c r="AA35" s="165">
        <v>31666666</v>
      </c>
      <c r="AB35" s="430" t="s">
        <v>259</v>
      </c>
      <c r="AC35" s="429" t="s">
        <v>263</v>
      </c>
    </row>
    <row r="36" spans="1:29" s="130" customFormat="1" ht="27.95" customHeight="1">
      <c r="A36" s="1055"/>
      <c r="B36" s="477" t="s">
        <v>46</v>
      </c>
      <c r="C36" s="1057"/>
      <c r="D36" s="470">
        <v>8</v>
      </c>
      <c r="E36" s="471">
        <f>13650000+26460000</f>
        <v>40110000</v>
      </c>
      <c r="F36" s="471">
        <f t="shared" si="10"/>
        <v>40110000</v>
      </c>
      <c r="G36" s="479"/>
      <c r="H36" s="478"/>
      <c r="I36" s="478"/>
      <c r="J36" s="474"/>
      <c r="K36" s="474"/>
      <c r="L36" s="1208"/>
      <c r="M36" s="1208"/>
      <c r="N36" s="1169"/>
      <c r="O36" s="381"/>
      <c r="P36" s="427"/>
      <c r="Q36" s="428"/>
      <c r="R36" s="427">
        <v>4473</v>
      </c>
      <c r="S36" s="428">
        <v>45092</v>
      </c>
      <c r="T36" s="427">
        <v>2617</v>
      </c>
      <c r="U36" s="429">
        <v>14297270</v>
      </c>
      <c r="V36" s="429" t="s">
        <v>384</v>
      </c>
      <c r="W36" s="427" t="s">
        <v>385</v>
      </c>
      <c r="X36" s="165">
        <v>18270000</v>
      </c>
      <c r="Y36" s="430">
        <v>0</v>
      </c>
      <c r="Z36" s="430">
        <v>0</v>
      </c>
      <c r="AA36" s="165">
        <v>18270000</v>
      </c>
      <c r="AB36" s="430" t="s">
        <v>259</v>
      </c>
      <c r="AC36" s="429" t="s">
        <v>263</v>
      </c>
    </row>
    <row r="37" spans="1:29" s="130" customFormat="1" ht="27.95" customHeight="1">
      <c r="A37" s="1089" t="s">
        <v>145</v>
      </c>
      <c r="B37" s="477" t="s">
        <v>44</v>
      </c>
      <c r="C37" s="1090" t="s">
        <v>146</v>
      </c>
      <c r="D37" s="470">
        <v>5836</v>
      </c>
      <c r="E37" s="471">
        <v>80000000</v>
      </c>
      <c r="F37" s="471">
        <f t="shared" si="10"/>
        <v>80000000</v>
      </c>
      <c r="G37" s="479"/>
      <c r="H37" s="478"/>
      <c r="I37" s="478"/>
      <c r="J37" s="474">
        <v>44927</v>
      </c>
      <c r="K37" s="474">
        <v>45291</v>
      </c>
      <c r="L37" s="1207">
        <f t="shared" si="1"/>
        <v>1.0077107607950651</v>
      </c>
      <c r="M37" s="1207">
        <f t="shared" si="1"/>
        <v>0.17911250000000001</v>
      </c>
      <c r="N37" s="745">
        <f>+L37*L37/M37</f>
        <v>5.6695148435880736</v>
      </c>
      <c r="O37" s="381"/>
      <c r="P37" s="447"/>
      <c r="Q37" s="428"/>
      <c r="R37" s="350"/>
      <c r="S37" s="350"/>
      <c r="T37" s="350"/>
      <c r="U37" s="350"/>
      <c r="V37" s="350"/>
      <c r="W37" s="350"/>
      <c r="X37" s="350"/>
      <c r="Y37" s="350"/>
      <c r="Z37" s="338"/>
      <c r="AA37" s="338"/>
      <c r="AB37" s="338"/>
      <c r="AC37" s="338"/>
    </row>
    <row r="38" spans="1:29" s="130" customFormat="1" ht="27.95" customHeight="1">
      <c r="A38" s="1055"/>
      <c r="B38" s="477" t="s">
        <v>46</v>
      </c>
      <c r="C38" s="1091"/>
      <c r="D38" s="463">
        <v>5881</v>
      </c>
      <c r="E38" s="471">
        <v>14329000</v>
      </c>
      <c r="F38" s="471">
        <f t="shared" si="10"/>
        <v>14329000</v>
      </c>
      <c r="G38" s="479"/>
      <c r="H38" s="478"/>
      <c r="I38" s="478"/>
      <c r="J38" s="474"/>
      <c r="K38" s="474"/>
      <c r="L38" s="1208"/>
      <c r="M38" s="1208"/>
      <c r="N38" s="1169"/>
      <c r="O38" s="381"/>
      <c r="P38" s="447"/>
      <c r="Q38" s="428"/>
      <c r="R38" s="1167"/>
      <c r="S38" s="1167"/>
      <c r="T38" s="1167"/>
      <c r="U38" s="1167"/>
      <c r="V38" s="1167"/>
      <c r="W38" s="1167"/>
      <c r="X38" s="448"/>
      <c r="Y38" s="448"/>
      <c r="Z38" s="338"/>
      <c r="AA38" s="338"/>
      <c r="AB38" s="338"/>
      <c r="AC38" s="338"/>
    </row>
    <row r="39" spans="1:29" s="130" customFormat="1" ht="27.95" customHeight="1">
      <c r="A39" s="1127" t="s">
        <v>252</v>
      </c>
      <c r="B39" s="477" t="s">
        <v>44</v>
      </c>
      <c r="C39" s="1057" t="s">
        <v>253</v>
      </c>
      <c r="D39" s="463">
        <v>5</v>
      </c>
      <c r="E39" s="471">
        <v>50165998</v>
      </c>
      <c r="F39" s="471">
        <f t="shared" si="10"/>
        <v>50165998</v>
      </c>
      <c r="G39" s="479"/>
      <c r="H39" s="478"/>
      <c r="I39" s="478"/>
      <c r="J39" s="474">
        <v>44927</v>
      </c>
      <c r="K39" s="474">
        <v>45291</v>
      </c>
      <c r="L39" s="950">
        <f>+D40/D39</f>
        <v>0.4</v>
      </c>
      <c r="M39" s="950">
        <f>+E40/E39</f>
        <v>0.50233227693387061</v>
      </c>
      <c r="N39" s="745">
        <f>+L39*L39/M39</f>
        <v>0.3185142730158731</v>
      </c>
      <c r="O39" s="381"/>
      <c r="P39" s="447"/>
      <c r="Q39" s="428"/>
      <c r="R39" s="1168" t="s">
        <v>231</v>
      </c>
      <c r="S39" s="1168"/>
      <c r="T39" s="1168"/>
      <c r="U39" s="1168"/>
      <c r="V39" s="1168"/>
      <c r="W39" s="1168"/>
      <c r="X39" s="449">
        <v>718396666</v>
      </c>
      <c r="Y39" s="449">
        <v>243192000</v>
      </c>
      <c r="Z39" s="338"/>
      <c r="AA39" s="338"/>
      <c r="AB39" s="338"/>
      <c r="AC39" s="338"/>
    </row>
    <row r="40" spans="1:29" s="130" customFormat="1" ht="27.95" customHeight="1" thickBot="1">
      <c r="A40" s="1128"/>
      <c r="B40" s="487" t="s">
        <v>46</v>
      </c>
      <c r="C40" s="1126"/>
      <c r="D40" s="488">
        <v>2</v>
      </c>
      <c r="E40" s="489">
        <v>25200000</v>
      </c>
      <c r="F40" s="489">
        <f t="shared" si="10"/>
        <v>25200000</v>
      </c>
      <c r="G40" s="490"/>
      <c r="H40" s="491"/>
      <c r="I40" s="491"/>
      <c r="J40" s="492"/>
      <c r="K40" s="492"/>
      <c r="L40" s="821"/>
      <c r="M40" s="821"/>
      <c r="N40" s="1211"/>
      <c r="O40" s="381"/>
      <c r="P40" s="447"/>
      <c r="Q40" s="428"/>
      <c r="R40" s="427"/>
      <c r="S40" s="429"/>
      <c r="T40" s="429"/>
      <c r="U40" s="427"/>
      <c r="V40" s="165"/>
      <c r="W40" s="165"/>
      <c r="X40" s="430"/>
      <c r="Y40" s="165"/>
      <c r="Z40" s="430"/>
      <c r="AA40" s="429"/>
      <c r="AB40" s="450"/>
    </row>
    <row r="41" spans="1:29" s="130" customFormat="1" ht="27.95" customHeight="1">
      <c r="A41" s="1123" t="s">
        <v>51</v>
      </c>
      <c r="B41" s="502" t="s">
        <v>44</v>
      </c>
      <c r="C41" s="503"/>
      <c r="D41" s="504"/>
      <c r="E41" s="505">
        <f>+E17+E19+E21+E23+E25+E27+E29+E31+E33+E35+E37+E39</f>
        <v>6241447402</v>
      </c>
      <c r="F41" s="505">
        <f>+F17+F19+F21+F23+F25+F27+F29+F31+F33+F35+F37+F39</f>
        <v>6241447402</v>
      </c>
      <c r="G41" s="506"/>
      <c r="H41" s="506"/>
      <c r="I41" s="506"/>
      <c r="J41" s="507"/>
      <c r="K41" s="508"/>
      <c r="L41" s="1183">
        <f>+(L17+L19+L21+L23+L25+L27+L29+L31+L33+L35+L37+L39)/12</f>
        <v>0.9641413938089457</v>
      </c>
      <c r="M41" s="1185">
        <f>+E42/E41</f>
        <v>0.11510097253560096</v>
      </c>
      <c r="N41" s="1176"/>
      <c r="O41" s="381"/>
      <c r="P41" s="427"/>
      <c r="Q41" s="428"/>
      <c r="R41" s="427"/>
      <c r="S41" s="429"/>
      <c r="T41" s="429"/>
      <c r="U41" s="427"/>
      <c r="V41" s="165"/>
      <c r="W41" s="165"/>
      <c r="X41" s="430"/>
      <c r="Y41" s="165"/>
      <c r="Z41" s="430"/>
      <c r="AA41" s="429"/>
      <c r="AB41" s="452"/>
    </row>
    <row r="42" spans="1:29" s="130" customFormat="1" ht="27.95" customHeight="1" thickBot="1">
      <c r="A42" s="1124"/>
      <c r="B42" s="509" t="s">
        <v>46</v>
      </c>
      <c r="C42" s="510"/>
      <c r="D42" s="511"/>
      <c r="E42" s="512">
        <f>+E40+E38+E36+E34+E32+E30+E28+E26+E24+E22+E20+E18</f>
        <v>718396666</v>
      </c>
      <c r="F42" s="512">
        <f>+F40+F38+F36+F34+F32+F30+F28+F26+F24+F22+F20+F18</f>
        <v>718396666</v>
      </c>
      <c r="G42" s="513"/>
      <c r="H42" s="514"/>
      <c r="I42" s="513"/>
      <c r="J42" s="515"/>
      <c r="K42" s="516"/>
      <c r="L42" s="1184"/>
      <c r="M42" s="1186"/>
      <c r="N42" s="1177"/>
      <c r="O42" s="381"/>
      <c r="P42" s="427"/>
      <c r="Q42" s="428"/>
      <c r="R42" s="427"/>
      <c r="S42" s="429"/>
      <c r="T42" s="429"/>
      <c r="U42" s="427"/>
      <c r="V42" s="165"/>
      <c r="W42" s="165"/>
      <c r="X42" s="430"/>
      <c r="Y42" s="165"/>
      <c r="Z42" s="430"/>
      <c r="AA42" s="429"/>
      <c r="AB42" s="433"/>
    </row>
    <row r="43" spans="1:29" s="130" customFormat="1" ht="27.95" customHeight="1" thickBot="1">
      <c r="A43" s="493"/>
      <c r="B43" s="494"/>
      <c r="C43" s="494"/>
      <c r="D43" s="495"/>
      <c r="E43" s="496"/>
      <c r="F43" s="497"/>
      <c r="G43" s="498"/>
      <c r="H43" s="498"/>
      <c r="I43" s="498"/>
      <c r="J43" s="397"/>
      <c r="K43" s="397"/>
      <c r="L43" s="499"/>
      <c r="M43" s="500"/>
      <c r="N43" s="501"/>
      <c r="O43" s="272"/>
      <c r="P43" s="427"/>
      <c r="Q43" s="428"/>
      <c r="R43" s="427"/>
      <c r="S43" s="429"/>
      <c r="T43" s="429"/>
      <c r="U43" s="427"/>
      <c r="V43" s="165"/>
      <c r="W43" s="165"/>
      <c r="X43" s="430"/>
      <c r="Y43" s="165"/>
      <c r="Z43" s="430"/>
      <c r="AA43" s="429"/>
      <c r="AB43" s="453"/>
    </row>
    <row r="44" spans="1:29" s="130" customFormat="1" ht="27.95" customHeight="1" thickBot="1">
      <c r="A44" s="454" t="s">
        <v>52</v>
      </c>
      <c r="B44" s="1178" t="s">
        <v>53</v>
      </c>
      <c r="C44" s="1179"/>
      <c r="D44" s="1180"/>
      <c r="E44" s="1181" t="s">
        <v>86</v>
      </c>
      <c r="F44" s="1182"/>
      <c r="G44" s="1182"/>
      <c r="H44" s="1182"/>
      <c r="I44" s="455"/>
      <c r="J44" s="757" t="s">
        <v>55</v>
      </c>
      <c r="K44" s="758"/>
      <c r="L44" s="758"/>
      <c r="M44" s="758"/>
      <c r="N44" s="759"/>
      <c r="O44" s="272"/>
      <c r="P44" s="427"/>
      <c r="Q44" s="428"/>
      <c r="R44" s="427"/>
      <c r="S44" s="429"/>
      <c r="T44" s="429"/>
      <c r="U44" s="427"/>
      <c r="V44" s="165"/>
      <c r="W44" s="165"/>
      <c r="X44" s="430"/>
      <c r="Y44" s="165"/>
      <c r="Z44" s="430"/>
      <c r="AA44" s="429"/>
      <c r="AB44" s="453"/>
    </row>
    <row r="45" spans="1:29" s="130" customFormat="1" ht="27.95" customHeight="1">
      <c r="A45" s="1187" t="s">
        <v>147</v>
      </c>
      <c r="B45" s="1164" t="s">
        <v>148</v>
      </c>
      <c r="C45" s="1165"/>
      <c r="D45" s="1165"/>
      <c r="E45" s="1161" t="s">
        <v>149</v>
      </c>
      <c r="F45" s="1162"/>
      <c r="G45" s="1162"/>
      <c r="H45" s="451" t="s">
        <v>44</v>
      </c>
      <c r="I45" s="456">
        <v>100</v>
      </c>
      <c r="J45" s="1199" t="s">
        <v>63</v>
      </c>
      <c r="K45" s="1200"/>
      <c r="L45" s="1200"/>
      <c r="M45" s="1200"/>
      <c r="N45" s="1201"/>
      <c r="O45" s="272"/>
      <c r="P45" s="427"/>
      <c r="Q45" s="428"/>
      <c r="R45" s="427"/>
      <c r="S45" s="429"/>
      <c r="T45" s="429"/>
      <c r="U45" s="427"/>
      <c r="V45" s="165"/>
      <c r="W45" s="430"/>
      <c r="X45" s="430"/>
      <c r="Y45" s="165"/>
      <c r="Z45" s="430"/>
      <c r="AA45" s="429"/>
      <c r="AB45" s="453"/>
    </row>
    <row r="46" spans="1:29" s="130" customFormat="1" ht="27.95" customHeight="1">
      <c r="A46" s="1142"/>
      <c r="B46" s="1166"/>
      <c r="C46" s="1166"/>
      <c r="D46" s="1166"/>
      <c r="E46" s="1163"/>
      <c r="F46" s="1163"/>
      <c r="G46" s="1163"/>
      <c r="H46" s="443" t="s">
        <v>46</v>
      </c>
      <c r="I46" s="457">
        <v>109</v>
      </c>
      <c r="J46" s="752"/>
      <c r="K46" s="752"/>
      <c r="L46" s="752"/>
      <c r="M46" s="752"/>
      <c r="N46" s="753"/>
      <c r="O46" s="272"/>
      <c r="P46" s="427"/>
      <c r="Q46" s="428"/>
      <c r="R46" s="427"/>
      <c r="S46" s="429"/>
      <c r="T46" s="429"/>
      <c r="U46" s="427"/>
      <c r="V46" s="165"/>
      <c r="W46" s="165"/>
      <c r="X46" s="430"/>
      <c r="Y46" s="165"/>
      <c r="Z46" s="430"/>
      <c r="AA46" s="429"/>
      <c r="AB46" s="453"/>
    </row>
    <row r="47" spans="1:29" s="130" customFormat="1" ht="27.95" customHeight="1">
      <c r="A47" s="1141" t="s">
        <v>147</v>
      </c>
      <c r="B47" s="1143" t="s">
        <v>150</v>
      </c>
      <c r="C47" s="1144"/>
      <c r="D47" s="1145"/>
      <c r="E47" s="1149" t="s">
        <v>138</v>
      </c>
      <c r="F47" s="1150"/>
      <c r="G47" s="1151"/>
      <c r="H47" s="443" t="s">
        <v>44</v>
      </c>
      <c r="I47" s="457">
        <v>5000</v>
      </c>
      <c r="J47" s="1190" t="s">
        <v>67</v>
      </c>
      <c r="K47" s="1202"/>
      <c r="L47" s="1202"/>
      <c r="M47" s="1202"/>
      <c r="N47" s="1203"/>
      <c r="O47" s="272"/>
      <c r="P47" s="427"/>
      <c r="Q47" s="428"/>
      <c r="R47" s="427"/>
      <c r="S47" s="429"/>
      <c r="T47" s="429"/>
      <c r="U47" s="427"/>
      <c r="V47" s="165"/>
      <c r="W47" s="165"/>
      <c r="X47" s="430"/>
      <c r="Y47" s="165"/>
      <c r="Z47" s="430"/>
      <c r="AA47" s="429"/>
      <c r="AB47" s="453"/>
    </row>
    <row r="48" spans="1:29" s="130" customFormat="1" ht="27.95" customHeight="1">
      <c r="A48" s="1142"/>
      <c r="B48" s="1146"/>
      <c r="C48" s="1147"/>
      <c r="D48" s="1148"/>
      <c r="E48" s="1152"/>
      <c r="F48" s="1153"/>
      <c r="G48" s="1154"/>
      <c r="H48" s="443" t="s">
        <v>46</v>
      </c>
      <c r="I48" s="457">
        <v>4000</v>
      </c>
      <c r="J48" s="1204"/>
      <c r="K48" s="1205"/>
      <c r="L48" s="1205"/>
      <c r="M48" s="1205"/>
      <c r="N48" s="1206"/>
      <c r="O48" s="272"/>
      <c r="P48" s="350"/>
      <c r="Q48" s="350"/>
      <c r="R48" s="350"/>
      <c r="S48" s="350"/>
      <c r="T48" s="350"/>
      <c r="U48" s="350"/>
      <c r="V48" s="350"/>
      <c r="W48" s="350"/>
      <c r="X48" s="350"/>
      <c r="Y48" s="338"/>
      <c r="Z48" s="338"/>
      <c r="AA48" s="338"/>
      <c r="AB48" s="453"/>
    </row>
    <row r="49" spans="1:28" s="130" customFormat="1" ht="27.95" customHeight="1">
      <c r="A49" s="1141" t="s">
        <v>147</v>
      </c>
      <c r="B49" s="1143" t="s">
        <v>151</v>
      </c>
      <c r="C49" s="1144"/>
      <c r="D49" s="1145"/>
      <c r="E49" s="1155" t="s">
        <v>152</v>
      </c>
      <c r="F49" s="1156"/>
      <c r="G49" s="1157"/>
      <c r="H49" s="443" t="s">
        <v>44</v>
      </c>
      <c r="I49" s="457">
        <v>95000</v>
      </c>
      <c r="J49" s="1190" t="s">
        <v>66</v>
      </c>
      <c r="K49" s="1191"/>
      <c r="L49" s="1191"/>
      <c r="M49" s="1191"/>
      <c r="N49" s="1192"/>
      <c r="O49" s="272"/>
      <c r="P49" s="379"/>
      <c r="Q49" s="197"/>
      <c r="R49" s="203"/>
      <c r="S49" s="197"/>
      <c r="T49" s="200"/>
      <c r="U49" s="200"/>
      <c r="V49" s="197"/>
      <c r="W49" s="198"/>
      <c r="X49" s="199"/>
      <c r="Y49" s="199"/>
      <c r="Z49" s="198"/>
      <c r="AA49" s="458"/>
      <c r="AB49" s="453"/>
    </row>
    <row r="50" spans="1:28" s="130" customFormat="1" ht="27.95" customHeight="1">
      <c r="A50" s="1142"/>
      <c r="B50" s="1146"/>
      <c r="C50" s="1147"/>
      <c r="D50" s="1148"/>
      <c r="E50" s="1158"/>
      <c r="F50" s="1159"/>
      <c r="G50" s="1160"/>
      <c r="H50" s="443" t="s">
        <v>46</v>
      </c>
      <c r="I50" s="457">
        <v>31260</v>
      </c>
      <c r="J50" s="1193"/>
      <c r="K50" s="1194"/>
      <c r="L50" s="1194"/>
      <c r="M50" s="1194"/>
      <c r="N50" s="1195"/>
      <c r="O50" s="272"/>
      <c r="P50" s="379"/>
      <c r="Q50" s="197"/>
      <c r="R50" s="203"/>
      <c r="S50" s="197"/>
      <c r="T50" s="200"/>
      <c r="U50" s="200"/>
      <c r="V50" s="197"/>
      <c r="W50" s="198"/>
      <c r="X50" s="199"/>
      <c r="Y50" s="199"/>
      <c r="Z50" s="198"/>
      <c r="AA50" s="458"/>
      <c r="AB50" s="453"/>
    </row>
    <row r="51" spans="1:28" s="130" customFormat="1" ht="27.95" customHeight="1">
      <c r="A51" s="836" t="s">
        <v>147</v>
      </c>
      <c r="B51" s="1129" t="s">
        <v>153</v>
      </c>
      <c r="C51" s="1130"/>
      <c r="D51" s="1131"/>
      <c r="E51" s="1135" t="s">
        <v>154</v>
      </c>
      <c r="F51" s="1136"/>
      <c r="G51" s="1137"/>
      <c r="H51" s="32" t="s">
        <v>44</v>
      </c>
      <c r="I51" s="459">
        <v>1</v>
      </c>
      <c r="J51" s="1193"/>
      <c r="K51" s="1194"/>
      <c r="L51" s="1194"/>
      <c r="M51" s="1194"/>
      <c r="N51" s="1195"/>
      <c r="O51" s="272"/>
      <c r="P51" s="379"/>
      <c r="Q51" s="197"/>
      <c r="R51" s="203"/>
      <c r="S51" s="197"/>
      <c r="T51" s="200"/>
      <c r="U51" s="200"/>
      <c r="V51" s="197"/>
      <c r="W51" s="198"/>
      <c r="X51" s="199"/>
      <c r="Y51" s="199"/>
      <c r="Z51" s="198"/>
      <c r="AA51" s="458"/>
      <c r="AB51" s="453"/>
    </row>
    <row r="52" spans="1:28" s="130" customFormat="1" ht="27.95" customHeight="1">
      <c r="A52" s="717"/>
      <c r="B52" s="1132"/>
      <c r="C52" s="1133"/>
      <c r="D52" s="1134"/>
      <c r="E52" s="1138"/>
      <c r="F52" s="1139"/>
      <c r="G52" s="1140"/>
      <c r="H52" s="32" t="s">
        <v>46</v>
      </c>
      <c r="I52" s="459">
        <v>5</v>
      </c>
      <c r="J52" s="1193"/>
      <c r="K52" s="1194"/>
      <c r="L52" s="1194"/>
      <c r="M52" s="1194"/>
      <c r="N52" s="1195"/>
      <c r="O52" s="272"/>
      <c r="P52" s="273"/>
      <c r="Q52" s="452"/>
      <c r="R52" s="452"/>
      <c r="S52" s="452"/>
      <c r="T52" s="452"/>
      <c r="U52" s="452"/>
      <c r="V52" s="452"/>
      <c r="W52" s="452"/>
      <c r="X52" s="452"/>
      <c r="Y52" s="452"/>
      <c r="Z52" s="452"/>
      <c r="AA52" s="452"/>
      <c r="AB52" s="452"/>
    </row>
    <row r="53" spans="1:28" s="130" customFormat="1" ht="27.95" customHeight="1">
      <c r="A53" s="836" t="s">
        <v>147</v>
      </c>
      <c r="B53" s="1129" t="s">
        <v>155</v>
      </c>
      <c r="C53" s="1130"/>
      <c r="D53" s="1131"/>
      <c r="E53" s="1135" t="s">
        <v>146</v>
      </c>
      <c r="F53" s="1136"/>
      <c r="G53" s="1137"/>
      <c r="H53" s="32" t="s">
        <v>44</v>
      </c>
      <c r="I53" s="459">
        <v>5836</v>
      </c>
      <c r="J53" s="1193"/>
      <c r="K53" s="1194"/>
      <c r="L53" s="1194"/>
      <c r="M53" s="1194"/>
      <c r="N53" s="1195"/>
      <c r="O53" s="272"/>
      <c r="P53" s="273"/>
      <c r="Q53" s="273"/>
      <c r="R53" s="273"/>
      <c r="S53" s="273"/>
      <c r="T53" s="273"/>
      <c r="U53" s="273"/>
      <c r="V53" s="273"/>
      <c r="W53" s="273"/>
      <c r="X53" s="273"/>
      <c r="Y53" s="273"/>
      <c r="Z53" s="273"/>
      <c r="AA53" s="273"/>
      <c r="AB53" s="273"/>
    </row>
    <row r="54" spans="1:28" s="130" customFormat="1" ht="27.95" customHeight="1">
      <c r="A54" s="717"/>
      <c r="B54" s="1132"/>
      <c r="C54" s="1133"/>
      <c r="D54" s="1134"/>
      <c r="E54" s="1138"/>
      <c r="F54" s="1139"/>
      <c r="G54" s="1140"/>
      <c r="H54" s="32" t="s">
        <v>46</v>
      </c>
      <c r="I54" s="460">
        <v>5881</v>
      </c>
      <c r="J54" s="1193"/>
      <c r="K54" s="1194"/>
      <c r="L54" s="1194"/>
      <c r="M54" s="1194"/>
      <c r="N54" s="1195"/>
      <c r="O54" s="272"/>
      <c r="P54" s="273"/>
      <c r="Q54" s="273"/>
      <c r="R54" s="273"/>
      <c r="S54" s="273"/>
      <c r="T54" s="273"/>
      <c r="U54" s="273"/>
      <c r="V54" s="273"/>
      <c r="W54" s="273"/>
      <c r="X54" s="273"/>
      <c r="Y54" s="273"/>
      <c r="Z54" s="273"/>
      <c r="AA54" s="273"/>
      <c r="AB54" s="273"/>
    </row>
    <row r="55" spans="1:28" s="130" customFormat="1" ht="27.95" customHeight="1">
      <c r="A55" s="836" t="s">
        <v>147</v>
      </c>
      <c r="B55" s="1129" t="s">
        <v>156</v>
      </c>
      <c r="C55" s="1130"/>
      <c r="D55" s="1131"/>
      <c r="E55" s="1135" t="s">
        <v>157</v>
      </c>
      <c r="F55" s="1136"/>
      <c r="G55" s="1137"/>
      <c r="H55" s="32" t="s">
        <v>44</v>
      </c>
      <c r="I55" s="459">
        <v>10</v>
      </c>
      <c r="J55" s="1193"/>
      <c r="K55" s="1194"/>
      <c r="L55" s="1194"/>
      <c r="M55" s="1194"/>
      <c r="N55" s="1195"/>
      <c r="O55" s="272"/>
      <c r="P55" s="273"/>
      <c r="Q55" s="273"/>
      <c r="R55" s="273"/>
      <c r="S55" s="273"/>
      <c r="T55" s="273"/>
      <c r="U55" s="273"/>
      <c r="V55" s="273"/>
      <c r="W55" s="273"/>
      <c r="X55" s="273"/>
      <c r="Y55" s="273"/>
      <c r="Z55" s="273"/>
      <c r="AA55" s="273"/>
      <c r="AB55" s="273"/>
    </row>
    <row r="56" spans="1:28" s="130" customFormat="1" ht="27.95" customHeight="1">
      <c r="A56" s="717"/>
      <c r="B56" s="1132"/>
      <c r="C56" s="1133"/>
      <c r="D56" s="1134"/>
      <c r="E56" s="1138"/>
      <c r="F56" s="1139"/>
      <c r="G56" s="1140"/>
      <c r="H56" s="32" t="s">
        <v>46</v>
      </c>
      <c r="I56" s="459">
        <v>8</v>
      </c>
      <c r="J56" s="1196"/>
      <c r="K56" s="1197"/>
      <c r="L56" s="1197"/>
      <c r="M56" s="1197"/>
      <c r="N56" s="1198"/>
      <c r="O56" s="272"/>
      <c r="P56" s="273"/>
      <c r="Q56" s="273"/>
      <c r="R56" s="273"/>
      <c r="S56" s="273"/>
      <c r="T56" s="273"/>
      <c r="U56" s="273"/>
      <c r="V56" s="273"/>
      <c r="W56" s="273"/>
      <c r="X56" s="273"/>
      <c r="Y56" s="273"/>
      <c r="Z56" s="273"/>
      <c r="AA56" s="273"/>
      <c r="AB56" s="273"/>
    </row>
    <row r="57" spans="1:28" s="130" customFormat="1" ht="27.95" customHeight="1">
      <c r="A57" s="1170" t="s">
        <v>158</v>
      </c>
      <c r="B57" s="1171"/>
      <c r="C57" s="1171"/>
      <c r="D57" s="1171"/>
      <c r="E57" s="1171"/>
      <c r="F57" s="1171"/>
      <c r="G57" s="1171"/>
      <c r="H57" s="1171"/>
      <c r="I57" s="1172"/>
      <c r="J57" s="992"/>
      <c r="K57" s="992"/>
      <c r="L57" s="992"/>
      <c r="M57" s="992"/>
      <c r="N57" s="993"/>
      <c r="O57" s="272"/>
      <c r="P57" s="273"/>
      <c r="Q57" s="273"/>
      <c r="R57" s="273"/>
      <c r="S57" s="273"/>
      <c r="T57" s="273"/>
      <c r="U57" s="273"/>
      <c r="V57" s="273"/>
      <c r="W57" s="273"/>
      <c r="X57" s="273"/>
      <c r="Y57" s="273"/>
      <c r="Z57" s="273"/>
      <c r="AA57" s="273"/>
      <c r="AB57" s="273"/>
    </row>
    <row r="58" spans="1:28" s="130" customFormat="1" ht="27.95" customHeight="1">
      <c r="A58" s="1173"/>
      <c r="B58" s="1174"/>
      <c r="C58" s="1174"/>
      <c r="D58" s="1174"/>
      <c r="E58" s="1174"/>
      <c r="F58" s="1174"/>
      <c r="G58" s="1174"/>
      <c r="H58" s="1174"/>
      <c r="I58" s="1175"/>
      <c r="J58" s="1188"/>
      <c r="K58" s="1188"/>
      <c r="L58" s="1188"/>
      <c r="M58" s="1188"/>
      <c r="N58" s="1189"/>
      <c r="O58" s="272"/>
      <c r="P58" s="273"/>
      <c r="Q58" s="273"/>
      <c r="R58" s="273"/>
      <c r="S58" s="273"/>
      <c r="T58" s="273"/>
      <c r="U58" s="273"/>
      <c r="V58" s="273"/>
      <c r="W58" s="273"/>
      <c r="X58" s="273"/>
      <c r="Y58" s="273"/>
      <c r="Z58" s="273"/>
      <c r="AA58" s="273"/>
      <c r="AB58" s="273"/>
    </row>
    <row r="59" spans="1:28" s="130" customFormat="1" ht="27.95" customHeight="1">
      <c r="A59" s="374"/>
      <c r="B59" s="374" t="s">
        <v>276</v>
      </c>
      <c r="C59" s="375"/>
      <c r="D59" s="461"/>
      <c r="E59" s="376"/>
      <c r="F59" s="374"/>
      <c r="G59" s="377"/>
      <c r="H59" s="374"/>
      <c r="I59" s="375"/>
      <c r="J59" s="378"/>
      <c r="K59" s="378"/>
      <c r="L59" s="376"/>
      <c r="M59" s="374"/>
      <c r="N59" s="374"/>
      <c r="O59" s="273"/>
      <c r="P59" s="273"/>
      <c r="Q59" s="273"/>
      <c r="R59" s="273"/>
      <c r="S59" s="273"/>
      <c r="T59" s="273"/>
      <c r="U59" s="273"/>
      <c r="V59" s="273"/>
      <c r="W59" s="273"/>
      <c r="X59" s="273"/>
      <c r="Y59" s="273"/>
      <c r="Z59" s="273"/>
      <c r="AA59" s="273"/>
      <c r="AB59" s="273"/>
    </row>
    <row r="60" spans="1:28" s="130" customFormat="1" ht="27.95" customHeight="1">
      <c r="A60" s="273"/>
      <c r="B60" s="273"/>
      <c r="C60" s="379" t="s">
        <v>370</v>
      </c>
      <c r="D60" s="462"/>
      <c r="E60" s="381">
        <v>166124000</v>
      </c>
      <c r="F60" s="273"/>
      <c r="G60" s="178">
        <f>+E60+1752461528</f>
        <v>1918585528</v>
      </c>
      <c r="H60" s="273"/>
      <c r="I60" s="379"/>
      <c r="J60" s="382"/>
      <c r="K60" s="382"/>
      <c r="L60" s="381"/>
      <c r="M60" s="273"/>
      <c r="N60" s="273"/>
      <c r="O60" s="273"/>
      <c r="P60" s="273"/>
      <c r="Q60" s="273"/>
      <c r="R60" s="273"/>
      <c r="S60" s="273"/>
      <c r="T60" s="273"/>
      <c r="U60" s="273"/>
      <c r="V60" s="273"/>
      <c r="W60" s="273"/>
      <c r="X60" s="273"/>
      <c r="Y60" s="273"/>
      <c r="Z60" s="273"/>
      <c r="AA60" s="273"/>
      <c r="AB60" s="273"/>
    </row>
  </sheetData>
  <mergeCells count="127">
    <mergeCell ref="N19:N20"/>
    <mergeCell ref="N35:N36"/>
    <mergeCell ref="N39:N40"/>
    <mergeCell ref="M23:M24"/>
    <mergeCell ref="M25:M26"/>
    <mergeCell ref="M27:M28"/>
    <mergeCell ref="M29:M30"/>
    <mergeCell ref="M31:M32"/>
    <mergeCell ref="M33:M34"/>
    <mergeCell ref="M35:M36"/>
    <mergeCell ref="M37:M38"/>
    <mergeCell ref="M39:M40"/>
    <mergeCell ref="J49:N56"/>
    <mergeCell ref="N25:N26"/>
    <mergeCell ref="N27:N28"/>
    <mergeCell ref="N29:N30"/>
    <mergeCell ref="N31:N32"/>
    <mergeCell ref="N37:N38"/>
    <mergeCell ref="J45:N46"/>
    <mergeCell ref="J47:N48"/>
    <mergeCell ref="N17:N18"/>
    <mergeCell ref="N21:N22"/>
    <mergeCell ref="N33:N34"/>
    <mergeCell ref="L21:L22"/>
    <mergeCell ref="M21:M22"/>
    <mergeCell ref="L19:L20"/>
    <mergeCell ref="L23:L24"/>
    <mergeCell ref="L25:L26"/>
    <mergeCell ref="L27:L28"/>
    <mergeCell ref="L29:L30"/>
    <mergeCell ref="L31:L32"/>
    <mergeCell ref="L33:L34"/>
    <mergeCell ref="L35:L36"/>
    <mergeCell ref="L37:L38"/>
    <mergeCell ref="L39:L40"/>
    <mergeCell ref="M19:M20"/>
    <mergeCell ref="R38:W38"/>
    <mergeCell ref="R39:W39"/>
    <mergeCell ref="N23:N24"/>
    <mergeCell ref="A57:I58"/>
    <mergeCell ref="C25:C26"/>
    <mergeCell ref="C27:C28"/>
    <mergeCell ref="N41:N42"/>
    <mergeCell ref="B44:D44"/>
    <mergeCell ref="E44:H44"/>
    <mergeCell ref="J44:N44"/>
    <mergeCell ref="A29:A30"/>
    <mergeCell ref="C29:C30"/>
    <mergeCell ref="L41:L42"/>
    <mergeCell ref="M41:M42"/>
    <mergeCell ref="C37:C38"/>
    <mergeCell ref="A55:A56"/>
    <mergeCell ref="B55:D56"/>
    <mergeCell ref="E55:G56"/>
    <mergeCell ref="A45:A46"/>
    <mergeCell ref="A53:A54"/>
    <mergeCell ref="B53:D54"/>
    <mergeCell ref="J57:N58"/>
    <mergeCell ref="E53:G54"/>
    <mergeCell ref="A51:A52"/>
    <mergeCell ref="B51:D52"/>
    <mergeCell ref="E51:G52"/>
    <mergeCell ref="A47:A48"/>
    <mergeCell ref="B47:D48"/>
    <mergeCell ref="E47:G48"/>
    <mergeCell ref="A49:A50"/>
    <mergeCell ref="B49:D50"/>
    <mergeCell ref="E49:G50"/>
    <mergeCell ref="E45:G46"/>
    <mergeCell ref="B45:D46"/>
    <mergeCell ref="C31:C32"/>
    <mergeCell ref="A41:A42"/>
    <mergeCell ref="A37:A38"/>
    <mergeCell ref="A31:A32"/>
    <mergeCell ref="A23:A24"/>
    <mergeCell ref="C23:C24"/>
    <mergeCell ref="A25:A26"/>
    <mergeCell ref="A27:A28"/>
    <mergeCell ref="A33:A34"/>
    <mergeCell ref="C33:C34"/>
    <mergeCell ref="A35:A36"/>
    <mergeCell ref="C35:C36"/>
    <mergeCell ref="C39:C40"/>
    <mergeCell ref="A39:A40"/>
    <mergeCell ref="A1:A4"/>
    <mergeCell ref="B1:H2"/>
    <mergeCell ref="A21:A22"/>
    <mergeCell ref="C21:C22"/>
    <mergeCell ref="E14:E16"/>
    <mergeCell ref="A19:A20"/>
    <mergeCell ref="I1:L1"/>
    <mergeCell ref="M1:N4"/>
    <mergeCell ref="I2:L2"/>
    <mergeCell ref="B3:H4"/>
    <mergeCell ref="I3:L3"/>
    <mergeCell ref="I4:L4"/>
    <mergeCell ref="A7:C7"/>
    <mergeCell ref="D7:N7"/>
    <mergeCell ref="A5:N5"/>
    <mergeCell ref="B6:F6"/>
    <mergeCell ref="J8:N8"/>
    <mergeCell ref="A9:F9"/>
    <mergeCell ref="K9:M9"/>
    <mergeCell ref="A8:F8"/>
    <mergeCell ref="G8:I13"/>
    <mergeCell ref="A11:F11"/>
    <mergeCell ref="K11:M11"/>
    <mergeCell ref="K10:M10"/>
    <mergeCell ref="A10:F10"/>
    <mergeCell ref="A12:F12"/>
    <mergeCell ref="K12:M12"/>
    <mergeCell ref="A13:F13"/>
    <mergeCell ref="K13:M13"/>
    <mergeCell ref="J14:K15"/>
    <mergeCell ref="A14:A16"/>
    <mergeCell ref="B14:B16"/>
    <mergeCell ref="C14:C16"/>
    <mergeCell ref="D14:D16"/>
    <mergeCell ref="A17:A18"/>
    <mergeCell ref="C17:C18"/>
    <mergeCell ref="F14:I15"/>
    <mergeCell ref="L14:N14"/>
    <mergeCell ref="L15:L16"/>
    <mergeCell ref="M15:M16"/>
    <mergeCell ref="N15:N16"/>
    <mergeCell ref="L17:L18"/>
    <mergeCell ref="M17:M18"/>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9"/>
  <sheetViews>
    <sheetView showGridLines="0" topLeftCell="A20" zoomScale="118" workbookViewId="0">
      <selection activeCell="C26" sqref="C26:D27"/>
    </sheetView>
  </sheetViews>
  <sheetFormatPr baseColWidth="10" defaultColWidth="12.42578125" defaultRowHeight="18" customHeight="1"/>
  <cols>
    <col min="1" max="1" width="80.140625" style="5" customWidth="1"/>
    <col min="2" max="2" width="10.28515625" style="5" customWidth="1"/>
    <col min="3" max="3" width="23.7109375" style="5" customWidth="1"/>
    <col min="4" max="4" width="12.42578125" style="5" customWidth="1"/>
    <col min="5" max="9" width="18.71093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85546875" style="5" customWidth="1"/>
    <col min="17" max="17" width="16.42578125" style="5" customWidth="1"/>
    <col min="18" max="22" width="12.42578125" style="5" customWidth="1"/>
    <col min="23" max="16384" width="12.42578125" style="5"/>
  </cols>
  <sheetData>
    <row r="1" spans="1:27" ht="34.5" customHeight="1">
      <c r="A1" s="1036"/>
      <c r="B1" s="714" t="s">
        <v>6</v>
      </c>
      <c r="C1" s="715"/>
      <c r="D1" s="715"/>
      <c r="E1" s="715"/>
      <c r="F1" s="715"/>
      <c r="G1" s="715"/>
      <c r="H1" s="716"/>
      <c r="I1" s="939" t="s">
        <v>7</v>
      </c>
      <c r="J1" s="671"/>
      <c r="K1" s="671"/>
      <c r="L1" s="940"/>
      <c r="M1" s="1039"/>
      <c r="N1" s="1040"/>
      <c r="O1" s="46"/>
      <c r="P1" s="16"/>
      <c r="Q1" s="16"/>
      <c r="R1" s="16"/>
      <c r="S1" s="16"/>
      <c r="T1" s="16"/>
      <c r="U1" s="16"/>
    </row>
    <row r="2" spans="1:27" ht="37.5" customHeight="1">
      <c r="A2" s="1037"/>
      <c r="B2" s="700"/>
      <c r="C2" s="701"/>
      <c r="D2" s="701"/>
      <c r="E2" s="701"/>
      <c r="F2" s="701"/>
      <c r="G2" s="701"/>
      <c r="H2" s="702"/>
      <c r="I2" s="939" t="s">
        <v>8</v>
      </c>
      <c r="J2" s="671"/>
      <c r="K2" s="671"/>
      <c r="L2" s="940"/>
      <c r="M2" s="1041"/>
      <c r="N2" s="1042"/>
      <c r="O2" s="46"/>
      <c r="P2" s="16"/>
      <c r="Q2" s="16"/>
      <c r="R2" s="16"/>
      <c r="S2" s="16"/>
      <c r="T2" s="16"/>
      <c r="U2" s="16"/>
    </row>
    <row r="3" spans="1:27" ht="33.75" customHeight="1">
      <c r="A3" s="1037"/>
      <c r="B3" s="714" t="s">
        <v>9</v>
      </c>
      <c r="C3" s="715"/>
      <c r="D3" s="715"/>
      <c r="E3" s="715"/>
      <c r="F3" s="715"/>
      <c r="G3" s="715"/>
      <c r="H3" s="716"/>
      <c r="I3" s="939" t="s">
        <v>10</v>
      </c>
      <c r="J3" s="671"/>
      <c r="K3" s="671"/>
      <c r="L3" s="940"/>
      <c r="M3" s="1041"/>
      <c r="N3" s="1042"/>
      <c r="O3" s="46"/>
      <c r="P3" s="16"/>
      <c r="Q3" s="16"/>
      <c r="R3" s="16"/>
      <c r="S3" s="16"/>
      <c r="T3" s="16"/>
      <c r="U3" s="16"/>
    </row>
    <row r="4" spans="1:27" ht="38.25" customHeight="1">
      <c r="A4" s="1243"/>
      <c r="B4" s="1246"/>
      <c r="C4" s="1247"/>
      <c r="D4" s="1247"/>
      <c r="E4" s="1247"/>
      <c r="F4" s="1247"/>
      <c r="G4" s="1247"/>
      <c r="H4" s="1248"/>
      <c r="I4" s="1249" t="s">
        <v>11</v>
      </c>
      <c r="J4" s="674"/>
      <c r="K4" s="674"/>
      <c r="L4" s="1250"/>
      <c r="M4" s="1244"/>
      <c r="N4" s="1245"/>
      <c r="O4" s="46"/>
      <c r="P4" s="16"/>
      <c r="Q4" s="16"/>
      <c r="R4" s="16"/>
      <c r="S4" s="16"/>
      <c r="T4" s="16"/>
      <c r="U4" s="16"/>
    </row>
    <row r="5" spans="1:27" ht="33.950000000000003" customHeight="1">
      <c r="A5" s="1251" t="s">
        <v>160</v>
      </c>
      <c r="B5" s="1252"/>
      <c r="C5" s="1252"/>
      <c r="D5" s="1253"/>
      <c r="E5" s="1252"/>
      <c r="F5" s="1252"/>
      <c r="G5" s="1253"/>
      <c r="H5" s="1252"/>
      <c r="I5" s="1252"/>
      <c r="J5" s="1253"/>
      <c r="K5" s="1253"/>
      <c r="L5" s="1252"/>
      <c r="M5" s="1252"/>
      <c r="N5" s="1254"/>
      <c r="O5" s="56"/>
      <c r="P5" s="16"/>
      <c r="Q5" s="16"/>
      <c r="R5" s="16"/>
      <c r="S5" s="16"/>
      <c r="T5" s="16"/>
      <c r="U5" s="16"/>
    </row>
    <row r="6" spans="1:27" ht="33.950000000000003" customHeight="1">
      <c r="A6" s="57" t="s">
        <v>13</v>
      </c>
      <c r="B6" s="1255" t="s">
        <v>448</v>
      </c>
      <c r="C6" s="1256"/>
      <c r="D6" s="1257"/>
      <c r="E6" s="1256"/>
      <c r="F6" s="1256"/>
      <c r="G6" s="58"/>
      <c r="H6" s="59"/>
      <c r="I6" s="59"/>
      <c r="J6" s="58"/>
      <c r="K6" s="58"/>
      <c r="L6" s="59"/>
      <c r="M6" s="59"/>
      <c r="N6" s="60"/>
      <c r="O6" s="15"/>
      <c r="P6" s="16"/>
      <c r="Q6" s="16"/>
      <c r="R6" s="16"/>
      <c r="S6" s="16"/>
      <c r="T6" s="16"/>
      <c r="U6" s="16"/>
    </row>
    <row r="7" spans="1:27" ht="27" customHeight="1">
      <c r="A7" s="1278" t="s">
        <v>14</v>
      </c>
      <c r="B7" s="1279"/>
      <c r="C7" s="1280"/>
      <c r="D7" s="1281" t="s">
        <v>15</v>
      </c>
      <c r="E7" s="1282"/>
      <c r="F7" s="1282"/>
      <c r="G7" s="1282"/>
      <c r="H7" s="1282"/>
      <c r="I7" s="1282"/>
      <c r="J7" s="1282"/>
      <c r="K7" s="1282"/>
      <c r="L7" s="1282"/>
      <c r="M7" s="1282"/>
      <c r="N7" s="1283"/>
      <c r="O7" s="56"/>
      <c r="P7" s="16"/>
      <c r="Q7" s="16"/>
      <c r="R7" s="16"/>
      <c r="S7" s="16"/>
      <c r="T7" s="16"/>
      <c r="U7" s="16"/>
    </row>
    <row r="8" spans="1:27" s="220" customFormat="1" ht="27" customHeight="1">
      <c r="A8" s="901" t="s">
        <v>122</v>
      </c>
      <c r="B8" s="902"/>
      <c r="C8" s="902"/>
      <c r="D8" s="693"/>
      <c r="E8" s="902"/>
      <c r="F8" s="902"/>
      <c r="G8" s="1294" t="s">
        <v>161</v>
      </c>
      <c r="H8" s="1295"/>
      <c r="I8" s="1296"/>
      <c r="J8" s="1051" t="s">
        <v>18</v>
      </c>
      <c r="K8" s="1052"/>
      <c r="L8" s="1052"/>
      <c r="M8" s="1052"/>
      <c r="N8" s="1053"/>
      <c r="O8" s="522"/>
      <c r="P8" s="283"/>
      <c r="Q8" s="283"/>
      <c r="R8" s="283"/>
      <c r="S8" s="283"/>
      <c r="T8" s="283"/>
      <c r="U8" s="523"/>
    </row>
    <row r="9" spans="1:27" s="220" customFormat="1" ht="27" customHeight="1">
      <c r="A9" s="916" t="s">
        <v>162</v>
      </c>
      <c r="B9" s="866"/>
      <c r="C9" s="866"/>
      <c r="D9" s="742"/>
      <c r="E9" s="866"/>
      <c r="F9" s="868"/>
      <c r="G9" s="1297"/>
      <c r="H9" s="1298"/>
      <c r="I9" s="1299"/>
      <c r="J9" s="181" t="s">
        <v>20</v>
      </c>
      <c r="K9" s="678" t="s">
        <v>21</v>
      </c>
      <c r="L9" s="1258"/>
      <c r="M9" s="1258"/>
      <c r="N9" s="286" t="s">
        <v>22</v>
      </c>
      <c r="O9" s="524"/>
      <c r="P9" s="302"/>
      <c r="Q9" s="283"/>
      <c r="R9" s="283"/>
      <c r="S9" s="283"/>
      <c r="T9" s="283"/>
      <c r="U9" s="523"/>
    </row>
    <row r="10" spans="1:27" s="220" customFormat="1" ht="27" customHeight="1">
      <c r="A10" s="1267"/>
      <c r="B10" s="1265"/>
      <c r="C10" s="1265"/>
      <c r="D10" s="1265"/>
      <c r="E10" s="1265"/>
      <c r="F10" s="1266"/>
      <c r="G10" s="1297"/>
      <c r="H10" s="1298"/>
      <c r="I10" s="1299"/>
      <c r="J10" s="435" t="s">
        <v>418</v>
      </c>
      <c r="K10" s="1262" t="s">
        <v>430</v>
      </c>
      <c r="L10" s="1263"/>
      <c r="M10" s="1264"/>
      <c r="N10" s="525">
        <v>59447544</v>
      </c>
      <c r="O10" s="524"/>
      <c r="P10" s="340" t="s">
        <v>418</v>
      </c>
      <c r="Q10" s="209">
        <v>59447544</v>
      </c>
      <c r="R10" s="283"/>
      <c r="S10" s="283"/>
      <c r="T10" s="283"/>
      <c r="U10" s="523"/>
    </row>
    <row r="11" spans="1:27" s="220" customFormat="1" ht="27" customHeight="1">
      <c r="A11" s="180" t="s">
        <v>75</v>
      </c>
      <c r="B11" s="1265"/>
      <c r="C11" s="1265"/>
      <c r="D11" s="1265"/>
      <c r="E11" s="1265"/>
      <c r="F11" s="1266"/>
      <c r="G11" s="1297"/>
      <c r="H11" s="1298"/>
      <c r="I11" s="1299"/>
      <c r="J11" s="435" t="s">
        <v>419</v>
      </c>
      <c r="K11" s="1259" t="s">
        <v>263</v>
      </c>
      <c r="L11" s="1260"/>
      <c r="M11" s="1261"/>
      <c r="N11" s="525">
        <v>29000000</v>
      </c>
      <c r="O11" s="524"/>
      <c r="P11" s="340" t="s">
        <v>419</v>
      </c>
      <c r="Q11" s="209">
        <v>29000000</v>
      </c>
      <c r="R11" s="209">
        <v>11600000</v>
      </c>
      <c r="S11" s="341">
        <v>0</v>
      </c>
      <c r="T11" s="209">
        <v>17400000</v>
      </c>
      <c r="U11" s="341" t="s">
        <v>259</v>
      </c>
      <c r="V11" s="339" t="s">
        <v>263</v>
      </c>
      <c r="W11" s="526"/>
      <c r="X11" s="526"/>
      <c r="Y11" s="526"/>
      <c r="Z11" s="526"/>
      <c r="AA11" s="526"/>
    </row>
    <row r="12" spans="1:27" s="220" customFormat="1" ht="27" customHeight="1">
      <c r="A12" s="901" t="s">
        <v>232</v>
      </c>
      <c r="B12" s="902"/>
      <c r="C12" s="902"/>
      <c r="D12" s="693"/>
      <c r="E12" s="902"/>
      <c r="F12" s="902"/>
      <c r="G12" s="1297"/>
      <c r="H12" s="1298"/>
      <c r="I12" s="1299"/>
      <c r="J12" s="372" t="s">
        <v>421</v>
      </c>
      <c r="K12" s="1225" t="s">
        <v>263</v>
      </c>
      <c r="L12" s="1226"/>
      <c r="M12" s="1227"/>
      <c r="N12" s="527">
        <v>33250000</v>
      </c>
      <c r="O12" s="524"/>
      <c r="P12" s="340">
        <v>2334</v>
      </c>
      <c r="Q12" s="344">
        <v>44993</v>
      </c>
      <c r="R12" s="340">
        <v>178</v>
      </c>
      <c r="S12" s="339">
        <v>65790280</v>
      </c>
      <c r="T12" s="339" t="s">
        <v>420</v>
      </c>
      <c r="U12" s="340" t="s">
        <v>421</v>
      </c>
      <c r="V12" s="209">
        <v>33250000</v>
      </c>
      <c r="W12" s="209">
        <v>14250000</v>
      </c>
      <c r="X12" s="341">
        <v>0</v>
      </c>
      <c r="Y12" s="209">
        <v>19000000</v>
      </c>
      <c r="Z12" s="341" t="s">
        <v>259</v>
      </c>
      <c r="AA12" s="339" t="s">
        <v>263</v>
      </c>
    </row>
    <row r="13" spans="1:27" s="220" customFormat="1" ht="27" customHeight="1">
      <c r="A13" s="865" t="s">
        <v>233</v>
      </c>
      <c r="B13" s="866"/>
      <c r="C13" s="866"/>
      <c r="D13" s="742"/>
      <c r="E13" s="866"/>
      <c r="F13" s="868"/>
      <c r="G13" s="1297"/>
      <c r="H13" s="1298"/>
      <c r="I13" s="1299"/>
      <c r="J13" s="372" t="s">
        <v>423</v>
      </c>
      <c r="K13" s="1225" t="s">
        <v>263</v>
      </c>
      <c r="L13" s="1226"/>
      <c r="M13" s="1227"/>
      <c r="N13" s="528">
        <v>17850000</v>
      </c>
      <c r="O13" s="524"/>
      <c r="P13" s="340">
        <v>2558</v>
      </c>
      <c r="Q13" s="344">
        <v>45001</v>
      </c>
      <c r="R13" s="340">
        <v>183</v>
      </c>
      <c r="S13" s="339">
        <v>1110568642</v>
      </c>
      <c r="T13" s="339" t="s">
        <v>422</v>
      </c>
      <c r="U13" s="340" t="s">
        <v>423</v>
      </c>
      <c r="V13" s="209">
        <v>17850000</v>
      </c>
      <c r="W13" s="209">
        <v>5100000</v>
      </c>
      <c r="X13" s="341">
        <v>0</v>
      </c>
      <c r="Y13" s="209">
        <v>12750000</v>
      </c>
      <c r="Z13" s="341" t="s">
        <v>259</v>
      </c>
      <c r="AA13" s="339" t="s">
        <v>263</v>
      </c>
    </row>
    <row r="14" spans="1:27" s="220" customFormat="1" ht="27" customHeight="1">
      <c r="A14" s="1275"/>
      <c r="B14" s="1276"/>
      <c r="C14" s="1276"/>
      <c r="D14" s="1276"/>
      <c r="E14" s="1276"/>
      <c r="F14" s="1277"/>
      <c r="G14" s="1297"/>
      <c r="H14" s="1298"/>
      <c r="I14" s="1299"/>
      <c r="J14" s="372" t="s">
        <v>425</v>
      </c>
      <c r="K14" s="1273" t="s">
        <v>431</v>
      </c>
      <c r="L14" s="1274"/>
      <c r="M14" s="1274"/>
      <c r="N14" s="528">
        <v>13594000</v>
      </c>
      <c r="O14" s="524"/>
      <c r="P14" s="340">
        <v>2886</v>
      </c>
      <c r="Q14" s="344">
        <v>45014</v>
      </c>
      <c r="R14" s="340">
        <v>856</v>
      </c>
      <c r="S14" s="339">
        <v>65755820</v>
      </c>
      <c r="T14" s="339" t="s">
        <v>424</v>
      </c>
      <c r="U14" s="340" t="s">
        <v>425</v>
      </c>
      <c r="V14" s="209">
        <v>13594000</v>
      </c>
      <c r="W14" s="209">
        <v>3884000</v>
      </c>
      <c r="X14" s="341">
        <v>0</v>
      </c>
      <c r="Y14" s="209">
        <v>9710000</v>
      </c>
      <c r="Z14" s="341" t="s">
        <v>259</v>
      </c>
      <c r="AA14" s="339" t="s">
        <v>261</v>
      </c>
    </row>
    <row r="15" spans="1:27" s="220" customFormat="1" ht="27" customHeight="1">
      <c r="A15" s="529"/>
      <c r="B15" s="530"/>
      <c r="C15" s="530"/>
      <c r="D15" s="347"/>
      <c r="E15" s="530"/>
      <c r="F15" s="531"/>
      <c r="G15" s="1300"/>
      <c r="H15" s="1301"/>
      <c r="I15" s="1302"/>
      <c r="J15" s="340" t="s">
        <v>427</v>
      </c>
      <c r="K15" s="1273" t="s">
        <v>431</v>
      </c>
      <c r="L15" s="1274"/>
      <c r="M15" s="1274"/>
      <c r="N15" s="532">
        <v>12282000</v>
      </c>
      <c r="O15" s="524"/>
      <c r="P15" s="340"/>
      <c r="Q15" s="344"/>
      <c r="R15" s="340"/>
      <c r="S15" s="339"/>
      <c r="T15" s="339"/>
      <c r="U15" s="340"/>
      <c r="V15" s="209"/>
      <c r="W15" s="209"/>
      <c r="X15" s="341"/>
      <c r="Y15" s="209"/>
      <c r="Z15" s="341"/>
      <c r="AA15" s="339"/>
    </row>
    <row r="16" spans="1:27" s="220" customFormat="1" ht="27" customHeight="1" thickBot="1">
      <c r="A16" s="1306" t="s">
        <v>246</v>
      </c>
      <c r="B16" s="1307"/>
      <c r="C16" s="1307"/>
      <c r="D16" s="1308"/>
      <c r="E16" s="1307"/>
      <c r="F16" s="1307"/>
      <c r="G16" s="1303"/>
      <c r="H16" s="1304"/>
      <c r="I16" s="1305"/>
      <c r="J16" s="340" t="s">
        <v>429</v>
      </c>
      <c r="K16" s="1225" t="s">
        <v>263</v>
      </c>
      <c r="L16" s="1226"/>
      <c r="M16" s="1227"/>
      <c r="N16" s="533">
        <v>18739000</v>
      </c>
      <c r="O16" s="534"/>
      <c r="P16" s="340">
        <v>3122</v>
      </c>
      <c r="Q16" s="344">
        <v>45016</v>
      </c>
      <c r="R16" s="340">
        <v>1593</v>
      </c>
      <c r="S16" s="339">
        <v>1110554439</v>
      </c>
      <c r="T16" s="339" t="s">
        <v>426</v>
      </c>
      <c r="U16" s="340" t="s">
        <v>427</v>
      </c>
      <c r="V16" s="209">
        <v>12282000</v>
      </c>
      <c r="W16" s="209">
        <v>4094000</v>
      </c>
      <c r="X16" s="341">
        <v>0</v>
      </c>
      <c r="Y16" s="209">
        <v>8188000</v>
      </c>
      <c r="Z16" s="341" t="s">
        <v>259</v>
      </c>
      <c r="AA16" s="339" t="s">
        <v>261</v>
      </c>
    </row>
    <row r="17" spans="1:27" s="220" customFormat="1" ht="27" customHeight="1">
      <c r="A17" s="727" t="s">
        <v>27</v>
      </c>
      <c r="B17" s="1270" t="s">
        <v>446</v>
      </c>
      <c r="C17" s="913" t="s">
        <v>28</v>
      </c>
      <c r="D17" s="733" t="s">
        <v>29</v>
      </c>
      <c r="E17" s="1293" t="s">
        <v>30</v>
      </c>
      <c r="F17" s="1287" t="s">
        <v>31</v>
      </c>
      <c r="G17" s="1288"/>
      <c r="H17" s="1288"/>
      <c r="I17" s="1289"/>
      <c r="J17" s="733" t="s">
        <v>32</v>
      </c>
      <c r="K17" s="740"/>
      <c r="L17" s="1284" t="s">
        <v>33</v>
      </c>
      <c r="M17" s="1285"/>
      <c r="N17" s="1286"/>
      <c r="O17" s="535"/>
      <c r="P17" s="340">
        <v>4027</v>
      </c>
      <c r="Q17" s="344">
        <v>45072</v>
      </c>
      <c r="R17" s="340">
        <v>2495</v>
      </c>
      <c r="S17" s="339">
        <v>1053866831</v>
      </c>
      <c r="T17" s="339" t="s">
        <v>428</v>
      </c>
      <c r="U17" s="340" t="s">
        <v>429</v>
      </c>
      <c r="V17" s="209">
        <v>18739000</v>
      </c>
      <c r="W17" s="341">
        <v>0</v>
      </c>
      <c r="X17" s="341">
        <v>0</v>
      </c>
      <c r="Y17" s="209">
        <v>18739000</v>
      </c>
      <c r="Z17" s="341" t="s">
        <v>259</v>
      </c>
      <c r="AA17" s="339" t="s">
        <v>263</v>
      </c>
    </row>
    <row r="18" spans="1:27" s="220" customFormat="1" ht="27" customHeight="1">
      <c r="A18" s="728"/>
      <c r="B18" s="1271"/>
      <c r="C18" s="1268"/>
      <c r="D18" s="731"/>
      <c r="E18" s="1271"/>
      <c r="F18" s="1290"/>
      <c r="G18" s="1291"/>
      <c r="H18" s="1291"/>
      <c r="I18" s="1292"/>
      <c r="J18" s="731"/>
      <c r="K18" s="731"/>
      <c r="L18" s="686" t="s">
        <v>40</v>
      </c>
      <c r="M18" s="686" t="s">
        <v>41</v>
      </c>
      <c r="N18" s="1067" t="s">
        <v>42</v>
      </c>
      <c r="O18" s="535"/>
      <c r="P18" s="536"/>
      <c r="Q18" s="537"/>
      <c r="R18" s="302"/>
      <c r="S18" s="283"/>
      <c r="T18" s="283"/>
      <c r="U18" s="283"/>
    </row>
    <row r="19" spans="1:27" s="220" customFormat="1" ht="27" customHeight="1" thickBot="1">
      <c r="A19" s="729"/>
      <c r="B19" s="1272"/>
      <c r="C19" s="1269"/>
      <c r="D19" s="732"/>
      <c r="E19" s="1272"/>
      <c r="F19" s="545" t="s">
        <v>34</v>
      </c>
      <c r="G19" s="285" t="s">
        <v>35</v>
      </c>
      <c r="H19" s="285" t="s">
        <v>36</v>
      </c>
      <c r="I19" s="285" t="s">
        <v>37</v>
      </c>
      <c r="J19" s="285" t="s">
        <v>38</v>
      </c>
      <c r="K19" s="238" t="s">
        <v>39</v>
      </c>
      <c r="L19" s="732"/>
      <c r="M19" s="732"/>
      <c r="N19" s="1068"/>
      <c r="O19" s="282"/>
      <c r="P19" s="536"/>
      <c r="Q19" s="537"/>
      <c r="R19" s="302"/>
      <c r="S19" s="283"/>
      <c r="T19" s="283"/>
      <c r="U19" s="283"/>
    </row>
    <row r="20" spans="1:27" s="220" customFormat="1" ht="27" customHeight="1">
      <c r="A20" s="1228" t="s">
        <v>163</v>
      </c>
      <c r="B20" s="249" t="s">
        <v>44</v>
      </c>
      <c r="C20" s="726" t="s">
        <v>164</v>
      </c>
      <c r="D20" s="250">
        <v>1</v>
      </c>
      <c r="E20" s="409">
        <v>60000000</v>
      </c>
      <c r="F20" s="409">
        <f t="shared" ref="F20:F28" si="0">+E20</f>
        <v>60000000</v>
      </c>
      <c r="G20" s="546"/>
      <c r="H20" s="410"/>
      <c r="I20" s="410"/>
      <c r="J20" s="485">
        <v>44927</v>
      </c>
      <c r="K20" s="485">
        <v>45291</v>
      </c>
      <c r="L20" s="819">
        <f>+D21/D20</f>
        <v>1</v>
      </c>
      <c r="M20" s="819">
        <f>+E21/E20</f>
        <v>0.5541666666666667</v>
      </c>
      <c r="N20" s="878">
        <f>+L20*L20/M20</f>
        <v>1.8045112781954886</v>
      </c>
      <c r="O20" s="302"/>
      <c r="P20" s="340">
        <v>4324</v>
      </c>
      <c r="Q20" s="344">
        <v>45085</v>
      </c>
      <c r="R20" s="339">
        <v>4758</v>
      </c>
      <c r="S20" s="339">
        <v>1110568642</v>
      </c>
      <c r="T20" s="339" t="s">
        <v>407</v>
      </c>
      <c r="U20" s="339" t="s">
        <v>402</v>
      </c>
      <c r="V20" s="209">
        <v>2550000</v>
      </c>
    </row>
    <row r="21" spans="1:27" s="220" customFormat="1" ht="27" customHeight="1">
      <c r="A21" s="1218"/>
      <c r="B21" s="243" t="s">
        <v>46</v>
      </c>
      <c r="C21" s="720"/>
      <c r="D21" s="246">
        <v>1</v>
      </c>
      <c r="E21" s="402">
        <v>33250000</v>
      </c>
      <c r="F21" s="402">
        <f t="shared" si="0"/>
        <v>33250000</v>
      </c>
      <c r="G21" s="406"/>
      <c r="H21" s="403"/>
      <c r="I21" s="403"/>
      <c r="J21" s="474"/>
      <c r="K21" s="474"/>
      <c r="L21" s="820"/>
      <c r="M21" s="820"/>
      <c r="N21" s="879"/>
      <c r="O21" s="302"/>
      <c r="P21" s="340">
        <v>4758</v>
      </c>
      <c r="Q21" s="344">
        <v>45092</v>
      </c>
      <c r="R21" s="339">
        <v>5187</v>
      </c>
      <c r="S21" s="339">
        <v>65790280</v>
      </c>
      <c r="T21" s="339" t="s">
        <v>408</v>
      </c>
      <c r="U21" s="339" t="s">
        <v>402</v>
      </c>
      <c r="V21" s="209">
        <v>4750000</v>
      </c>
    </row>
    <row r="22" spans="1:27" s="220" customFormat="1" ht="27" customHeight="1">
      <c r="A22" s="1217" t="s">
        <v>165</v>
      </c>
      <c r="B22" s="243" t="s">
        <v>44</v>
      </c>
      <c r="C22" s="719" t="s">
        <v>142</v>
      </c>
      <c r="D22" s="244">
        <v>1</v>
      </c>
      <c r="E22" s="402">
        <v>155000000</v>
      </c>
      <c r="F22" s="402">
        <f t="shared" si="0"/>
        <v>155000000</v>
      </c>
      <c r="G22" s="406"/>
      <c r="H22" s="403"/>
      <c r="I22" s="403"/>
      <c r="J22" s="474">
        <v>44927</v>
      </c>
      <c r="K22" s="474">
        <v>45291</v>
      </c>
      <c r="L22" s="821">
        <f>+D23/D22</f>
        <v>1</v>
      </c>
      <c r="M22" s="821">
        <f>+E23/E22</f>
        <v>0.57062931612903223</v>
      </c>
      <c r="N22" s="879">
        <f>+L22*L22/M22</f>
        <v>1.7524511477673139</v>
      </c>
      <c r="O22" s="302"/>
      <c r="P22" s="340">
        <v>4760</v>
      </c>
      <c r="Q22" s="344">
        <v>45092</v>
      </c>
      <c r="R22" s="339">
        <v>5165</v>
      </c>
      <c r="S22" s="339">
        <v>65755820</v>
      </c>
      <c r="T22" s="339" t="s">
        <v>409</v>
      </c>
      <c r="U22" s="339" t="s">
        <v>402</v>
      </c>
      <c r="V22" s="209">
        <v>1942000</v>
      </c>
    </row>
    <row r="23" spans="1:27" s="220" customFormat="1" ht="27" customHeight="1">
      <c r="A23" s="1218"/>
      <c r="B23" s="243" t="s">
        <v>46</v>
      </c>
      <c r="C23" s="720"/>
      <c r="D23" s="246">
        <v>1</v>
      </c>
      <c r="E23" s="247">
        <f>29000000+59447544</f>
        <v>88447544</v>
      </c>
      <c r="F23" s="402">
        <f t="shared" si="0"/>
        <v>88447544</v>
      </c>
      <c r="G23" s="406"/>
      <c r="H23" s="403"/>
      <c r="I23" s="403"/>
      <c r="J23" s="474"/>
      <c r="K23" s="474"/>
      <c r="L23" s="820"/>
      <c r="M23" s="820"/>
      <c r="N23" s="879"/>
      <c r="O23" s="302"/>
      <c r="P23" s="340">
        <v>4884</v>
      </c>
      <c r="Q23" s="344">
        <v>45093</v>
      </c>
      <c r="R23" s="339">
        <v>5301</v>
      </c>
      <c r="S23" s="339">
        <v>1110554439</v>
      </c>
      <c r="T23" s="339" t="s">
        <v>410</v>
      </c>
      <c r="U23" s="339" t="s">
        <v>402</v>
      </c>
      <c r="V23" s="209">
        <v>2047000</v>
      </c>
    </row>
    <row r="24" spans="1:27" s="220" customFormat="1" ht="27" customHeight="1">
      <c r="A24" s="1221" t="s">
        <v>170</v>
      </c>
      <c r="B24" s="243" t="s">
        <v>44</v>
      </c>
      <c r="C24" s="1220" t="s">
        <v>277</v>
      </c>
      <c r="D24" s="246">
        <v>30</v>
      </c>
      <c r="E24" s="247">
        <v>20000000</v>
      </c>
      <c r="F24" s="402">
        <f t="shared" si="0"/>
        <v>20000000</v>
      </c>
      <c r="G24" s="406"/>
      <c r="H24" s="403"/>
      <c r="I24" s="403"/>
      <c r="J24" s="474">
        <v>44927</v>
      </c>
      <c r="K24" s="474">
        <v>45291</v>
      </c>
      <c r="L24" s="821">
        <f t="shared" ref="L24" si="1">+D25/D24</f>
        <v>1.0333333333333334</v>
      </c>
      <c r="M24" s="821">
        <f>+E25/E24</f>
        <v>0.89249999999999996</v>
      </c>
      <c r="N24" s="941">
        <f>+L24*L24/M24</f>
        <v>1.1963896669779026</v>
      </c>
      <c r="O24" s="302"/>
      <c r="P24" s="340">
        <v>4975</v>
      </c>
      <c r="Q24" s="344">
        <v>45097</v>
      </c>
      <c r="R24" s="339">
        <v>5418</v>
      </c>
      <c r="S24" s="339">
        <v>1110575085</v>
      </c>
      <c r="T24" s="339" t="s">
        <v>411</v>
      </c>
      <c r="U24" s="339" t="s">
        <v>402</v>
      </c>
      <c r="V24" s="209">
        <v>2900000</v>
      </c>
    </row>
    <row r="25" spans="1:27" s="220" customFormat="1" ht="27" customHeight="1">
      <c r="A25" s="1221"/>
      <c r="B25" s="243" t="s">
        <v>46</v>
      </c>
      <c r="C25" s="1222"/>
      <c r="D25" s="246">
        <v>31</v>
      </c>
      <c r="E25" s="247">
        <v>17850000</v>
      </c>
      <c r="F25" s="402">
        <f t="shared" si="0"/>
        <v>17850000</v>
      </c>
      <c r="G25" s="406"/>
      <c r="H25" s="403"/>
      <c r="I25" s="403"/>
      <c r="J25" s="474"/>
      <c r="K25" s="474"/>
      <c r="L25" s="820"/>
      <c r="M25" s="820"/>
      <c r="N25" s="942"/>
      <c r="O25" s="302"/>
      <c r="P25" s="283"/>
      <c r="Q25" s="283"/>
      <c r="R25" s="283"/>
      <c r="S25" s="283"/>
      <c r="T25" s="283"/>
      <c r="U25" s="283"/>
    </row>
    <row r="26" spans="1:27" s="220" customFormat="1" ht="27" customHeight="1">
      <c r="A26" s="1217" t="s">
        <v>166</v>
      </c>
      <c r="B26" s="243" t="s">
        <v>44</v>
      </c>
      <c r="C26" s="1580" t="s">
        <v>167</v>
      </c>
      <c r="D26" s="1575">
        <v>0</v>
      </c>
      <c r="E26" s="402">
        <v>115000000</v>
      </c>
      <c r="F26" s="402">
        <f t="shared" si="0"/>
        <v>115000000</v>
      </c>
      <c r="G26" s="406"/>
      <c r="H26" s="403"/>
      <c r="I26" s="403"/>
      <c r="J26" s="474">
        <v>44927</v>
      </c>
      <c r="K26" s="474">
        <v>45291</v>
      </c>
      <c r="L26" s="821">
        <v>0</v>
      </c>
      <c r="M26" s="821">
        <f>+E27/E26</f>
        <v>0.38795652173913042</v>
      </c>
      <c r="N26" s="941">
        <f>+L26*L26/M26</f>
        <v>0</v>
      </c>
      <c r="O26" s="302"/>
      <c r="P26" s="283"/>
      <c r="Q26" s="283"/>
      <c r="R26" s="283"/>
      <c r="S26" s="283"/>
      <c r="T26" s="283"/>
      <c r="U26" s="283"/>
    </row>
    <row r="27" spans="1:27" s="220" customFormat="1" ht="27" customHeight="1" thickBot="1">
      <c r="A27" s="1219"/>
      <c r="B27" s="416" t="s">
        <v>46</v>
      </c>
      <c r="C27" s="1581"/>
      <c r="D27" s="1582">
        <v>0</v>
      </c>
      <c r="E27" s="418">
        <f>13594000+12282000+18739000</f>
        <v>44615000</v>
      </c>
      <c r="F27" s="418">
        <f t="shared" si="0"/>
        <v>44615000</v>
      </c>
      <c r="G27" s="420"/>
      <c r="H27" s="419"/>
      <c r="I27" s="419"/>
      <c r="J27" s="492"/>
      <c r="K27" s="492"/>
      <c r="L27" s="1309"/>
      <c r="M27" s="1309"/>
      <c r="N27" s="1310"/>
      <c r="O27" s="302"/>
      <c r="P27" s="283"/>
      <c r="Q27" s="283"/>
      <c r="R27" s="283"/>
      <c r="S27" s="283"/>
      <c r="T27" s="283"/>
      <c r="U27" s="283"/>
    </row>
    <row r="28" spans="1:27" s="220" customFormat="1" ht="27" customHeight="1">
      <c r="A28" s="1234" t="s">
        <v>51</v>
      </c>
      <c r="B28" s="557" t="s">
        <v>44</v>
      </c>
      <c r="C28" s="309"/>
      <c r="D28" s="309"/>
      <c r="E28" s="558">
        <f>+E20+E22+E26+E24</f>
        <v>350000000</v>
      </c>
      <c r="F28" s="558">
        <f t="shared" si="0"/>
        <v>350000000</v>
      </c>
      <c r="G28" s="559"/>
      <c r="H28" s="559"/>
      <c r="I28" s="559"/>
      <c r="J28" s="559"/>
      <c r="K28" s="560"/>
      <c r="L28" s="1183">
        <f>+(L20+L22+L24+L26)/4</f>
        <v>0.7583333333333333</v>
      </c>
      <c r="M28" s="1183">
        <f>+E29/E28</f>
        <v>0.52617869714285714</v>
      </c>
      <c r="N28" s="1229"/>
      <c r="O28" s="302"/>
      <c r="P28" s="283"/>
      <c r="Q28" s="283"/>
      <c r="R28" s="283"/>
      <c r="S28" s="283"/>
      <c r="T28" s="283"/>
      <c r="U28" s="283"/>
    </row>
    <row r="29" spans="1:27" s="220" customFormat="1" ht="27" customHeight="1" thickBot="1">
      <c r="A29" s="1235"/>
      <c r="B29" s="561" t="s">
        <v>46</v>
      </c>
      <c r="C29" s="311"/>
      <c r="D29" s="311"/>
      <c r="E29" s="562">
        <f>+E21+E23+E25+E27</f>
        <v>184162544</v>
      </c>
      <c r="F29" s="562">
        <f>E29</f>
        <v>184162544</v>
      </c>
      <c r="G29" s="515"/>
      <c r="H29" s="563"/>
      <c r="I29" s="515"/>
      <c r="J29" s="515"/>
      <c r="K29" s="516"/>
      <c r="L29" s="1184"/>
      <c r="M29" s="1184"/>
      <c r="N29" s="1230"/>
      <c r="O29" s="302"/>
      <c r="P29" s="283"/>
      <c r="Q29" s="283"/>
      <c r="R29" s="283"/>
      <c r="S29" s="283"/>
      <c r="T29" s="283"/>
      <c r="U29" s="283"/>
    </row>
    <row r="30" spans="1:27" s="220" customFormat="1" ht="27" customHeight="1" thickBot="1">
      <c r="A30" s="547"/>
      <c r="B30" s="548"/>
      <c r="C30" s="549"/>
      <c r="D30" s="550"/>
      <c r="E30" s="392"/>
      <c r="F30" s="551"/>
      <c r="G30" s="552"/>
      <c r="H30" s="553"/>
      <c r="I30" s="553"/>
      <c r="J30" s="554"/>
      <c r="K30" s="554"/>
      <c r="L30" s="551"/>
      <c r="M30" s="555"/>
      <c r="N30" s="556"/>
      <c r="O30" s="538"/>
      <c r="P30" s="283"/>
      <c r="Q30" s="283"/>
      <c r="R30" s="283"/>
      <c r="S30" s="283"/>
      <c r="T30" s="283"/>
      <c r="U30" s="283"/>
    </row>
    <row r="31" spans="1:27" s="220" customFormat="1" ht="27" customHeight="1">
      <c r="A31" s="29" t="s">
        <v>52</v>
      </c>
      <c r="B31" s="1231" t="s">
        <v>53</v>
      </c>
      <c r="C31" s="1232"/>
      <c r="D31" s="1233"/>
      <c r="E31" s="1231" t="s">
        <v>86</v>
      </c>
      <c r="F31" s="1236"/>
      <c r="G31" s="1236"/>
      <c r="H31" s="1236"/>
      <c r="I31" s="539"/>
      <c r="J31" s="997" t="s">
        <v>55</v>
      </c>
      <c r="K31" s="998"/>
      <c r="L31" s="998"/>
      <c r="M31" s="998"/>
      <c r="N31" s="999"/>
      <c r="O31" s="282"/>
      <c r="P31" s="283"/>
      <c r="Q31" s="283"/>
      <c r="R31" s="283"/>
      <c r="S31" s="283"/>
      <c r="T31" s="283"/>
      <c r="U31" s="283"/>
    </row>
    <row r="32" spans="1:27" s="220" customFormat="1" ht="27" customHeight="1">
      <c r="A32" s="1214" t="s">
        <v>96</v>
      </c>
      <c r="B32" s="838" t="s">
        <v>168</v>
      </c>
      <c r="C32" s="839"/>
      <c r="D32" s="839"/>
      <c r="E32" s="888" t="s">
        <v>169</v>
      </c>
      <c r="F32" s="777"/>
      <c r="G32" s="777"/>
      <c r="H32" s="32" t="s">
        <v>44</v>
      </c>
      <c r="I32" s="68">
        <v>1</v>
      </c>
      <c r="J32" s="1212" t="s">
        <v>67</v>
      </c>
      <c r="K32" s="778"/>
      <c r="L32" s="778"/>
      <c r="M32" s="778"/>
      <c r="N32" s="1223"/>
      <c r="O32" s="282"/>
      <c r="P32" s="283"/>
      <c r="Q32" s="283"/>
      <c r="R32" s="283"/>
      <c r="S32" s="283"/>
      <c r="T32" s="283"/>
      <c r="U32" s="283"/>
    </row>
    <row r="33" spans="1:21" s="220" customFormat="1" ht="27" customHeight="1">
      <c r="A33" s="1215"/>
      <c r="B33" s="839"/>
      <c r="C33" s="839"/>
      <c r="D33" s="839"/>
      <c r="E33" s="777"/>
      <c r="F33" s="777"/>
      <c r="G33" s="777"/>
      <c r="H33" s="32" t="s">
        <v>46</v>
      </c>
      <c r="I33" s="68">
        <v>1</v>
      </c>
      <c r="J33" s="1213"/>
      <c r="K33" s="1213"/>
      <c r="L33" s="1213"/>
      <c r="M33" s="1213"/>
      <c r="N33" s="1224"/>
      <c r="O33" s="282"/>
      <c r="P33" s="283"/>
      <c r="Q33" s="283"/>
      <c r="R33" s="283"/>
      <c r="S33" s="283"/>
      <c r="T33" s="283"/>
      <c r="U33" s="283"/>
    </row>
    <row r="34" spans="1:21" s="220" customFormat="1" ht="27" customHeight="1">
      <c r="A34" s="1214" t="s">
        <v>96</v>
      </c>
      <c r="B34" s="838" t="s">
        <v>170</v>
      </c>
      <c r="C34" s="839"/>
      <c r="D34" s="839"/>
      <c r="E34" s="888" t="s">
        <v>171</v>
      </c>
      <c r="F34" s="777"/>
      <c r="G34" s="777"/>
      <c r="H34" s="32" t="s">
        <v>44</v>
      </c>
      <c r="I34" s="520">
        <v>30</v>
      </c>
      <c r="J34" s="1237" t="s">
        <v>66</v>
      </c>
      <c r="K34" s="1238"/>
      <c r="L34" s="1238"/>
      <c r="M34" s="1238"/>
      <c r="N34" s="1239"/>
      <c r="O34" s="282"/>
      <c r="P34" s="283"/>
      <c r="Q34" s="283"/>
      <c r="R34" s="283"/>
      <c r="S34" s="283"/>
      <c r="T34" s="283"/>
      <c r="U34" s="283"/>
    </row>
    <row r="35" spans="1:21" s="220" customFormat="1" ht="27" customHeight="1">
      <c r="A35" s="1215"/>
      <c r="B35" s="839"/>
      <c r="C35" s="839"/>
      <c r="D35" s="839"/>
      <c r="E35" s="777"/>
      <c r="F35" s="777"/>
      <c r="G35" s="777"/>
      <c r="H35" s="32" t="s">
        <v>46</v>
      </c>
      <c r="I35" s="520">
        <v>31</v>
      </c>
      <c r="J35" s="1240"/>
      <c r="K35" s="1241"/>
      <c r="L35" s="1241"/>
      <c r="M35" s="1241"/>
      <c r="N35" s="1242"/>
      <c r="O35" s="282"/>
      <c r="P35" s="283"/>
      <c r="Q35" s="283"/>
      <c r="R35" s="283"/>
      <c r="S35" s="283"/>
      <c r="T35" s="283"/>
      <c r="U35" s="283"/>
    </row>
    <row r="36" spans="1:21" s="220" customFormat="1" ht="27" customHeight="1">
      <c r="A36" s="1214" t="s">
        <v>96</v>
      </c>
      <c r="B36" s="888" t="s">
        <v>172</v>
      </c>
      <c r="C36" s="777"/>
      <c r="D36" s="777"/>
      <c r="E36" s="1212" t="s">
        <v>173</v>
      </c>
      <c r="F36" s="778"/>
      <c r="G36" s="778"/>
      <c r="H36" s="32" t="s">
        <v>44</v>
      </c>
      <c r="I36" s="520">
        <v>1</v>
      </c>
      <c r="J36" s="1240"/>
      <c r="K36" s="1241"/>
      <c r="L36" s="1241"/>
      <c r="M36" s="1241"/>
      <c r="N36" s="1242"/>
      <c r="O36" s="282"/>
      <c r="P36" s="283"/>
      <c r="Q36" s="283"/>
      <c r="R36" s="283"/>
      <c r="S36" s="283"/>
      <c r="T36" s="283"/>
      <c r="U36" s="283"/>
    </row>
    <row r="37" spans="1:21" s="220" customFormat="1" ht="27" customHeight="1">
      <c r="A37" s="1215"/>
      <c r="B37" s="777"/>
      <c r="C37" s="777"/>
      <c r="D37" s="777"/>
      <c r="E37" s="778"/>
      <c r="F37" s="778"/>
      <c r="G37" s="778"/>
      <c r="H37" s="32" t="s">
        <v>46</v>
      </c>
      <c r="I37" s="520">
        <v>1</v>
      </c>
      <c r="J37" s="1240"/>
      <c r="K37" s="1241"/>
      <c r="L37" s="1241"/>
      <c r="M37" s="1241"/>
      <c r="N37" s="1242"/>
      <c r="O37" s="282"/>
      <c r="P37" s="283"/>
      <c r="Q37" s="283"/>
      <c r="R37" s="283"/>
      <c r="S37" s="283"/>
      <c r="T37" s="283"/>
      <c r="U37" s="283"/>
    </row>
    <row r="38" spans="1:21" s="220" customFormat="1" ht="27" customHeight="1">
      <c r="A38" s="1214" t="s">
        <v>96</v>
      </c>
      <c r="B38" s="888" t="s">
        <v>174</v>
      </c>
      <c r="C38" s="777"/>
      <c r="D38" s="777"/>
      <c r="E38" s="1212" t="s">
        <v>175</v>
      </c>
      <c r="F38" s="778"/>
      <c r="G38" s="778"/>
      <c r="H38" s="32" t="s">
        <v>44</v>
      </c>
      <c r="I38" s="520">
        <v>0</v>
      </c>
      <c r="J38" s="1240"/>
      <c r="K38" s="1241"/>
      <c r="L38" s="1241"/>
      <c r="M38" s="1241"/>
      <c r="N38" s="1242"/>
      <c r="O38" s="540"/>
      <c r="P38" s="541"/>
      <c r="Q38" s="541"/>
      <c r="R38" s="541"/>
      <c r="S38" s="541"/>
      <c r="T38" s="541"/>
      <c r="U38" s="541"/>
    </row>
    <row r="39" spans="1:21" s="220" customFormat="1" ht="27" customHeight="1" thickBot="1">
      <c r="A39" s="1215"/>
      <c r="B39" s="1216"/>
      <c r="C39" s="1216"/>
      <c r="D39" s="1216"/>
      <c r="E39" s="1213"/>
      <c r="F39" s="1213"/>
      <c r="G39" s="1213"/>
      <c r="H39" s="542" t="s">
        <v>46</v>
      </c>
      <c r="I39" s="521">
        <v>0</v>
      </c>
      <c r="J39" s="844"/>
      <c r="K39" s="845"/>
      <c r="L39" s="845"/>
      <c r="M39" s="845"/>
      <c r="N39" s="846"/>
      <c r="O39" s="524"/>
      <c r="P39" s="543"/>
      <c r="Q39" s="543"/>
      <c r="R39" s="543"/>
      <c r="S39" s="543"/>
      <c r="T39" s="543"/>
      <c r="U39" s="544"/>
    </row>
  </sheetData>
  <mergeCells count="82">
    <mergeCell ref="N22:N23"/>
    <mergeCell ref="N20:N21"/>
    <mergeCell ref="N24:N25"/>
    <mergeCell ref="N26:N27"/>
    <mergeCell ref="L22:L23"/>
    <mergeCell ref="L24:L25"/>
    <mergeCell ref="L26:L27"/>
    <mergeCell ref="K13:M13"/>
    <mergeCell ref="M20:M21"/>
    <mergeCell ref="M22:M23"/>
    <mergeCell ref="M24:M25"/>
    <mergeCell ref="M26:M27"/>
    <mergeCell ref="A14:F14"/>
    <mergeCell ref="A7:C7"/>
    <mergeCell ref="D7:N7"/>
    <mergeCell ref="A8:F8"/>
    <mergeCell ref="L17:N17"/>
    <mergeCell ref="A13:F13"/>
    <mergeCell ref="J17:K18"/>
    <mergeCell ref="L18:L19"/>
    <mergeCell ref="N18:N19"/>
    <mergeCell ref="F17:I18"/>
    <mergeCell ref="D17:D19"/>
    <mergeCell ref="M18:M19"/>
    <mergeCell ref="E17:E19"/>
    <mergeCell ref="G8:I16"/>
    <mergeCell ref="A16:F16"/>
    <mergeCell ref="K14:M14"/>
    <mergeCell ref="L20:L21"/>
    <mergeCell ref="A5:N5"/>
    <mergeCell ref="B6:F6"/>
    <mergeCell ref="A12:F12"/>
    <mergeCell ref="K12:M12"/>
    <mergeCell ref="K9:M9"/>
    <mergeCell ref="A9:F9"/>
    <mergeCell ref="K11:M11"/>
    <mergeCell ref="K10:M10"/>
    <mergeCell ref="B11:F11"/>
    <mergeCell ref="A10:F10"/>
    <mergeCell ref="J8:N8"/>
    <mergeCell ref="A17:A19"/>
    <mergeCell ref="C17:C19"/>
    <mergeCell ref="B17:B19"/>
    <mergeCell ref="K15:M15"/>
    <mergeCell ref="A1:A4"/>
    <mergeCell ref="B1:H2"/>
    <mergeCell ref="I1:L1"/>
    <mergeCell ref="M1:N4"/>
    <mergeCell ref="I2:L2"/>
    <mergeCell ref="B3:H4"/>
    <mergeCell ref="I3:L3"/>
    <mergeCell ref="I4:L4"/>
    <mergeCell ref="J32:N33"/>
    <mergeCell ref="E32:G33"/>
    <mergeCell ref="E34:G35"/>
    <mergeCell ref="A32:A33"/>
    <mergeCell ref="K16:M16"/>
    <mergeCell ref="M28:M29"/>
    <mergeCell ref="J31:N31"/>
    <mergeCell ref="C20:C21"/>
    <mergeCell ref="A20:A21"/>
    <mergeCell ref="N28:N29"/>
    <mergeCell ref="L28:L29"/>
    <mergeCell ref="B31:D31"/>
    <mergeCell ref="A28:A29"/>
    <mergeCell ref="E31:H31"/>
    <mergeCell ref="J34:N39"/>
    <mergeCell ref="E36:G37"/>
    <mergeCell ref="B32:D33"/>
    <mergeCell ref="A22:A23"/>
    <mergeCell ref="C22:C23"/>
    <mergeCell ref="A26:A27"/>
    <mergeCell ref="C26:C27"/>
    <mergeCell ref="A24:A25"/>
    <mergeCell ref="C24:C25"/>
    <mergeCell ref="E38:G39"/>
    <mergeCell ref="A38:A39"/>
    <mergeCell ref="A34:A35"/>
    <mergeCell ref="B34:D35"/>
    <mergeCell ref="A36:A37"/>
    <mergeCell ref="B36:D37"/>
    <mergeCell ref="B38:D39"/>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showGridLines="0" topLeftCell="D15" workbookViewId="0">
      <selection activeCell="I30" sqref="I30"/>
    </sheetView>
  </sheetViews>
  <sheetFormatPr baseColWidth="10" defaultColWidth="12.42578125" defaultRowHeight="18" customHeight="1"/>
  <cols>
    <col min="1" max="1" width="79.140625" style="5" customWidth="1"/>
    <col min="2" max="2" width="10.28515625" style="5" customWidth="1"/>
    <col min="3" max="3" width="20.8554687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28515625" style="5" customWidth="1"/>
    <col min="17" max="17" width="16.42578125" style="5" customWidth="1"/>
    <col min="18" max="18" width="12.42578125" style="5" customWidth="1"/>
    <col min="19" max="16384" width="12.42578125" style="5"/>
  </cols>
  <sheetData>
    <row r="1" spans="1:26" ht="26.25" customHeight="1">
      <c r="A1" s="1036"/>
      <c r="B1" s="714" t="s">
        <v>6</v>
      </c>
      <c r="C1" s="715"/>
      <c r="D1" s="715"/>
      <c r="E1" s="715"/>
      <c r="F1" s="715"/>
      <c r="G1" s="715"/>
      <c r="H1" s="716"/>
      <c r="I1" s="939" t="s">
        <v>7</v>
      </c>
      <c r="J1" s="671"/>
      <c r="K1" s="671"/>
      <c r="L1" s="940"/>
      <c r="M1" s="1039"/>
      <c r="N1" s="1040"/>
      <c r="O1" s="63"/>
      <c r="P1" s="16"/>
      <c r="Q1" s="16"/>
    </row>
    <row r="2" spans="1:26" ht="26.25" customHeight="1">
      <c r="A2" s="1037"/>
      <c r="B2" s="700"/>
      <c r="C2" s="701"/>
      <c r="D2" s="701"/>
      <c r="E2" s="701"/>
      <c r="F2" s="701"/>
      <c r="G2" s="701"/>
      <c r="H2" s="702"/>
      <c r="I2" s="939" t="s">
        <v>8</v>
      </c>
      <c r="J2" s="671"/>
      <c r="K2" s="671"/>
      <c r="L2" s="940"/>
      <c r="M2" s="1041"/>
      <c r="N2" s="1042"/>
      <c r="O2" s="63"/>
      <c r="P2" s="16"/>
      <c r="Q2" s="16"/>
    </row>
    <row r="3" spans="1:26" ht="23.25" customHeight="1">
      <c r="A3" s="1037"/>
      <c r="B3" s="714" t="s">
        <v>9</v>
      </c>
      <c r="C3" s="715"/>
      <c r="D3" s="715"/>
      <c r="E3" s="715"/>
      <c r="F3" s="715"/>
      <c r="G3" s="715"/>
      <c r="H3" s="716"/>
      <c r="I3" s="939" t="s">
        <v>10</v>
      </c>
      <c r="J3" s="671"/>
      <c r="K3" s="671"/>
      <c r="L3" s="940"/>
      <c r="M3" s="1041"/>
      <c r="N3" s="1042"/>
      <c r="O3" s="63"/>
      <c r="P3" s="16"/>
      <c r="Q3" s="16"/>
    </row>
    <row r="4" spans="1:26" ht="23.25" customHeight="1">
      <c r="A4" s="1038"/>
      <c r="B4" s="700"/>
      <c r="C4" s="701"/>
      <c r="D4" s="701"/>
      <c r="E4" s="701"/>
      <c r="F4" s="701"/>
      <c r="G4" s="701"/>
      <c r="H4" s="702"/>
      <c r="I4" s="939" t="s">
        <v>11</v>
      </c>
      <c r="J4" s="671"/>
      <c r="K4" s="671"/>
      <c r="L4" s="940"/>
      <c r="M4" s="1043"/>
      <c r="N4" s="1044"/>
      <c r="O4" s="63"/>
      <c r="P4" s="16"/>
      <c r="Q4" s="16"/>
    </row>
    <row r="5" spans="1:26" ht="18.75" customHeight="1">
      <c r="A5" s="1332"/>
      <c r="B5" s="1332"/>
      <c r="C5" s="1332"/>
      <c r="D5" s="674"/>
      <c r="E5" s="1332"/>
      <c r="F5" s="1332"/>
      <c r="G5" s="674"/>
      <c r="H5" s="1332"/>
      <c r="I5" s="1332"/>
      <c r="J5" s="674"/>
      <c r="K5" s="674"/>
      <c r="L5" s="1332"/>
      <c r="M5" s="1332"/>
      <c r="N5" s="1332"/>
      <c r="O5" s="64"/>
      <c r="P5" s="16"/>
      <c r="Q5" s="16"/>
    </row>
    <row r="6" spans="1:26" ht="35.1" customHeight="1">
      <c r="A6" s="1314" t="s">
        <v>70</v>
      </c>
      <c r="B6" s="1315"/>
      <c r="C6" s="1315"/>
      <c r="D6" s="1316"/>
      <c r="E6" s="1315"/>
      <c r="F6" s="1315"/>
      <c r="G6" s="1316"/>
      <c r="H6" s="1315"/>
      <c r="I6" s="1315"/>
      <c r="J6" s="1316"/>
      <c r="K6" s="1316"/>
      <c r="L6" s="1315"/>
      <c r="M6" s="1315"/>
      <c r="N6" s="1317"/>
      <c r="O6" s="56"/>
      <c r="P6" s="16"/>
      <c r="Q6" s="16"/>
    </row>
    <row r="7" spans="1:26" ht="35.1" customHeight="1" thickBot="1">
      <c r="A7" s="65" t="s">
        <v>13</v>
      </c>
      <c r="B7" s="1014" t="s">
        <v>441</v>
      </c>
      <c r="C7" s="1015"/>
      <c r="D7" s="1016"/>
      <c r="E7" s="1015"/>
      <c r="F7" s="1015"/>
      <c r="G7" s="48"/>
      <c r="H7" s="49"/>
      <c r="I7" s="49"/>
      <c r="J7" s="48"/>
      <c r="K7" s="48"/>
      <c r="L7" s="49"/>
      <c r="M7" s="49"/>
      <c r="N7" s="66"/>
      <c r="O7" s="15"/>
      <c r="P7" s="16"/>
      <c r="Q7" s="16"/>
    </row>
    <row r="8" spans="1:26" s="130" customFormat="1" ht="27.95" customHeight="1">
      <c r="A8" s="680" t="s">
        <v>14</v>
      </c>
      <c r="B8" s="681"/>
      <c r="C8" s="682"/>
      <c r="D8" s="683" t="s">
        <v>71</v>
      </c>
      <c r="E8" s="684"/>
      <c r="F8" s="684"/>
      <c r="G8" s="684"/>
      <c r="H8" s="684"/>
      <c r="I8" s="684"/>
      <c r="J8" s="684"/>
      <c r="K8" s="684"/>
      <c r="L8" s="684"/>
      <c r="M8" s="684"/>
      <c r="N8" s="685"/>
      <c r="O8" s="67"/>
    </row>
    <row r="9" spans="1:26" s="130" customFormat="1" ht="27.95" customHeight="1">
      <c r="A9" s="692" t="s">
        <v>122</v>
      </c>
      <c r="B9" s="693"/>
      <c r="C9" s="693"/>
      <c r="D9" s="693"/>
      <c r="E9" s="693"/>
      <c r="F9" s="693"/>
      <c r="G9" s="1318" t="s">
        <v>177</v>
      </c>
      <c r="H9" s="1319"/>
      <c r="I9" s="1320"/>
      <c r="J9" s="1051" t="s">
        <v>18</v>
      </c>
      <c r="K9" s="1052"/>
      <c r="L9" s="1052"/>
      <c r="M9" s="1052"/>
      <c r="N9" s="1053"/>
      <c r="O9" s="564"/>
    </row>
    <row r="10" spans="1:26" s="130" customFormat="1" ht="27.95" customHeight="1">
      <c r="A10" s="689" t="s">
        <v>178</v>
      </c>
      <c r="B10" s="690"/>
      <c r="C10" s="690"/>
      <c r="D10" s="690"/>
      <c r="E10" s="690"/>
      <c r="F10" s="691"/>
      <c r="G10" s="1321"/>
      <c r="H10" s="1322"/>
      <c r="I10" s="1323"/>
      <c r="J10" s="181" t="s">
        <v>20</v>
      </c>
      <c r="K10" s="678" t="s">
        <v>21</v>
      </c>
      <c r="L10" s="679"/>
      <c r="M10" s="679"/>
      <c r="N10" s="182" t="s">
        <v>22</v>
      </c>
      <c r="O10" s="564"/>
    </row>
    <row r="11" spans="1:26" s="130" customFormat="1" ht="27.95" customHeight="1">
      <c r="A11" s="692" t="s">
        <v>179</v>
      </c>
      <c r="B11" s="693"/>
      <c r="C11" s="693"/>
      <c r="D11" s="693"/>
      <c r="E11" s="693"/>
      <c r="F11" s="693"/>
      <c r="G11" s="1321"/>
      <c r="H11" s="1322"/>
      <c r="I11" s="1323"/>
      <c r="J11" s="435" t="s">
        <v>323</v>
      </c>
      <c r="K11" s="1259" t="s">
        <v>328</v>
      </c>
      <c r="L11" s="1260"/>
      <c r="M11" s="1261"/>
      <c r="N11" s="565">
        <v>18739000</v>
      </c>
      <c r="O11" s="564"/>
    </row>
    <row r="12" spans="1:26" s="130" customFormat="1" ht="27.95" customHeight="1">
      <c r="A12" s="692" t="s">
        <v>180</v>
      </c>
      <c r="B12" s="693"/>
      <c r="C12" s="693"/>
      <c r="D12" s="693"/>
      <c r="E12" s="693"/>
      <c r="F12" s="693"/>
      <c r="G12" s="1321"/>
      <c r="H12" s="1322"/>
      <c r="I12" s="1323"/>
      <c r="J12" s="435" t="s">
        <v>324</v>
      </c>
      <c r="K12" s="1259" t="s">
        <v>328</v>
      </c>
      <c r="L12" s="1260"/>
      <c r="M12" s="1261"/>
      <c r="N12" s="565">
        <v>25200000</v>
      </c>
      <c r="O12" s="340">
        <v>2407</v>
      </c>
      <c r="P12" s="344">
        <v>44995</v>
      </c>
      <c r="Q12" s="340">
        <v>346</v>
      </c>
      <c r="R12" s="339">
        <v>93060622</v>
      </c>
      <c r="S12" s="339" t="s">
        <v>325</v>
      </c>
      <c r="T12" s="340" t="s">
        <v>324</v>
      </c>
      <c r="U12" s="209">
        <v>25200000</v>
      </c>
      <c r="V12" s="209">
        <v>7200000</v>
      </c>
      <c r="W12" s="341">
        <v>0</v>
      </c>
      <c r="X12" s="209">
        <v>18000000</v>
      </c>
      <c r="Y12" s="341" t="s">
        <v>259</v>
      </c>
      <c r="Z12" s="339" t="s">
        <v>263</v>
      </c>
    </row>
    <row r="13" spans="1:26" s="130" customFormat="1" ht="27.95" customHeight="1">
      <c r="A13" s="741" t="s">
        <v>181</v>
      </c>
      <c r="B13" s="742"/>
      <c r="C13" s="742"/>
      <c r="D13" s="742"/>
      <c r="E13" s="742"/>
      <c r="F13" s="743"/>
      <c r="G13" s="1321"/>
      <c r="H13" s="1322"/>
      <c r="I13" s="1323"/>
      <c r="J13" s="517"/>
      <c r="K13" s="1329"/>
      <c r="L13" s="1330"/>
      <c r="M13" s="1331"/>
      <c r="N13" s="345"/>
      <c r="O13" s="340">
        <v>2641</v>
      </c>
      <c r="P13" s="344">
        <v>45007</v>
      </c>
      <c r="Q13" s="340">
        <v>1106</v>
      </c>
      <c r="R13" s="339">
        <v>1110538652</v>
      </c>
      <c r="S13" s="339" t="s">
        <v>326</v>
      </c>
      <c r="T13" s="340" t="s">
        <v>327</v>
      </c>
      <c r="U13" s="209">
        <v>18739000</v>
      </c>
      <c r="V13" s="209">
        <v>5354000</v>
      </c>
      <c r="W13" s="341">
        <v>0</v>
      </c>
      <c r="X13" s="209">
        <v>13385000</v>
      </c>
      <c r="Y13" s="341" t="s">
        <v>259</v>
      </c>
      <c r="Z13" s="339" t="s">
        <v>263</v>
      </c>
    </row>
    <row r="14" spans="1:26" s="130" customFormat="1" ht="27.95" customHeight="1" thickBot="1">
      <c r="A14" s="1327" t="s">
        <v>182</v>
      </c>
      <c r="B14" s="1328"/>
      <c r="C14" s="1328"/>
      <c r="D14" s="1328"/>
      <c r="E14" s="1328"/>
      <c r="F14" s="1328"/>
      <c r="G14" s="1324"/>
      <c r="H14" s="1325"/>
      <c r="I14" s="1326"/>
      <c r="J14" s="570"/>
      <c r="K14" s="1333"/>
      <c r="L14" s="1334"/>
      <c r="M14" s="1335"/>
      <c r="N14" s="571"/>
      <c r="O14" s="564"/>
    </row>
    <row r="15" spans="1:26" s="130" customFormat="1" ht="27.95" customHeight="1">
      <c r="A15" s="970" t="s">
        <v>27</v>
      </c>
      <c r="B15" s="957" t="s">
        <v>446</v>
      </c>
      <c r="C15" s="958" t="s">
        <v>28</v>
      </c>
      <c r="D15" s="958" t="s">
        <v>29</v>
      </c>
      <c r="E15" s="1340" t="s">
        <v>30</v>
      </c>
      <c r="F15" s="1343" t="s">
        <v>31</v>
      </c>
      <c r="G15" s="1344"/>
      <c r="H15" s="1344"/>
      <c r="I15" s="1345"/>
      <c r="J15" s="958" t="s">
        <v>32</v>
      </c>
      <c r="K15" s="959"/>
      <c r="L15" s="1003" t="s">
        <v>33</v>
      </c>
      <c r="M15" s="1004"/>
      <c r="N15" s="1005"/>
      <c r="O15" s="381"/>
    </row>
    <row r="16" spans="1:26" s="130" customFormat="1" ht="27.95" customHeight="1">
      <c r="A16" s="971"/>
      <c r="B16" s="731"/>
      <c r="C16" s="731"/>
      <c r="D16" s="731"/>
      <c r="E16" s="1341"/>
      <c r="F16" s="1346"/>
      <c r="G16" s="1291"/>
      <c r="H16" s="1291"/>
      <c r="I16" s="1292"/>
      <c r="J16" s="731"/>
      <c r="K16" s="731"/>
      <c r="L16" s="686" t="s">
        <v>40</v>
      </c>
      <c r="M16" s="686" t="s">
        <v>41</v>
      </c>
      <c r="N16" s="1006" t="s">
        <v>42</v>
      </c>
      <c r="O16" s="381"/>
    </row>
    <row r="17" spans="1:15" s="130" customFormat="1" ht="27.95" customHeight="1" thickBot="1">
      <c r="A17" s="972"/>
      <c r="B17" s="973"/>
      <c r="C17" s="973"/>
      <c r="D17" s="973"/>
      <c r="E17" s="1342"/>
      <c r="F17" s="312" t="s">
        <v>34</v>
      </c>
      <c r="G17" s="312" t="s">
        <v>35</v>
      </c>
      <c r="H17" s="312" t="s">
        <v>36</v>
      </c>
      <c r="I17" s="312" t="s">
        <v>37</v>
      </c>
      <c r="J17" s="312" t="s">
        <v>38</v>
      </c>
      <c r="K17" s="313" t="s">
        <v>39</v>
      </c>
      <c r="L17" s="973"/>
      <c r="M17" s="973"/>
      <c r="N17" s="1007"/>
      <c r="O17" s="381"/>
    </row>
    <row r="18" spans="1:15" s="130" customFormat="1" ht="27.95" customHeight="1">
      <c r="A18" s="1337" t="s">
        <v>183</v>
      </c>
      <c r="B18" s="572" t="s">
        <v>44</v>
      </c>
      <c r="C18" s="1347" t="s">
        <v>184</v>
      </c>
      <c r="D18" s="306">
        <v>14</v>
      </c>
      <c r="E18" s="314">
        <v>160000000</v>
      </c>
      <c r="F18" s="314">
        <f>+E18</f>
        <v>160000000</v>
      </c>
      <c r="G18" s="387"/>
      <c r="H18" s="387"/>
      <c r="I18" s="387"/>
      <c r="J18" s="468">
        <v>44927</v>
      </c>
      <c r="K18" s="468">
        <v>45291</v>
      </c>
      <c r="L18" s="1349">
        <f>+D19/D18</f>
        <v>0.5</v>
      </c>
      <c r="M18" s="1349">
        <f>+E19/E18</f>
        <v>0.11711874999999999</v>
      </c>
      <c r="N18" s="1351">
        <f>+L18*L18/M18</f>
        <v>2.1345856235658256</v>
      </c>
      <c r="O18" s="272"/>
    </row>
    <row r="19" spans="1:15" s="130" customFormat="1" ht="27.95" customHeight="1">
      <c r="A19" s="717"/>
      <c r="B19" s="172" t="s">
        <v>46</v>
      </c>
      <c r="C19" s="1348"/>
      <c r="D19" s="25">
        <v>7</v>
      </c>
      <c r="E19" s="315">
        <v>18739000</v>
      </c>
      <c r="F19" s="315">
        <f>+E19</f>
        <v>18739000</v>
      </c>
      <c r="G19" s="352"/>
      <c r="H19" s="352"/>
      <c r="I19" s="352"/>
      <c r="J19" s="276"/>
      <c r="K19" s="276"/>
      <c r="L19" s="1350"/>
      <c r="M19" s="1350"/>
      <c r="N19" s="1352"/>
      <c r="O19" s="272"/>
    </row>
    <row r="20" spans="1:15" s="130" customFormat="1" ht="27.95" customHeight="1">
      <c r="A20" s="836" t="s">
        <v>185</v>
      </c>
      <c r="B20" s="32" t="s">
        <v>44</v>
      </c>
      <c r="C20" s="1353" t="s">
        <v>186</v>
      </c>
      <c r="D20" s="210">
        <v>1</v>
      </c>
      <c r="E20" s="315">
        <v>160000000</v>
      </c>
      <c r="F20" s="315">
        <f>+E20</f>
        <v>160000000</v>
      </c>
      <c r="G20" s="352"/>
      <c r="H20" s="352"/>
      <c r="I20" s="352"/>
      <c r="J20" s="276">
        <v>44927</v>
      </c>
      <c r="K20" s="276">
        <v>45291</v>
      </c>
      <c r="L20" s="1350">
        <f>+D21/D20</f>
        <v>0</v>
      </c>
      <c r="M20" s="1350">
        <f>+F21/F20</f>
        <v>0.1575</v>
      </c>
      <c r="N20" s="1352">
        <f>+L20*L20/M20</f>
        <v>0</v>
      </c>
      <c r="O20" s="272"/>
    </row>
    <row r="21" spans="1:15" s="130" customFormat="1" ht="27.95" customHeight="1" thickBot="1">
      <c r="A21" s="837"/>
      <c r="B21" s="35" t="s">
        <v>46</v>
      </c>
      <c r="C21" s="1354"/>
      <c r="D21" s="211">
        <v>0</v>
      </c>
      <c r="E21" s="167">
        <v>25200000</v>
      </c>
      <c r="F21" s="167">
        <f>+E21</f>
        <v>25200000</v>
      </c>
      <c r="G21" s="353"/>
      <c r="H21" s="353"/>
      <c r="I21" s="353"/>
      <c r="J21" s="281"/>
      <c r="K21" s="281"/>
      <c r="L21" s="1355"/>
      <c r="M21" s="1355"/>
      <c r="N21" s="1363"/>
      <c r="O21" s="272"/>
    </row>
    <row r="22" spans="1:15" s="130" customFormat="1" ht="27.95" customHeight="1">
      <c r="A22" s="1338" t="s">
        <v>51</v>
      </c>
      <c r="B22" s="207" t="s">
        <v>44</v>
      </c>
      <c r="C22" s="171"/>
      <c r="D22" s="171"/>
      <c r="E22" s="316">
        <f>+E18+E20</f>
        <v>320000000</v>
      </c>
      <c r="F22" s="316">
        <f>E22</f>
        <v>320000000</v>
      </c>
      <c r="G22" s="351"/>
      <c r="H22" s="351"/>
      <c r="I22" s="351"/>
      <c r="J22" s="351"/>
      <c r="K22" s="208"/>
      <c r="L22" s="1359">
        <f>+(L18+L20)/2</f>
        <v>0.25</v>
      </c>
      <c r="M22" s="1359">
        <f>+E23/E22</f>
        <v>0.13730937500000001</v>
      </c>
      <c r="N22" s="1361"/>
      <c r="O22" s="272"/>
    </row>
    <row r="23" spans="1:15" s="130" customFormat="1" ht="27.95" customHeight="1" thickBot="1">
      <c r="A23" s="1339"/>
      <c r="B23" s="35" t="s">
        <v>46</v>
      </c>
      <c r="C23" s="170"/>
      <c r="D23" s="170"/>
      <c r="E23" s="259">
        <f>E19+E21</f>
        <v>43939000</v>
      </c>
      <c r="F23" s="259">
        <f>F19+F21</f>
        <v>43939000</v>
      </c>
      <c r="G23" s="354"/>
      <c r="H23" s="355"/>
      <c r="I23" s="354"/>
      <c r="J23" s="354"/>
      <c r="K23" s="214"/>
      <c r="L23" s="1360"/>
      <c r="M23" s="1360"/>
      <c r="N23" s="1362"/>
      <c r="O23" s="272"/>
    </row>
    <row r="24" spans="1:15" s="130" customFormat="1" ht="27.95" customHeight="1" thickBot="1">
      <c r="A24" s="356"/>
      <c r="B24" s="357"/>
      <c r="C24" s="358"/>
      <c r="D24" s="359"/>
      <c r="E24" s="360"/>
      <c r="F24" s="361"/>
      <c r="G24" s="362"/>
      <c r="H24" s="363"/>
      <c r="I24" s="363"/>
      <c r="J24" s="518"/>
      <c r="K24" s="518"/>
      <c r="L24" s="361"/>
      <c r="M24" s="364"/>
      <c r="N24" s="365"/>
      <c r="O24" s="519"/>
    </row>
    <row r="25" spans="1:15" s="130" customFormat="1" ht="27.95" customHeight="1" thickBot="1">
      <c r="A25" s="217" t="s">
        <v>52</v>
      </c>
      <c r="B25" s="754" t="s">
        <v>53</v>
      </c>
      <c r="C25" s="755"/>
      <c r="D25" s="756"/>
      <c r="E25" s="995" t="s">
        <v>86</v>
      </c>
      <c r="F25" s="996"/>
      <c r="G25" s="996"/>
      <c r="H25" s="996"/>
      <c r="I25" s="366"/>
      <c r="J25" s="757" t="s">
        <v>55</v>
      </c>
      <c r="K25" s="758"/>
      <c r="L25" s="758"/>
      <c r="M25" s="758"/>
      <c r="N25" s="759"/>
      <c r="O25" s="272"/>
    </row>
    <row r="26" spans="1:15" s="130" customFormat="1" ht="27.95" customHeight="1">
      <c r="A26" s="1336" t="s">
        <v>187</v>
      </c>
      <c r="B26" s="1357" t="s">
        <v>188</v>
      </c>
      <c r="C26" s="1358"/>
      <c r="D26" s="1358"/>
      <c r="E26" s="1364" t="s">
        <v>189</v>
      </c>
      <c r="F26" s="1365"/>
      <c r="G26" s="1365"/>
      <c r="H26" s="207" t="s">
        <v>44</v>
      </c>
      <c r="I26" s="566">
        <v>14</v>
      </c>
      <c r="J26" s="1199" t="s">
        <v>63</v>
      </c>
      <c r="K26" s="1200"/>
      <c r="L26" s="1200"/>
      <c r="M26" s="1200"/>
      <c r="N26" s="1201"/>
      <c r="O26" s="272"/>
    </row>
    <row r="27" spans="1:15" s="130" customFormat="1" ht="27.95" customHeight="1">
      <c r="A27" s="717"/>
      <c r="B27" s="839"/>
      <c r="C27" s="839"/>
      <c r="D27" s="839"/>
      <c r="E27" s="777"/>
      <c r="F27" s="777"/>
      <c r="G27" s="777"/>
      <c r="H27" s="32" t="s">
        <v>46</v>
      </c>
      <c r="I27" s="567">
        <v>7</v>
      </c>
      <c r="J27" s="752"/>
      <c r="K27" s="752"/>
      <c r="L27" s="752"/>
      <c r="M27" s="752"/>
      <c r="N27" s="753"/>
      <c r="O27" s="272"/>
    </row>
    <row r="28" spans="1:15" s="130" customFormat="1" ht="27.95" customHeight="1">
      <c r="A28" s="836" t="s">
        <v>187</v>
      </c>
      <c r="B28" s="838" t="s">
        <v>185</v>
      </c>
      <c r="C28" s="839"/>
      <c r="D28" s="839"/>
      <c r="E28" s="888" t="s">
        <v>190</v>
      </c>
      <c r="F28" s="777"/>
      <c r="G28" s="777"/>
      <c r="H28" s="32" t="s">
        <v>44</v>
      </c>
      <c r="I28" s="567">
        <v>1</v>
      </c>
      <c r="J28" s="751" t="s">
        <v>66</v>
      </c>
      <c r="K28" s="992"/>
      <c r="L28" s="992"/>
      <c r="M28" s="992"/>
      <c r="N28" s="993"/>
      <c r="O28" s="272"/>
    </row>
    <row r="29" spans="1:15" s="130" customFormat="1" ht="27.95" customHeight="1">
      <c r="A29" s="717"/>
      <c r="B29" s="839"/>
      <c r="C29" s="839"/>
      <c r="D29" s="839"/>
      <c r="E29" s="777"/>
      <c r="F29" s="777"/>
      <c r="G29" s="777"/>
      <c r="H29" s="32" t="s">
        <v>46</v>
      </c>
      <c r="I29" s="567">
        <v>0</v>
      </c>
      <c r="J29" s="992"/>
      <c r="K29" s="992"/>
      <c r="L29" s="992"/>
      <c r="M29" s="992"/>
      <c r="N29" s="993"/>
      <c r="O29" s="272"/>
    </row>
    <row r="30" spans="1:15" s="130" customFormat="1" ht="27.95" customHeight="1">
      <c r="A30" s="717"/>
      <c r="B30" s="839"/>
      <c r="C30" s="839"/>
      <c r="D30" s="839"/>
      <c r="E30" s="777"/>
      <c r="F30" s="777"/>
      <c r="G30" s="777"/>
      <c r="H30" s="32" t="s">
        <v>44</v>
      </c>
      <c r="I30" s="568"/>
      <c r="J30" s="751" t="s">
        <v>67</v>
      </c>
      <c r="K30" s="752"/>
      <c r="L30" s="752"/>
      <c r="M30" s="752"/>
      <c r="N30" s="753"/>
      <c r="O30" s="272"/>
    </row>
    <row r="31" spans="1:15" s="130" customFormat="1" ht="27.95" customHeight="1">
      <c r="A31" s="717"/>
      <c r="B31" s="839"/>
      <c r="C31" s="839"/>
      <c r="D31" s="839"/>
      <c r="E31" s="777"/>
      <c r="F31" s="777"/>
      <c r="G31" s="777"/>
      <c r="H31" s="32" t="s">
        <v>46</v>
      </c>
      <c r="I31" s="568"/>
      <c r="J31" s="752"/>
      <c r="K31" s="752"/>
      <c r="L31" s="752"/>
      <c r="M31" s="752"/>
      <c r="N31" s="753"/>
      <c r="O31" s="272"/>
    </row>
    <row r="32" spans="1:15" s="130" customFormat="1" ht="27.95" customHeight="1">
      <c r="A32" s="717"/>
      <c r="B32" s="839"/>
      <c r="C32" s="839"/>
      <c r="D32" s="839"/>
      <c r="E32" s="777"/>
      <c r="F32" s="777"/>
      <c r="G32" s="777"/>
      <c r="H32" s="32" t="s">
        <v>44</v>
      </c>
      <c r="I32" s="568"/>
      <c r="J32" s="781" t="s">
        <v>191</v>
      </c>
      <c r="K32" s="782"/>
      <c r="L32" s="782"/>
      <c r="M32" s="782"/>
      <c r="N32" s="783"/>
      <c r="O32" s="272"/>
    </row>
    <row r="33" spans="1:27" s="130" customFormat="1" ht="27.95" customHeight="1">
      <c r="A33" s="717"/>
      <c r="B33" s="839"/>
      <c r="C33" s="839"/>
      <c r="D33" s="839"/>
      <c r="E33" s="777"/>
      <c r="F33" s="777"/>
      <c r="G33" s="777"/>
      <c r="H33" s="32" t="s">
        <v>46</v>
      </c>
      <c r="I33" s="568"/>
      <c r="J33" s="830"/>
      <c r="K33" s="831"/>
      <c r="L33" s="831"/>
      <c r="M33" s="831"/>
      <c r="N33" s="832"/>
      <c r="O33" s="272"/>
    </row>
    <row r="34" spans="1:27" s="130" customFormat="1" ht="27.95" customHeight="1">
      <c r="A34" s="717"/>
      <c r="B34" s="839"/>
      <c r="C34" s="839"/>
      <c r="D34" s="839"/>
      <c r="E34" s="777"/>
      <c r="F34" s="777"/>
      <c r="G34" s="777"/>
      <c r="H34" s="32" t="s">
        <v>44</v>
      </c>
      <c r="I34" s="568"/>
      <c r="J34" s="830"/>
      <c r="K34" s="831"/>
      <c r="L34" s="831"/>
      <c r="M34" s="831"/>
      <c r="N34" s="832"/>
      <c r="O34" s="272"/>
    </row>
    <row r="35" spans="1:27" s="130" customFormat="1" ht="27.95" customHeight="1" thickBot="1">
      <c r="A35" s="837"/>
      <c r="B35" s="840"/>
      <c r="C35" s="840"/>
      <c r="D35" s="840"/>
      <c r="E35" s="1216"/>
      <c r="F35" s="1216"/>
      <c r="G35" s="1216"/>
      <c r="H35" s="35" t="s">
        <v>46</v>
      </c>
      <c r="I35" s="569"/>
      <c r="J35" s="1356"/>
      <c r="K35" s="1034"/>
      <c r="L35" s="1034"/>
      <c r="M35" s="1034"/>
      <c r="N35" s="1035"/>
      <c r="O35" s="272"/>
    </row>
    <row r="36" spans="1:27" ht="27" customHeight="1">
      <c r="A36" s="37"/>
      <c r="B36" s="37"/>
      <c r="C36" s="37"/>
      <c r="D36" s="11"/>
      <c r="E36" s="37"/>
      <c r="F36" s="37"/>
      <c r="G36" s="11"/>
      <c r="H36" s="37"/>
      <c r="I36" s="37"/>
      <c r="J36" s="61"/>
      <c r="K36" s="61"/>
      <c r="L36" s="37"/>
      <c r="M36" s="37"/>
      <c r="N36" s="37"/>
      <c r="O36" s="16"/>
    </row>
    <row r="37" spans="1:27" ht="14.1" customHeight="1">
      <c r="A37" s="16"/>
      <c r="B37" s="16"/>
      <c r="C37" s="16"/>
      <c r="D37" s="7"/>
      <c r="E37" s="16"/>
      <c r="F37" s="16"/>
      <c r="G37" s="7"/>
      <c r="H37" s="16"/>
      <c r="I37" s="16"/>
      <c r="J37" s="62"/>
      <c r="K37" s="62"/>
      <c r="L37" s="16"/>
      <c r="M37" s="16"/>
      <c r="N37" s="16"/>
      <c r="O37" s="16"/>
      <c r="P37" s="1311"/>
      <c r="Q37" s="1312"/>
      <c r="R37" s="1312"/>
      <c r="S37" s="1312"/>
      <c r="T37" s="1312"/>
      <c r="U37" s="1312"/>
      <c r="V37" s="85"/>
      <c r="W37" s="85"/>
      <c r="X37" s="85"/>
      <c r="Y37" s="79"/>
      <c r="Z37" s="79"/>
      <c r="AA37" s="79"/>
    </row>
    <row r="38" spans="1:27" ht="18" customHeight="1">
      <c r="P38" s="1313" t="s">
        <v>231</v>
      </c>
      <c r="Q38" s="1313"/>
      <c r="R38" s="1313"/>
      <c r="S38" s="1313"/>
      <c r="T38" s="1313"/>
      <c r="U38" s="1313"/>
      <c r="V38" s="86">
        <v>432000000</v>
      </c>
      <c r="W38" s="86">
        <v>111060000</v>
      </c>
      <c r="X38" s="86">
        <v>320940000</v>
      </c>
      <c r="Y38" s="79"/>
      <c r="Z38" s="79"/>
      <c r="AA38" s="79"/>
    </row>
  </sheetData>
  <mergeCells count="75">
    <mergeCell ref="E26:G27"/>
    <mergeCell ref="J26:N27"/>
    <mergeCell ref="B28:D29"/>
    <mergeCell ref="E28:G29"/>
    <mergeCell ref="J28:N29"/>
    <mergeCell ref="L22:L23"/>
    <mergeCell ref="M22:M23"/>
    <mergeCell ref="N22:N23"/>
    <mergeCell ref="M20:M21"/>
    <mergeCell ref="N20:N21"/>
    <mergeCell ref="C20:C21"/>
    <mergeCell ref="L20:L21"/>
    <mergeCell ref="A34:A35"/>
    <mergeCell ref="B34:D35"/>
    <mergeCell ref="E34:G35"/>
    <mergeCell ref="J32:N35"/>
    <mergeCell ref="B32:D33"/>
    <mergeCell ref="E32:G33"/>
    <mergeCell ref="B30:D31"/>
    <mergeCell ref="E30:G31"/>
    <mergeCell ref="J30:N31"/>
    <mergeCell ref="B25:D25"/>
    <mergeCell ref="E25:H25"/>
    <mergeCell ref="J25:N25"/>
    <mergeCell ref="B26:D27"/>
    <mergeCell ref="A30:A31"/>
    <mergeCell ref="F15:I16"/>
    <mergeCell ref="J15:K16"/>
    <mergeCell ref="C18:C19"/>
    <mergeCell ref="L18:L19"/>
    <mergeCell ref="M18:M19"/>
    <mergeCell ref="L16:L17"/>
    <mergeCell ref="M16:M17"/>
    <mergeCell ref="L15:N15"/>
    <mergeCell ref="N16:N17"/>
    <mergeCell ref="N18:N19"/>
    <mergeCell ref="A15:A17"/>
    <mergeCell ref="B15:B17"/>
    <mergeCell ref="C15:C17"/>
    <mergeCell ref="D15:D17"/>
    <mergeCell ref="E15:E17"/>
    <mergeCell ref="A32:A33"/>
    <mergeCell ref="A26:A27"/>
    <mergeCell ref="A28:A29"/>
    <mergeCell ref="A18:A19"/>
    <mergeCell ref="A22:A23"/>
    <mergeCell ref="A20:A21"/>
    <mergeCell ref="A14:F14"/>
    <mergeCell ref="K13:M13"/>
    <mergeCell ref="A5:N5"/>
    <mergeCell ref="A1:A4"/>
    <mergeCell ref="B1:H2"/>
    <mergeCell ref="I1:L1"/>
    <mergeCell ref="M1:N4"/>
    <mergeCell ref="I2:L2"/>
    <mergeCell ref="B3:H4"/>
    <mergeCell ref="I3:L3"/>
    <mergeCell ref="I4:L4"/>
    <mergeCell ref="K14:M14"/>
    <mergeCell ref="P37:U37"/>
    <mergeCell ref="P38:U38"/>
    <mergeCell ref="A6:N6"/>
    <mergeCell ref="B7:F7"/>
    <mergeCell ref="A8:C8"/>
    <mergeCell ref="D8:N8"/>
    <mergeCell ref="A9:F9"/>
    <mergeCell ref="G9:I14"/>
    <mergeCell ref="J9:N9"/>
    <mergeCell ref="A10:F10"/>
    <mergeCell ref="K10:M10"/>
    <mergeCell ref="A11:F11"/>
    <mergeCell ref="K11:M11"/>
    <mergeCell ref="A12:F12"/>
    <mergeCell ref="K12:M12"/>
    <mergeCell ref="A13:F13"/>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showGridLines="0" topLeftCell="C19" workbookViewId="0">
      <selection activeCell="M30" sqref="M30:M31"/>
    </sheetView>
  </sheetViews>
  <sheetFormatPr baseColWidth="10" defaultColWidth="12.42578125" defaultRowHeight="18" customHeight="1"/>
  <cols>
    <col min="1" max="1" width="78.140625" style="5" customWidth="1"/>
    <col min="2" max="2" width="10.28515625" style="5" customWidth="1"/>
    <col min="3" max="3" width="29.4257812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4.42578125" style="5" customWidth="1"/>
    <col min="15" max="15" width="25" style="5" customWidth="1"/>
    <col min="16" max="16" width="13.28515625" style="5" customWidth="1"/>
    <col min="17" max="17" width="16.42578125" style="5" customWidth="1"/>
    <col min="18" max="27" width="12.42578125" style="5" customWidth="1"/>
    <col min="28" max="16384" width="12.42578125" style="5"/>
  </cols>
  <sheetData>
    <row r="1" spans="1:28" ht="26.25" customHeight="1">
      <c r="A1" s="1036"/>
      <c r="B1" s="714" t="s">
        <v>6</v>
      </c>
      <c r="C1" s="715"/>
      <c r="D1" s="715"/>
      <c r="E1" s="715"/>
      <c r="F1" s="715"/>
      <c r="G1" s="715"/>
      <c r="H1" s="716"/>
      <c r="I1" s="939" t="s">
        <v>7</v>
      </c>
      <c r="J1" s="671"/>
      <c r="K1" s="671"/>
      <c r="L1" s="940"/>
      <c r="M1" s="1039"/>
      <c r="N1" s="1040"/>
      <c r="O1" s="69"/>
      <c r="P1" s="7"/>
      <c r="Q1" s="7"/>
      <c r="R1" s="7"/>
      <c r="S1" s="7"/>
      <c r="T1" s="7"/>
      <c r="U1" s="7"/>
      <c r="V1" s="7"/>
      <c r="W1" s="7"/>
      <c r="X1" s="7"/>
      <c r="Y1" s="7"/>
      <c r="Z1" s="7"/>
    </row>
    <row r="2" spans="1:28" ht="26.25" customHeight="1">
      <c r="A2" s="1037"/>
      <c r="B2" s="700"/>
      <c r="C2" s="701"/>
      <c r="D2" s="701"/>
      <c r="E2" s="701"/>
      <c r="F2" s="701"/>
      <c r="G2" s="701"/>
      <c r="H2" s="702"/>
      <c r="I2" s="939" t="s">
        <v>8</v>
      </c>
      <c r="J2" s="671"/>
      <c r="K2" s="671"/>
      <c r="L2" s="940"/>
      <c r="M2" s="1041"/>
      <c r="N2" s="1042"/>
      <c r="O2" s="69"/>
      <c r="P2" s="7"/>
      <c r="Q2" s="7"/>
      <c r="R2" s="7"/>
      <c r="S2" s="7"/>
      <c r="T2" s="7"/>
      <c r="U2" s="7"/>
      <c r="V2" s="7"/>
      <c r="W2" s="7"/>
      <c r="X2" s="7"/>
      <c r="Y2" s="7"/>
      <c r="Z2" s="7"/>
    </row>
    <row r="3" spans="1:28" ht="23.25" customHeight="1">
      <c r="A3" s="1037"/>
      <c r="B3" s="714" t="s">
        <v>9</v>
      </c>
      <c r="C3" s="715"/>
      <c r="D3" s="715"/>
      <c r="E3" s="715"/>
      <c r="F3" s="715"/>
      <c r="G3" s="715"/>
      <c r="H3" s="716"/>
      <c r="I3" s="939" t="s">
        <v>10</v>
      </c>
      <c r="J3" s="671"/>
      <c r="K3" s="671"/>
      <c r="L3" s="940"/>
      <c r="M3" s="1041"/>
      <c r="N3" s="1042"/>
      <c r="O3" s="69"/>
      <c r="P3" s="7"/>
      <c r="Q3" s="7"/>
      <c r="R3" s="7"/>
      <c r="S3" s="7"/>
      <c r="T3" s="7"/>
      <c r="U3" s="7"/>
      <c r="V3" s="7"/>
      <c r="W3" s="7"/>
      <c r="X3" s="7"/>
      <c r="Y3" s="7"/>
      <c r="Z3" s="7"/>
    </row>
    <row r="4" spans="1:28" ht="23.25" customHeight="1">
      <c r="A4" s="1038"/>
      <c r="B4" s="700"/>
      <c r="C4" s="701"/>
      <c r="D4" s="701"/>
      <c r="E4" s="701"/>
      <c r="F4" s="701"/>
      <c r="G4" s="701"/>
      <c r="H4" s="702"/>
      <c r="I4" s="939" t="s">
        <v>11</v>
      </c>
      <c r="J4" s="671"/>
      <c r="K4" s="671"/>
      <c r="L4" s="940"/>
      <c r="M4" s="1043"/>
      <c r="N4" s="1044"/>
      <c r="O4" s="69"/>
      <c r="P4" s="7"/>
      <c r="Q4" s="7"/>
      <c r="R4" s="7"/>
      <c r="S4" s="7"/>
      <c r="T4" s="7"/>
      <c r="U4" s="7"/>
      <c r="V4" s="7"/>
      <c r="W4" s="7"/>
      <c r="X4" s="7"/>
      <c r="Y4" s="7"/>
      <c r="Z4" s="7"/>
    </row>
    <row r="5" spans="1:28" ht="21.75" customHeight="1">
      <c r="A5" s="70"/>
      <c r="B5" s="1374"/>
      <c r="C5" s="1374"/>
      <c r="D5" s="1375"/>
      <c r="E5" s="1374"/>
      <c r="F5" s="1374"/>
      <c r="G5" s="1375"/>
      <c r="H5" s="1374"/>
      <c r="I5" s="1374"/>
      <c r="J5" s="1375"/>
      <c r="K5" s="1375"/>
      <c r="L5" s="1374"/>
      <c r="M5" s="1374"/>
      <c r="N5" s="1374"/>
      <c r="O5" s="71"/>
      <c r="P5" s="7"/>
      <c r="Q5" s="7"/>
      <c r="R5" s="7"/>
      <c r="S5" s="7"/>
      <c r="T5" s="7"/>
      <c r="U5" s="7"/>
      <c r="V5" s="7"/>
      <c r="W5" s="7"/>
      <c r="X5" s="7"/>
      <c r="Y5" s="7"/>
      <c r="Z5" s="7"/>
    </row>
    <row r="6" spans="1:28" ht="18.75" customHeight="1">
      <c r="A6" s="1314" t="s">
        <v>70</v>
      </c>
      <c r="B6" s="1315"/>
      <c r="C6" s="1315"/>
      <c r="D6" s="1316"/>
      <c r="E6" s="1315"/>
      <c r="F6" s="1315"/>
      <c r="G6" s="1316"/>
      <c r="H6" s="1315"/>
      <c r="I6" s="1315"/>
      <c r="J6" s="1316"/>
      <c r="K6" s="1316"/>
      <c r="L6" s="1315"/>
      <c r="M6" s="1315"/>
      <c r="N6" s="1317"/>
      <c r="O6" s="6"/>
      <c r="P6" s="7"/>
      <c r="Q6" s="7"/>
      <c r="R6" s="7"/>
      <c r="S6" s="7"/>
      <c r="T6" s="7"/>
      <c r="U6" s="7"/>
      <c r="V6" s="7"/>
      <c r="W6" s="7"/>
      <c r="X6" s="7"/>
      <c r="Y6" s="7"/>
      <c r="Z6" s="7"/>
    </row>
    <row r="7" spans="1:28" ht="24.75" customHeight="1">
      <c r="A7" s="65" t="s">
        <v>13</v>
      </c>
      <c r="B7" s="1014" t="s">
        <v>441</v>
      </c>
      <c r="C7" s="1015"/>
      <c r="D7" s="1016"/>
      <c r="E7" s="1015"/>
      <c r="F7" s="1015"/>
      <c r="G7" s="72"/>
      <c r="H7" s="73"/>
      <c r="I7" s="73"/>
      <c r="J7" s="72"/>
      <c r="K7" s="72"/>
      <c r="L7" s="73"/>
      <c r="M7" s="73"/>
      <c r="N7" s="74"/>
      <c r="O7" s="8"/>
      <c r="P7" s="7"/>
      <c r="Q7" s="7"/>
      <c r="R7" s="7"/>
      <c r="S7" s="7"/>
      <c r="T7" s="7"/>
      <c r="U7" s="7"/>
      <c r="V7" s="7"/>
      <c r="W7" s="7"/>
      <c r="X7" s="7"/>
      <c r="Y7" s="7"/>
      <c r="Z7" s="7"/>
    </row>
    <row r="8" spans="1:28" ht="27" customHeight="1">
      <c r="A8" s="1278" t="s">
        <v>14</v>
      </c>
      <c r="B8" s="1279"/>
      <c r="C8" s="1280"/>
      <c r="D8" s="1281" t="s">
        <v>71</v>
      </c>
      <c r="E8" s="1282"/>
      <c r="F8" s="1282"/>
      <c r="G8" s="1282"/>
      <c r="H8" s="1282"/>
      <c r="I8" s="1282"/>
      <c r="J8" s="1282"/>
      <c r="K8" s="1282"/>
      <c r="L8" s="1282"/>
      <c r="M8" s="1282"/>
      <c r="N8" s="1283"/>
      <c r="O8" s="75"/>
      <c r="P8" s="7"/>
      <c r="Q8" s="7"/>
      <c r="R8" s="7"/>
      <c r="S8" s="7"/>
      <c r="T8" s="7"/>
      <c r="U8" s="7"/>
      <c r="V8" s="7"/>
      <c r="W8" s="7"/>
      <c r="X8" s="7"/>
      <c r="Y8" s="7"/>
      <c r="Z8" s="7"/>
    </row>
    <row r="9" spans="1:28" s="130" customFormat="1" ht="27.95" customHeight="1">
      <c r="A9" s="692" t="s">
        <v>122</v>
      </c>
      <c r="B9" s="693"/>
      <c r="C9" s="693"/>
      <c r="D9" s="693"/>
      <c r="E9" s="693"/>
      <c r="F9" s="693"/>
      <c r="G9" s="1318" t="s">
        <v>193</v>
      </c>
      <c r="H9" s="1319"/>
      <c r="I9" s="1320"/>
      <c r="J9" s="1051" t="s">
        <v>18</v>
      </c>
      <c r="K9" s="1052"/>
      <c r="L9" s="1052"/>
      <c r="M9" s="1052"/>
      <c r="N9" s="1053"/>
      <c r="O9" s="564"/>
      <c r="P9" s="178"/>
      <c r="Q9" s="340">
        <v>2335</v>
      </c>
      <c r="R9" s="344">
        <v>44993</v>
      </c>
      <c r="S9" s="340">
        <v>141</v>
      </c>
      <c r="T9" s="339">
        <v>1087193775</v>
      </c>
      <c r="U9" s="339" t="s">
        <v>329</v>
      </c>
      <c r="V9" s="340" t="s">
        <v>330</v>
      </c>
      <c r="W9" s="209">
        <v>17850000</v>
      </c>
      <c r="X9" s="209">
        <v>5100000</v>
      </c>
      <c r="Y9" s="341">
        <v>0</v>
      </c>
      <c r="Z9" s="209">
        <v>12750000</v>
      </c>
      <c r="AA9" s="341" t="s">
        <v>259</v>
      </c>
      <c r="AB9" s="339" t="s">
        <v>331</v>
      </c>
    </row>
    <row r="10" spans="1:28" s="130" customFormat="1" ht="27.95" customHeight="1">
      <c r="A10" s="689" t="s">
        <v>194</v>
      </c>
      <c r="B10" s="742"/>
      <c r="C10" s="742"/>
      <c r="D10" s="742"/>
      <c r="E10" s="742"/>
      <c r="F10" s="743"/>
      <c r="G10" s="1321"/>
      <c r="H10" s="1322"/>
      <c r="I10" s="1323"/>
      <c r="J10" s="181" t="s">
        <v>20</v>
      </c>
      <c r="K10" s="678" t="s">
        <v>21</v>
      </c>
      <c r="L10" s="679"/>
      <c r="M10" s="679"/>
      <c r="N10" s="182" t="s">
        <v>22</v>
      </c>
      <c r="O10" s="573"/>
      <c r="P10" s="191"/>
      <c r="Q10" s="340">
        <v>2720</v>
      </c>
      <c r="R10" s="344">
        <v>45008</v>
      </c>
      <c r="S10" s="340">
        <v>1589</v>
      </c>
      <c r="T10" s="339">
        <v>93355747</v>
      </c>
      <c r="U10" s="339" t="s">
        <v>332</v>
      </c>
      <c r="V10" s="340" t="s">
        <v>333</v>
      </c>
      <c r="W10" s="209">
        <v>52150000</v>
      </c>
      <c r="X10" s="209">
        <v>14900000</v>
      </c>
      <c r="Y10" s="341">
        <v>0</v>
      </c>
      <c r="Z10" s="209">
        <v>37250000</v>
      </c>
      <c r="AA10" s="341" t="s">
        <v>259</v>
      </c>
      <c r="AB10" s="339" t="s">
        <v>263</v>
      </c>
    </row>
    <row r="11" spans="1:28" s="130" customFormat="1" ht="27.95" customHeight="1">
      <c r="A11" s="692" t="s">
        <v>195</v>
      </c>
      <c r="B11" s="693"/>
      <c r="C11" s="693"/>
      <c r="D11" s="693"/>
      <c r="E11" s="693"/>
      <c r="F11" s="693"/>
      <c r="G11" s="1321"/>
      <c r="H11" s="1322"/>
      <c r="I11" s="1323"/>
      <c r="J11" s="340" t="s">
        <v>330</v>
      </c>
      <c r="K11" s="1366" t="s">
        <v>341</v>
      </c>
      <c r="L11" s="1367"/>
      <c r="M11" s="1368"/>
      <c r="N11" s="565">
        <v>17850000</v>
      </c>
      <c r="O11" s="192"/>
      <c r="P11" s="193"/>
      <c r="Q11" s="340">
        <v>2846</v>
      </c>
      <c r="R11" s="344">
        <v>45013</v>
      </c>
      <c r="S11" s="340">
        <v>1078</v>
      </c>
      <c r="T11" s="339">
        <v>1007750079</v>
      </c>
      <c r="U11" s="339" t="s">
        <v>334</v>
      </c>
      <c r="V11" s="340" t="s">
        <v>335</v>
      </c>
      <c r="W11" s="209">
        <v>21315000</v>
      </c>
      <c r="X11" s="209">
        <v>3045000</v>
      </c>
      <c r="Y11" s="341">
        <v>0</v>
      </c>
      <c r="Z11" s="209">
        <v>18270000</v>
      </c>
      <c r="AA11" s="341" t="s">
        <v>259</v>
      </c>
      <c r="AB11" s="339" t="s">
        <v>263</v>
      </c>
    </row>
    <row r="12" spans="1:28" s="130" customFormat="1" ht="27.95" customHeight="1">
      <c r="A12" s="692" t="s">
        <v>24</v>
      </c>
      <c r="B12" s="693"/>
      <c r="C12" s="693"/>
      <c r="D12" s="693"/>
      <c r="E12" s="693"/>
      <c r="F12" s="693"/>
      <c r="G12" s="1321"/>
      <c r="H12" s="1322"/>
      <c r="I12" s="1323"/>
      <c r="J12" s="340" t="s">
        <v>333</v>
      </c>
      <c r="K12" s="1366" t="s">
        <v>341</v>
      </c>
      <c r="L12" s="1367"/>
      <c r="M12" s="1368"/>
      <c r="N12" s="565">
        <v>52150000</v>
      </c>
      <c r="O12" s="574"/>
      <c r="P12" s="200"/>
      <c r="Q12" s="340">
        <v>3562</v>
      </c>
      <c r="R12" s="344">
        <v>45044</v>
      </c>
      <c r="S12" s="340">
        <v>2079</v>
      </c>
      <c r="T12" s="339">
        <v>65630980</v>
      </c>
      <c r="U12" s="339" t="s">
        <v>336</v>
      </c>
      <c r="V12" s="340" t="s">
        <v>337</v>
      </c>
      <c r="W12" s="209">
        <v>14329000</v>
      </c>
      <c r="X12" s="341">
        <v>0</v>
      </c>
      <c r="Y12" s="341">
        <v>0</v>
      </c>
      <c r="Z12" s="209">
        <v>14329000</v>
      </c>
      <c r="AA12" s="341" t="s">
        <v>259</v>
      </c>
      <c r="AB12" s="339" t="s">
        <v>261</v>
      </c>
    </row>
    <row r="13" spans="1:28" s="130" customFormat="1" ht="27.95" customHeight="1">
      <c r="A13" s="1383" t="s">
        <v>244</v>
      </c>
      <c r="B13" s="1384"/>
      <c r="C13" s="1384"/>
      <c r="D13" s="1384"/>
      <c r="E13" s="1384"/>
      <c r="F13" s="1385"/>
      <c r="G13" s="1321"/>
      <c r="H13" s="1322"/>
      <c r="I13" s="1323"/>
      <c r="J13" s="340" t="s">
        <v>335</v>
      </c>
      <c r="K13" s="1366" t="s">
        <v>341</v>
      </c>
      <c r="L13" s="1367"/>
      <c r="M13" s="1368"/>
      <c r="N13" s="575">
        <v>21315000</v>
      </c>
      <c r="O13" s="202"/>
      <c r="P13" s="198"/>
      <c r="Q13" s="340">
        <v>4242</v>
      </c>
      <c r="R13" s="344">
        <v>45078</v>
      </c>
      <c r="S13" s="340">
        <v>2498</v>
      </c>
      <c r="T13" s="339">
        <v>1110514469</v>
      </c>
      <c r="U13" s="339" t="s">
        <v>338</v>
      </c>
      <c r="V13" s="340" t="s">
        <v>339</v>
      </c>
      <c r="W13" s="209">
        <v>21315000</v>
      </c>
      <c r="X13" s="341">
        <v>0</v>
      </c>
      <c r="Y13" s="341">
        <v>0</v>
      </c>
      <c r="Z13" s="209">
        <v>21315000</v>
      </c>
      <c r="AA13" s="341" t="s">
        <v>259</v>
      </c>
      <c r="AB13" s="339" t="s">
        <v>340</v>
      </c>
    </row>
    <row r="14" spans="1:28" s="130" customFormat="1" ht="27.95" customHeight="1">
      <c r="A14" s="576"/>
      <c r="B14" s="577"/>
      <c r="C14" s="577"/>
      <c r="D14" s="577"/>
      <c r="E14" s="577"/>
      <c r="F14" s="578"/>
      <c r="G14" s="1324"/>
      <c r="H14" s="1325"/>
      <c r="I14" s="1326"/>
      <c r="J14" s="340" t="s">
        <v>337</v>
      </c>
      <c r="K14" s="1370" t="s">
        <v>342</v>
      </c>
      <c r="L14" s="1371"/>
      <c r="M14" s="1372"/>
      <c r="N14" s="579">
        <v>14329000</v>
      </c>
      <c r="O14" s="197"/>
      <c r="P14" s="198"/>
      <c r="Q14" s="340"/>
      <c r="R14" s="344"/>
      <c r="S14" s="340"/>
      <c r="T14" s="339"/>
      <c r="U14" s="339"/>
      <c r="V14" s="340"/>
      <c r="W14" s="209"/>
      <c r="X14" s="341"/>
      <c r="Y14" s="341"/>
      <c r="Z14" s="209"/>
      <c r="AA14" s="341"/>
      <c r="AB14" s="339"/>
    </row>
    <row r="15" spans="1:28" s="130" customFormat="1" ht="27.95" customHeight="1">
      <c r="A15" s="576"/>
      <c r="B15" s="577"/>
      <c r="C15" s="577"/>
      <c r="D15" s="577"/>
      <c r="E15" s="577"/>
      <c r="F15" s="578"/>
      <c r="G15" s="1324"/>
      <c r="H15" s="1325"/>
      <c r="I15" s="1326"/>
      <c r="J15" s="340" t="s">
        <v>433</v>
      </c>
      <c r="K15" s="1373" t="s">
        <v>434</v>
      </c>
      <c r="L15" s="1373"/>
      <c r="M15" s="1373"/>
      <c r="N15" s="580">
        <v>18270000</v>
      </c>
      <c r="O15" s="197"/>
      <c r="P15" s="198"/>
      <c r="Q15" s="340"/>
      <c r="R15" s="344"/>
      <c r="S15" s="340"/>
      <c r="T15" s="339"/>
      <c r="U15" s="339"/>
      <c r="V15" s="340"/>
      <c r="W15" s="209"/>
      <c r="X15" s="341"/>
      <c r="Y15" s="341"/>
      <c r="Z15" s="209"/>
      <c r="AA15" s="341"/>
      <c r="AB15" s="339"/>
    </row>
    <row r="16" spans="1:28" s="130" customFormat="1" ht="27.95" customHeight="1" thickBot="1">
      <c r="A16" s="1028" t="s">
        <v>245</v>
      </c>
      <c r="B16" s="1029"/>
      <c r="C16" s="1029"/>
      <c r="D16" s="1029"/>
      <c r="E16" s="1029"/>
      <c r="F16" s="1030"/>
      <c r="G16" s="1324"/>
      <c r="H16" s="1325"/>
      <c r="I16" s="1326"/>
      <c r="J16" s="619" t="s">
        <v>339</v>
      </c>
      <c r="K16" s="1389" t="s">
        <v>341</v>
      </c>
      <c r="L16" s="1390"/>
      <c r="M16" s="1391"/>
      <c r="N16" s="617">
        <v>21315000</v>
      </c>
      <c r="O16" s="581"/>
      <c r="P16" s="582"/>
      <c r="Q16" s="583"/>
      <c r="R16" s="194"/>
      <c r="S16" s="178"/>
      <c r="T16" s="178"/>
      <c r="U16" s="178"/>
      <c r="V16" s="178"/>
      <c r="W16" s="178"/>
      <c r="X16" s="178"/>
      <c r="Y16" s="178"/>
      <c r="Z16" s="178"/>
    </row>
    <row r="17" spans="1:26" s="130" customFormat="1" ht="27.95" customHeight="1">
      <c r="A17" s="954" t="s">
        <v>27</v>
      </c>
      <c r="B17" s="957" t="s">
        <v>446</v>
      </c>
      <c r="C17" s="958" t="s">
        <v>28</v>
      </c>
      <c r="D17" s="958" t="s">
        <v>29</v>
      </c>
      <c r="E17" s="958" t="s">
        <v>30</v>
      </c>
      <c r="F17" s="1343" t="s">
        <v>31</v>
      </c>
      <c r="G17" s="1344"/>
      <c r="H17" s="1344"/>
      <c r="I17" s="1345"/>
      <c r="J17" s="958" t="s">
        <v>32</v>
      </c>
      <c r="K17" s="959"/>
      <c r="L17" s="1003" t="s">
        <v>33</v>
      </c>
      <c r="M17" s="1004"/>
      <c r="N17" s="1005"/>
      <c r="O17" s="194"/>
      <c r="P17" s="584"/>
      <c r="Q17" s="583"/>
      <c r="R17" s="194"/>
      <c r="S17" s="178"/>
      <c r="T17" s="178"/>
      <c r="U17" s="178"/>
      <c r="V17" s="178"/>
      <c r="W17" s="178"/>
      <c r="X17" s="178"/>
      <c r="Y17" s="178"/>
      <c r="Z17" s="178"/>
    </row>
    <row r="18" spans="1:26" s="130" customFormat="1" ht="27.95" customHeight="1">
      <c r="A18" s="955"/>
      <c r="B18" s="731"/>
      <c r="C18" s="731"/>
      <c r="D18" s="731"/>
      <c r="E18" s="731"/>
      <c r="F18" s="1346"/>
      <c r="G18" s="1291"/>
      <c r="H18" s="1291"/>
      <c r="I18" s="1292"/>
      <c r="J18" s="731"/>
      <c r="K18" s="731"/>
      <c r="L18" s="686" t="s">
        <v>40</v>
      </c>
      <c r="M18" s="686" t="s">
        <v>41</v>
      </c>
      <c r="N18" s="1386" t="s">
        <v>42</v>
      </c>
      <c r="O18" s="618"/>
      <c r="P18" s="584"/>
      <c r="Q18" s="338"/>
      <c r="R18" s="338"/>
      <c r="S18" s="338"/>
      <c r="T18" s="338"/>
      <c r="U18" s="338"/>
      <c r="V18" s="338"/>
      <c r="W18" s="338"/>
      <c r="X18" s="178"/>
      <c r="Y18" s="178"/>
      <c r="Z18" s="178"/>
    </row>
    <row r="19" spans="1:26" s="130" customFormat="1" ht="27.95" customHeight="1" thickBot="1">
      <c r="A19" s="1369"/>
      <c r="B19" s="973"/>
      <c r="C19" s="973"/>
      <c r="D19" s="973"/>
      <c r="E19" s="973"/>
      <c r="F19" s="625" t="s">
        <v>34</v>
      </c>
      <c r="G19" s="626" t="s">
        <v>35</v>
      </c>
      <c r="H19" s="625" t="s">
        <v>36</v>
      </c>
      <c r="I19" s="625" t="s">
        <v>37</v>
      </c>
      <c r="J19" s="626" t="s">
        <v>38</v>
      </c>
      <c r="K19" s="313" t="s">
        <v>39</v>
      </c>
      <c r="L19" s="973"/>
      <c r="M19" s="973"/>
      <c r="N19" s="1387"/>
      <c r="O19" s="194"/>
      <c r="P19" s="584"/>
      <c r="Q19" s="340" t="s">
        <v>339</v>
      </c>
      <c r="R19" s="209">
        <v>21315000</v>
      </c>
      <c r="S19" s="341">
        <v>0</v>
      </c>
      <c r="T19" s="341">
        <v>0</v>
      </c>
      <c r="U19" s="209">
        <v>21315000</v>
      </c>
      <c r="V19" s="341" t="s">
        <v>259</v>
      </c>
      <c r="W19" s="339" t="s">
        <v>263</v>
      </c>
      <c r="X19" s="178"/>
      <c r="Y19" s="178"/>
      <c r="Z19" s="178"/>
    </row>
    <row r="20" spans="1:26" s="130" customFormat="1" ht="27.95" customHeight="1">
      <c r="A20" s="1337" t="s">
        <v>449</v>
      </c>
      <c r="B20" s="620" t="s">
        <v>44</v>
      </c>
      <c r="C20" s="1396" t="s">
        <v>196</v>
      </c>
      <c r="D20" s="306">
        <v>60</v>
      </c>
      <c r="E20" s="621">
        <v>100000000</v>
      </c>
      <c r="F20" s="621">
        <f>+E20</f>
        <v>100000000</v>
      </c>
      <c r="G20" s="622"/>
      <c r="H20" s="623"/>
      <c r="I20" s="623"/>
      <c r="J20" s="624">
        <v>44927</v>
      </c>
      <c r="K20" s="624">
        <v>45291</v>
      </c>
      <c r="L20" s="1449">
        <f>+D21/D20</f>
        <v>0.3</v>
      </c>
      <c r="M20" s="1449">
        <f>+E21/E20</f>
        <v>0.52149999999999996</v>
      </c>
      <c r="N20" s="872">
        <f>+L20*L20/M20</f>
        <v>0.17257909875359539</v>
      </c>
      <c r="O20" s="177"/>
      <c r="P20" s="178"/>
      <c r="Q20" s="340">
        <v>4501</v>
      </c>
      <c r="R20" s="344">
        <v>45098</v>
      </c>
      <c r="S20" s="340">
        <v>2611</v>
      </c>
      <c r="T20" s="339">
        <v>1108232631</v>
      </c>
      <c r="U20" s="339" t="s">
        <v>432</v>
      </c>
      <c r="V20" s="340" t="s">
        <v>433</v>
      </c>
      <c r="W20" s="209">
        <v>18270000</v>
      </c>
      <c r="X20" s="178"/>
      <c r="Y20" s="178"/>
      <c r="Z20" s="178"/>
    </row>
    <row r="21" spans="1:26" s="130" customFormat="1" ht="27.95" customHeight="1">
      <c r="A21" s="717"/>
      <c r="B21" s="585" t="s">
        <v>46</v>
      </c>
      <c r="C21" s="839"/>
      <c r="D21" s="25">
        <v>18</v>
      </c>
      <c r="E21" s="76">
        <f>52150000</f>
        <v>52150000</v>
      </c>
      <c r="F21" s="76">
        <f>+E21</f>
        <v>52150000</v>
      </c>
      <c r="G21" s="586"/>
      <c r="H21" s="587"/>
      <c r="I21" s="587"/>
      <c r="J21" s="589"/>
      <c r="K21" s="588"/>
      <c r="L21" s="1450"/>
      <c r="M21" s="1450"/>
      <c r="N21" s="1388"/>
      <c r="O21" s="590"/>
      <c r="P21" s="191"/>
      <c r="Q21" s="191"/>
      <c r="R21" s="191"/>
      <c r="S21" s="191"/>
      <c r="T21" s="191"/>
      <c r="U21" s="191"/>
      <c r="V21" s="191"/>
      <c r="W21" s="191"/>
      <c r="X21" s="191"/>
      <c r="Y21" s="191"/>
      <c r="Z21" s="191"/>
    </row>
    <row r="22" spans="1:26" s="130" customFormat="1" ht="27.95" customHeight="1">
      <c r="A22" s="836" t="s">
        <v>197</v>
      </c>
      <c r="B22" s="585" t="s">
        <v>44</v>
      </c>
      <c r="C22" s="838" t="s">
        <v>198</v>
      </c>
      <c r="D22" s="210">
        <v>15</v>
      </c>
      <c r="E22" s="76">
        <v>80000000</v>
      </c>
      <c r="F22" s="76">
        <f>+E22</f>
        <v>80000000</v>
      </c>
      <c r="G22" s="586"/>
      <c r="H22" s="587"/>
      <c r="I22" s="587"/>
      <c r="J22" s="588">
        <v>44927</v>
      </c>
      <c r="K22" s="588">
        <v>45291</v>
      </c>
      <c r="L22" s="1378">
        <f>+D23/D22</f>
        <v>0.8666666666666667</v>
      </c>
      <c r="M22" s="1378">
        <f>+E23/E22</f>
        <v>0.22312499999999999</v>
      </c>
      <c r="N22" s="1452">
        <f>+L22*L22/M22</f>
        <v>3.3663243075007787</v>
      </c>
      <c r="O22" s="202"/>
      <c r="P22" s="203"/>
      <c r="Q22" s="197"/>
      <c r="R22" s="200"/>
      <c r="S22" s="200"/>
      <c r="T22" s="197"/>
      <c r="U22" s="198"/>
      <c r="V22" s="198"/>
      <c r="W22" s="199"/>
      <c r="X22" s="198"/>
      <c r="Y22" s="199"/>
      <c r="Z22" s="450"/>
    </row>
    <row r="23" spans="1:26" s="130" customFormat="1" ht="27.95" customHeight="1">
      <c r="A23" s="717"/>
      <c r="B23" s="585" t="s">
        <v>46</v>
      </c>
      <c r="C23" s="839"/>
      <c r="D23" s="25">
        <v>13</v>
      </c>
      <c r="E23" s="76">
        <v>17850000</v>
      </c>
      <c r="F23" s="76">
        <f>+E23</f>
        <v>17850000</v>
      </c>
      <c r="G23" s="586"/>
      <c r="H23" s="587"/>
      <c r="I23" s="587"/>
      <c r="J23" s="588"/>
      <c r="K23" s="588"/>
      <c r="L23" s="1450"/>
      <c r="M23" s="1450"/>
      <c r="N23" s="1388"/>
      <c r="O23" s="202"/>
      <c r="P23" s="203"/>
      <c r="Q23" s="197"/>
      <c r="R23" s="200"/>
      <c r="S23" s="200"/>
      <c r="T23" s="197"/>
      <c r="U23" s="198"/>
      <c r="V23" s="198"/>
      <c r="W23" s="199"/>
      <c r="X23" s="198"/>
      <c r="Y23" s="199"/>
      <c r="Z23" s="450"/>
    </row>
    <row r="24" spans="1:26" s="130" customFormat="1" ht="27.95" customHeight="1">
      <c r="A24" s="718" t="s">
        <v>250</v>
      </c>
      <c r="B24" s="585" t="s">
        <v>44</v>
      </c>
      <c r="C24" s="1447" t="s">
        <v>251</v>
      </c>
      <c r="D24" s="25">
        <v>1</v>
      </c>
      <c r="E24" s="76">
        <f>+F24</f>
        <v>987196836</v>
      </c>
      <c r="F24" s="76">
        <f>900000000+87196836</f>
        <v>987196836</v>
      </c>
      <c r="G24" s="586"/>
      <c r="H24" s="587"/>
      <c r="I24" s="587"/>
      <c r="J24" s="588">
        <v>44927</v>
      </c>
      <c r="K24" s="588">
        <v>45291</v>
      </c>
      <c r="L24" s="1378">
        <f t="shared" ref="L24" si="0">+D25/D24</f>
        <v>1</v>
      </c>
      <c r="M24" s="1378">
        <f t="shared" ref="M24" si="1">+E25/E24</f>
        <v>1.8506947483774148E-2</v>
      </c>
      <c r="N24" s="1392">
        <f>+L24*L24/M24</f>
        <v>54.033762233169128</v>
      </c>
      <c r="O24" s="202"/>
      <c r="P24" s="203"/>
      <c r="Q24" s="197"/>
      <c r="R24" s="200"/>
      <c r="S24" s="200"/>
      <c r="T24" s="197"/>
      <c r="U24" s="198"/>
      <c r="V24" s="198"/>
      <c r="W24" s="199"/>
      <c r="X24" s="198"/>
      <c r="Y24" s="199"/>
      <c r="Z24" s="450"/>
    </row>
    <row r="25" spans="1:26" s="130" customFormat="1" ht="27.95" customHeight="1">
      <c r="A25" s="1382"/>
      <c r="B25" s="585" t="s">
        <v>46</v>
      </c>
      <c r="C25" s="1448"/>
      <c r="D25" s="25">
        <v>1</v>
      </c>
      <c r="E25" s="209">
        <v>18270000</v>
      </c>
      <c r="F25" s="76">
        <f>+E25</f>
        <v>18270000</v>
      </c>
      <c r="G25" s="586"/>
      <c r="H25" s="587"/>
      <c r="I25" s="587"/>
      <c r="J25" s="588"/>
      <c r="K25" s="588"/>
      <c r="L25" s="1450"/>
      <c r="M25" s="1450"/>
      <c r="N25" s="1451"/>
      <c r="O25" s="202"/>
      <c r="P25" s="203"/>
      <c r="Q25" s="197"/>
      <c r="R25" s="200"/>
      <c r="S25" s="200"/>
      <c r="T25" s="197"/>
      <c r="U25" s="198"/>
      <c r="V25" s="198"/>
      <c r="W25" s="199"/>
      <c r="X25" s="198"/>
      <c r="Y25" s="199"/>
      <c r="Z25" s="450"/>
    </row>
    <row r="26" spans="1:26" s="130" customFormat="1" ht="27.95" customHeight="1">
      <c r="A26" s="749" t="s">
        <v>283</v>
      </c>
      <c r="B26" s="585" t="s">
        <v>44</v>
      </c>
      <c r="C26" s="1380" t="s">
        <v>284</v>
      </c>
      <c r="D26" s="210">
        <v>1</v>
      </c>
      <c r="E26" s="76">
        <v>90000000</v>
      </c>
      <c r="F26" s="76">
        <f>+E26</f>
        <v>90000000</v>
      </c>
      <c r="G26" s="586"/>
      <c r="H26" s="591"/>
      <c r="I26" s="587"/>
      <c r="J26" s="588">
        <v>44927</v>
      </c>
      <c r="K26" s="588">
        <v>45291</v>
      </c>
      <c r="L26" s="1378">
        <f t="shared" ref="L26" si="2">+D27/D26</f>
        <v>0</v>
      </c>
      <c r="M26" s="1378">
        <f t="shared" ref="M26" si="3">+E27/E26</f>
        <v>0.23683333333333334</v>
      </c>
      <c r="N26" s="1392">
        <f>+L26*L26/M26</f>
        <v>0</v>
      </c>
      <c r="O26" s="177"/>
      <c r="P26" s="178"/>
      <c r="Q26" s="178"/>
      <c r="R26" s="178"/>
      <c r="S26" s="178"/>
      <c r="T26" s="178"/>
      <c r="U26" s="178"/>
      <c r="V26" s="178"/>
      <c r="W26" s="178"/>
      <c r="X26" s="178"/>
      <c r="Y26" s="178"/>
      <c r="Z26" s="178"/>
    </row>
    <row r="27" spans="1:26" s="130" customFormat="1" ht="27.95" customHeight="1">
      <c r="A27" s="722"/>
      <c r="B27" s="585" t="s">
        <v>46</v>
      </c>
      <c r="C27" s="1381"/>
      <c r="D27" s="25">
        <v>0</v>
      </c>
      <c r="E27" s="76">
        <v>21315000</v>
      </c>
      <c r="F27" s="76">
        <f>+E27</f>
        <v>21315000</v>
      </c>
      <c r="G27" s="586"/>
      <c r="H27" s="592"/>
      <c r="I27" s="587"/>
      <c r="J27" s="517"/>
      <c r="K27" s="588"/>
      <c r="L27" s="1450"/>
      <c r="M27" s="1450"/>
      <c r="N27" s="1451"/>
      <c r="O27" s="177"/>
      <c r="P27" s="178"/>
      <c r="Q27" s="178"/>
      <c r="R27" s="178"/>
      <c r="S27" s="178"/>
      <c r="T27" s="178"/>
      <c r="U27" s="178"/>
      <c r="V27" s="178"/>
      <c r="W27" s="178"/>
      <c r="X27" s="178"/>
      <c r="Y27" s="178"/>
      <c r="Z27" s="178"/>
    </row>
    <row r="28" spans="1:26" s="130" customFormat="1" ht="27.95" customHeight="1">
      <c r="A28" s="1397" t="s">
        <v>230</v>
      </c>
      <c r="B28" s="585" t="s">
        <v>44</v>
      </c>
      <c r="C28" s="1394" t="s">
        <v>199</v>
      </c>
      <c r="D28" s="210">
        <v>1</v>
      </c>
      <c r="E28" s="76">
        <v>80000000</v>
      </c>
      <c r="F28" s="76">
        <f>+E28</f>
        <v>80000000</v>
      </c>
      <c r="G28" s="593"/>
      <c r="H28" s="594"/>
      <c r="I28" s="587"/>
      <c r="J28" s="588">
        <v>44927</v>
      </c>
      <c r="K28" s="588">
        <v>45291</v>
      </c>
      <c r="L28" s="1378">
        <f>+D29/D28</f>
        <v>0</v>
      </c>
      <c r="M28" s="1378">
        <f>+E29/E28</f>
        <v>0.44555</v>
      </c>
      <c r="N28" s="1392">
        <f>+L28*L287</f>
        <v>0</v>
      </c>
      <c r="O28" s="177"/>
      <c r="P28" s="178"/>
      <c r="Q28" s="178"/>
      <c r="R28" s="178"/>
      <c r="S28" s="178"/>
      <c r="T28" s="178"/>
      <c r="U28" s="178"/>
      <c r="V28" s="178"/>
      <c r="W28" s="178"/>
      <c r="X28" s="178"/>
      <c r="Y28" s="178"/>
      <c r="Z28" s="178"/>
    </row>
    <row r="29" spans="1:26" s="130" customFormat="1" ht="27.95" customHeight="1" thickBot="1">
      <c r="A29" s="1398"/>
      <c r="B29" s="595" t="s">
        <v>46</v>
      </c>
      <c r="C29" s="1395"/>
      <c r="D29" s="211">
        <v>0</v>
      </c>
      <c r="E29" s="77">
        <f>14329000+21315000</f>
        <v>35644000</v>
      </c>
      <c r="F29" s="77">
        <f>+E29</f>
        <v>35644000</v>
      </c>
      <c r="G29" s="596"/>
      <c r="H29" s="597"/>
      <c r="I29" s="598"/>
      <c r="J29" s="599"/>
      <c r="K29" s="599"/>
      <c r="L29" s="1379"/>
      <c r="M29" s="1379"/>
      <c r="N29" s="1393"/>
      <c r="O29" s="177"/>
      <c r="P29" s="178"/>
      <c r="Q29" s="178"/>
      <c r="R29" s="178"/>
      <c r="S29" s="178"/>
      <c r="T29" s="178"/>
      <c r="U29" s="178"/>
      <c r="V29" s="178"/>
      <c r="W29" s="178"/>
      <c r="X29" s="178"/>
      <c r="Y29" s="178"/>
      <c r="Z29" s="178"/>
    </row>
    <row r="30" spans="1:26" s="130" customFormat="1" ht="27.95" customHeight="1">
      <c r="A30" s="1399" t="s">
        <v>51</v>
      </c>
      <c r="B30" s="600" t="s">
        <v>44</v>
      </c>
      <c r="C30" s="1401"/>
      <c r="D30" s="171"/>
      <c r="E30" s="601">
        <f>+E20+E22+E24+E26+E28</f>
        <v>1337196836</v>
      </c>
      <c r="F30" s="601">
        <f>+F20+F22+F24+F26+F28</f>
        <v>1337196836</v>
      </c>
      <c r="G30" s="602"/>
      <c r="H30" s="603"/>
      <c r="I30" s="603"/>
      <c r="J30" s="602"/>
      <c r="K30" s="604"/>
      <c r="L30" s="1376">
        <f>+(L20+L22+L24+L26+L28)/5</f>
        <v>0.4333333333333334</v>
      </c>
      <c r="M30" s="1376">
        <f>+E31/E30</f>
        <v>0.10860704728738978</v>
      </c>
      <c r="N30" s="1402"/>
      <c r="O30" s="177"/>
      <c r="P30" s="178"/>
      <c r="Q30" s="178"/>
      <c r="R30" s="178"/>
      <c r="S30" s="178"/>
      <c r="T30" s="178"/>
      <c r="U30" s="178"/>
      <c r="V30" s="178"/>
      <c r="W30" s="178"/>
      <c r="X30" s="178"/>
      <c r="Y30" s="178"/>
      <c r="Z30" s="178"/>
    </row>
    <row r="31" spans="1:26" s="130" customFormat="1" ht="27.95" customHeight="1">
      <c r="A31" s="1400"/>
      <c r="B31" s="595" t="s">
        <v>46</v>
      </c>
      <c r="C31" s="871"/>
      <c r="D31" s="170"/>
      <c r="E31" s="605">
        <f>+E21+E23+E25+E27+E29</f>
        <v>145229000</v>
      </c>
      <c r="F31" s="605">
        <f>+F21+F23+F25+F27+F29</f>
        <v>145229000</v>
      </c>
      <c r="G31" s="596"/>
      <c r="H31" s="606"/>
      <c r="I31" s="598"/>
      <c r="J31" s="596"/>
      <c r="K31" s="607"/>
      <c r="L31" s="1377"/>
      <c r="M31" s="1377"/>
      <c r="N31" s="1403"/>
      <c r="O31" s="177"/>
      <c r="P31" s="178"/>
      <c r="Q31" s="178"/>
      <c r="R31" s="178"/>
      <c r="S31" s="178"/>
      <c r="T31" s="178"/>
      <c r="U31" s="178"/>
      <c r="V31" s="178"/>
      <c r="W31" s="178"/>
      <c r="X31" s="178"/>
      <c r="Y31" s="178"/>
      <c r="Z31" s="178"/>
    </row>
    <row r="32" spans="1:26" s="130" customFormat="1" ht="27.95" customHeight="1">
      <c r="A32" s="356"/>
      <c r="B32" s="357"/>
      <c r="C32" s="358"/>
      <c r="D32" s="359"/>
      <c r="E32" s="608"/>
      <c r="F32" s="361"/>
      <c r="G32" s="362"/>
      <c r="H32" s="363"/>
      <c r="I32" s="363"/>
      <c r="J32" s="518"/>
      <c r="K32" s="518"/>
      <c r="L32" s="361"/>
      <c r="M32" s="364"/>
      <c r="N32" s="365"/>
      <c r="O32" s="609"/>
      <c r="P32" s="178"/>
      <c r="Q32" s="178"/>
      <c r="R32" s="178"/>
      <c r="S32" s="178"/>
      <c r="T32" s="178"/>
      <c r="U32" s="178"/>
      <c r="V32" s="178"/>
      <c r="W32" s="178"/>
      <c r="X32" s="178"/>
      <c r="Y32" s="178"/>
      <c r="Z32" s="178"/>
    </row>
    <row r="33" spans="1:26" s="130" customFormat="1" ht="27.95" customHeight="1">
      <c r="A33" s="610" t="s">
        <v>52</v>
      </c>
      <c r="B33" s="1411" t="s">
        <v>53</v>
      </c>
      <c r="C33" s="1412"/>
      <c r="D33" s="1413"/>
      <c r="E33" s="1411" t="s">
        <v>86</v>
      </c>
      <c r="F33" s="1414"/>
      <c r="G33" s="1415"/>
      <c r="H33" s="1414"/>
      <c r="I33" s="611"/>
      <c r="J33" s="1416" t="s">
        <v>55</v>
      </c>
      <c r="K33" s="1417"/>
      <c r="L33" s="1418"/>
      <c r="M33" s="1418"/>
      <c r="N33" s="1419"/>
      <c r="O33" s="177"/>
      <c r="P33" s="178"/>
      <c r="Q33" s="178"/>
      <c r="R33" s="178"/>
      <c r="S33" s="178"/>
      <c r="T33" s="178"/>
      <c r="U33" s="178"/>
      <c r="V33" s="178"/>
      <c r="W33" s="178"/>
      <c r="X33" s="178"/>
      <c r="Y33" s="178"/>
      <c r="Z33" s="178"/>
    </row>
    <row r="34" spans="1:26" s="130" customFormat="1" ht="27.95" customHeight="1">
      <c r="A34" s="1336" t="s">
        <v>200</v>
      </c>
      <c r="B34" s="1357" t="s">
        <v>201</v>
      </c>
      <c r="C34" s="1358"/>
      <c r="D34" s="1358"/>
      <c r="E34" s="1364" t="s">
        <v>202</v>
      </c>
      <c r="F34" s="1365"/>
      <c r="G34" s="1365"/>
      <c r="H34" s="600" t="s">
        <v>44</v>
      </c>
      <c r="I34" s="612">
        <v>60</v>
      </c>
      <c r="J34" s="1435" t="s">
        <v>63</v>
      </c>
      <c r="K34" s="1436"/>
      <c r="L34" s="1437"/>
      <c r="M34" s="1437"/>
      <c r="N34" s="1438"/>
      <c r="O34" s="177"/>
      <c r="P34" s="178"/>
      <c r="Q34" s="178"/>
      <c r="R34" s="178"/>
      <c r="S34" s="178"/>
      <c r="T34" s="178"/>
      <c r="U34" s="178"/>
      <c r="V34" s="178"/>
      <c r="W34" s="178"/>
      <c r="X34" s="178"/>
      <c r="Y34" s="178"/>
      <c r="Z34" s="178"/>
    </row>
    <row r="35" spans="1:26" s="130" customFormat="1" ht="27.95" customHeight="1">
      <c r="A35" s="717"/>
      <c r="B35" s="839"/>
      <c r="C35" s="839"/>
      <c r="D35" s="839"/>
      <c r="E35" s="777"/>
      <c r="F35" s="777"/>
      <c r="G35" s="777"/>
      <c r="H35" s="585" t="s">
        <v>46</v>
      </c>
      <c r="I35" s="613">
        <v>18</v>
      </c>
      <c r="J35" s="1439"/>
      <c r="K35" s="1439"/>
      <c r="L35" s="1440"/>
      <c r="M35" s="1440"/>
      <c r="N35" s="1441"/>
      <c r="O35" s="177"/>
      <c r="P35" s="178"/>
      <c r="Q35" s="178"/>
      <c r="R35" s="178"/>
      <c r="S35" s="178"/>
      <c r="T35" s="178"/>
      <c r="U35" s="178"/>
      <c r="V35" s="178"/>
      <c r="W35" s="178"/>
      <c r="X35" s="178"/>
      <c r="Y35" s="178"/>
      <c r="Z35" s="178"/>
    </row>
    <row r="36" spans="1:26" s="130" customFormat="1" ht="27.95" customHeight="1">
      <c r="A36" s="836" t="s">
        <v>200</v>
      </c>
      <c r="B36" s="838" t="s">
        <v>203</v>
      </c>
      <c r="C36" s="839"/>
      <c r="D36" s="839"/>
      <c r="E36" s="888" t="s">
        <v>204</v>
      </c>
      <c r="F36" s="777"/>
      <c r="G36" s="777"/>
      <c r="H36" s="585" t="s">
        <v>44</v>
      </c>
      <c r="I36" s="613">
        <v>15</v>
      </c>
      <c r="J36" s="1420" t="s">
        <v>66</v>
      </c>
      <c r="K36" s="1421"/>
      <c r="L36" s="1422"/>
      <c r="M36" s="1422"/>
      <c r="N36" s="1423"/>
      <c r="O36" s="177"/>
      <c r="P36" s="178"/>
      <c r="Q36" s="178"/>
      <c r="R36" s="178"/>
      <c r="S36" s="178"/>
      <c r="T36" s="178"/>
      <c r="U36" s="178"/>
      <c r="V36" s="178"/>
      <c r="W36" s="178"/>
      <c r="X36" s="178"/>
      <c r="Y36" s="178"/>
      <c r="Z36" s="178"/>
    </row>
    <row r="37" spans="1:26" s="130" customFormat="1" ht="27.95" customHeight="1">
      <c r="A37" s="717"/>
      <c r="B37" s="839"/>
      <c r="C37" s="839"/>
      <c r="D37" s="839"/>
      <c r="E37" s="777"/>
      <c r="F37" s="777"/>
      <c r="G37" s="777"/>
      <c r="H37" s="585" t="s">
        <v>46</v>
      </c>
      <c r="I37" s="613">
        <v>13</v>
      </c>
      <c r="J37" s="1424"/>
      <c r="K37" s="1425"/>
      <c r="L37" s="1426"/>
      <c r="M37" s="1426"/>
      <c r="N37" s="1427"/>
      <c r="O37" s="177"/>
      <c r="P37" s="178"/>
      <c r="Q37" s="178"/>
      <c r="R37" s="178"/>
      <c r="S37" s="178"/>
      <c r="T37" s="178"/>
      <c r="U37" s="178"/>
      <c r="V37" s="178"/>
      <c r="W37" s="178"/>
      <c r="X37" s="178"/>
      <c r="Y37" s="178"/>
      <c r="Z37" s="178"/>
    </row>
    <row r="38" spans="1:26" s="130" customFormat="1" ht="27.95" customHeight="1">
      <c r="A38" s="836" t="s">
        <v>200</v>
      </c>
      <c r="B38" s="838" t="s">
        <v>205</v>
      </c>
      <c r="C38" s="839"/>
      <c r="D38" s="839"/>
      <c r="E38" s="888" t="s">
        <v>206</v>
      </c>
      <c r="F38" s="777"/>
      <c r="G38" s="777"/>
      <c r="H38" s="585" t="s">
        <v>44</v>
      </c>
      <c r="I38" s="613">
        <v>1</v>
      </c>
      <c r="J38" s="1420" t="s">
        <v>67</v>
      </c>
      <c r="K38" s="1428"/>
      <c r="L38" s="1429"/>
      <c r="M38" s="1429"/>
      <c r="N38" s="1430"/>
      <c r="O38" s="177"/>
      <c r="P38" s="178"/>
      <c r="Q38" s="178"/>
      <c r="R38" s="178"/>
      <c r="S38" s="178"/>
      <c r="T38" s="178"/>
      <c r="U38" s="178"/>
      <c r="V38" s="178"/>
      <c r="W38" s="178"/>
      <c r="X38" s="178"/>
      <c r="Y38" s="178"/>
      <c r="Z38" s="178"/>
    </row>
    <row r="39" spans="1:26" s="130" customFormat="1" ht="27.95" customHeight="1">
      <c r="A39" s="717"/>
      <c r="B39" s="839"/>
      <c r="C39" s="839"/>
      <c r="D39" s="839"/>
      <c r="E39" s="777"/>
      <c r="F39" s="777"/>
      <c r="G39" s="777"/>
      <c r="H39" s="585" t="s">
        <v>46</v>
      </c>
      <c r="I39" s="613">
        <v>1</v>
      </c>
      <c r="J39" s="1431"/>
      <c r="K39" s="1432"/>
      <c r="L39" s="1433"/>
      <c r="M39" s="1433"/>
      <c r="N39" s="1434"/>
      <c r="O39" s="177"/>
      <c r="P39" s="178"/>
      <c r="Q39" s="178"/>
      <c r="R39" s="178"/>
      <c r="S39" s="178"/>
      <c r="T39" s="178"/>
      <c r="U39" s="178"/>
      <c r="V39" s="178"/>
      <c r="W39" s="178"/>
      <c r="X39" s="178"/>
      <c r="Y39" s="178"/>
      <c r="Z39" s="178"/>
    </row>
    <row r="40" spans="1:26" s="130" customFormat="1" ht="27.95" customHeight="1">
      <c r="A40" s="836" t="s">
        <v>200</v>
      </c>
      <c r="B40" s="838" t="s">
        <v>207</v>
      </c>
      <c r="C40" s="839"/>
      <c r="D40" s="839"/>
      <c r="E40" s="1442" t="s">
        <v>450</v>
      </c>
      <c r="F40" s="1429"/>
      <c r="G40" s="1443"/>
      <c r="H40" s="585" t="s">
        <v>44</v>
      </c>
      <c r="I40" s="613">
        <v>1</v>
      </c>
      <c r="J40" s="1404" t="s">
        <v>66</v>
      </c>
      <c r="K40" s="1405"/>
      <c r="L40" s="1406"/>
      <c r="M40" s="1406"/>
      <c r="N40" s="1407"/>
      <c r="O40" s="177"/>
      <c r="P40" s="178"/>
      <c r="Q40" s="178"/>
      <c r="R40" s="178"/>
      <c r="S40" s="178"/>
      <c r="T40" s="178"/>
      <c r="U40" s="178"/>
      <c r="V40" s="178"/>
      <c r="W40" s="178"/>
      <c r="X40" s="178"/>
      <c r="Y40" s="178"/>
      <c r="Z40" s="178"/>
    </row>
    <row r="41" spans="1:26" s="130" customFormat="1" ht="27.95" customHeight="1">
      <c r="A41" s="717"/>
      <c r="B41" s="840"/>
      <c r="C41" s="840"/>
      <c r="D41" s="840"/>
      <c r="E41" s="1444"/>
      <c r="F41" s="1445"/>
      <c r="G41" s="1446"/>
      <c r="H41" s="595" t="s">
        <v>46</v>
      </c>
      <c r="I41" s="614">
        <v>0</v>
      </c>
      <c r="J41" s="1408"/>
      <c r="K41" s="1408"/>
      <c r="L41" s="1409"/>
      <c r="M41" s="1409"/>
      <c r="N41" s="1410"/>
      <c r="O41" s="177"/>
      <c r="P41" s="178"/>
      <c r="Q41" s="178"/>
      <c r="R41" s="178"/>
      <c r="S41" s="178"/>
      <c r="T41" s="178"/>
      <c r="U41" s="178"/>
      <c r="V41" s="178"/>
      <c r="W41" s="178"/>
      <c r="X41" s="178"/>
      <c r="Y41" s="178"/>
      <c r="Z41" s="178"/>
    </row>
    <row r="42" spans="1:26" s="130" customFormat="1" ht="27.95" customHeight="1">
      <c r="A42" s="615" t="s">
        <v>278</v>
      </c>
      <c r="B42" s="374"/>
      <c r="C42" s="374"/>
      <c r="D42" s="377"/>
      <c r="E42" s="374"/>
      <c r="F42" s="374"/>
      <c r="G42" s="377"/>
      <c r="H42" s="374"/>
      <c r="I42" s="374"/>
      <c r="J42" s="616"/>
      <c r="K42" s="616"/>
      <c r="L42" s="374"/>
      <c r="M42" s="374"/>
      <c r="N42" s="374"/>
      <c r="O42" s="178"/>
      <c r="P42" s="178"/>
      <c r="Q42" s="178"/>
      <c r="R42" s="178"/>
      <c r="S42" s="178"/>
      <c r="T42" s="178"/>
      <c r="U42" s="178"/>
      <c r="V42" s="178"/>
      <c r="W42" s="178"/>
      <c r="X42" s="178"/>
      <c r="Y42" s="178"/>
      <c r="Z42" s="178"/>
    </row>
    <row r="43" spans="1:26" ht="14.1" customHeight="1">
      <c r="A43" s="16"/>
      <c r="B43" s="16"/>
      <c r="C43" s="16"/>
      <c r="D43" s="7"/>
      <c r="E43" s="16"/>
      <c r="F43" s="16"/>
      <c r="G43" s="7"/>
      <c r="H43" s="16"/>
      <c r="I43" s="78"/>
      <c r="J43" s="7"/>
      <c r="K43" s="7"/>
      <c r="L43" s="16"/>
      <c r="M43" s="16"/>
      <c r="N43" s="16"/>
      <c r="O43" s="7"/>
      <c r="P43" s="7"/>
      <c r="Q43" s="7"/>
      <c r="R43" s="7"/>
      <c r="S43" s="7"/>
      <c r="T43" s="7"/>
      <c r="U43" s="7"/>
      <c r="V43" s="7"/>
      <c r="W43" s="7"/>
      <c r="X43" s="7"/>
      <c r="Y43" s="7"/>
      <c r="Z43" s="7"/>
    </row>
    <row r="44" spans="1:26" ht="18" customHeight="1">
      <c r="A44" s="16"/>
      <c r="B44" s="16"/>
      <c r="C44" s="16"/>
      <c r="D44" s="7"/>
      <c r="E44" s="16"/>
      <c r="F44" s="16"/>
      <c r="G44" s="7"/>
      <c r="H44" s="16"/>
      <c r="I44" s="16"/>
      <c r="J44" s="7"/>
      <c r="K44" s="7"/>
      <c r="L44" s="16"/>
      <c r="M44" s="16"/>
      <c r="N44" s="16"/>
      <c r="O44" s="7"/>
      <c r="P44" s="7"/>
      <c r="Q44" s="7"/>
      <c r="R44" s="7"/>
      <c r="S44" s="7"/>
      <c r="T44" s="7"/>
      <c r="U44" s="7"/>
      <c r="V44" s="7"/>
      <c r="W44" s="7"/>
      <c r="X44" s="7"/>
      <c r="Y44" s="7"/>
      <c r="Z44" s="7"/>
    </row>
  </sheetData>
  <mergeCells count="89">
    <mergeCell ref="M20:M21"/>
    <mergeCell ref="M22:M23"/>
    <mergeCell ref="M24:M25"/>
    <mergeCell ref="M26:M27"/>
    <mergeCell ref="N24:N25"/>
    <mergeCell ref="N26:N27"/>
    <mergeCell ref="N22:N23"/>
    <mergeCell ref="C24:C25"/>
    <mergeCell ref="L20:L21"/>
    <mergeCell ref="L22:L23"/>
    <mergeCell ref="L24:L25"/>
    <mergeCell ref="L26:L27"/>
    <mergeCell ref="N30:N31"/>
    <mergeCell ref="J40:N41"/>
    <mergeCell ref="B33:D33"/>
    <mergeCell ref="E33:H33"/>
    <mergeCell ref="J33:N33"/>
    <mergeCell ref="B34:D35"/>
    <mergeCell ref="J36:N37"/>
    <mergeCell ref="B38:D39"/>
    <mergeCell ref="J38:N39"/>
    <mergeCell ref="J34:N35"/>
    <mergeCell ref="E34:G35"/>
    <mergeCell ref="E40:G41"/>
    <mergeCell ref="E36:G37"/>
    <mergeCell ref="B40:D41"/>
    <mergeCell ref="E38:G39"/>
    <mergeCell ref="L30:L31"/>
    <mergeCell ref="A40:A41"/>
    <mergeCell ref="A28:A29"/>
    <mergeCell ref="B36:D37"/>
    <mergeCell ref="A30:A31"/>
    <mergeCell ref="A34:A35"/>
    <mergeCell ref="A36:A37"/>
    <mergeCell ref="A38:A39"/>
    <mergeCell ref="C30:C31"/>
    <mergeCell ref="N28:N29"/>
    <mergeCell ref="A11:F11"/>
    <mergeCell ref="C28:C29"/>
    <mergeCell ref="L28:L29"/>
    <mergeCell ref="C20:C21"/>
    <mergeCell ref="A22:A23"/>
    <mergeCell ref="C22:C23"/>
    <mergeCell ref="K11:M11"/>
    <mergeCell ref="C17:C19"/>
    <mergeCell ref="D17:D19"/>
    <mergeCell ref="E17:E19"/>
    <mergeCell ref="A26:A27"/>
    <mergeCell ref="A20:A21"/>
    <mergeCell ref="B17:B19"/>
    <mergeCell ref="J17:K18"/>
    <mergeCell ref="L17:N17"/>
    <mergeCell ref="M30:M31"/>
    <mergeCell ref="M28:M29"/>
    <mergeCell ref="C26:C27"/>
    <mergeCell ref="A24:A25"/>
    <mergeCell ref="A6:N6"/>
    <mergeCell ref="B7:F7"/>
    <mergeCell ref="A8:C8"/>
    <mergeCell ref="D8:N8"/>
    <mergeCell ref="A13:F13"/>
    <mergeCell ref="K10:M10"/>
    <mergeCell ref="A12:F12"/>
    <mergeCell ref="N18:N19"/>
    <mergeCell ref="A9:F9"/>
    <mergeCell ref="N20:N21"/>
    <mergeCell ref="K16:M16"/>
    <mergeCell ref="K12:M12"/>
    <mergeCell ref="A1:A4"/>
    <mergeCell ref="B1:H2"/>
    <mergeCell ref="M1:N4"/>
    <mergeCell ref="B3:H4"/>
    <mergeCell ref="I4:L4"/>
    <mergeCell ref="B5:H5"/>
    <mergeCell ref="I5:N5"/>
    <mergeCell ref="I1:L1"/>
    <mergeCell ref="I2:L2"/>
    <mergeCell ref="I3:L3"/>
    <mergeCell ref="L18:L19"/>
    <mergeCell ref="M18:M19"/>
    <mergeCell ref="F17:I18"/>
    <mergeCell ref="A16:F16"/>
    <mergeCell ref="G9:I16"/>
    <mergeCell ref="J9:N9"/>
    <mergeCell ref="A10:F10"/>
    <mergeCell ref="K13:M13"/>
    <mergeCell ref="A17:A19"/>
    <mergeCell ref="K14:M14"/>
    <mergeCell ref="K15:M15"/>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R52"/>
  <sheetViews>
    <sheetView showGridLines="0" topLeftCell="A23" zoomScaleNormal="80" workbookViewId="0">
      <selection activeCell="A23" sqref="A23:D24"/>
    </sheetView>
  </sheetViews>
  <sheetFormatPr baseColWidth="10" defaultColWidth="10.85546875" defaultRowHeight="12.95" customHeight="1"/>
  <cols>
    <col min="1" max="1" width="49.42578125" style="5" customWidth="1"/>
    <col min="2" max="2" width="9.7109375" style="5" customWidth="1"/>
    <col min="3" max="3" width="26.28515625" style="5" customWidth="1"/>
    <col min="4" max="4" width="10.85546875" style="5" customWidth="1"/>
    <col min="5" max="5" width="24.28515625" style="5" customWidth="1"/>
    <col min="6" max="6" width="35.42578125" style="5" customWidth="1"/>
    <col min="7" max="9" width="18.85546875" style="5" customWidth="1"/>
    <col min="10" max="14" width="16.85546875" style="5" customWidth="1"/>
    <col min="15" max="20" width="10.85546875" style="5" customWidth="1"/>
    <col min="21" max="21" width="10.85546875" style="5"/>
    <col min="22" max="22" width="12.42578125" style="5" bestFit="1" customWidth="1"/>
    <col min="23" max="16384" width="10.85546875" style="5"/>
  </cols>
  <sheetData>
    <row r="1" spans="1:15" s="102" customFormat="1" ht="34.5" customHeight="1">
      <c r="A1" s="1453"/>
      <c r="B1" s="1456" t="s">
        <v>237</v>
      </c>
      <c r="C1" s="1457"/>
      <c r="D1" s="1457"/>
      <c r="E1" s="1457"/>
      <c r="F1" s="1457"/>
      <c r="G1" s="1457"/>
      <c r="H1" s="1458"/>
      <c r="I1" s="1470" t="s">
        <v>238</v>
      </c>
      <c r="J1" s="1471"/>
      <c r="K1" s="1471"/>
      <c r="L1" s="1472"/>
      <c r="M1" s="1476"/>
      <c r="N1" s="1477"/>
      <c r="O1" s="101"/>
    </row>
    <row r="2" spans="1:15" s="102" customFormat="1" ht="37.5" customHeight="1">
      <c r="A2" s="1454"/>
      <c r="B2" s="1459"/>
      <c r="C2" s="1460"/>
      <c r="D2" s="1460"/>
      <c r="E2" s="1460"/>
      <c r="F2" s="1460"/>
      <c r="G2" s="1460"/>
      <c r="H2" s="1461"/>
      <c r="I2" s="1470" t="s">
        <v>239</v>
      </c>
      <c r="J2" s="1471"/>
      <c r="K2" s="1471"/>
      <c r="L2" s="1472"/>
      <c r="M2" s="1478"/>
      <c r="N2" s="1479"/>
      <c r="O2" s="101"/>
    </row>
    <row r="3" spans="1:15" s="102" customFormat="1" ht="33.75" customHeight="1">
      <c r="A3" s="1454"/>
      <c r="B3" s="1456" t="s">
        <v>240</v>
      </c>
      <c r="C3" s="1457"/>
      <c r="D3" s="1457"/>
      <c r="E3" s="1457"/>
      <c r="F3" s="1457"/>
      <c r="G3" s="1457"/>
      <c r="H3" s="1458"/>
      <c r="I3" s="1470" t="s">
        <v>241</v>
      </c>
      <c r="J3" s="1471"/>
      <c r="K3" s="1471"/>
      <c r="L3" s="1472"/>
      <c r="M3" s="1478"/>
      <c r="N3" s="1479"/>
      <c r="O3" s="101"/>
    </row>
    <row r="4" spans="1:15" s="102" customFormat="1" ht="38.25" customHeight="1">
      <c r="A4" s="1455"/>
      <c r="B4" s="1459"/>
      <c r="C4" s="1460"/>
      <c r="D4" s="1460"/>
      <c r="E4" s="1460"/>
      <c r="F4" s="1460"/>
      <c r="G4" s="1460"/>
      <c r="H4" s="1461"/>
      <c r="I4" s="1470" t="s">
        <v>242</v>
      </c>
      <c r="J4" s="1471"/>
      <c r="K4" s="1471"/>
      <c r="L4" s="1472"/>
      <c r="M4" s="1480"/>
      <c r="N4" s="1481"/>
      <c r="O4" s="101"/>
    </row>
    <row r="5" spans="1:15" customFormat="1" ht="26.25" customHeight="1" thickBot="1">
      <c r="B5" s="1462"/>
      <c r="C5" s="1462"/>
      <c r="D5" s="1462"/>
      <c r="E5" s="1462"/>
      <c r="F5" s="1462"/>
      <c r="G5" s="1462"/>
      <c r="H5" s="1462"/>
      <c r="I5" s="1462"/>
      <c r="J5" s="1462"/>
      <c r="K5" s="1462"/>
      <c r="L5" s="1462"/>
      <c r="M5" s="1462"/>
      <c r="N5" s="1462"/>
    </row>
    <row r="6" spans="1:15" s="104" customFormat="1" ht="36" customHeight="1">
      <c r="A6" s="1473" t="s">
        <v>209</v>
      </c>
      <c r="B6" s="1474"/>
      <c r="C6" s="1474"/>
      <c r="D6" s="1474"/>
      <c r="E6" s="1474"/>
      <c r="F6" s="1474"/>
      <c r="G6" s="1474"/>
      <c r="H6" s="1474"/>
      <c r="I6" s="1474"/>
      <c r="J6" s="1474"/>
      <c r="K6" s="1474"/>
      <c r="L6" s="1474"/>
      <c r="M6" s="1474"/>
      <c r="N6" s="1475"/>
      <c r="O6" s="103"/>
    </row>
    <row r="7" spans="1:15" s="104" customFormat="1" ht="36" customHeight="1" thickBot="1">
      <c r="A7" s="88" t="s">
        <v>13</v>
      </c>
      <c r="B7" s="1482" t="s">
        <v>451</v>
      </c>
      <c r="C7" s="1483"/>
      <c r="D7" s="1483"/>
      <c r="E7" s="1483"/>
      <c r="F7" s="1483"/>
      <c r="G7" s="1483"/>
      <c r="H7" s="1483"/>
      <c r="I7" s="1483"/>
      <c r="J7" s="1483"/>
      <c r="K7" s="1483"/>
      <c r="L7" s="1483"/>
      <c r="M7" s="1483"/>
      <c r="N7" s="1484"/>
    </row>
    <row r="8" spans="1:15" s="627" customFormat="1" ht="33" customHeight="1">
      <c r="A8" s="1485" t="s">
        <v>14</v>
      </c>
      <c r="B8" s="1486"/>
      <c r="C8" s="1487"/>
      <c r="D8" s="1488" t="s">
        <v>15</v>
      </c>
      <c r="E8" s="1489"/>
      <c r="F8" s="1489"/>
      <c r="G8" s="1489"/>
      <c r="H8" s="1489"/>
      <c r="I8" s="1489"/>
      <c r="J8" s="1489"/>
      <c r="K8" s="1489"/>
      <c r="L8" s="1489"/>
      <c r="M8" s="1489"/>
      <c r="N8" s="1490"/>
    </row>
    <row r="9" spans="1:15" s="627" customFormat="1" ht="33" customHeight="1">
      <c r="A9" s="1463" t="s">
        <v>210</v>
      </c>
      <c r="B9" s="1464"/>
      <c r="C9" s="1464"/>
      <c r="D9" s="1464"/>
      <c r="E9" s="1464"/>
      <c r="F9" s="1464"/>
      <c r="G9" s="1465" t="s">
        <v>211</v>
      </c>
      <c r="H9" s="1465"/>
      <c r="I9" s="1465"/>
      <c r="J9" s="1491" t="s">
        <v>18</v>
      </c>
      <c r="K9" s="1491"/>
      <c r="L9" s="1491"/>
      <c r="M9" s="1491"/>
      <c r="N9" s="1492"/>
    </row>
    <row r="10" spans="1:15" s="627" customFormat="1" ht="33" customHeight="1">
      <c r="A10" s="1493" t="s">
        <v>212</v>
      </c>
      <c r="B10" s="1494"/>
      <c r="C10" s="1494"/>
      <c r="D10" s="1494"/>
      <c r="E10" s="1494"/>
      <c r="F10" s="1495"/>
      <c r="G10" s="1465"/>
      <c r="H10" s="1465"/>
      <c r="I10" s="1465"/>
      <c r="J10" s="629" t="s">
        <v>20</v>
      </c>
      <c r="K10" s="1496" t="s">
        <v>21</v>
      </c>
      <c r="L10" s="1496"/>
      <c r="M10" s="1496"/>
      <c r="N10" s="630" t="s">
        <v>22</v>
      </c>
      <c r="O10" s="631"/>
    </row>
    <row r="11" spans="1:15" s="627" customFormat="1" ht="56.1" customHeight="1">
      <c r="A11" s="1493" t="s">
        <v>213</v>
      </c>
      <c r="B11" s="1494"/>
      <c r="C11" s="1494"/>
      <c r="D11" s="1494"/>
      <c r="E11" s="1494"/>
      <c r="F11" s="1495"/>
      <c r="G11" s="1465"/>
      <c r="H11" s="1465"/>
      <c r="I11" s="1465"/>
      <c r="J11" s="628"/>
      <c r="K11" s="1501" t="s">
        <v>452</v>
      </c>
      <c r="L11" s="1502"/>
      <c r="M11" s="1503"/>
      <c r="N11" s="632"/>
      <c r="O11" s="631"/>
    </row>
    <row r="12" spans="1:15" s="627" customFormat="1" ht="35.1" customHeight="1">
      <c r="A12" s="1463" t="s">
        <v>214</v>
      </c>
      <c r="B12" s="1464"/>
      <c r="C12" s="1464"/>
      <c r="D12" s="1464"/>
      <c r="E12" s="1464"/>
      <c r="F12" s="1464"/>
      <c r="G12" s="1465"/>
      <c r="H12" s="1465"/>
      <c r="I12" s="1465"/>
      <c r="J12" s="633"/>
      <c r="K12" s="1504"/>
      <c r="L12" s="1505"/>
      <c r="M12" s="1506"/>
      <c r="N12" s="634"/>
      <c r="O12" s="635"/>
    </row>
    <row r="13" spans="1:15" s="627" customFormat="1" ht="35.1" customHeight="1">
      <c r="A13" s="1493" t="s">
        <v>215</v>
      </c>
      <c r="B13" s="1497"/>
      <c r="C13" s="1497"/>
      <c r="D13" s="1497"/>
      <c r="E13" s="1497"/>
      <c r="F13" s="1498"/>
      <c r="G13" s="1465"/>
      <c r="H13" s="1465"/>
      <c r="I13" s="1465"/>
      <c r="J13" s="633"/>
      <c r="K13" s="1499"/>
      <c r="L13" s="1499"/>
      <c r="M13" s="1499"/>
      <c r="N13" s="636"/>
    </row>
    <row r="14" spans="1:15" s="627" customFormat="1" ht="35.1" customHeight="1">
      <c r="A14" s="1463" t="s">
        <v>216</v>
      </c>
      <c r="B14" s="1464"/>
      <c r="C14" s="1464"/>
      <c r="D14" s="1464"/>
      <c r="E14" s="1464"/>
      <c r="F14" s="1464"/>
      <c r="G14" s="1465"/>
      <c r="H14" s="1465"/>
      <c r="I14" s="1465"/>
      <c r="J14" s="637"/>
      <c r="K14" s="1500"/>
      <c r="L14" s="1500"/>
      <c r="M14" s="1500"/>
      <c r="N14" s="638"/>
      <c r="O14" s="639"/>
    </row>
    <row r="15" spans="1:15" s="627" customFormat="1" ht="35.1" customHeight="1" thickBot="1">
      <c r="A15" s="1467" t="s">
        <v>436</v>
      </c>
      <c r="B15" s="1468"/>
      <c r="C15" s="1468"/>
      <c r="D15" s="1468"/>
      <c r="E15" s="1468"/>
      <c r="F15" s="1469"/>
      <c r="G15" s="1466"/>
      <c r="H15" s="1466"/>
      <c r="I15" s="1466"/>
      <c r="J15" s="640"/>
      <c r="K15" s="1507"/>
      <c r="L15" s="1507"/>
      <c r="M15" s="1507"/>
      <c r="N15" s="641"/>
    </row>
    <row r="16" spans="1:15" s="106" customFormat="1" ht="28.35" customHeight="1">
      <c r="A16" s="1514" t="s">
        <v>27</v>
      </c>
      <c r="B16" s="1517" t="s">
        <v>243</v>
      </c>
      <c r="C16" s="1519" t="s">
        <v>28</v>
      </c>
      <c r="D16" s="1522" t="s">
        <v>29</v>
      </c>
      <c r="E16" s="1508" t="s">
        <v>30</v>
      </c>
      <c r="F16" s="1508" t="s">
        <v>31</v>
      </c>
      <c r="G16" s="1508"/>
      <c r="H16" s="1508"/>
      <c r="I16" s="1508"/>
      <c r="J16" s="1508" t="s">
        <v>32</v>
      </c>
      <c r="K16" s="1508"/>
      <c r="L16" s="1510" t="s">
        <v>33</v>
      </c>
      <c r="M16" s="1510"/>
      <c r="N16" s="1511"/>
      <c r="O16" s="105"/>
    </row>
    <row r="17" spans="1:18" s="106" customFormat="1" ht="28.35" customHeight="1">
      <c r="A17" s="1515"/>
      <c r="B17" s="1509"/>
      <c r="C17" s="1520"/>
      <c r="D17" s="1523"/>
      <c r="E17" s="1509"/>
      <c r="F17" s="1509"/>
      <c r="G17" s="1509"/>
      <c r="H17" s="1509"/>
      <c r="I17" s="1509"/>
      <c r="J17" s="1509"/>
      <c r="K17" s="1509"/>
      <c r="L17" s="1512"/>
      <c r="M17" s="1512"/>
      <c r="N17" s="1513"/>
    </row>
    <row r="18" spans="1:18" s="106" customFormat="1" ht="28.35" customHeight="1" thickBot="1">
      <c r="A18" s="1516"/>
      <c r="B18" s="1518"/>
      <c r="C18" s="1521"/>
      <c r="D18" s="1524"/>
      <c r="E18" s="1518"/>
      <c r="F18" s="645" t="s">
        <v>34</v>
      </c>
      <c r="G18" s="645" t="s">
        <v>35</v>
      </c>
      <c r="H18" s="645" t="s">
        <v>36</v>
      </c>
      <c r="I18" s="646" t="s">
        <v>37</v>
      </c>
      <c r="J18" s="645" t="s">
        <v>38</v>
      </c>
      <c r="K18" s="644" t="s">
        <v>39</v>
      </c>
      <c r="L18" s="644" t="s">
        <v>40</v>
      </c>
      <c r="M18" s="644" t="s">
        <v>41</v>
      </c>
      <c r="N18" s="647" t="s">
        <v>42</v>
      </c>
    </row>
    <row r="19" spans="1:18" s="106" customFormat="1" ht="35.1" customHeight="1">
      <c r="A19" s="1531" t="s">
        <v>217</v>
      </c>
      <c r="B19" s="655" t="s">
        <v>44</v>
      </c>
      <c r="C19" s="1532" t="s">
        <v>218</v>
      </c>
      <c r="D19" s="115">
        <v>1</v>
      </c>
      <c r="E19" s="656">
        <f>+F19</f>
        <v>2399209582</v>
      </c>
      <c r="F19" s="657">
        <f>(300000000+2119209582)-20000000</f>
        <v>2399209582</v>
      </c>
      <c r="G19" s="658"/>
      <c r="H19" s="659"/>
      <c r="I19" s="660"/>
      <c r="J19" s="116">
        <v>44927</v>
      </c>
      <c r="K19" s="116">
        <v>45291</v>
      </c>
      <c r="L19" s="1567">
        <f t="shared" ref="L19:M19" si="0">+D20/D19</f>
        <v>1</v>
      </c>
      <c r="M19" s="1567">
        <f t="shared" si="0"/>
        <v>0.35088504285575167</v>
      </c>
      <c r="N19" s="1525">
        <f>+L19*L19/M19</f>
        <v>2.8499362408305862</v>
      </c>
      <c r="P19" s="112"/>
      <c r="Q19" s="113">
        <v>70000000</v>
      </c>
      <c r="R19" s="112"/>
    </row>
    <row r="20" spans="1:18" s="106" customFormat="1" ht="34.5" customHeight="1">
      <c r="A20" s="1527"/>
      <c r="B20" s="89" t="s">
        <v>46</v>
      </c>
      <c r="C20" s="1528"/>
      <c r="D20" s="111">
        <v>1</v>
      </c>
      <c r="E20" s="652">
        <v>841846757</v>
      </c>
      <c r="F20" s="652">
        <v>841846757</v>
      </c>
      <c r="G20" s="90"/>
      <c r="H20" s="164"/>
      <c r="I20" s="108"/>
      <c r="J20" s="110"/>
      <c r="K20" s="110"/>
      <c r="L20" s="1568"/>
      <c r="M20" s="1568"/>
      <c r="N20" s="1526"/>
      <c r="P20" s="114"/>
      <c r="Q20" s="106">
        <v>25500000</v>
      </c>
    </row>
    <row r="21" spans="1:18" s="106" customFormat="1" ht="34.5" customHeight="1">
      <c r="A21" s="1527" t="s">
        <v>437</v>
      </c>
      <c r="B21" s="89" t="s">
        <v>44</v>
      </c>
      <c r="C21" s="1528" t="s">
        <v>439</v>
      </c>
      <c r="D21" s="111">
        <v>1</v>
      </c>
      <c r="E21" s="642">
        <v>25000000</v>
      </c>
      <c r="F21" s="652">
        <f t="shared" ref="F21:F26" si="1">+E21</f>
        <v>25000000</v>
      </c>
      <c r="G21" s="90"/>
      <c r="H21" s="164"/>
      <c r="I21" s="108"/>
      <c r="J21" s="110">
        <v>44927</v>
      </c>
      <c r="K21" s="110">
        <v>45291</v>
      </c>
      <c r="L21" s="1569">
        <f>+D22/D21</f>
        <v>1</v>
      </c>
      <c r="M21" s="1569">
        <f>+E22/E21</f>
        <v>0.89600000000000002</v>
      </c>
      <c r="N21" s="1529">
        <f>+L21*L21/M21</f>
        <v>1.1160714285714286</v>
      </c>
      <c r="P21" s="114"/>
    </row>
    <row r="22" spans="1:18" s="106" customFormat="1" ht="34.5" customHeight="1">
      <c r="A22" s="1527"/>
      <c r="B22" s="89" t="s">
        <v>46</v>
      </c>
      <c r="C22" s="1528"/>
      <c r="D22" s="111">
        <v>1</v>
      </c>
      <c r="E22" s="642">
        <v>22400000</v>
      </c>
      <c r="F22" s="652">
        <f t="shared" si="1"/>
        <v>22400000</v>
      </c>
      <c r="G22" s="90"/>
      <c r="H22" s="164"/>
      <c r="I22" s="108"/>
      <c r="J22" s="110"/>
      <c r="K22" s="110"/>
      <c r="L22" s="1568"/>
      <c r="M22" s="1568"/>
      <c r="N22" s="1530"/>
      <c r="P22" s="114"/>
    </row>
    <row r="23" spans="1:18" s="106" customFormat="1" ht="34.5" customHeight="1">
      <c r="A23" s="1583" t="s">
        <v>438</v>
      </c>
      <c r="B23" s="1584" t="s">
        <v>44</v>
      </c>
      <c r="C23" s="1585" t="s">
        <v>440</v>
      </c>
      <c r="D23" s="1586">
        <v>0</v>
      </c>
      <c r="E23" s="642">
        <f>25000000+20000000</f>
        <v>45000000</v>
      </c>
      <c r="F23" s="652">
        <f t="shared" si="1"/>
        <v>45000000</v>
      </c>
      <c r="G23" s="90"/>
      <c r="H23" s="164"/>
      <c r="I23" s="108"/>
      <c r="J23" s="110">
        <v>44927</v>
      </c>
      <c r="K23" s="110">
        <v>45291</v>
      </c>
      <c r="L23" s="1569">
        <v>0</v>
      </c>
      <c r="M23" s="1569">
        <f t="shared" ref="M23" si="2">+E24/E23</f>
        <v>0.86068888888888884</v>
      </c>
      <c r="N23" s="1529">
        <v>0</v>
      </c>
      <c r="P23" s="114"/>
    </row>
    <row r="24" spans="1:18" s="106" customFormat="1" ht="34.5" customHeight="1">
      <c r="A24" s="1583"/>
      <c r="B24" s="1584" t="s">
        <v>46</v>
      </c>
      <c r="C24" s="1585"/>
      <c r="D24" s="1586">
        <v>0</v>
      </c>
      <c r="E24" s="642">
        <f>26460000+12271000</f>
        <v>38731000</v>
      </c>
      <c r="F24" s="652">
        <f t="shared" si="1"/>
        <v>38731000</v>
      </c>
      <c r="G24" s="90"/>
      <c r="H24" s="164"/>
      <c r="I24" s="108"/>
      <c r="J24" s="110"/>
      <c r="K24" s="110"/>
      <c r="L24" s="1568"/>
      <c r="M24" s="1568"/>
      <c r="N24" s="1530"/>
      <c r="P24" s="114"/>
    </row>
    <row r="25" spans="1:18" s="106" customFormat="1" ht="34.5" customHeight="1">
      <c r="A25" s="1527" t="s">
        <v>223</v>
      </c>
      <c r="B25" s="89" t="s">
        <v>44</v>
      </c>
      <c r="C25" s="1528" t="s">
        <v>285</v>
      </c>
      <c r="D25" s="653">
        <v>1</v>
      </c>
      <c r="E25" s="642">
        <v>175000000</v>
      </c>
      <c r="F25" s="652">
        <f t="shared" si="1"/>
        <v>175000000</v>
      </c>
      <c r="G25" s="90"/>
      <c r="H25" s="91"/>
      <c r="I25" s="108"/>
      <c r="J25" s="110">
        <v>44927</v>
      </c>
      <c r="K25" s="110">
        <v>45291</v>
      </c>
      <c r="L25" s="1569">
        <f t="shared" ref="L25" si="3">+D26/D25</f>
        <v>1</v>
      </c>
      <c r="M25" s="1569">
        <f t="shared" ref="M25" si="4">+E26/E25</f>
        <v>0.85297273142857144</v>
      </c>
      <c r="N25" s="1529">
        <f t="shared" ref="N25" si="5">+L25*L25/M25</f>
        <v>1.1723704207110879</v>
      </c>
      <c r="P25" s="114"/>
      <c r="Q25" s="106">
        <v>12282000</v>
      </c>
    </row>
    <row r="26" spans="1:18" s="106" customFormat="1" ht="34.5" customHeight="1">
      <c r="A26" s="1527"/>
      <c r="B26" s="89" t="s">
        <v>46</v>
      </c>
      <c r="C26" s="1528"/>
      <c r="D26" s="111">
        <v>1</v>
      </c>
      <c r="E26" s="642">
        <f>14329000+18739000+5950228+'[2]1 Formato seguimiento'!$G$38+'[2]1 Formato seguimiento'!$G$39+'[2]1 Formato seguimiento'!$G$40+'[2]1 Formato seguimiento'!$G$41+'[2]1 Formato seguimiento'!$G$43+'[2]1 Formato seguimiento'!$G$44+'[2]1 Formato seguimiento'!$G$45</f>
        <v>149270228</v>
      </c>
      <c r="F26" s="652">
        <f t="shared" si="1"/>
        <v>149270228</v>
      </c>
      <c r="G26" s="90"/>
      <c r="H26" s="91"/>
      <c r="I26" s="108"/>
      <c r="J26" s="110"/>
      <c r="K26" s="110"/>
      <c r="L26" s="1568"/>
      <c r="M26" s="1568"/>
      <c r="N26" s="1530"/>
      <c r="P26" s="114"/>
      <c r="Q26" s="106">
        <v>17850000</v>
      </c>
    </row>
    <row r="27" spans="1:18" s="106" customFormat="1" ht="35.1" customHeight="1">
      <c r="A27" s="1527" t="s">
        <v>219</v>
      </c>
      <c r="B27" s="89" t="s">
        <v>44</v>
      </c>
      <c r="C27" s="1528" t="s">
        <v>220</v>
      </c>
      <c r="D27" s="111">
        <v>1</v>
      </c>
      <c r="E27" s="643">
        <v>25774000</v>
      </c>
      <c r="F27" s="643">
        <f>E27</f>
        <v>25774000</v>
      </c>
      <c r="G27" s="92"/>
      <c r="H27" s="91"/>
      <c r="I27" s="108"/>
      <c r="J27" s="110">
        <v>44927</v>
      </c>
      <c r="K27" s="110">
        <v>45291</v>
      </c>
      <c r="L27" s="1569">
        <f t="shared" ref="L27" si="6">+D28/D27</f>
        <v>1</v>
      </c>
      <c r="M27" s="1569">
        <f t="shared" ref="M27" si="7">+E28/E27</f>
        <v>1</v>
      </c>
      <c r="N27" s="1529">
        <f t="shared" ref="N27" si="8">+L27*L27/M27</f>
        <v>1</v>
      </c>
      <c r="P27" s="112"/>
      <c r="Q27" s="106">
        <v>18739000</v>
      </c>
    </row>
    <row r="28" spans="1:18" s="106" customFormat="1" ht="35.1" customHeight="1">
      <c r="A28" s="1527"/>
      <c r="B28" s="89" t="s">
        <v>46</v>
      </c>
      <c r="C28" s="1528"/>
      <c r="D28" s="111">
        <v>1</v>
      </c>
      <c r="E28" s="643">
        <v>25774000</v>
      </c>
      <c r="F28" s="643">
        <f>+E28</f>
        <v>25774000</v>
      </c>
      <c r="G28" s="90"/>
      <c r="H28" s="164"/>
      <c r="I28" s="108"/>
      <c r="J28" s="110"/>
      <c r="K28" s="110"/>
      <c r="L28" s="1568"/>
      <c r="M28" s="1568"/>
      <c r="N28" s="1530"/>
      <c r="Q28" s="106">
        <v>11445000</v>
      </c>
    </row>
    <row r="29" spans="1:18" s="106" customFormat="1" ht="35.1" customHeight="1">
      <c r="A29" s="1527" t="s">
        <v>255</v>
      </c>
      <c r="B29" s="89" t="s">
        <v>44</v>
      </c>
      <c r="C29" s="1528" t="s">
        <v>256</v>
      </c>
      <c r="D29" s="111">
        <v>1</v>
      </c>
      <c r="E29" s="654">
        <v>12752236642</v>
      </c>
      <c r="F29" s="654">
        <f>+E29</f>
        <v>12752236642</v>
      </c>
      <c r="G29" s="90"/>
      <c r="H29" s="1533"/>
      <c r="I29" s="1535"/>
      <c r="J29" s="110">
        <v>44927</v>
      </c>
      <c r="K29" s="110">
        <v>45291</v>
      </c>
      <c r="L29" s="1569">
        <f>+D30/D29</f>
        <v>0</v>
      </c>
      <c r="M29" s="1569">
        <f>+E30/E29</f>
        <v>3.1367046521281139E-2</v>
      </c>
      <c r="N29" s="1529">
        <f>+L29*L29/M29</f>
        <v>0</v>
      </c>
      <c r="Q29" s="106">
        <v>25200000</v>
      </c>
    </row>
    <row r="30" spans="1:18" s="106" customFormat="1" ht="35.1" customHeight="1" thickBot="1">
      <c r="A30" s="1547"/>
      <c r="B30" s="661" t="s">
        <v>46</v>
      </c>
      <c r="C30" s="1541"/>
      <c r="D30" s="117">
        <v>0</v>
      </c>
      <c r="E30" s="662">
        <f>400000000</f>
        <v>400000000</v>
      </c>
      <c r="F30" s="662">
        <f>+E30</f>
        <v>400000000</v>
      </c>
      <c r="G30" s="663"/>
      <c r="H30" s="1534"/>
      <c r="I30" s="1536"/>
      <c r="J30" s="119"/>
      <c r="K30" s="119"/>
      <c r="L30" s="1554"/>
      <c r="M30" s="1554"/>
      <c r="N30" s="1570"/>
      <c r="Q30" s="106">
        <v>103503114</v>
      </c>
    </row>
    <row r="31" spans="1:18" s="106" customFormat="1" ht="35.1" customHeight="1">
      <c r="A31" s="1551" t="s">
        <v>254</v>
      </c>
      <c r="B31" s="648" t="s">
        <v>44</v>
      </c>
      <c r="C31" s="649"/>
      <c r="D31" s="107"/>
      <c r="E31" s="650">
        <f>+E19+E25+E27+E29+E21+E23</f>
        <v>15422220224</v>
      </c>
      <c r="F31" s="650">
        <f>+F19+F25+F27+F29</f>
        <v>15352220224</v>
      </c>
      <c r="G31" s="651"/>
      <c r="H31" s="166"/>
      <c r="I31" s="109"/>
      <c r="J31" s="122"/>
      <c r="K31" s="122"/>
      <c r="L31" s="1553">
        <f>+(L19+L21+L23+L25+L27+L29)/6</f>
        <v>0.66666666666666663</v>
      </c>
      <c r="M31" s="1553">
        <f>+E32/E31</f>
        <v>9.5837172828067113E-2</v>
      </c>
      <c r="N31" s="1561">
        <v>0</v>
      </c>
      <c r="Q31" s="106">
        <v>92776643</v>
      </c>
    </row>
    <row r="32" spans="1:18" s="106" customFormat="1" ht="35.1" customHeight="1" thickBot="1">
      <c r="A32" s="1552"/>
      <c r="B32" s="93" t="s">
        <v>46</v>
      </c>
      <c r="C32" s="94"/>
      <c r="D32" s="117"/>
      <c r="E32" s="133">
        <f>+E20+E26+E28+E30+E24+E22</f>
        <v>1478021985</v>
      </c>
      <c r="F32" s="133">
        <f>+F20+F26+F28+F30+F24+F22</f>
        <v>1478021985</v>
      </c>
      <c r="G32" s="95"/>
      <c r="H32" s="96"/>
      <c r="I32" s="118"/>
      <c r="J32" s="119"/>
      <c r="K32" s="119"/>
      <c r="L32" s="1554"/>
      <c r="M32" s="1554"/>
      <c r="N32" s="1530"/>
    </row>
    <row r="33" spans="1:15" s="106" customFormat="1" ht="35.1" customHeight="1" thickBot="1">
      <c r="A33" s="665" t="s">
        <v>52</v>
      </c>
      <c r="B33" s="1542" t="s">
        <v>53</v>
      </c>
      <c r="C33" s="1543"/>
      <c r="D33" s="1544"/>
      <c r="E33" s="1545" t="s">
        <v>54</v>
      </c>
      <c r="F33" s="1546"/>
      <c r="G33" s="1546"/>
      <c r="H33" s="1546"/>
      <c r="I33" s="666"/>
      <c r="J33" s="1562" t="s">
        <v>55</v>
      </c>
      <c r="K33" s="1563"/>
      <c r="L33" s="1563"/>
      <c r="M33" s="1563"/>
      <c r="N33" s="1564"/>
      <c r="O33" s="120"/>
    </row>
    <row r="34" spans="1:15" s="106" customFormat="1" ht="35.1" customHeight="1">
      <c r="A34" s="1537" t="s">
        <v>222</v>
      </c>
      <c r="B34" s="1539" t="s">
        <v>223</v>
      </c>
      <c r="C34" s="1539"/>
      <c r="D34" s="1539"/>
      <c r="E34" s="1539" t="s">
        <v>224</v>
      </c>
      <c r="F34" s="1539"/>
      <c r="G34" s="1539"/>
      <c r="H34" s="655" t="s">
        <v>44</v>
      </c>
      <c r="I34" s="664">
        <v>1</v>
      </c>
      <c r="J34" s="1557" t="s">
        <v>66</v>
      </c>
      <c r="K34" s="1557"/>
      <c r="L34" s="1557"/>
      <c r="M34" s="1557"/>
      <c r="N34" s="1558"/>
    </row>
    <row r="35" spans="1:15" s="106" customFormat="1" ht="35.1" customHeight="1">
      <c r="A35" s="1538"/>
      <c r="B35" s="1540"/>
      <c r="C35" s="1540"/>
      <c r="D35" s="1540"/>
      <c r="E35" s="1540"/>
      <c r="F35" s="1540"/>
      <c r="G35" s="1540"/>
      <c r="H35" s="89" t="s">
        <v>46</v>
      </c>
      <c r="I35" s="121">
        <v>1</v>
      </c>
      <c r="J35" s="1559"/>
      <c r="K35" s="1559"/>
      <c r="L35" s="1559"/>
      <c r="M35" s="1559"/>
      <c r="N35" s="1560"/>
    </row>
    <row r="36" spans="1:15" s="106" customFormat="1" ht="35.1" customHeight="1">
      <c r="A36" s="1548" t="s">
        <v>221</v>
      </c>
      <c r="B36" s="1540" t="s">
        <v>225</v>
      </c>
      <c r="C36" s="1540"/>
      <c r="D36" s="1540"/>
      <c r="E36" s="1540" t="s">
        <v>226</v>
      </c>
      <c r="F36" s="1540"/>
      <c r="G36" s="1540"/>
      <c r="H36" s="89" t="s">
        <v>44</v>
      </c>
      <c r="I36" s="121">
        <v>1</v>
      </c>
      <c r="J36" s="1555" t="s">
        <v>67</v>
      </c>
      <c r="K36" s="1555"/>
      <c r="L36" s="1555"/>
      <c r="M36" s="1555"/>
      <c r="N36" s="1556"/>
    </row>
    <row r="37" spans="1:15" s="106" customFormat="1" ht="35.1" customHeight="1">
      <c r="A37" s="1548"/>
      <c r="B37" s="1540"/>
      <c r="C37" s="1540"/>
      <c r="D37" s="1540"/>
      <c r="E37" s="1540"/>
      <c r="F37" s="1540"/>
      <c r="G37" s="1540"/>
      <c r="H37" s="89" t="s">
        <v>46</v>
      </c>
      <c r="I37" s="121">
        <v>1</v>
      </c>
      <c r="J37" s="1555"/>
      <c r="K37" s="1555"/>
      <c r="L37" s="1555"/>
      <c r="M37" s="1555"/>
      <c r="N37" s="1556"/>
    </row>
    <row r="38" spans="1:15" s="106" customFormat="1" ht="35.1" customHeight="1">
      <c r="A38" s="1548" t="s">
        <v>227</v>
      </c>
      <c r="B38" s="1540" t="s">
        <v>228</v>
      </c>
      <c r="C38" s="1540"/>
      <c r="D38" s="1540"/>
      <c r="E38" s="1540" t="s">
        <v>229</v>
      </c>
      <c r="F38" s="1540"/>
      <c r="G38" s="1540"/>
      <c r="H38" s="89" t="s">
        <v>44</v>
      </c>
      <c r="I38" s="121">
        <v>1</v>
      </c>
      <c r="J38" s="1559" t="s">
        <v>66</v>
      </c>
      <c r="K38" s="1559"/>
      <c r="L38" s="1559"/>
      <c r="M38" s="1559"/>
      <c r="N38" s="1560"/>
    </row>
    <row r="39" spans="1:15" s="106" customFormat="1" ht="35.1" customHeight="1" thickBot="1">
      <c r="A39" s="1549"/>
      <c r="B39" s="1550"/>
      <c r="C39" s="1550"/>
      <c r="D39" s="1550"/>
      <c r="E39" s="1550"/>
      <c r="F39" s="1550"/>
      <c r="G39" s="1550"/>
      <c r="H39" s="661" t="s">
        <v>46</v>
      </c>
      <c r="I39" s="667">
        <v>1</v>
      </c>
      <c r="J39" s="1565"/>
      <c r="K39" s="1565"/>
      <c r="L39" s="1565"/>
      <c r="M39" s="1565"/>
      <c r="N39" s="1566"/>
    </row>
    <row r="40" spans="1:15" customFormat="1" ht="12.95" customHeight="1"/>
    <row r="41" spans="1:15" customFormat="1" ht="12.95" customHeight="1"/>
    <row r="43" spans="1:15" ht="12.95" customHeight="1">
      <c r="A43" s="129" t="s">
        <v>279</v>
      </c>
    </row>
    <row r="46" spans="1:15" ht="12.95" customHeight="1">
      <c r="A46" s="130" t="s">
        <v>280</v>
      </c>
      <c r="B46" s="131">
        <v>7322236642</v>
      </c>
    </row>
    <row r="47" spans="1:15" ht="12.95" customHeight="1">
      <c r="A47" s="130" t="s">
        <v>281</v>
      </c>
      <c r="B47" s="131">
        <v>1160000000</v>
      </c>
    </row>
    <row r="48" spans="1:15" ht="12.95" customHeight="1">
      <c r="A48" s="130" t="s">
        <v>282</v>
      </c>
      <c r="B48" s="131">
        <v>1059209582</v>
      </c>
    </row>
    <row r="49" spans="1:5" ht="12.95" customHeight="1">
      <c r="A49" s="130"/>
      <c r="B49" s="131"/>
    </row>
    <row r="50" spans="1:5" ht="12.95" customHeight="1">
      <c r="A50" s="130"/>
      <c r="B50" s="131"/>
    </row>
    <row r="51" spans="1:5" ht="12.95" customHeight="1">
      <c r="A51" s="130"/>
      <c r="B51" s="131"/>
    </row>
    <row r="52" spans="1:5" ht="12.95" customHeight="1">
      <c r="A52" s="130"/>
      <c r="B52" s="131"/>
      <c r="E52" s="132">
        <f>+B47+B48</f>
        <v>2219209582</v>
      </c>
    </row>
  </sheetData>
  <mergeCells count="88">
    <mergeCell ref="N21:N22"/>
    <mergeCell ref="N23:N24"/>
    <mergeCell ref="N25:N26"/>
    <mergeCell ref="N29:N30"/>
    <mergeCell ref="L29:L30"/>
    <mergeCell ref="M29:M30"/>
    <mergeCell ref="L27:L28"/>
    <mergeCell ref="M19:M20"/>
    <mergeCell ref="M21:M22"/>
    <mergeCell ref="M23:M24"/>
    <mergeCell ref="M25:M26"/>
    <mergeCell ref="M27:M28"/>
    <mergeCell ref="A38:A39"/>
    <mergeCell ref="B38:D39"/>
    <mergeCell ref="E38:G39"/>
    <mergeCell ref="A31:A32"/>
    <mergeCell ref="L31:L32"/>
    <mergeCell ref="A36:A37"/>
    <mergeCell ref="B36:D37"/>
    <mergeCell ref="E36:G37"/>
    <mergeCell ref="J36:N37"/>
    <mergeCell ref="M31:M32"/>
    <mergeCell ref="J34:N35"/>
    <mergeCell ref="N31:N32"/>
    <mergeCell ref="J33:N33"/>
    <mergeCell ref="J38:N39"/>
    <mergeCell ref="H29:H30"/>
    <mergeCell ref="I29:I30"/>
    <mergeCell ref="A34:A35"/>
    <mergeCell ref="B34:D35"/>
    <mergeCell ref="E34:G35"/>
    <mergeCell ref="C29:C30"/>
    <mergeCell ref="B33:D33"/>
    <mergeCell ref="E33:H33"/>
    <mergeCell ref="A29:A30"/>
    <mergeCell ref="N19:N20"/>
    <mergeCell ref="A25:A26"/>
    <mergeCell ref="C25:C26"/>
    <mergeCell ref="A27:A28"/>
    <mergeCell ref="C27:C28"/>
    <mergeCell ref="N27:N28"/>
    <mergeCell ref="A21:A22"/>
    <mergeCell ref="A23:A24"/>
    <mergeCell ref="C21:C22"/>
    <mergeCell ref="C23:C24"/>
    <mergeCell ref="A19:A20"/>
    <mergeCell ref="C19:C20"/>
    <mergeCell ref="L19:L20"/>
    <mergeCell ref="L21:L22"/>
    <mergeCell ref="L23:L24"/>
    <mergeCell ref="L25:L26"/>
    <mergeCell ref="K15:M15"/>
    <mergeCell ref="J16:K17"/>
    <mergeCell ref="L16:N17"/>
    <mergeCell ref="A16:A18"/>
    <mergeCell ref="B16:B18"/>
    <mergeCell ref="C16:C18"/>
    <mergeCell ref="D16:D18"/>
    <mergeCell ref="E16:E18"/>
    <mergeCell ref="F16:I17"/>
    <mergeCell ref="A13:F13"/>
    <mergeCell ref="K13:M13"/>
    <mergeCell ref="K14:M14"/>
    <mergeCell ref="A11:F11"/>
    <mergeCell ref="K11:M11"/>
    <mergeCell ref="A12:F12"/>
    <mergeCell ref="K12:M12"/>
    <mergeCell ref="A8:C8"/>
    <mergeCell ref="D8:N8"/>
    <mergeCell ref="J9:N9"/>
    <mergeCell ref="A10:F10"/>
    <mergeCell ref="K10:M10"/>
    <mergeCell ref="A1:A4"/>
    <mergeCell ref="B1:H2"/>
    <mergeCell ref="B5:H5"/>
    <mergeCell ref="A9:F9"/>
    <mergeCell ref="G9:I15"/>
    <mergeCell ref="A14:F14"/>
    <mergeCell ref="A15:F15"/>
    <mergeCell ref="I1:L1"/>
    <mergeCell ref="I5:N5"/>
    <mergeCell ref="A6:N6"/>
    <mergeCell ref="M1:N4"/>
    <mergeCell ref="I2:L2"/>
    <mergeCell ref="B3:H4"/>
    <mergeCell ref="I3:L3"/>
    <mergeCell ref="I4:L4"/>
    <mergeCell ref="B7:N7"/>
  </mergeCells>
  <phoneticPr fontId="27"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5" r:id="rId4"/>
      </mc:Fallback>
    </mc:AlternateContent>
    <mc:AlternateContent xmlns:mc="http://schemas.openxmlformats.org/markup-compatibility/2006">
      <mc:Choice Requires="x14">
        <oleObject shapeId="8206" r:id="rId6">
          <objectPr defaultSize="0" autoPict="0" r:id="rId5">
            <anchor moveWithCells="1" sizeWithCells="1">
              <from>
                <xdr:col>0</xdr:col>
                <xdr:colOff>161925</xdr:colOff>
                <xdr:row>0</xdr:row>
                <xdr:rowOff>0</xdr:rowOff>
              </from>
              <to>
                <xdr:col>0</xdr:col>
                <xdr:colOff>3267075</xdr:colOff>
                <xdr:row>3</xdr:row>
                <xdr:rowOff>190500</xdr:rowOff>
              </to>
            </anchor>
          </objectPr>
        </oleObject>
      </mc:Choice>
      <mc:Fallback>
        <oleObject shapeId="8206" r:id="rId6"/>
      </mc:Fallback>
    </mc:AlternateContent>
    <mc:AlternateContent xmlns:mc="http://schemas.openxmlformats.org/markup-compatibility/2006">
      <mc:Choice Requires="x14">
        <oleObject shapeId="8207" r:id="rId7">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7" r:id="rId7"/>
      </mc:Fallback>
    </mc:AlternateContent>
    <mc:AlternateContent xmlns:mc="http://schemas.openxmlformats.org/markup-compatibility/2006">
      <mc:Choice Requires="x14">
        <oleObject shapeId="8208" r:id="rId8">
          <objectPr defaultSize="0" autoPict="0" r:id="rId5">
            <anchor moveWithCells="1" sizeWithCells="1">
              <from>
                <xdr:col>0</xdr:col>
                <xdr:colOff>419100</xdr:colOff>
                <xdr:row>0</xdr:row>
                <xdr:rowOff>76200</xdr:rowOff>
              </from>
              <to>
                <xdr:col>1</xdr:col>
                <xdr:colOff>0</xdr:colOff>
                <xdr:row>3</xdr:row>
                <xdr:rowOff>257175</xdr:rowOff>
              </to>
            </anchor>
          </objectPr>
        </oleObject>
      </mc:Choice>
      <mc:Fallback>
        <oleObject shapeId="820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 de exportación</vt:lpstr>
      <vt:lpstr>Agua Potable</vt:lpstr>
      <vt:lpstr>Saneamiento Básico (2)</vt:lpstr>
      <vt:lpstr>PGIR</vt:lpstr>
      <vt:lpstr>SIMAP</vt:lpstr>
      <vt:lpstr>SIGAM</vt:lpstr>
      <vt:lpstr>Educacion ambiental</vt:lpstr>
      <vt:lpstr>CambioClimatico</vt:lpstr>
      <vt:lpstr>Gestión del Riesgo</vt:lpstr>
      <vt:lpstr>Anexo 1</vt:lpstr>
      <vt:lpstr>anexo 2</vt:lpstr>
      <vt:lpstr>Anexo 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ARGENIS01</cp:lastModifiedBy>
  <cp:lastPrinted>2022-07-07T14:46:25Z</cp:lastPrinted>
  <dcterms:created xsi:type="dcterms:W3CDTF">2022-03-16T14:21:56Z</dcterms:created>
  <dcterms:modified xsi:type="dcterms:W3CDTF">2023-08-09T20:16:29Z</dcterms:modified>
</cp:coreProperties>
</file>