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Para publicar julio\"/>
    </mc:Choice>
  </mc:AlternateContent>
  <xr:revisionPtr revIDLastSave="0" documentId="8_{1F7C60A2-B111-4F6B-987A-A7B00118E592}"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21" r:id="rId10"/>
  </pivotCaches>
</workbook>
</file>

<file path=xl/calcChain.xml><?xml version="1.0" encoding="utf-8"?>
<calcChain xmlns="http://schemas.openxmlformats.org/spreadsheetml/2006/main">
  <c r="J10" i="1" l="1"/>
  <c r="V12" i="1"/>
  <c r="V13" i="1"/>
  <c r="V14" i="1"/>
  <c r="V15" i="1"/>
  <c r="V11" i="1"/>
  <c r="S11" i="1" l="1"/>
  <c r="F217" i="13"/>
  <c r="S12" i="1"/>
  <c r="S13" i="1"/>
  <c r="S14" i="1"/>
  <c r="S15" i="1"/>
  <c r="V10" i="1" l="1"/>
  <c r="S10" i="1"/>
  <c r="K10" i="1" l="1"/>
  <c r="Z12" i="1" l="1"/>
  <c r="F221" i="13"/>
  <c r="F211" i="13"/>
  <c r="F212" i="13"/>
  <c r="F213" i="13"/>
  <c r="F214" i="13"/>
  <c r="F215" i="13"/>
  <c r="F216" i="13"/>
  <c r="F218" i="13"/>
  <c r="F219" i="13"/>
  <c r="F220" i="13"/>
  <c r="F210" i="13"/>
  <c r="M12" i="1"/>
  <c r="M11" i="1"/>
  <c r="M14" i="1"/>
  <c r="B221" i="13" a="1"/>
  <c r="M13" i="1"/>
  <c r="M15" i="1"/>
  <c r="AA12" i="1" l="1"/>
  <c r="AB12" i="1"/>
  <c r="Z13" i="1" s="1"/>
  <c r="B221" i="13"/>
  <c r="AA13" i="1" l="1"/>
  <c r="AB13" i="1"/>
  <c r="Z14"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B14" i="1" l="1"/>
  <c r="Z15" i="1" s="1"/>
  <c r="AA14" i="1"/>
  <c r="AA15" i="1" l="1"/>
  <c r="AB15"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Z11" i="1" s="1"/>
  <c r="AB11" i="1" l="1"/>
  <c r="AA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0" i="1" l="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R30" i="18"/>
  <c r="AD38" i="18"/>
  <c r="AD22" i="18"/>
  <c r="L30" i="18"/>
  <c r="AJ14" i="18"/>
  <c r="L14" i="18"/>
  <c r="X38" i="18"/>
  <c r="L22" i="18"/>
  <c r="AD30" i="18"/>
  <c r="AJ22" i="18"/>
  <c r="X14" i="18"/>
  <c r="X6" i="18"/>
  <c r="R22" i="18"/>
  <c r="L6" i="18"/>
  <c r="X22" i="18"/>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46" i="19" l="1"/>
  <c r="P26" i="19"/>
  <c r="AB26" i="19"/>
  <c r="P6" i="19"/>
  <c r="V26" i="19"/>
  <c r="V36" i="19"/>
  <c r="J46" i="19"/>
  <c r="AE10" i="1"/>
  <c r="J16" i="19"/>
  <c r="AB46" i="19"/>
  <c r="AH16" i="19"/>
  <c r="AH36" i="19"/>
  <c r="J36" i="19"/>
  <c r="AH6" i="19"/>
  <c r="P46" i="19"/>
  <c r="AB6" i="19"/>
  <c r="J6" i="19"/>
  <c r="P16" i="19"/>
  <c r="AH26" i="19"/>
  <c r="J26" i="19"/>
  <c r="V16" i="19"/>
  <c r="AB16" i="19"/>
  <c r="V46" i="19"/>
  <c r="AB3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D15" i="1"/>
  <c r="AC15" i="1" s="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E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<sst xmlns="http://schemas.openxmlformats.org/spreadsheetml/2006/main" count="339" uniqueCount="231">
  <si>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</si>
  <si>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</si>
  <si>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</si>
  <si>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</si>
  <si>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</si>
  <si>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</si>
  <si>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</si>
  <si>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</si>
  <si>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</si>
  <si>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</si>
  <si>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</si>
  <si>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</si>
  <si>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</si>
  <si>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</si>
  <si>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</si>
  <si>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</si>
  <si>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</si>
  <si>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</si>
  <si>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</si>
  <si>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</si>
  <si>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</si>
  <si>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</si>
  <si>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</si>
  <si>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</si>
  <si>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</si>
  <si>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</si>
  <si>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</si>
  <si>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</si>
  <si>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</si>
  <si>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</si>
  <si>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</si>
  <si>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</si>
  <si>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</si>
  <si>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</si>
  <si>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</si>
  <si>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</si>
  <si>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</si>
  <si>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</si>
  <si>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</si>
  <si>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</si>
  <si>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</si>
  <si>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</si>
  <si>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</si>
  <si>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</si>
  <si>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</si>
  <si>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</si>
  <si>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</si>
  <si>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</si>
  <si>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</si>
  <si>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</si>
  <si>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</si>
  <si>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</si>
  <si>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</si>
  <si>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</si>
  <si>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</si>
  <si>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</si>
  <si>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</si>
  <si>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</si>
  <si>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</si>
  <si>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</si>
  <si>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</si>
  <si>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</si>
  <si>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</si>
  <si>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</si>
  <si>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</si>
  <si>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</si>
  <si>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</si>
  <si>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</si>
  <si>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</si>
  <si>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</si>
  <si>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</si>
  <si>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</si>
  <si>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</si>
  <si>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</si>
  <si>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</si>
  <si>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</si>
  <si>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</si>
  <si>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</si>
  <si>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</si>
  <si>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</si>
  <si>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</si>
  <si>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</si>
  <si>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</si>
  <si>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</si>
  <si>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</si>
  <si>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</si>
  <si>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</si>
  <si>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</si>
  <si>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</si>
  <si>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</si>
  <si>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</si>
  <si>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</si>
  <si>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</si>
  <si>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</si>
  <si>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</si>
  <si>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</si>
  <si>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</si>
  <si>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</si>
  <si>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</si>
  <si>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</si>
  <si>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</si>
  <si>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</si>
  <si>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</si>
  <si>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</si>
  <si>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</si>
  <si>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</si>
  <si>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</si>
  <si>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</si>
  <si>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</si>
  <si>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</si>
  <si>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</si>
  <si>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</si>
  <si>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</si>
  <si>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</si>
  <si>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</si>
  <si>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</si>
  <si>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</si>
  <si>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</si>
  <si>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</si>
  <si>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</si>
  <si>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</si>
  <si>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</si>
  <si>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</si>
  <si>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</si>
  <si>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</si>
  <si>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</si>
  <si>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</si>
  <si>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</si>
  <si>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</si>
  <si>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</si>
  <si>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</si>
  <si>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</si>
  <si>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</si>
  <si>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</si>
  <si>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</si>
  <si>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</si>
  <si>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</si>
  <si>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</si>
  <si>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</si>
  <si>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</si>
  <si>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</si>
  <si>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</si>
  <si>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</si>
  <si>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</si>
  <si>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</si>
  <si>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</si>
  <si>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</si>
  <si>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</si>
  <si>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</si>
  <si>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</si>
  <si>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</si>
  <si>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</si>
  <si>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</si>
  <si>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</si>
  <si>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</si>
  <si>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</si>
  <si>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</si>
  <si>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</si>
  <si>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</si>
  <si>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</si>
  <si>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</si>
  <si>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</si>
  <si>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</si>
  <si>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</si>
  <si>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</si>
  <si>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</si>
  <si>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</si>
  <si>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</si>
  <si>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</si>
  <si>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</si>
  <si>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</si>
  <si>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</si>
  <si>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</si>
  <si>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</si>
  <si>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</si>
  <si>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</si>
  <si>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</si>
  <si>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</si>
  <si>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</si>
  <si>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</si>
  <si>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</si>
  <si>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</si>
  <si>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</si>
  <si>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</si>
  <si>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</si>
  <si>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</si>
  <si>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</si>
  <si>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</si>
  <si>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</si>
  <si>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</si>
  <si>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</si>
  <si>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</si>
  <si>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</si>
  <si>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</si>
  <si>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</si>
  <si>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</si>
  <si>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</si>
  <si>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</si>
  <si>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</si>
  <si>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</si>
  <si>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</si>
  <si>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</si>
  <si>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</si>
  <si>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</si>
  <si>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</si>
  <si>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</si>
  <si>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</si>
  <si>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</si>
  <si>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</si>
  <si>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</si>
  <si>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</si>
  <si>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</si>
  <si>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</si>
  <si>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</si>
  <si>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</si>
  <si>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GESTIÓN DE LA INFORMACIÓN Y LA COMUNICACIÓN.</t>
  </si>
  <si>
    <t>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</si>
  <si>
    <t>INICIA CON LA PLANEACIÓN DE LAS ESTRATEGIAS DE COMUNICACIÓN ORGANIZACIONAL, CONTINUA CON LA EJECUCIÓN DEL PLAN ESTRATEGICO DE COMUNICACIONES, LA ESTRATEGIA DE RENDICIÓN DE CUENTAS, LA ADMINISTRACIÓN DE LA IMAGEN CORPORATIVA Y EL MANTENIMIENTO Y ACTUALIZACIÓN DE LAS BASES DE DATOS DE GRUPOS DE INTERÉS, LA PRODUCCIÓN DE INFORMACIÓN PERIODÍSTICA PARA DIFUSIÓN EN DISTINTOS MEDIOS Y FINALIZA CON EL SEGUIMIENTO Y EVALUACIÓN DEL PROCESO.</t>
  </si>
  <si>
    <t xml:space="preserve">PRODUCIR Y DIVULGAR
INFORMACIÓN PERIODÍSTICA
DE LOS PROGRAMAS,
PROYECTOS Y ACCIONES DE
LA ALCALDÍA Y SUS
ENTIDADES </t>
  </si>
  <si>
    <t xml:space="preserve">Inadecuada difución de las gestion intitucional y organizacional </t>
  </si>
  <si>
    <t>Inadecuada comunicación entre las dependencias y los periodistas asiganados a cada una de ellas</t>
  </si>
  <si>
    <t>Inadecuada divulgación de las acciones adelantadas por la Administración Municipal.</t>
  </si>
  <si>
    <t>Posibilidad de perdida reputacional por la inadecuada difusión de las gestión institucional y organizacional debido a la falta de planeación y articulación en el desarrollo de los eventos y actividades adelantadas por las unidades administrativas de la Alcaldía de Ibagué</t>
  </si>
  <si>
    <t>Falta de planeación y articulacion en el desarrollo  de los eventos y actividades adelantadas por las unidades administrativas de la Alcadía de Ibagué</t>
  </si>
  <si>
    <t>La jefe de la Oficina de Comunicaciones, mensualmente realiza el seguimiento de las actividades programadas por las dependencias de la Administración Municipal, definiendo responsabilidades  comunicacionales a los periodistas a través del coordinador del equipo de  Oficina de Comunicaciones, dejando como evidencia el informe mensual de actividades por equipos por trabajo. si se presenta desviación de la actividad la jefe de oficina toma los correctivos necesarios</t>
  </si>
  <si>
    <t>El editor de la oficina de comunicaciones o quien haga sus veces, cada vez que se requiera reliza la revisión y corrección de estilo de los comunicados elaborados, copys, textos para piezas gráficas, subtitulos para videos, textos para cuñas, y demás articulos periodistocos. Dejando como evidencia la publicación en el portal web y perfiles institucionales de las  redes sociales de la Alcaldía de Ibagué. si los textos requieren ser corregidos se devulven a su redactor.</t>
  </si>
  <si>
    <t>Ralizar análisis estadístico de las publicaciones con mayor y menor impacto publicadas en los perfiles institucionales de la entidad, con el fin de determinar cual es la información de mayor interes para la comunidad</t>
  </si>
  <si>
    <t>Jefe de oficina y equipo</t>
  </si>
  <si>
    <t>Trimestralmente a partir del 01 de enero de 2023</t>
  </si>
  <si>
    <t>Se evidencia la recepción de los informes de actividades de las áreas de diseño, equipo de periodistas y el equipo digital de la Alcaldía de Ibagué a traves de los diferentes canales de comunicación dispuestos para tal fin.</t>
  </si>
  <si>
    <r>
      <t xml:space="preserve">Se evidencia el cumplimento 
Se evidenció la revisión y cargue de </t>
    </r>
    <r>
      <rPr>
        <b/>
        <sz val="12"/>
        <color theme="1"/>
        <rFont val="Arial Narrow"/>
        <family val="2"/>
      </rPr>
      <t>1172</t>
    </r>
    <r>
      <rPr>
        <sz val="12"/>
        <color theme="1"/>
        <rFont val="Arial Narrow"/>
        <family val="2"/>
      </rPr>
      <t xml:space="preserve"> comunicados de prensa hasta la fecha del periodo evaluado, los cuales cumplieron con la revisión correspondiente descrita en  instructivo "Elaboración de comunicados de prensa" para la revisión de los comunicados.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</si>
</sst>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3" borderId="75" xfId="0" applyFont="1" applyFill="1" applyBorder="1" applyAlignment="1">
      <alignment vertical="center" wrapText="1"/>
    </xf>
    <xf numFmtId="0" fontId="27" fillId="0" borderId="75" xfId="0" applyFont="1" applyBorder="1" applyAlignment="1" applyProtection="1">
      <alignment horizontal="left" vertical="top" wrapText="1"/>
      <protection locked="0"/>
    </xf>
    <xf numFmtId="0" fontId="27" fillId="0" borderId="2" xfId="0" applyFont="1" applyBorder="1" applyAlignment="1" applyProtection="1">
      <alignment horizontal="left" vertical="top" wrapText="1"/>
      <protection locked="0"/>
    </xf>
    <xf numFmtId="0" fontId="1" fillId="0" borderId="2" xfId="0" applyFont="1" applyBorder="1" applyAlignment="1" applyProtection="1">
      <alignment horizontal="justify" vertical="top" wrapText="1"/>
      <protection locked="0"/>
    </xf>
    <xf numFmtId="0" fontId="24" fillId="2" borderId="0" xfId="0" applyFont="1" applyFill="1" applyAlignment="1">
      <alignment horizontal="center" vertical="center"/>
    </xf>
    <xf numFmtId="0" fontId="27" fillId="3" borderId="0" xfId="0" applyFont="1" applyFill="1" applyAlignment="1" applyProtection="1">
      <alignment horizontal="left" vertical="center"/>
      <protection locked="0"/>
    </xf>
    <xf numFmtId="0" fontId="27" fillId="3" borderId="0" xfId="0" applyFont="1" applyFill="1" applyAlignment="1" applyProtection="1">
      <alignment horizontal="left" vertical="center" wrapText="1"/>
      <protection locked="0"/>
    </xf>
    <xf numFmtId="0" fontId="1" fillId="0" borderId="0" xfId="0" applyFont="1" applyAlignment="1" applyProtection="1">
      <alignment horizontal="center" vertical="top"/>
      <protection locked="0"/>
    </xf>
    <xf numFmtId="14" fontId="1" fillId="0" borderId="2" xfId="0" applyNumberFormat="1" applyFont="1" applyBorder="1" applyAlignment="1" applyProtection="1">
      <alignment horizontal="center" vertical="center"/>
      <protection locked="0"/>
    </xf>
    <xf numFmtId="14" fontId="27" fillId="0" borderId="2" xfId="0" applyNumberFormat="1" applyFont="1" applyBorder="1" applyAlignment="1" applyProtection="1">
      <alignment horizontal="center" vertical="center" wrapText="1"/>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wrapText="1"/>
      <protection locked="0"/>
    </xf>
    <xf numFmtId="14" fontId="27" fillId="0" borderId="5" xfId="0" applyNumberFormat="1" applyFont="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5">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ont>
        <color rgb="FF9C0006"/>
      </font>
      <fill>
        <patternFill>
          <bgColor rgb="FFFFC7CE"/>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4">
      <pivotArea type="all" dataOnly="0" outline="0" fieldPosition="0"/>
    </format>
    <format dxfId="43">
      <pivotArea field="0" type="button" dataOnly="0" labelOnly="1" outline="0" axis="axisRow" fieldPosition="0"/>
    </format>
    <format dxfId="42">
      <pivotArea field="1" type="button" dataOnly="0" labelOnly="1" outline="0" axis="axisRow" fieldPosition="1"/>
    </format>
    <format dxfId="41">
      <pivotArea dataOnly="0" labelOnly="1" outline="0" fieldPosition="0">
        <references count="1">
          <reference field="0" count="0"/>
        </references>
      </pivotArea>
    </format>
    <format dxfId="40">
      <pivotArea dataOnly="0" labelOnly="1" outline="0" fieldPosition="0">
        <references count="2">
          <reference field="0" count="1" selected="0">
            <x v="0"/>
          </reference>
          <reference field="1" count="5">
            <x v="0"/>
            <x v="6"/>
            <x v="7"/>
            <x v="8"/>
            <x v="9"/>
          </reference>
        </references>
      </pivotArea>
    </format>
    <format dxfId="39">
      <pivotArea dataOnly="0" labelOnly="1" outline="0" fieldPosition="0">
        <references count="2">
          <reference field="0" count="1" selected="0">
            <x v="1"/>
          </reference>
          <reference field="1" count="5">
            <x v="1"/>
            <x v="2"/>
            <x v="3"/>
            <x v="4"/>
            <x v="5"/>
          </reference>
        </references>
      </pivotArea>
    </format>
    <format dxfId="38">
      <pivotArea type="all" dataOnly="0" outline="0" fieldPosition="0"/>
    </format>
    <format dxfId="37">
      <pivotArea field="0" type="button" dataOnly="0" labelOnly="1" outline="0" axis="axisRow" fieldPosition="0"/>
    </format>
    <format dxfId="36">
      <pivotArea field="1" type="button" dataOnly="0" labelOnly="1" outline="0" axis="axisRow" fieldPosition="1"/>
    </format>
    <format dxfId="35">
      <pivotArea dataOnly="0" labelOnly="1" outline="0" fieldPosition="0">
        <references count="1">
          <reference field="0" count="0"/>
        </references>
      </pivotArea>
    </format>
    <format dxfId="34">
      <pivotArea dataOnly="0" labelOnly="1" outline="0" fieldPosition="0">
        <references count="2">
          <reference field="0" count="1" selected="0">
            <x v="0"/>
          </reference>
          <reference field="1" count="5">
            <x v="10"/>
            <x v="11"/>
            <x v="12"/>
            <x v="13"/>
            <x v="14"/>
          </reference>
        </references>
      </pivotArea>
    </format>
    <format dxfId="3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2" dataDxfId="31">
  <autoFilter ref="B209:C219" xr:uid="{00000000-0009-0000-0100-000001000000}"/>
  <tableColumns count="2">
    <tableColumn id="1" xr3:uid="{00000000-0010-0000-0000-000001000000}" name="Criterios" dataDxfId="30"/>
    <tableColumn id="2" xr3:uid="{00000000-0010-0000-0000-000002000000}" name="Subcriterios" dataDxfId="2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49" t="s">
        <v>155</v>
      </c>
      <c r="C2" s="150"/>
      <c r="D2" s="150"/>
      <c r="E2" s="150"/>
      <c r="F2" s="150"/>
      <c r="G2" s="150"/>
      <c r="H2" s="151"/>
    </row>
    <row r="3" spans="2:8" x14ac:dyDescent="0.3">
      <c r="B3" s="68"/>
      <c r="C3" s="69"/>
      <c r="D3" s="69"/>
      <c r="E3" s="69"/>
      <c r="F3" s="69"/>
      <c r="G3" s="69"/>
      <c r="H3" s="70"/>
    </row>
    <row r="4" spans="2:8" ht="63" customHeight="1" x14ac:dyDescent="0.3">
      <c r="B4" s="152" t="s">
        <v>198</v>
      </c>
      <c r="C4" s="153"/>
      <c r="D4" s="153"/>
      <c r="E4" s="153"/>
      <c r="F4" s="153"/>
      <c r="G4" s="153"/>
      <c r="H4" s="154"/>
    </row>
    <row r="5" spans="2:8" ht="63" customHeight="1" x14ac:dyDescent="0.3">
      <c r="B5" s="155"/>
      <c r="C5" s="156"/>
      <c r="D5" s="156"/>
      <c r="E5" s="156"/>
      <c r="F5" s="156"/>
      <c r="G5" s="156"/>
      <c r="H5" s="157"/>
    </row>
    <row r="6" spans="2:8" x14ac:dyDescent="0.3">
      <c r="B6" s="158" t="s">
        <v>153</v>
      </c>
      <c r="C6" s="159"/>
      <c r="D6" s="159"/>
      <c r="E6" s="159"/>
      <c r="F6" s="159"/>
      <c r="G6" s="159"/>
      <c r="H6" s="160"/>
    </row>
    <row r="7" spans="2:8" ht="95.25" customHeight="1" x14ac:dyDescent="0.3">
      <c r="B7" s="168" t="s">
        <v>158</v>
      </c>
      <c r="C7" s="169"/>
      <c r="D7" s="169"/>
      <c r="E7" s="169"/>
      <c r="F7" s="169"/>
      <c r="G7" s="169"/>
      <c r="H7" s="170"/>
    </row>
    <row r="8" spans="2:8" x14ac:dyDescent="0.3">
      <c r="B8" s="102"/>
      <c r="C8" s="103"/>
      <c r="D8" s="103"/>
      <c r="E8" s="103"/>
      <c r="F8" s="103"/>
      <c r="G8" s="103"/>
      <c r="H8" s="104"/>
    </row>
    <row r="9" spans="2:8" ht="16.5" customHeight="1" x14ac:dyDescent="0.3">
      <c r="B9" s="161" t="s">
        <v>191</v>
      </c>
      <c r="C9" s="162"/>
      <c r="D9" s="162"/>
      <c r="E9" s="162"/>
      <c r="F9" s="162"/>
      <c r="G9" s="162"/>
      <c r="H9" s="163"/>
    </row>
    <row r="10" spans="2:8" ht="44.25" customHeight="1" x14ac:dyDescent="0.3">
      <c r="B10" s="161"/>
      <c r="C10" s="162"/>
      <c r="D10" s="162"/>
      <c r="E10" s="162"/>
      <c r="F10" s="162"/>
      <c r="G10" s="162"/>
      <c r="H10" s="163"/>
    </row>
    <row r="11" spans="2:8" ht="15" thickBot="1" x14ac:dyDescent="0.35">
      <c r="B11" s="91"/>
      <c r="C11" s="94"/>
      <c r="D11" s="99"/>
      <c r="E11" s="100"/>
      <c r="F11" s="100"/>
      <c r="G11" s="101"/>
      <c r="H11" s="95"/>
    </row>
    <row r="12" spans="2:8" ht="15" thickTop="1" x14ac:dyDescent="0.3">
      <c r="B12" s="91"/>
      <c r="C12" s="164" t="s">
        <v>154</v>
      </c>
      <c r="D12" s="165"/>
      <c r="E12" s="166" t="s">
        <v>192</v>
      </c>
      <c r="F12" s="167"/>
      <c r="G12" s="94"/>
      <c r="H12" s="95"/>
    </row>
    <row r="13" spans="2:8" ht="35.25" customHeight="1" x14ac:dyDescent="0.3">
      <c r="B13" s="91"/>
      <c r="C13" s="171" t="s">
        <v>185</v>
      </c>
      <c r="D13" s="172"/>
      <c r="E13" s="173" t="s">
        <v>190</v>
      </c>
      <c r="F13" s="174"/>
      <c r="G13" s="94"/>
      <c r="H13" s="95"/>
    </row>
    <row r="14" spans="2:8" ht="17.25" customHeight="1" x14ac:dyDescent="0.3">
      <c r="B14" s="91"/>
      <c r="C14" s="171" t="s">
        <v>186</v>
      </c>
      <c r="D14" s="172"/>
      <c r="E14" s="173" t="s">
        <v>188</v>
      </c>
      <c r="F14" s="174"/>
      <c r="G14" s="94"/>
      <c r="H14" s="95"/>
    </row>
    <row r="15" spans="2:8" ht="19.5" customHeight="1" x14ac:dyDescent="0.3">
      <c r="B15" s="91"/>
      <c r="C15" s="171" t="s">
        <v>187</v>
      </c>
      <c r="D15" s="172"/>
      <c r="E15" s="173" t="s">
        <v>189</v>
      </c>
      <c r="F15" s="174"/>
      <c r="G15" s="94"/>
      <c r="H15" s="95"/>
    </row>
    <row r="16" spans="2:8" ht="69.75" customHeight="1" x14ac:dyDescent="0.3">
      <c r="B16" s="91"/>
      <c r="C16" s="171" t="s">
        <v>156</v>
      </c>
      <c r="D16" s="172"/>
      <c r="E16" s="173" t="s">
        <v>157</v>
      </c>
      <c r="F16" s="174"/>
      <c r="G16" s="94"/>
      <c r="H16" s="95"/>
    </row>
    <row r="17" spans="2:8" ht="34.5" customHeight="1" x14ac:dyDescent="0.3">
      <c r="B17" s="91"/>
      <c r="C17" s="175" t="s">
        <v>2</v>
      </c>
      <c r="D17" s="176"/>
      <c r="E17" s="177" t="s">
        <v>199</v>
      </c>
      <c r="F17" s="178"/>
      <c r="G17" s="94"/>
      <c r="H17" s="95"/>
    </row>
    <row r="18" spans="2:8" ht="27.75" customHeight="1" x14ac:dyDescent="0.3">
      <c r="B18" s="91"/>
      <c r="C18" s="175" t="s">
        <v>3</v>
      </c>
      <c r="D18" s="176"/>
      <c r="E18" s="177" t="s">
        <v>200</v>
      </c>
      <c r="F18" s="178"/>
      <c r="G18" s="94"/>
      <c r="H18" s="95"/>
    </row>
    <row r="19" spans="2:8" ht="28.5" customHeight="1" x14ac:dyDescent="0.3">
      <c r="B19" s="91"/>
      <c r="C19" s="175" t="s">
        <v>42</v>
      </c>
      <c r="D19" s="176"/>
      <c r="E19" s="177" t="s">
        <v>201</v>
      </c>
      <c r="F19" s="178"/>
      <c r="G19" s="94"/>
      <c r="H19" s="95"/>
    </row>
    <row r="20" spans="2:8" ht="72.75" customHeight="1" x14ac:dyDescent="0.3">
      <c r="B20" s="91"/>
      <c r="C20" s="175" t="s">
        <v>1</v>
      </c>
      <c r="D20" s="176"/>
      <c r="E20" s="177" t="s">
        <v>202</v>
      </c>
      <c r="F20" s="178"/>
      <c r="G20" s="94"/>
      <c r="H20" s="95"/>
    </row>
    <row r="21" spans="2:8" ht="64.5" customHeight="1" x14ac:dyDescent="0.3">
      <c r="B21" s="91"/>
      <c r="C21" s="175" t="s">
        <v>50</v>
      </c>
      <c r="D21" s="176"/>
      <c r="E21" s="177" t="s">
        <v>160</v>
      </c>
      <c r="F21" s="178"/>
      <c r="G21" s="94"/>
      <c r="H21" s="95"/>
    </row>
    <row r="22" spans="2:8" ht="71.25" customHeight="1" x14ac:dyDescent="0.3">
      <c r="B22" s="91"/>
      <c r="C22" s="175" t="s">
        <v>159</v>
      </c>
      <c r="D22" s="176"/>
      <c r="E22" s="177" t="s">
        <v>161</v>
      </c>
      <c r="F22" s="178"/>
      <c r="G22" s="94"/>
      <c r="H22" s="95"/>
    </row>
    <row r="23" spans="2:8" ht="55.5" customHeight="1" x14ac:dyDescent="0.3">
      <c r="B23" s="91"/>
      <c r="C23" s="182" t="s">
        <v>162</v>
      </c>
      <c r="D23" s="183"/>
      <c r="E23" s="177" t="s">
        <v>163</v>
      </c>
      <c r="F23" s="178"/>
      <c r="G23" s="94"/>
      <c r="H23" s="95"/>
    </row>
    <row r="24" spans="2:8" ht="42" customHeight="1" x14ac:dyDescent="0.3">
      <c r="B24" s="91"/>
      <c r="C24" s="182" t="s">
        <v>48</v>
      </c>
      <c r="D24" s="183"/>
      <c r="E24" s="177" t="s">
        <v>164</v>
      </c>
      <c r="F24" s="178"/>
      <c r="G24" s="94"/>
      <c r="H24" s="95"/>
    </row>
    <row r="25" spans="2:8" ht="59.25" customHeight="1" x14ac:dyDescent="0.3">
      <c r="B25" s="91"/>
      <c r="C25" s="182" t="s">
        <v>152</v>
      </c>
      <c r="D25" s="183"/>
      <c r="E25" s="177" t="s">
        <v>165</v>
      </c>
      <c r="F25" s="178"/>
      <c r="G25" s="94"/>
      <c r="H25" s="95"/>
    </row>
    <row r="26" spans="2:8" ht="23.25" customHeight="1" x14ac:dyDescent="0.3">
      <c r="B26" s="91"/>
      <c r="C26" s="182" t="s">
        <v>12</v>
      </c>
      <c r="D26" s="183"/>
      <c r="E26" s="177" t="s">
        <v>166</v>
      </c>
      <c r="F26" s="178"/>
      <c r="G26" s="94"/>
      <c r="H26" s="95"/>
    </row>
    <row r="27" spans="2:8" ht="30.75" customHeight="1" x14ac:dyDescent="0.3">
      <c r="B27" s="91"/>
      <c r="C27" s="182" t="s">
        <v>170</v>
      </c>
      <c r="D27" s="183"/>
      <c r="E27" s="177" t="s">
        <v>167</v>
      </c>
      <c r="F27" s="178"/>
      <c r="G27" s="94"/>
      <c r="H27" s="95"/>
    </row>
    <row r="28" spans="2:8" ht="35.25" customHeight="1" x14ac:dyDescent="0.3">
      <c r="B28" s="91"/>
      <c r="C28" s="182" t="s">
        <v>171</v>
      </c>
      <c r="D28" s="183"/>
      <c r="E28" s="177" t="s">
        <v>168</v>
      </c>
      <c r="F28" s="178"/>
      <c r="G28" s="94"/>
      <c r="H28" s="95"/>
    </row>
    <row r="29" spans="2:8" ht="33" customHeight="1" x14ac:dyDescent="0.3">
      <c r="B29" s="91"/>
      <c r="C29" s="182" t="s">
        <v>171</v>
      </c>
      <c r="D29" s="183"/>
      <c r="E29" s="177" t="s">
        <v>168</v>
      </c>
      <c r="F29" s="178"/>
      <c r="G29" s="94"/>
      <c r="H29" s="95"/>
    </row>
    <row r="30" spans="2:8" ht="30" customHeight="1" x14ac:dyDescent="0.3">
      <c r="B30" s="91"/>
      <c r="C30" s="182" t="s">
        <v>172</v>
      </c>
      <c r="D30" s="183"/>
      <c r="E30" s="177" t="s">
        <v>169</v>
      </c>
      <c r="F30" s="178"/>
      <c r="G30" s="94"/>
      <c r="H30" s="95"/>
    </row>
    <row r="31" spans="2:8" ht="35.25" customHeight="1" x14ac:dyDescent="0.3">
      <c r="B31" s="91"/>
      <c r="C31" s="182" t="s">
        <v>173</v>
      </c>
      <c r="D31" s="183"/>
      <c r="E31" s="177" t="s">
        <v>174</v>
      </c>
      <c r="F31" s="178"/>
      <c r="G31" s="94"/>
      <c r="H31" s="95"/>
    </row>
    <row r="32" spans="2:8" ht="31.5" customHeight="1" x14ac:dyDescent="0.3">
      <c r="B32" s="91"/>
      <c r="C32" s="182" t="s">
        <v>175</v>
      </c>
      <c r="D32" s="183"/>
      <c r="E32" s="177" t="s">
        <v>176</v>
      </c>
      <c r="F32" s="178"/>
      <c r="G32" s="94"/>
      <c r="H32" s="95"/>
    </row>
    <row r="33" spans="2:8" ht="35.25" customHeight="1" x14ac:dyDescent="0.3">
      <c r="B33" s="91"/>
      <c r="C33" s="182" t="s">
        <v>177</v>
      </c>
      <c r="D33" s="183"/>
      <c r="E33" s="177" t="s">
        <v>178</v>
      </c>
      <c r="F33" s="178"/>
      <c r="G33" s="94"/>
      <c r="H33" s="95"/>
    </row>
    <row r="34" spans="2:8" ht="59.25" customHeight="1" x14ac:dyDescent="0.3">
      <c r="B34" s="91"/>
      <c r="C34" s="182" t="s">
        <v>179</v>
      </c>
      <c r="D34" s="183"/>
      <c r="E34" s="177" t="s">
        <v>180</v>
      </c>
      <c r="F34" s="178"/>
      <c r="G34" s="94"/>
      <c r="H34" s="95"/>
    </row>
    <row r="35" spans="2:8" ht="29.25" customHeight="1" x14ac:dyDescent="0.3">
      <c r="B35" s="91"/>
      <c r="C35" s="182" t="s">
        <v>29</v>
      </c>
      <c r="D35" s="183"/>
      <c r="E35" s="177" t="s">
        <v>181</v>
      </c>
      <c r="F35" s="178"/>
      <c r="G35" s="94"/>
      <c r="H35" s="95"/>
    </row>
    <row r="36" spans="2:8" ht="82.5" customHeight="1" x14ac:dyDescent="0.3">
      <c r="B36" s="91"/>
      <c r="C36" s="182" t="s">
        <v>183</v>
      </c>
      <c r="D36" s="183"/>
      <c r="E36" s="177" t="s">
        <v>182</v>
      </c>
      <c r="F36" s="178"/>
      <c r="G36" s="94"/>
      <c r="H36" s="95"/>
    </row>
    <row r="37" spans="2:8" ht="46.5" customHeight="1" x14ac:dyDescent="0.3">
      <c r="B37" s="91"/>
      <c r="C37" s="182" t="s">
        <v>39</v>
      </c>
      <c r="D37" s="183"/>
      <c r="E37" s="177" t="s">
        <v>184</v>
      </c>
      <c r="F37" s="178"/>
      <c r="G37" s="94"/>
      <c r="H37" s="95"/>
    </row>
    <row r="38" spans="2:8" ht="6.75" customHeight="1" thickBot="1" x14ac:dyDescent="0.35">
      <c r="B38" s="91"/>
      <c r="C38" s="184"/>
      <c r="D38" s="185"/>
      <c r="E38" s="186"/>
      <c r="F38" s="187"/>
      <c r="G38" s="94"/>
      <c r="H38" s="95"/>
    </row>
    <row r="39" spans="2:8" ht="15" thickTop="1" x14ac:dyDescent="0.3">
      <c r="B39" s="91"/>
      <c r="C39" s="92"/>
      <c r="D39" s="92"/>
      <c r="E39" s="93"/>
      <c r="F39" s="93"/>
      <c r="G39" s="94"/>
      <c r="H39" s="95"/>
    </row>
    <row r="40" spans="2:8" ht="21" customHeight="1" x14ac:dyDescent="0.3">
      <c r="B40" s="179" t="s">
        <v>193</v>
      </c>
      <c r="C40" s="180"/>
      <c r="D40" s="180"/>
      <c r="E40" s="180"/>
      <c r="F40" s="180"/>
      <c r="G40" s="180"/>
      <c r="H40" s="181"/>
    </row>
    <row r="41" spans="2:8" ht="20.25" customHeight="1" x14ac:dyDescent="0.3">
      <c r="B41" s="179" t="s">
        <v>194</v>
      </c>
      <c r="C41" s="180"/>
      <c r="D41" s="180"/>
      <c r="E41" s="180"/>
      <c r="F41" s="180"/>
      <c r="G41" s="180"/>
      <c r="H41" s="181"/>
    </row>
    <row r="42" spans="2:8" ht="20.25" customHeight="1" x14ac:dyDescent="0.3">
      <c r="B42" s="179" t="s">
        <v>195</v>
      </c>
      <c r="C42" s="180"/>
      <c r="D42" s="180"/>
      <c r="E42" s="180"/>
      <c r="F42" s="180"/>
      <c r="G42" s="180"/>
      <c r="H42" s="181"/>
    </row>
    <row r="43" spans="2:8" ht="20.25" customHeight="1" x14ac:dyDescent="0.3">
      <c r="B43" s="179" t="s">
        <v>196</v>
      </c>
      <c r="C43" s="180"/>
      <c r="D43" s="180"/>
      <c r="E43" s="180"/>
      <c r="F43" s="180"/>
      <c r="G43" s="180"/>
      <c r="H43" s="181"/>
    </row>
    <row r="44" spans="2:8" x14ac:dyDescent="0.3">
      <c r="B44" s="179" t="s">
        <v>197</v>
      </c>
      <c r="C44" s="180"/>
      <c r="D44" s="180"/>
      <c r="E44" s="180"/>
      <c r="F44" s="180"/>
      <c r="G44" s="180"/>
      <c r="H44" s="181"/>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BQ70"/>
  <sheetViews>
    <sheetView tabSelected="1" topLeftCell="A6" zoomScale="80" zoomScaleNormal="80" workbookViewId="0">
      <selection activeCell="AL11" sqref="AL11"/>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7" width="35" style="1" customWidth="1"/>
    <col min="8" max="8" width="18.109375" style="5" customWidth="1"/>
    <col min="9" max="9" width="14.33203125" style="1" customWidth="1"/>
    <col min="10" max="10" width="12" style="1" customWidth="1"/>
    <col min="11" max="11" width="6.33203125" style="1" bestFit="1" customWidth="1"/>
    <col min="12" max="12" width="24.44140625" style="1" bestFit="1" customWidth="1"/>
    <col min="13" max="13" width="28.33203125" style="1" hidden="1" customWidth="1"/>
    <col min="14" max="14" width="17.5546875" style="1" customWidth="1"/>
    <col min="15" max="15" width="6.33203125" style="1" bestFit="1" customWidth="1"/>
    <col min="16" max="16" width="16" style="1" customWidth="1"/>
    <col min="17" max="17" width="5.88671875" style="1" customWidth="1"/>
    <col min="18" max="18" width="5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4.6640625" style="1" bestFit="1" customWidth="1"/>
    <col min="26" max="26" width="38.5546875" style="1" bestFit="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3" style="1" customWidth="1"/>
    <col min="34" max="34" width="18.88671875" style="1" customWidth="1"/>
    <col min="35" max="35" width="16.88671875" style="1" customWidth="1"/>
    <col min="36" max="36" width="17.33203125" style="1" customWidth="1"/>
    <col min="37" max="37" width="36.5546875" style="1" customWidth="1"/>
    <col min="38" max="39" width="21" style="1" customWidth="1"/>
    <col min="40" max="40" width="38.33203125" style="1" customWidth="1"/>
    <col min="41" max="41" width="29.88671875" style="1" customWidth="1"/>
    <col min="42" max="42" width="21.33203125" style="1" customWidth="1"/>
    <col min="43" max="43" width="30.88671875" style="1" customWidth="1"/>
    <col min="44" max="44" width="38" style="1" customWidth="1"/>
    <col min="45" max="16384" width="11.44140625" style="1"/>
  </cols>
  <sheetData>
    <row r="1" spans="1:69" ht="16.5" customHeight="1" x14ac:dyDescent="0.25">
      <c r="A1" s="238" t="s">
        <v>139</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40"/>
      <c r="AM1" s="143"/>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row>
    <row r="2" spans="1:69" ht="24" customHeight="1" x14ac:dyDescent="0.25">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3"/>
      <c r="AM2" s="143"/>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row>
    <row r="3" spans="1:69"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26.25" customHeight="1" x14ac:dyDescent="0.25">
      <c r="A4" s="248" t="s">
        <v>43</v>
      </c>
      <c r="B4" s="249"/>
      <c r="C4" s="225" t="s">
        <v>215</v>
      </c>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144"/>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30" customHeight="1" x14ac:dyDescent="0.25">
      <c r="A5" s="248" t="s">
        <v>125</v>
      </c>
      <c r="B5" s="249"/>
      <c r="C5" s="226" t="s">
        <v>216</v>
      </c>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145"/>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49.5" customHeight="1" x14ac:dyDescent="0.25">
      <c r="A6" s="248" t="s">
        <v>44</v>
      </c>
      <c r="B6" s="249"/>
      <c r="C6" s="226" t="s">
        <v>217</v>
      </c>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145"/>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x14ac:dyDescent="0.25">
      <c r="A7" s="244" t="s">
        <v>134</v>
      </c>
      <c r="B7" s="245"/>
      <c r="C7" s="246"/>
      <c r="D7" s="246"/>
      <c r="E7" s="246"/>
      <c r="F7" s="246"/>
      <c r="G7" s="246"/>
      <c r="H7" s="246"/>
      <c r="I7" s="247"/>
      <c r="J7" s="235" t="s">
        <v>135</v>
      </c>
      <c r="K7" s="246"/>
      <c r="L7" s="246"/>
      <c r="M7" s="246"/>
      <c r="N7" s="246"/>
      <c r="O7" s="246"/>
      <c r="P7" s="247"/>
      <c r="Q7" s="235" t="s">
        <v>136</v>
      </c>
      <c r="R7" s="246"/>
      <c r="S7" s="246"/>
      <c r="T7" s="246"/>
      <c r="U7" s="246"/>
      <c r="V7" s="246"/>
      <c r="W7" s="246"/>
      <c r="X7" s="246"/>
      <c r="Y7" s="247"/>
      <c r="Z7" s="235" t="s">
        <v>137</v>
      </c>
      <c r="AA7" s="246"/>
      <c r="AB7" s="246"/>
      <c r="AC7" s="246"/>
      <c r="AD7" s="246"/>
      <c r="AE7" s="246"/>
      <c r="AF7" s="247"/>
      <c r="AG7" s="235" t="s">
        <v>34</v>
      </c>
      <c r="AH7" s="246"/>
      <c r="AI7" s="246"/>
      <c r="AJ7" s="246"/>
      <c r="AK7" s="246"/>
      <c r="AL7" s="247"/>
      <c r="AM7" s="146"/>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16.5" customHeight="1" x14ac:dyDescent="0.25">
      <c r="A8" s="250" t="s">
        <v>0</v>
      </c>
      <c r="B8" s="237" t="s">
        <v>2</v>
      </c>
      <c r="C8" s="221" t="s">
        <v>3</v>
      </c>
      <c r="D8" s="221" t="s">
        <v>42</v>
      </c>
      <c r="E8" s="220" t="s">
        <v>203</v>
      </c>
      <c r="F8" s="252" t="s">
        <v>1</v>
      </c>
      <c r="G8" s="130"/>
      <c r="H8" s="220" t="s">
        <v>50</v>
      </c>
      <c r="I8" s="221" t="s">
        <v>130</v>
      </c>
      <c r="J8" s="233" t="s">
        <v>33</v>
      </c>
      <c r="K8" s="234" t="s">
        <v>5</v>
      </c>
      <c r="L8" s="220" t="s">
        <v>86</v>
      </c>
      <c r="M8" s="220" t="s">
        <v>91</v>
      </c>
      <c r="N8" s="236" t="s">
        <v>45</v>
      </c>
      <c r="O8" s="234" t="s">
        <v>5</v>
      </c>
      <c r="P8" s="221" t="s">
        <v>48</v>
      </c>
      <c r="Q8" s="217" t="s">
        <v>11</v>
      </c>
      <c r="R8" s="216" t="s">
        <v>152</v>
      </c>
      <c r="S8" s="220" t="s">
        <v>12</v>
      </c>
      <c r="T8" s="216" t="s">
        <v>8</v>
      </c>
      <c r="U8" s="216"/>
      <c r="V8" s="216"/>
      <c r="W8" s="216"/>
      <c r="X8" s="216"/>
      <c r="Y8" s="216"/>
      <c r="Z8" s="219" t="s">
        <v>133</v>
      </c>
      <c r="AA8" s="219" t="s">
        <v>46</v>
      </c>
      <c r="AB8" s="219" t="s">
        <v>5</v>
      </c>
      <c r="AC8" s="219" t="s">
        <v>47</v>
      </c>
      <c r="AD8" s="219" t="s">
        <v>5</v>
      </c>
      <c r="AE8" s="219" t="s">
        <v>49</v>
      </c>
      <c r="AF8" s="217" t="s">
        <v>29</v>
      </c>
      <c r="AG8" s="216" t="s">
        <v>34</v>
      </c>
      <c r="AH8" s="216" t="s">
        <v>35</v>
      </c>
      <c r="AI8" s="216" t="s">
        <v>36</v>
      </c>
      <c r="AJ8" s="216" t="s">
        <v>38</v>
      </c>
      <c r="AK8" s="216" t="s">
        <v>37</v>
      </c>
      <c r="AL8" s="216" t="s">
        <v>39</v>
      </c>
      <c r="AM8" s="146"/>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s="4" customFormat="1" ht="94.5" customHeight="1" x14ac:dyDescent="0.25">
      <c r="A9" s="251"/>
      <c r="B9" s="237"/>
      <c r="C9" s="216"/>
      <c r="D9" s="216"/>
      <c r="E9" s="233"/>
      <c r="F9" s="253"/>
      <c r="G9" s="130" t="s">
        <v>204</v>
      </c>
      <c r="H9" s="221"/>
      <c r="I9" s="216"/>
      <c r="J9" s="221"/>
      <c r="K9" s="235"/>
      <c r="L9" s="221"/>
      <c r="M9" s="221"/>
      <c r="N9" s="235"/>
      <c r="O9" s="235"/>
      <c r="P9" s="216"/>
      <c r="Q9" s="218"/>
      <c r="R9" s="216"/>
      <c r="S9" s="221"/>
      <c r="T9" s="7" t="s">
        <v>13</v>
      </c>
      <c r="U9" s="7" t="s">
        <v>17</v>
      </c>
      <c r="V9" s="7" t="s">
        <v>28</v>
      </c>
      <c r="W9" s="7" t="s">
        <v>18</v>
      </c>
      <c r="X9" s="7" t="s">
        <v>21</v>
      </c>
      <c r="Y9" s="7" t="s">
        <v>24</v>
      </c>
      <c r="Z9" s="219"/>
      <c r="AA9" s="219"/>
      <c r="AB9" s="219"/>
      <c r="AC9" s="219"/>
      <c r="AD9" s="219"/>
      <c r="AE9" s="219"/>
      <c r="AF9" s="218"/>
      <c r="AG9" s="216"/>
      <c r="AH9" s="216"/>
      <c r="AI9" s="216"/>
      <c r="AJ9" s="216"/>
      <c r="AK9" s="216"/>
      <c r="AL9" s="216"/>
      <c r="AM9" s="146"/>
      <c r="AN9" s="8"/>
      <c r="AO9" s="8"/>
      <c r="AP9" s="8"/>
      <c r="AQ9" s="8"/>
      <c r="AR9" s="8"/>
      <c r="AS9" s="25"/>
      <c r="AT9" s="25"/>
      <c r="AU9" s="25"/>
      <c r="AV9" s="25"/>
      <c r="AW9" s="25"/>
      <c r="AX9" s="25"/>
      <c r="AY9" s="25"/>
      <c r="AZ9" s="25"/>
      <c r="BA9" s="25"/>
      <c r="BB9" s="25"/>
      <c r="BC9" s="25"/>
      <c r="BD9" s="25"/>
      <c r="BE9" s="25"/>
      <c r="BF9" s="25"/>
      <c r="BG9" s="25"/>
      <c r="BH9" s="25"/>
      <c r="BI9" s="25"/>
      <c r="BJ9" s="25"/>
      <c r="BK9" s="25"/>
      <c r="BL9" s="25"/>
      <c r="BM9" s="25"/>
      <c r="BN9" s="25"/>
      <c r="BO9" s="25"/>
      <c r="BP9" s="25"/>
      <c r="BQ9" s="25"/>
    </row>
    <row r="10" spans="1:69" s="3" customFormat="1" ht="144" customHeight="1" x14ac:dyDescent="0.25">
      <c r="A10" s="188">
        <v>1</v>
      </c>
      <c r="B10" s="191" t="s">
        <v>127</v>
      </c>
      <c r="C10" s="191" t="s">
        <v>219</v>
      </c>
      <c r="D10" s="194" t="s">
        <v>223</v>
      </c>
      <c r="E10" s="139" t="s">
        <v>220</v>
      </c>
      <c r="F10" s="197" t="s">
        <v>222</v>
      </c>
      <c r="G10" s="197" t="s">
        <v>218</v>
      </c>
      <c r="H10" s="210" t="s">
        <v>118</v>
      </c>
      <c r="I10" s="213">
        <v>1500</v>
      </c>
      <c r="J10" s="207" t="str">
        <f>IF(I10&lt;=0,"",IF(I10&lt;=2,"Muy Baja",IF(I10&lt;=24,"Baja",IF(I10&lt;=500,"Media",IF(I10&lt;=5000,"Alta","Muy Alta")))))</f>
        <v>Alta</v>
      </c>
      <c r="K10" s="201">
        <f>IF(J10="","",IF(J10="Muy Baja",0.2,IF(J10="Baja",0.4,IF(J10="Media",0.6,IF(J10="Alta",0.8,IF(J10="Muy Alta",1,))))))</f>
        <v>0.8</v>
      </c>
      <c r="L10" s="204" t="s">
        <v>145</v>
      </c>
      <c r="M10" s="201"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07"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01">
        <f ca="1">IF(N10="","",IF(N10="Leve",0.2,IF(N10="Menor",0.4,IF(N10="Moderado",0.6,IF(N10="Mayor",0.8,IF(N10="Catastrófico",1,))))))</f>
        <v>0.6</v>
      </c>
      <c r="P10" s="198"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42" t="s">
        <v>224</v>
      </c>
      <c r="S10" s="107" t="str">
        <f>IF(OR(T10="Preventivo",T10="Detectivo"),"Probabilidad",IF(T10="Correctivo","Impacto",""))</f>
        <v>Probabilidad</v>
      </c>
      <c r="T10" s="113" t="s">
        <v>14</v>
      </c>
      <c r="U10" s="113" t="s">
        <v>9</v>
      </c>
      <c r="V10" s="114" t="str">
        <f>IF(AND(T10="Preventivo",U10="Automático"),"50%",IF(AND(T10="Preventivo",U10="Manual"),"40%",IF(AND(T10="Detectivo",U10="Automático"),"40%",IF(AND(T10="Detectivo",U10="Manual"),"30%",IF(AND(T10="Correctivo",U10="Automático"),"35%",IF(AND(T10="Correctivo",U10="Manual"),"25%",""))))))</f>
        <v>40%</v>
      </c>
      <c r="W10" s="113" t="s">
        <v>20</v>
      </c>
      <c r="X10" s="113" t="s">
        <v>22</v>
      </c>
      <c r="Y10" s="113" t="s">
        <v>114</v>
      </c>
      <c r="Z10" s="108">
        <f>IFERROR(IF(S10="Probabilidad",(K10-(+K10*V10)),IF(S10="Impacto",K10,"")),"")</f>
        <v>0.48</v>
      </c>
      <c r="AA10" s="116" t="str">
        <f>IFERROR(IF(Z10="","",IF(Z10&lt;=0.2,"Muy Baja",IF(Z10&lt;=0.4,"Baja",IF(Z10&lt;=0.6,"Media",IF(Z10&lt;=0.8,"Alta","Muy Alta"))))),"")</f>
        <v>Media</v>
      </c>
      <c r="AB10" s="117">
        <f>+Z10</f>
        <v>0.48</v>
      </c>
      <c r="AC10" s="116" t="str">
        <f ca="1">IFERROR(IF(AD10="","",IF(AD10&lt;=0.2,"Leve",IF(AD10&lt;=0.4,"Menor",IF(AD10&lt;=0.6,"Moderado",IF(AD10&lt;=0.8,"Mayor","Catastrófico"))))),"")</f>
        <v>Moderado</v>
      </c>
      <c r="AD10" s="117">
        <f ca="1">IFERROR(IF(S10="Impacto",(O10-(+O10*V10)),IF(S10="Probabilidad",O10,"")),"")</f>
        <v>0.6</v>
      </c>
      <c r="AE10" s="118"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227" t="s">
        <v>131</v>
      </c>
      <c r="AG10" s="229" t="s">
        <v>226</v>
      </c>
      <c r="AH10" s="229" t="s">
        <v>227</v>
      </c>
      <c r="AI10" s="231" t="s">
        <v>228</v>
      </c>
      <c r="AJ10" s="148">
        <v>44747</v>
      </c>
      <c r="AK10" s="141" t="s">
        <v>229</v>
      </c>
      <c r="AL10" s="115" t="s">
        <v>41</v>
      </c>
      <c r="AM10" s="146"/>
      <c r="AN10" s="8"/>
      <c r="AO10" s="8"/>
      <c r="AP10" s="8"/>
      <c r="AQ10" s="8"/>
      <c r="AR10" s="8"/>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row>
    <row r="11" spans="1:69" ht="140.4" x14ac:dyDescent="0.25">
      <c r="A11" s="189"/>
      <c r="B11" s="192"/>
      <c r="C11" s="192"/>
      <c r="D11" s="195"/>
      <c r="E11" s="139" t="s">
        <v>221</v>
      </c>
      <c r="F11" s="197"/>
      <c r="G11" s="197"/>
      <c r="H11" s="211"/>
      <c r="I11" s="214"/>
      <c r="J11" s="208"/>
      <c r="K11" s="202"/>
      <c r="L11" s="205"/>
      <c r="M11" s="202">
        <f ca="1">IF(NOT(ISERROR(MATCH(L11,_xlfn.ANCHORARRAY(#REF!),0))),#REF!&amp;"Por favor no seleccionar los criterios de impacto",L11)</f>
        <v>0</v>
      </c>
      <c r="N11" s="208"/>
      <c r="O11" s="202"/>
      <c r="P11" s="199"/>
      <c r="Q11" s="105">
        <v>2</v>
      </c>
      <c r="R11" s="106" t="s">
        <v>225</v>
      </c>
      <c r="S11" s="107" t="str">
        <f>IF(OR(T11="Preventivo",T11="Detectivo"),"Probabilidad",IF(T11="Correctivo","Impacto",""))</f>
        <v>Probabilidad</v>
      </c>
      <c r="T11" s="113" t="s">
        <v>15</v>
      </c>
      <c r="U11" s="113" t="s">
        <v>9</v>
      </c>
      <c r="V11" s="114" t="str">
        <f t="shared" ref="V11" si="0">IF(AND(T11="Preventivo",U11="Automático"),"50%",IF(AND(T11="Preventivo",U11="Manual"),"40%",IF(AND(T11="Detectivo",U11="Automático"),"40%",IF(AND(T11="Detectivo",U11="Manual"),"30%",IF(AND(T11="Correctivo",U11="Automático"),"35%",IF(AND(T11="Correctivo",U11="Manual"),"25%",""))))))</f>
        <v>30%</v>
      </c>
      <c r="W11" s="113" t="s">
        <v>20</v>
      </c>
      <c r="X11" s="113" t="s">
        <v>22</v>
      </c>
      <c r="Y11" s="113" t="s">
        <v>114</v>
      </c>
      <c r="Z11" s="108">
        <f>IFERROR(IF(AND(S10="Probabilidad",S11="Probabilidad"),(AB10-(+AB10*V11)),IF(AND(S10="Impacto",S11="Probabilidad"),(K10-(+K10*V11)),IF(S11="Impacto",AB10,""))),"")</f>
        <v>0.33599999999999997</v>
      </c>
      <c r="AA11" s="116" t="str">
        <f t="shared" ref="AA11" si="1">IFERROR(IF(Z11="","",IF(Z11&lt;=0.2,"Muy Baja",IF(Z11&lt;=0.4,"Baja",IF(Z11&lt;=0.6,"Media",IF(Z11&lt;=0.8,"Alta","Muy Alta"))))),"")</f>
        <v>Baja</v>
      </c>
      <c r="AB11" s="117">
        <f>+Z11</f>
        <v>0.33599999999999997</v>
      </c>
      <c r="AC11" s="116" t="str">
        <f t="shared" ref="AC11" ca="1" si="2">IFERROR(IF(AD11="","",IF(AD11&lt;=0.2,"Leve",IF(AD11&lt;=0.4,"Menor",IF(AD11&lt;=0.6,"Moderado",IF(AD11&lt;=0.8,"Mayor","Catastrófico"))))),"")</f>
        <v>Moderado</v>
      </c>
      <c r="AD11" s="117">
        <f ca="1">IFERROR(IF(AND(S10="Impacto",S11="Impacto"),(AD10-(+AD10*V11)),IF(AND(S10="Probabilidad",S11="Impacto"),(O10-(+O10*V11)),IF(S11="Probabilidad",AD10,""))),"")</f>
        <v>0.6</v>
      </c>
      <c r="AE11" s="118" t="str">
        <f t="shared" ref="AE11" ca="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228"/>
      <c r="AG11" s="230"/>
      <c r="AH11" s="230"/>
      <c r="AI11" s="232"/>
      <c r="AJ11" s="147">
        <v>44747</v>
      </c>
      <c r="AK11" s="141" t="s">
        <v>230</v>
      </c>
      <c r="AL11" s="110" t="s">
        <v>41</v>
      </c>
      <c r="AM11" s="146"/>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row>
    <row r="12" spans="1:69" ht="80.25" customHeight="1" x14ac:dyDescent="0.25">
      <c r="A12" s="189"/>
      <c r="B12" s="192"/>
      <c r="C12" s="192"/>
      <c r="D12" s="195"/>
      <c r="E12" s="140"/>
      <c r="F12" s="197"/>
      <c r="G12" s="197"/>
      <c r="H12" s="211"/>
      <c r="I12" s="214"/>
      <c r="J12" s="208"/>
      <c r="K12" s="202"/>
      <c r="L12" s="205"/>
      <c r="M12" s="202">
        <f ca="1">IF(NOT(ISERROR(MATCH(L12,_xlfn.ANCHORARRAY(#REF!),0))),#REF!&amp;"Por favor no seleccionar los criterios de impacto",L12)</f>
        <v>0</v>
      </c>
      <c r="N12" s="208"/>
      <c r="O12" s="202"/>
      <c r="P12" s="199"/>
      <c r="Q12" s="105">
        <v>3</v>
      </c>
      <c r="R12" s="112"/>
      <c r="S12" s="107" t="str">
        <f t="shared" ref="S12:S15" si="4">IF(OR(T12="Preventivo",T12="Detectivo"),"Probabilidad",IF(T12="Correctivo","Impacto",""))</f>
        <v/>
      </c>
      <c r="T12" s="113"/>
      <c r="U12" s="113"/>
      <c r="V12" s="114" t="str">
        <f t="shared" ref="V12:V15" si="5">IF(AND(T12="Preventivo",U12="Automático"),"50%",IF(AND(T12="Preventivo",U12="Manual"),"40%",IF(AND(T12="Detectivo",U12="Automático"),"40%",IF(AND(T12="Detectivo",U12="Manual"),"30%",IF(AND(T12="Correctivo",U12="Automático"),"35%",IF(AND(T12="Correctivo",U12="Manual"),"25%",""))))))</f>
        <v/>
      </c>
      <c r="W12" s="113"/>
      <c r="X12" s="113"/>
      <c r="Y12" s="113"/>
      <c r="Z12" s="108" t="str">
        <f>IFERROR(IF(AND(S11="Probabilidad",S12="Probabilidad"),(AB11-(+AB11*V12)),IF(AND(S11="Impacto",S12="Probabilidad"),(AB10-(+AB10*V12)),IF(S12="Impacto",AB11,""))),"")</f>
        <v/>
      </c>
      <c r="AA12" s="116" t="str">
        <f t="shared" ref="AA12:AA15" si="6">IFERROR(IF(Z12="","",IF(Z12&lt;=0.2,"Muy Baja",IF(Z12&lt;=0.4,"Baja",IF(Z12&lt;=0.6,"Media",IF(Z12&lt;=0.8,"Alta","Muy Alta"))))),"")</f>
        <v/>
      </c>
      <c r="AB12" s="117" t="str">
        <f t="shared" ref="AB12:AB15" si="7">+Z12</f>
        <v/>
      </c>
      <c r="AC12" s="116" t="str">
        <f t="shared" ref="AC12:AC15" si="8">IFERROR(IF(AD12="","",IF(AD12&lt;=0.2,"Leve",IF(AD12&lt;=0.4,"Menor",IF(AD12&lt;=0.6,"Moderado",IF(AD12&lt;=0.8,"Mayor","Catastrófico"))))),"")</f>
        <v/>
      </c>
      <c r="AD12" s="117" t="str">
        <f t="shared" ref="AD12:AD15" si="9">IFERROR(IF(AND(S11="Impacto",S12="Impacto"),(AD11-(+AD11*V12)),IF(AND(S11="Probabilidad",S12="Impacto"),(AD10-(+AD10*V12)),IF(S12="Probabilidad",AD11,""))),"")</f>
        <v/>
      </c>
      <c r="AE12" s="118" t="str">
        <f t="shared" ref="AE12:AE15"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19"/>
      <c r="AG12" s="109"/>
      <c r="AH12" s="110"/>
      <c r="AI12" s="111"/>
      <c r="AJ12" s="111"/>
      <c r="AK12" s="109"/>
      <c r="AL12" s="110"/>
      <c r="AM12" s="146"/>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row>
    <row r="13" spans="1:69" ht="46.5" customHeight="1" x14ac:dyDescent="0.25">
      <c r="A13" s="189"/>
      <c r="B13" s="192"/>
      <c r="C13" s="192"/>
      <c r="D13" s="195"/>
      <c r="E13" s="131"/>
      <c r="F13" s="197"/>
      <c r="G13" s="197"/>
      <c r="H13" s="211"/>
      <c r="I13" s="214"/>
      <c r="J13" s="208"/>
      <c r="K13" s="202"/>
      <c r="L13" s="205"/>
      <c r="M13" s="202">
        <f ca="1">IF(NOT(ISERROR(MATCH(L13,_xlfn.ANCHORARRAY(#REF!),0))),#REF!&amp;"Por favor no seleccionar los criterios de impacto",L13)</f>
        <v>0</v>
      </c>
      <c r="N13" s="208"/>
      <c r="O13" s="202"/>
      <c r="P13" s="199"/>
      <c r="Q13" s="105">
        <v>4</v>
      </c>
      <c r="R13" s="106"/>
      <c r="S13" s="107" t="str">
        <f t="shared" si="4"/>
        <v/>
      </c>
      <c r="T13" s="113"/>
      <c r="U13" s="113"/>
      <c r="V13" s="114" t="str">
        <f t="shared" si="5"/>
        <v/>
      </c>
      <c r="W13" s="113"/>
      <c r="X13" s="113"/>
      <c r="Y13" s="113"/>
      <c r="Z13" s="108" t="str">
        <f t="shared" ref="Z13:Z15" si="11">IFERROR(IF(AND(S12="Probabilidad",S13="Probabilidad"),(AB12-(+AB12*V13)),IF(AND(S12="Impacto",S13="Probabilidad"),(AB11-(+AB11*V13)),IF(S13="Impacto",AB12,""))),"")</f>
        <v/>
      </c>
      <c r="AA13" s="116" t="str">
        <f t="shared" si="6"/>
        <v/>
      </c>
      <c r="AB13" s="117" t="str">
        <f t="shared" si="7"/>
        <v/>
      </c>
      <c r="AC13" s="116" t="str">
        <f t="shared" si="8"/>
        <v/>
      </c>
      <c r="AD13" s="117" t="str">
        <f t="shared" si="9"/>
        <v/>
      </c>
      <c r="AE13" s="118" t="str">
        <f t="shared" si="10"/>
        <v/>
      </c>
      <c r="AF13" s="119"/>
      <c r="AG13" s="109"/>
      <c r="AH13" s="110"/>
      <c r="AI13" s="111"/>
      <c r="AJ13" s="111"/>
      <c r="AK13" s="109"/>
      <c r="AL13" s="110"/>
      <c r="AM13" s="146"/>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48.75" customHeight="1" x14ac:dyDescent="0.25">
      <c r="A14" s="189"/>
      <c r="B14" s="192"/>
      <c r="C14" s="192"/>
      <c r="D14" s="195"/>
      <c r="E14" s="131"/>
      <c r="F14" s="197"/>
      <c r="G14" s="197"/>
      <c r="H14" s="211"/>
      <c r="I14" s="214"/>
      <c r="J14" s="208"/>
      <c r="K14" s="202"/>
      <c r="L14" s="205"/>
      <c r="M14" s="202">
        <f ca="1">IF(NOT(ISERROR(MATCH(L14,_xlfn.ANCHORARRAY(#REF!),0))),#REF!&amp;"Por favor no seleccionar los criterios de impacto",L14)</f>
        <v>0</v>
      </c>
      <c r="N14" s="208"/>
      <c r="O14" s="202"/>
      <c r="P14" s="199"/>
      <c r="Q14" s="105">
        <v>5</v>
      </c>
      <c r="R14" s="106"/>
      <c r="S14" s="107" t="str">
        <f t="shared" si="4"/>
        <v/>
      </c>
      <c r="T14" s="113"/>
      <c r="U14" s="113"/>
      <c r="V14" s="114" t="str">
        <f t="shared" si="5"/>
        <v/>
      </c>
      <c r="W14" s="113"/>
      <c r="X14" s="113"/>
      <c r="Y14" s="113"/>
      <c r="Z14" s="108" t="str">
        <f t="shared" si="11"/>
        <v/>
      </c>
      <c r="AA14" s="116" t="str">
        <f t="shared" si="6"/>
        <v/>
      </c>
      <c r="AB14" s="117" t="str">
        <f t="shared" si="7"/>
        <v/>
      </c>
      <c r="AC14" s="116" t="str">
        <f t="shared" si="8"/>
        <v/>
      </c>
      <c r="AD14" s="117" t="str">
        <f t="shared" si="9"/>
        <v/>
      </c>
      <c r="AE14" s="118" t="str">
        <f t="shared" si="10"/>
        <v/>
      </c>
      <c r="AF14" s="119"/>
      <c r="AG14" s="109"/>
      <c r="AH14" s="110"/>
      <c r="AI14" s="111"/>
      <c r="AJ14" s="111"/>
      <c r="AK14" s="109"/>
      <c r="AL14" s="110"/>
      <c r="AM14" s="146"/>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88.5" customHeight="1" x14ac:dyDescent="0.25">
      <c r="A15" s="190"/>
      <c r="B15" s="193"/>
      <c r="C15" s="193"/>
      <c r="D15" s="196"/>
      <c r="E15" s="131"/>
      <c r="F15" s="197"/>
      <c r="G15" s="197"/>
      <c r="H15" s="212"/>
      <c r="I15" s="215"/>
      <c r="J15" s="209"/>
      <c r="K15" s="203"/>
      <c r="L15" s="206"/>
      <c r="M15" s="203">
        <f ca="1">IF(NOT(ISERROR(MATCH(L15,_xlfn.ANCHORARRAY(#REF!),0))),#REF!&amp;"Por favor no seleccionar los criterios de impacto",L15)</f>
        <v>0</v>
      </c>
      <c r="N15" s="209"/>
      <c r="O15" s="203"/>
      <c r="P15" s="200"/>
      <c r="Q15" s="105">
        <v>6</v>
      </c>
      <c r="R15" s="106"/>
      <c r="S15" s="107" t="str">
        <f t="shared" si="4"/>
        <v/>
      </c>
      <c r="T15" s="113"/>
      <c r="U15" s="113"/>
      <c r="V15" s="114" t="str">
        <f t="shared" si="5"/>
        <v/>
      </c>
      <c r="W15" s="113"/>
      <c r="X15" s="113"/>
      <c r="Y15" s="113"/>
      <c r="Z15" s="108" t="str">
        <f t="shared" si="11"/>
        <v/>
      </c>
      <c r="AA15" s="116" t="str">
        <f t="shared" si="6"/>
        <v/>
      </c>
      <c r="AB15" s="117" t="str">
        <f t="shared" si="7"/>
        <v/>
      </c>
      <c r="AC15" s="116" t="str">
        <f t="shared" si="8"/>
        <v/>
      </c>
      <c r="AD15" s="117" t="str">
        <f t="shared" si="9"/>
        <v/>
      </c>
      <c r="AE15" s="118" t="str">
        <f t="shared" si="10"/>
        <v/>
      </c>
      <c r="AF15" s="119"/>
      <c r="AG15" s="109"/>
      <c r="AH15" s="110"/>
      <c r="AI15" s="111"/>
      <c r="AJ15" s="111"/>
      <c r="AK15" s="109"/>
      <c r="AL15" s="110"/>
      <c r="AM15" s="146"/>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71.25" customHeight="1" x14ac:dyDescent="0.25">
      <c r="A16" s="6"/>
      <c r="B16" s="222" t="s">
        <v>126</v>
      </c>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4"/>
    </row>
    <row r="17" spans="1:8" ht="30" customHeight="1" x14ac:dyDescent="0.25"/>
    <row r="18" spans="1:8" ht="25.5" customHeight="1" x14ac:dyDescent="0.25">
      <c r="A18" s="1"/>
      <c r="B18" s="24" t="s">
        <v>138</v>
      </c>
      <c r="C18" s="1"/>
      <c r="D18" s="1"/>
      <c r="E18" s="1"/>
      <c r="H18" s="1"/>
    </row>
    <row r="19" spans="1:8" ht="25.5" customHeight="1" x14ac:dyDescent="0.25"/>
    <row r="20" spans="1:8" ht="24" customHeight="1" x14ac:dyDescent="0.25"/>
    <row r="21" spans="1:8" ht="25.5" customHeight="1" x14ac:dyDescent="0.25"/>
    <row r="22" spans="1:8" ht="30.75" customHeight="1" x14ac:dyDescent="0.25"/>
    <row r="23" spans="1:8" ht="26.25" customHeight="1" x14ac:dyDescent="0.25"/>
    <row r="24" spans="1:8" ht="26.25" customHeight="1" x14ac:dyDescent="0.25"/>
    <row r="25" spans="1:8" ht="26.25" customHeight="1" x14ac:dyDescent="0.25"/>
    <row r="26" spans="1:8" ht="26.25" customHeight="1" x14ac:dyDescent="0.25"/>
    <row r="27" spans="1:8" ht="26.25" customHeight="1" x14ac:dyDescent="0.25"/>
    <row r="28" spans="1:8" ht="26.25" customHeight="1" x14ac:dyDescent="0.25"/>
    <row r="29" spans="1:8" ht="26.25" customHeight="1" x14ac:dyDescent="0.25"/>
    <row r="30" spans="1:8" ht="26.25" customHeight="1" x14ac:dyDescent="0.25"/>
    <row r="31" spans="1:8" ht="26.25" customHeight="1" x14ac:dyDescent="0.25"/>
    <row r="32" spans="1:8"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19.5" customHeight="1" x14ac:dyDescent="0.25"/>
    <row r="65" ht="19.5" customHeight="1" x14ac:dyDescent="0.25"/>
    <row r="66" ht="19.5" customHeight="1" x14ac:dyDescent="0.25"/>
    <row r="67" ht="19.5" customHeight="1" x14ac:dyDescent="0.25"/>
    <row r="68" ht="19.5" customHeight="1" x14ac:dyDescent="0.25"/>
    <row r="69" ht="19.5" customHeight="1" x14ac:dyDescent="0.25"/>
    <row r="70" ht="49.5" customHeight="1" x14ac:dyDescent="0.25"/>
  </sheetData>
  <dataConsolidate/>
  <mergeCells count="64">
    <mergeCell ref="S8:S9"/>
    <mergeCell ref="A1:AL2"/>
    <mergeCell ref="A7:I7"/>
    <mergeCell ref="J7:P7"/>
    <mergeCell ref="Q7:Y7"/>
    <mergeCell ref="Z7:AF7"/>
    <mergeCell ref="AG7:AL7"/>
    <mergeCell ref="A4:B4"/>
    <mergeCell ref="A5:B5"/>
    <mergeCell ref="A6:B6"/>
    <mergeCell ref="A8:A9"/>
    <mergeCell ref="H8:H9"/>
    <mergeCell ref="F8:F9"/>
    <mergeCell ref="D8:D9"/>
    <mergeCell ref="C8:C9"/>
    <mergeCell ref="E8:E9"/>
    <mergeCell ref="B16:AL16"/>
    <mergeCell ref="C4:AL4"/>
    <mergeCell ref="C5:AL5"/>
    <mergeCell ref="C6:AL6"/>
    <mergeCell ref="AF10:AF11"/>
    <mergeCell ref="AG10:AG11"/>
    <mergeCell ref="AH10:AH11"/>
    <mergeCell ref="AI10:AI11"/>
    <mergeCell ref="AB8:AB9"/>
    <mergeCell ref="I8:I9"/>
    <mergeCell ref="J8:J9"/>
    <mergeCell ref="K8:K9"/>
    <mergeCell ref="N8:N9"/>
    <mergeCell ref="O8:O9"/>
    <mergeCell ref="B8:B9"/>
    <mergeCell ref="P8:P9"/>
    <mergeCell ref="AL8:AL9"/>
    <mergeCell ref="AK8:AK9"/>
    <mergeCell ref="AJ8:AJ9"/>
    <mergeCell ref="AI8:AI9"/>
    <mergeCell ref="AH8:AH9"/>
    <mergeCell ref="G10:G15"/>
    <mergeCell ref="H10:H15"/>
    <mergeCell ref="I10:I15"/>
    <mergeCell ref="J10:J15"/>
    <mergeCell ref="AG8:AG9"/>
    <mergeCell ref="AF8:AF9"/>
    <mergeCell ref="Q8:Q9"/>
    <mergeCell ref="AE8:AE9"/>
    <mergeCell ref="AD8:AD9"/>
    <mergeCell ref="Z8:Z9"/>
    <mergeCell ref="R8:R9"/>
    <mergeCell ref="AC8:AC9"/>
    <mergeCell ref="AA8:AA9"/>
    <mergeCell ref="T8:Y8"/>
    <mergeCell ref="L8:L9"/>
    <mergeCell ref="M8:M9"/>
    <mergeCell ref="P10:P15"/>
    <mergeCell ref="K10:K15"/>
    <mergeCell ref="L10:L15"/>
    <mergeCell ref="M10:M15"/>
    <mergeCell ref="N10:N15"/>
    <mergeCell ref="O10:O15"/>
    <mergeCell ref="A10:A15"/>
    <mergeCell ref="B10:B15"/>
    <mergeCell ref="C10:C15"/>
    <mergeCell ref="D10:D15"/>
    <mergeCell ref="F10:F15"/>
  </mergeCells>
  <conditionalFormatting sqref="J10">
    <cfRule type="cellIs" dxfId="28" priority="642" operator="equal">
      <formula>"Alta"</formula>
    </cfRule>
    <cfRule type="cellIs" dxfId="27" priority="641" operator="equal">
      <formula>"Muy Alta"</formula>
    </cfRule>
    <cfRule type="cellIs" dxfId="26" priority="645" operator="equal">
      <formula>"Muy Baja"</formula>
    </cfRule>
    <cfRule type="cellIs" dxfId="25" priority="643" operator="equal">
      <formula>"Media"</formula>
    </cfRule>
    <cfRule type="cellIs" dxfId="24" priority="644" operator="equal">
      <formula>"Baja"</formula>
    </cfRule>
  </conditionalFormatting>
  <conditionalFormatting sqref="M10:M15">
    <cfRule type="containsText" dxfId="23" priority="323" operator="containsText" text="❌">
      <formula>NOT(ISERROR(SEARCH("❌",M10)))</formula>
    </cfRule>
  </conditionalFormatting>
  <conditionalFormatting sqref="N10">
    <cfRule type="cellIs" dxfId="22" priority="639" operator="equal">
      <formula>"Menor"</formula>
    </cfRule>
    <cfRule type="cellIs" dxfId="21" priority="640" operator="equal">
      <formula>"Leve"</formula>
    </cfRule>
    <cfRule type="cellIs" dxfId="20" priority="638" operator="equal">
      <formula>"Moderado"</formula>
    </cfRule>
    <cfRule type="cellIs" dxfId="19" priority="637" operator="equal">
      <formula>"Mayor"</formula>
    </cfRule>
    <cfRule type="cellIs" dxfId="18" priority="636" operator="equal">
      <formula>"Catastrófico"</formula>
    </cfRule>
  </conditionalFormatting>
  <conditionalFormatting sqref="P10">
    <cfRule type="cellIs" dxfId="17" priority="634" operator="equal">
      <formula>"Moderado"</formula>
    </cfRule>
    <cfRule type="cellIs" dxfId="16" priority="633" operator="equal">
      <formula>"Alto"</formula>
    </cfRule>
    <cfRule type="cellIs" dxfId="15" priority="632" operator="equal">
      <formula>"Extremo"</formula>
    </cfRule>
    <cfRule type="cellIs" dxfId="14" priority="635" operator="equal">
      <formula>"Bajo"</formula>
    </cfRule>
  </conditionalFormatting>
  <conditionalFormatting sqref="AA10:AA15">
    <cfRule type="cellIs" dxfId="13" priority="319" operator="equal">
      <formula>"Alta"</formula>
    </cfRule>
    <cfRule type="cellIs" dxfId="12" priority="318" operator="equal">
      <formula>"Muy Alta"</formula>
    </cfRule>
    <cfRule type="cellIs" dxfId="11" priority="320" operator="equal">
      <formula>"Media"</formula>
    </cfRule>
    <cfRule type="cellIs" dxfId="10" priority="321" operator="equal">
      <formula>"Baja"</formula>
    </cfRule>
    <cfRule type="cellIs" dxfId="9" priority="322" operator="equal">
      <formula>"Muy Baja"</formula>
    </cfRule>
  </conditionalFormatting>
  <conditionalFormatting sqref="AC10:AC15">
    <cfRule type="cellIs" dxfId="8" priority="317" operator="equal">
      <formula>"Leve"</formula>
    </cfRule>
    <cfRule type="cellIs" dxfId="7" priority="314" operator="equal">
      <formula>"Mayor"</formula>
    </cfRule>
    <cfRule type="cellIs" dxfId="6" priority="313" operator="equal">
      <formula>"Catastrófico"</formula>
    </cfRule>
    <cfRule type="cellIs" dxfId="5" priority="315" operator="equal">
      <formula>"Moderado"</formula>
    </cfRule>
    <cfRule type="cellIs" dxfId="4" priority="316" operator="equal">
      <formula>"Menor"</formula>
    </cfRule>
  </conditionalFormatting>
  <conditionalFormatting sqref="AE10:AE15">
    <cfRule type="cellIs" dxfId="3" priority="309" operator="equal">
      <formula>"Extremo"</formula>
    </cfRule>
    <cfRule type="cellIs" dxfId="2" priority="312" operator="equal">
      <formula>"Bajo"</formula>
    </cfRule>
    <cfRule type="cellIs" dxfId="1" priority="311" operator="equal">
      <formula>"Moderado"</formula>
    </cfRule>
    <cfRule type="cellIs" dxfId="0" priority="310" operator="equal">
      <formula>"Alto"</formula>
    </cfRule>
  </conditionalFormatting>
  <pageMargins left="0.7" right="0.7" top="0.75" bottom="0.75" header="0.3" footer="0.3"/>
  <pageSetup paperSize="5" scale="46" fitToWidth="0"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T10:T15</xm:sqref>
        </x14:dataValidation>
        <x14:dataValidation type="list" allowBlank="1" showInputMessage="1" showErrorMessage="1" xr:uid="{00000000-0002-0000-0100-000001000000}">
          <x14:formula1>
            <xm:f>'Tabla Valoración controles'!$D$7:$D$8</xm:f>
          </x14:formula1>
          <xm:sqref>U10:U15</xm:sqref>
        </x14:dataValidation>
        <x14:dataValidation type="list" allowBlank="1" showInputMessage="1" showErrorMessage="1" xr:uid="{00000000-0002-0000-0100-000002000000}">
          <x14:formula1>
            <xm:f>'Tabla Valoración controles'!$D$9:$D$10</xm:f>
          </x14:formula1>
          <xm:sqref>W10:W15</xm:sqref>
        </x14:dataValidation>
        <x14:dataValidation type="list" allowBlank="1" showInputMessage="1" showErrorMessage="1" xr:uid="{00000000-0002-0000-0100-000003000000}">
          <x14:formula1>
            <xm:f>'Tabla Valoración controles'!$D$11:$D$12</xm:f>
          </x14:formula1>
          <xm:sqref>X10:X15</xm:sqref>
        </x14:dataValidation>
        <x14:dataValidation type="list" allowBlank="1" showInputMessage="1" showErrorMessage="1" xr:uid="{00000000-0002-0000-0100-000004000000}">
          <x14:formula1>
            <xm:f>'Opciones Tratamiento'!$B$9:$B$10</xm:f>
          </x14:formula1>
          <xm:sqref>AL10:AL11 AM14:AM15 AM11:AM12 AM8:AM9 AL13:AL14</xm:sqref>
        </x14:dataValidation>
        <x14:dataValidation type="list" allowBlank="1" showInputMessage="1" showErrorMessage="1" xr:uid="{00000000-0002-0000-0100-000005000000}">
          <x14:formula1>
            <xm:f>'Tabla Valoración controles'!$D$13:$D$14</xm:f>
          </x14:formula1>
          <xm:sqref>Y10:Y15</xm:sqref>
        </x14:dataValidation>
        <x14:dataValidation type="list" allowBlank="1" showInputMessage="1" showErrorMessage="1" xr:uid="{00000000-0002-0000-0100-000006000000}">
          <x14:formula1>
            <xm:f>'Opciones Tratamiento'!$B$13:$B$19</xm:f>
          </x14:formula1>
          <xm:sqref>H10:H15</xm:sqref>
        </x14:dataValidation>
        <x14:dataValidation type="list" allowBlank="1" showInputMessage="1" showErrorMessage="1" xr:uid="{00000000-0002-0000-0100-000007000000}">
          <x14:formula1>
            <xm:f>'Opciones Tratamiento'!$E$2:$E$4</xm:f>
          </x14:formula1>
          <xm:sqref>B10:B15</xm:sqref>
        </x14:dataValidation>
        <x14:dataValidation type="list" allowBlank="1" showInputMessage="1" showErrorMessage="1" xr:uid="{00000000-0002-0000-0100-000008000000}">
          <x14:formula1>
            <xm:f>'Opciones Tratamiento'!$B$2:$B$5</xm:f>
          </x14:formula1>
          <xm:sqref>AF10 AF12:AF15</xm:sqref>
        </x14:dataValidation>
        <x14:dataValidation type="list" allowBlank="1" showInputMessage="1" showErrorMessage="1" xr:uid="{00000000-0002-0000-0100-000009000000}">
          <x14:formula1>
            <xm:f>'Tabla Impacto'!$F$210:$F$221</xm:f>
          </x14:formula1>
          <xm:sqref>L10:L15</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 AG12:AG15</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 AH12:AH15</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 AI12:AI15</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AJ10:AJ15</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4" zoomScale="40" zoomScaleNormal="40" workbookViewId="0">
      <selection activeCell="AH72" sqref="AH72"/>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254" t="s">
        <v>150</v>
      </c>
      <c r="C2" s="254"/>
      <c r="D2" s="254"/>
      <c r="E2" s="254"/>
      <c r="F2" s="254"/>
      <c r="G2" s="254"/>
      <c r="H2" s="254"/>
      <c r="I2" s="254"/>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254"/>
      <c r="C3" s="254"/>
      <c r="D3" s="254"/>
      <c r="E3" s="254"/>
      <c r="F3" s="254"/>
      <c r="G3" s="254"/>
      <c r="H3" s="254"/>
      <c r="I3" s="254"/>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254"/>
      <c r="C4" s="254"/>
      <c r="D4" s="254"/>
      <c r="E4" s="254"/>
      <c r="F4" s="254"/>
      <c r="G4" s="254"/>
      <c r="H4" s="254"/>
      <c r="I4" s="254"/>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302" t="s">
        <v>4</v>
      </c>
      <c r="C6" s="302"/>
      <c r="D6" s="303"/>
      <c r="E6" s="292" t="s">
        <v>111</v>
      </c>
      <c r="F6" s="293"/>
      <c r="G6" s="293"/>
      <c r="H6" s="293"/>
      <c r="I6" s="294"/>
      <c r="J6" s="288" t="str">
        <f ca="1">IF(AND('Mapa final'!$J$10="Muy Alta",'Mapa final'!$N$10="Leve"),CONCATENATE("R",'Mapa final'!$A$10),"")</f>
        <v/>
      </c>
      <c r="K6" s="289"/>
      <c r="L6" s="289" t="e">
        <f>IF(AND('Mapa final'!#REF!="Muy Alta",'Mapa final'!#REF!="Leve"),CONCATENATE("R",'Mapa final'!#REF!),"")</f>
        <v>#REF!</v>
      </c>
      <c r="M6" s="289"/>
      <c r="N6" s="289" t="e">
        <f>IF(AND('Mapa final'!#REF!="Muy Alta",'Mapa final'!#REF!="Leve"),CONCATENATE("R",'Mapa final'!#REF!),"")</f>
        <v>#REF!</v>
      </c>
      <c r="O6" s="290"/>
      <c r="P6" s="288" t="str">
        <f ca="1">IF(AND('Mapa final'!$J$10="Muy Alta",'Mapa final'!$N$10="Menor"),CONCATENATE("R",'Mapa final'!$A$10),"")</f>
        <v/>
      </c>
      <c r="Q6" s="289"/>
      <c r="R6" s="289" t="e">
        <f>IF(AND('Mapa final'!#REF!="Muy Alta",'Mapa final'!#REF!="Menor"),CONCATENATE("R",'Mapa final'!#REF!),"")</f>
        <v>#REF!</v>
      </c>
      <c r="S6" s="289"/>
      <c r="T6" s="289" t="e">
        <f>IF(AND('Mapa final'!#REF!="Muy Alta",'Mapa final'!#REF!="Menor"),CONCATENATE("R",'Mapa final'!#REF!),"")</f>
        <v>#REF!</v>
      </c>
      <c r="U6" s="290"/>
      <c r="V6" s="288" t="str">
        <f ca="1">IF(AND('Mapa final'!$J$10="Muy Alta",'Mapa final'!$N$10="Moderado"),CONCATENATE("R",'Mapa final'!$A$10),"")</f>
        <v/>
      </c>
      <c r="W6" s="289"/>
      <c r="X6" s="289" t="e">
        <f>IF(AND('Mapa final'!#REF!="Muy Alta",'Mapa final'!#REF!="Moderado"),CONCATENATE("R",'Mapa final'!#REF!),"")</f>
        <v>#REF!</v>
      </c>
      <c r="Y6" s="289"/>
      <c r="Z6" s="289" t="e">
        <f>IF(AND('Mapa final'!#REF!="Muy Alta",'Mapa final'!#REF!="Moderado"),CONCATENATE("R",'Mapa final'!#REF!),"")</f>
        <v>#REF!</v>
      </c>
      <c r="AA6" s="290"/>
      <c r="AB6" s="288" t="str">
        <f ca="1">IF(AND('Mapa final'!$J$10="Muy Alta",'Mapa final'!$N$10="Mayor"),CONCATENATE("R",'Mapa final'!$A$10),"")</f>
        <v/>
      </c>
      <c r="AC6" s="289"/>
      <c r="AD6" s="289" t="e">
        <f>IF(AND('Mapa final'!#REF!="Muy Alta",'Mapa final'!#REF!="Mayor"),CONCATENATE("R",'Mapa final'!#REF!),"")</f>
        <v>#REF!</v>
      </c>
      <c r="AE6" s="289"/>
      <c r="AF6" s="289" t="e">
        <f>IF(AND('Mapa final'!#REF!="Muy Alta",'Mapa final'!#REF!="Mayor"),CONCATENATE("R",'Mapa final'!#REF!),"")</f>
        <v>#REF!</v>
      </c>
      <c r="AG6" s="290"/>
      <c r="AH6" s="279" t="str">
        <f ca="1">IF(AND('Mapa final'!$J$10="Muy Alta",'Mapa final'!$N$10="Catastrófico"),CONCATENATE("R",'Mapa final'!$A$10),"")</f>
        <v/>
      </c>
      <c r="AI6" s="280"/>
      <c r="AJ6" s="280" t="e">
        <f>IF(AND('Mapa final'!#REF!="Muy Alta",'Mapa final'!#REF!="Catastrófico"),CONCATENATE("R",'Mapa final'!#REF!),"")</f>
        <v>#REF!</v>
      </c>
      <c r="AK6" s="280"/>
      <c r="AL6" s="280" t="e">
        <f>IF(AND('Mapa final'!#REF!="Muy Alta",'Mapa final'!#REF!="Catastrófico"),CONCATENATE("R",'Mapa final'!#REF!),"")</f>
        <v>#REF!</v>
      </c>
      <c r="AM6" s="281"/>
      <c r="AO6" s="304" t="s">
        <v>78</v>
      </c>
      <c r="AP6" s="305"/>
      <c r="AQ6" s="305"/>
      <c r="AR6" s="305"/>
      <c r="AS6" s="305"/>
      <c r="AT6" s="30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302"/>
      <c r="C7" s="302"/>
      <c r="D7" s="303"/>
      <c r="E7" s="295"/>
      <c r="F7" s="296"/>
      <c r="G7" s="296"/>
      <c r="H7" s="296"/>
      <c r="I7" s="297"/>
      <c r="J7" s="282"/>
      <c r="K7" s="283"/>
      <c r="L7" s="283"/>
      <c r="M7" s="283"/>
      <c r="N7" s="283"/>
      <c r="O7" s="284"/>
      <c r="P7" s="282"/>
      <c r="Q7" s="283"/>
      <c r="R7" s="283"/>
      <c r="S7" s="283"/>
      <c r="T7" s="283"/>
      <c r="U7" s="284"/>
      <c r="V7" s="282"/>
      <c r="W7" s="283"/>
      <c r="X7" s="283"/>
      <c r="Y7" s="283"/>
      <c r="Z7" s="283"/>
      <c r="AA7" s="284"/>
      <c r="AB7" s="282"/>
      <c r="AC7" s="283"/>
      <c r="AD7" s="283"/>
      <c r="AE7" s="283"/>
      <c r="AF7" s="283"/>
      <c r="AG7" s="284"/>
      <c r="AH7" s="273"/>
      <c r="AI7" s="274"/>
      <c r="AJ7" s="274"/>
      <c r="AK7" s="274"/>
      <c r="AL7" s="274"/>
      <c r="AM7" s="275"/>
      <c r="AN7" s="67"/>
      <c r="AO7" s="307"/>
      <c r="AP7" s="308"/>
      <c r="AQ7" s="308"/>
      <c r="AR7" s="308"/>
      <c r="AS7" s="308"/>
      <c r="AT7" s="30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302"/>
      <c r="C8" s="302"/>
      <c r="D8" s="303"/>
      <c r="E8" s="295"/>
      <c r="F8" s="296"/>
      <c r="G8" s="296"/>
      <c r="H8" s="296"/>
      <c r="I8" s="297"/>
      <c r="J8" s="282" t="e">
        <f>IF(AND('Mapa final'!#REF!="Muy Alta",'Mapa final'!#REF!="Leve"),CONCATENATE("R",'Mapa final'!#REF!),"")</f>
        <v>#REF!</v>
      </c>
      <c r="K8" s="283"/>
      <c r="L8" s="283" t="e">
        <f>IF(AND('Mapa final'!#REF!="Muy Alta",'Mapa final'!#REF!="Leve"),CONCATENATE("R",'Mapa final'!#REF!),"")</f>
        <v>#REF!</v>
      </c>
      <c r="M8" s="283"/>
      <c r="N8" s="283" t="e">
        <f>IF(AND('Mapa final'!#REF!="Muy Alta",'Mapa final'!#REF!="Leve"),CONCATENATE("R",'Mapa final'!#REF!),"")</f>
        <v>#REF!</v>
      </c>
      <c r="O8" s="284"/>
      <c r="P8" s="282" t="e">
        <f>IF(AND('Mapa final'!#REF!="Muy Alta",'Mapa final'!#REF!="Menor"),CONCATENATE("R",'Mapa final'!#REF!),"")</f>
        <v>#REF!</v>
      </c>
      <c r="Q8" s="283"/>
      <c r="R8" s="283" t="e">
        <f>IF(AND('Mapa final'!#REF!="Muy Alta",'Mapa final'!#REF!="Menor"),CONCATENATE("R",'Mapa final'!#REF!),"")</f>
        <v>#REF!</v>
      </c>
      <c r="S8" s="283"/>
      <c r="T8" s="283" t="e">
        <f>IF(AND('Mapa final'!#REF!="Muy Alta",'Mapa final'!#REF!="Menor"),CONCATENATE("R",'Mapa final'!#REF!),"")</f>
        <v>#REF!</v>
      </c>
      <c r="U8" s="284"/>
      <c r="V8" s="282" t="e">
        <f>IF(AND('Mapa final'!#REF!="Muy Alta",'Mapa final'!#REF!="Moderado"),CONCATENATE("R",'Mapa final'!#REF!),"")</f>
        <v>#REF!</v>
      </c>
      <c r="W8" s="283"/>
      <c r="X8" s="283" t="e">
        <f>IF(AND('Mapa final'!#REF!="Muy Alta",'Mapa final'!#REF!="Moderado"),CONCATENATE("R",'Mapa final'!#REF!),"")</f>
        <v>#REF!</v>
      </c>
      <c r="Y8" s="283"/>
      <c r="Z8" s="283" t="e">
        <f>IF(AND('Mapa final'!#REF!="Muy Alta",'Mapa final'!#REF!="Moderado"),CONCATENATE("R",'Mapa final'!#REF!),"")</f>
        <v>#REF!</v>
      </c>
      <c r="AA8" s="284"/>
      <c r="AB8" s="282" t="e">
        <f>IF(AND('Mapa final'!#REF!="Muy Alta",'Mapa final'!#REF!="Mayor"),CONCATENATE("R",'Mapa final'!#REF!),"")</f>
        <v>#REF!</v>
      </c>
      <c r="AC8" s="283"/>
      <c r="AD8" s="283" t="e">
        <f>IF(AND('Mapa final'!#REF!="Muy Alta",'Mapa final'!#REF!="Mayor"),CONCATENATE("R",'Mapa final'!#REF!),"")</f>
        <v>#REF!</v>
      </c>
      <c r="AE8" s="283"/>
      <c r="AF8" s="283" t="e">
        <f>IF(AND('Mapa final'!#REF!="Muy Alta",'Mapa final'!#REF!="Mayor"),CONCATENATE("R",'Mapa final'!#REF!),"")</f>
        <v>#REF!</v>
      </c>
      <c r="AG8" s="284"/>
      <c r="AH8" s="273" t="e">
        <f>IF(AND('Mapa final'!#REF!="Muy Alta",'Mapa final'!#REF!="Catastrófico"),CONCATENATE("R",'Mapa final'!#REF!),"")</f>
        <v>#REF!</v>
      </c>
      <c r="AI8" s="274"/>
      <c r="AJ8" s="274" t="e">
        <f>IF(AND('Mapa final'!#REF!="Muy Alta",'Mapa final'!#REF!="Catastrófico"),CONCATENATE("R",'Mapa final'!#REF!),"")</f>
        <v>#REF!</v>
      </c>
      <c r="AK8" s="274"/>
      <c r="AL8" s="274" t="e">
        <f>IF(AND('Mapa final'!#REF!="Muy Alta",'Mapa final'!#REF!="Catastrófico"),CONCATENATE("R",'Mapa final'!#REF!),"")</f>
        <v>#REF!</v>
      </c>
      <c r="AM8" s="275"/>
      <c r="AN8" s="67"/>
      <c r="AO8" s="307"/>
      <c r="AP8" s="308"/>
      <c r="AQ8" s="308"/>
      <c r="AR8" s="308"/>
      <c r="AS8" s="308"/>
      <c r="AT8" s="30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302"/>
      <c r="C9" s="302"/>
      <c r="D9" s="303"/>
      <c r="E9" s="295"/>
      <c r="F9" s="296"/>
      <c r="G9" s="296"/>
      <c r="H9" s="296"/>
      <c r="I9" s="297"/>
      <c r="J9" s="282"/>
      <c r="K9" s="283"/>
      <c r="L9" s="283"/>
      <c r="M9" s="283"/>
      <c r="N9" s="283"/>
      <c r="O9" s="284"/>
      <c r="P9" s="282"/>
      <c r="Q9" s="283"/>
      <c r="R9" s="283"/>
      <c r="S9" s="283"/>
      <c r="T9" s="283"/>
      <c r="U9" s="284"/>
      <c r="V9" s="282"/>
      <c r="W9" s="283"/>
      <c r="X9" s="283"/>
      <c r="Y9" s="283"/>
      <c r="Z9" s="283"/>
      <c r="AA9" s="284"/>
      <c r="AB9" s="282"/>
      <c r="AC9" s="283"/>
      <c r="AD9" s="283"/>
      <c r="AE9" s="283"/>
      <c r="AF9" s="283"/>
      <c r="AG9" s="284"/>
      <c r="AH9" s="273"/>
      <c r="AI9" s="274"/>
      <c r="AJ9" s="274"/>
      <c r="AK9" s="274"/>
      <c r="AL9" s="274"/>
      <c r="AM9" s="275"/>
      <c r="AN9" s="67"/>
      <c r="AO9" s="307"/>
      <c r="AP9" s="308"/>
      <c r="AQ9" s="308"/>
      <c r="AR9" s="308"/>
      <c r="AS9" s="308"/>
      <c r="AT9" s="30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302"/>
      <c r="C10" s="302"/>
      <c r="D10" s="303"/>
      <c r="E10" s="295"/>
      <c r="F10" s="296"/>
      <c r="G10" s="296"/>
      <c r="H10" s="296"/>
      <c r="I10" s="297"/>
      <c r="J10" s="282" t="e">
        <f>IF(AND('Mapa final'!#REF!="Muy Alta",'Mapa final'!#REF!="Leve"),CONCATENATE("R",'Mapa final'!#REF!),"")</f>
        <v>#REF!</v>
      </c>
      <c r="K10" s="283"/>
      <c r="L10" s="283" t="e">
        <f>IF(AND('Mapa final'!#REF!="Muy Alta",'Mapa final'!#REF!="Leve"),CONCATENATE("R",'Mapa final'!#REF!),"")</f>
        <v>#REF!</v>
      </c>
      <c r="M10" s="283"/>
      <c r="N10" s="283" t="e">
        <f>IF(AND('Mapa final'!#REF!="Muy Alta",'Mapa final'!#REF!="Leve"),CONCATENATE("R",'Mapa final'!#REF!),"")</f>
        <v>#REF!</v>
      </c>
      <c r="O10" s="284"/>
      <c r="P10" s="282" t="e">
        <f>IF(AND('Mapa final'!#REF!="Muy Alta",'Mapa final'!#REF!="Menor"),CONCATENATE("R",'Mapa final'!#REF!),"")</f>
        <v>#REF!</v>
      </c>
      <c r="Q10" s="283"/>
      <c r="R10" s="283" t="e">
        <f>IF(AND('Mapa final'!#REF!="Muy Alta",'Mapa final'!#REF!="Menor"),CONCATENATE("R",'Mapa final'!#REF!),"")</f>
        <v>#REF!</v>
      </c>
      <c r="S10" s="283"/>
      <c r="T10" s="283" t="e">
        <f>IF(AND('Mapa final'!#REF!="Muy Alta",'Mapa final'!#REF!="Menor"),CONCATENATE("R",'Mapa final'!#REF!),"")</f>
        <v>#REF!</v>
      </c>
      <c r="U10" s="284"/>
      <c r="V10" s="282" t="e">
        <f>IF(AND('Mapa final'!#REF!="Muy Alta",'Mapa final'!#REF!="Moderado"),CONCATENATE("R",'Mapa final'!#REF!),"")</f>
        <v>#REF!</v>
      </c>
      <c r="W10" s="283"/>
      <c r="X10" s="283" t="e">
        <f>IF(AND('Mapa final'!#REF!="Muy Alta",'Mapa final'!#REF!="Moderado"),CONCATENATE("R",'Mapa final'!#REF!),"")</f>
        <v>#REF!</v>
      </c>
      <c r="Y10" s="283"/>
      <c r="Z10" s="283" t="e">
        <f>IF(AND('Mapa final'!#REF!="Muy Alta",'Mapa final'!#REF!="Moderado"),CONCATENATE("R",'Mapa final'!#REF!),"")</f>
        <v>#REF!</v>
      </c>
      <c r="AA10" s="284"/>
      <c r="AB10" s="282" t="e">
        <f>IF(AND('Mapa final'!#REF!="Muy Alta",'Mapa final'!#REF!="Mayor"),CONCATENATE("R",'Mapa final'!#REF!),"")</f>
        <v>#REF!</v>
      </c>
      <c r="AC10" s="283"/>
      <c r="AD10" s="283" t="e">
        <f>IF(AND('Mapa final'!#REF!="Muy Alta",'Mapa final'!#REF!="Mayor"),CONCATENATE("R",'Mapa final'!#REF!),"")</f>
        <v>#REF!</v>
      </c>
      <c r="AE10" s="283"/>
      <c r="AF10" s="283" t="e">
        <f>IF(AND('Mapa final'!#REF!="Muy Alta",'Mapa final'!#REF!="Mayor"),CONCATENATE("R",'Mapa final'!#REF!),"")</f>
        <v>#REF!</v>
      </c>
      <c r="AG10" s="284"/>
      <c r="AH10" s="273" t="e">
        <f>IF(AND('Mapa final'!#REF!="Muy Alta",'Mapa final'!#REF!="Catastrófico"),CONCATENATE("R",'Mapa final'!#REF!),"")</f>
        <v>#REF!</v>
      </c>
      <c r="AI10" s="274"/>
      <c r="AJ10" s="274" t="e">
        <f>IF(AND('Mapa final'!#REF!="Muy Alta",'Mapa final'!#REF!="Catastrófico"),CONCATENATE("R",'Mapa final'!#REF!),"")</f>
        <v>#REF!</v>
      </c>
      <c r="AK10" s="274"/>
      <c r="AL10" s="274" t="e">
        <f>IF(AND('Mapa final'!#REF!="Muy Alta",'Mapa final'!#REF!="Catastrófico"),CONCATENATE("R",'Mapa final'!#REF!),"")</f>
        <v>#REF!</v>
      </c>
      <c r="AM10" s="275"/>
      <c r="AN10" s="67"/>
      <c r="AO10" s="307"/>
      <c r="AP10" s="308"/>
      <c r="AQ10" s="308"/>
      <c r="AR10" s="308"/>
      <c r="AS10" s="308"/>
      <c r="AT10" s="30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302"/>
      <c r="C11" s="302"/>
      <c r="D11" s="303"/>
      <c r="E11" s="295"/>
      <c r="F11" s="296"/>
      <c r="G11" s="296"/>
      <c r="H11" s="296"/>
      <c r="I11" s="297"/>
      <c r="J11" s="282"/>
      <c r="K11" s="283"/>
      <c r="L11" s="283"/>
      <c r="M11" s="283"/>
      <c r="N11" s="283"/>
      <c r="O11" s="284"/>
      <c r="P11" s="282"/>
      <c r="Q11" s="283"/>
      <c r="R11" s="283"/>
      <c r="S11" s="283"/>
      <c r="T11" s="283"/>
      <c r="U11" s="284"/>
      <c r="V11" s="282"/>
      <c r="W11" s="283"/>
      <c r="X11" s="283"/>
      <c r="Y11" s="283"/>
      <c r="Z11" s="283"/>
      <c r="AA11" s="284"/>
      <c r="AB11" s="282"/>
      <c r="AC11" s="283"/>
      <c r="AD11" s="283"/>
      <c r="AE11" s="283"/>
      <c r="AF11" s="283"/>
      <c r="AG11" s="284"/>
      <c r="AH11" s="273"/>
      <c r="AI11" s="274"/>
      <c r="AJ11" s="274"/>
      <c r="AK11" s="274"/>
      <c r="AL11" s="274"/>
      <c r="AM11" s="275"/>
      <c r="AN11" s="67"/>
      <c r="AO11" s="307"/>
      <c r="AP11" s="308"/>
      <c r="AQ11" s="308"/>
      <c r="AR11" s="308"/>
      <c r="AS11" s="308"/>
      <c r="AT11" s="30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302"/>
      <c r="C12" s="302"/>
      <c r="D12" s="303"/>
      <c r="E12" s="295"/>
      <c r="F12" s="296"/>
      <c r="G12" s="296"/>
      <c r="H12" s="296"/>
      <c r="I12" s="297"/>
      <c r="J12" s="282" t="e">
        <f>IF(AND('Mapa final'!#REF!="Muy Alta",'Mapa final'!#REF!="Leve"),CONCATENATE("R",'Mapa final'!#REF!),"")</f>
        <v>#REF!</v>
      </c>
      <c r="K12" s="283"/>
      <c r="L12" s="283" t="str">
        <f>IF(AND('Mapa final'!$J$16="Muy Alta",'Mapa final'!$N$16="Leve"),CONCATENATE("R",'Mapa final'!$A$16),"")</f>
        <v/>
      </c>
      <c r="M12" s="283"/>
      <c r="N12" s="283" t="str">
        <f>IF(AND('Mapa final'!$J$22="Muy Alta",'Mapa final'!$N$22="Leve"),CONCATENATE("R",'Mapa final'!$A$22),"")</f>
        <v/>
      </c>
      <c r="O12" s="284"/>
      <c r="P12" s="282" t="e">
        <f>IF(AND('Mapa final'!#REF!="Muy Alta",'Mapa final'!#REF!="Menor"),CONCATENATE("R",'Mapa final'!#REF!),"")</f>
        <v>#REF!</v>
      </c>
      <c r="Q12" s="283"/>
      <c r="R12" s="283" t="str">
        <f>IF(AND('Mapa final'!$J$16="Muy Alta",'Mapa final'!$N$16="Menor"),CONCATENATE("R",'Mapa final'!$A$16),"")</f>
        <v/>
      </c>
      <c r="S12" s="283"/>
      <c r="T12" s="283" t="str">
        <f>IF(AND('Mapa final'!$J$22="Muy Alta",'Mapa final'!$N$22="Menor"),CONCATENATE("R",'Mapa final'!$A$22),"")</f>
        <v/>
      </c>
      <c r="U12" s="284"/>
      <c r="V12" s="282" t="e">
        <f>IF(AND('Mapa final'!#REF!="Muy Alta",'Mapa final'!#REF!="Moderado"),CONCATENATE("R",'Mapa final'!#REF!),"")</f>
        <v>#REF!</v>
      </c>
      <c r="W12" s="283"/>
      <c r="X12" s="283" t="str">
        <f>IF(AND('Mapa final'!$J$16="Muy Alta",'Mapa final'!$N$16="Moderado"),CONCATENATE("R",'Mapa final'!$A$16),"")</f>
        <v/>
      </c>
      <c r="Y12" s="283"/>
      <c r="Z12" s="283" t="str">
        <f>IF(AND('Mapa final'!$J$22="Muy Alta",'Mapa final'!$N$22="Moderado"),CONCATENATE("R",'Mapa final'!$A$22),"")</f>
        <v/>
      </c>
      <c r="AA12" s="284"/>
      <c r="AB12" s="282" t="e">
        <f>IF(AND('Mapa final'!#REF!="Muy Alta",'Mapa final'!#REF!="Mayor"),CONCATENATE("R",'Mapa final'!#REF!),"")</f>
        <v>#REF!</v>
      </c>
      <c r="AC12" s="283"/>
      <c r="AD12" s="283" t="str">
        <f>IF(AND('Mapa final'!$J$16="Muy Alta",'Mapa final'!$N$16="Mayor"),CONCATENATE("R",'Mapa final'!$A$16),"")</f>
        <v/>
      </c>
      <c r="AE12" s="283"/>
      <c r="AF12" s="283" t="str">
        <f>IF(AND('Mapa final'!$J$22="Muy Alta",'Mapa final'!$N$22="Mayor"),CONCATENATE("R",'Mapa final'!$A$22),"")</f>
        <v/>
      </c>
      <c r="AG12" s="284"/>
      <c r="AH12" s="273" t="e">
        <f>IF(AND('Mapa final'!#REF!="Muy Alta",'Mapa final'!#REF!="Catastrófico"),CONCATENATE("R",'Mapa final'!#REF!),"")</f>
        <v>#REF!</v>
      </c>
      <c r="AI12" s="274"/>
      <c r="AJ12" s="274" t="str">
        <f>IF(AND('Mapa final'!$J$16="Muy Alta",'Mapa final'!$N$16="Catastrófico"),CONCATENATE("R",'Mapa final'!$A$16),"")</f>
        <v/>
      </c>
      <c r="AK12" s="274"/>
      <c r="AL12" s="274" t="str">
        <f>IF(AND('Mapa final'!$J$22="Muy Alta",'Mapa final'!$N$22="Catastrófico"),CONCATENATE("R",'Mapa final'!$A$22),"")</f>
        <v/>
      </c>
      <c r="AM12" s="275"/>
      <c r="AN12" s="67"/>
      <c r="AO12" s="307"/>
      <c r="AP12" s="308"/>
      <c r="AQ12" s="308"/>
      <c r="AR12" s="308"/>
      <c r="AS12" s="308"/>
      <c r="AT12" s="30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302"/>
      <c r="C13" s="302"/>
      <c r="D13" s="303"/>
      <c r="E13" s="298"/>
      <c r="F13" s="299"/>
      <c r="G13" s="299"/>
      <c r="H13" s="299"/>
      <c r="I13" s="300"/>
      <c r="J13" s="282"/>
      <c r="K13" s="283"/>
      <c r="L13" s="283"/>
      <c r="M13" s="283"/>
      <c r="N13" s="283"/>
      <c r="O13" s="284"/>
      <c r="P13" s="282"/>
      <c r="Q13" s="283"/>
      <c r="R13" s="283"/>
      <c r="S13" s="283"/>
      <c r="T13" s="283"/>
      <c r="U13" s="284"/>
      <c r="V13" s="282"/>
      <c r="W13" s="283"/>
      <c r="X13" s="283"/>
      <c r="Y13" s="283"/>
      <c r="Z13" s="283"/>
      <c r="AA13" s="284"/>
      <c r="AB13" s="282"/>
      <c r="AC13" s="283"/>
      <c r="AD13" s="283"/>
      <c r="AE13" s="283"/>
      <c r="AF13" s="283"/>
      <c r="AG13" s="284"/>
      <c r="AH13" s="276"/>
      <c r="AI13" s="277"/>
      <c r="AJ13" s="277"/>
      <c r="AK13" s="277"/>
      <c r="AL13" s="277"/>
      <c r="AM13" s="278"/>
      <c r="AN13" s="67"/>
      <c r="AO13" s="310"/>
      <c r="AP13" s="311"/>
      <c r="AQ13" s="311"/>
      <c r="AR13" s="311"/>
      <c r="AS13" s="311"/>
      <c r="AT13" s="31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302"/>
      <c r="C14" s="302"/>
      <c r="D14" s="303"/>
      <c r="E14" s="292" t="s">
        <v>110</v>
      </c>
      <c r="F14" s="293"/>
      <c r="G14" s="293"/>
      <c r="H14" s="293"/>
      <c r="I14" s="293"/>
      <c r="J14" s="270" t="str">
        <f ca="1">IF(AND('Mapa final'!$J$10="Alta",'Mapa final'!$N$10="Leve"),CONCATENATE("R",'Mapa final'!$A$10),"")</f>
        <v/>
      </c>
      <c r="K14" s="271"/>
      <c r="L14" s="271" t="e">
        <f>IF(AND('Mapa final'!#REF!="Alta",'Mapa final'!#REF!="Leve"),CONCATENATE("R",'Mapa final'!#REF!),"")</f>
        <v>#REF!</v>
      </c>
      <c r="M14" s="271"/>
      <c r="N14" s="271" t="e">
        <f>IF(AND('Mapa final'!#REF!="Alta",'Mapa final'!#REF!="Leve"),CONCATENATE("R",'Mapa final'!#REF!),"")</f>
        <v>#REF!</v>
      </c>
      <c r="O14" s="272"/>
      <c r="P14" s="270" t="str">
        <f ca="1">IF(AND('Mapa final'!$J$10="Alta",'Mapa final'!$N$10="Menor"),CONCATENATE("R",'Mapa final'!$A$10),"")</f>
        <v/>
      </c>
      <c r="Q14" s="271"/>
      <c r="R14" s="271" t="e">
        <f>IF(AND('Mapa final'!#REF!="Alta",'Mapa final'!#REF!="Menor"),CONCATENATE("R",'Mapa final'!#REF!),"")</f>
        <v>#REF!</v>
      </c>
      <c r="S14" s="271"/>
      <c r="T14" s="271" t="e">
        <f>IF(AND('Mapa final'!#REF!="Alta",'Mapa final'!#REF!="Menor"),CONCATENATE("R",'Mapa final'!#REF!),"")</f>
        <v>#REF!</v>
      </c>
      <c r="U14" s="272"/>
      <c r="V14" s="288" t="str">
        <f ca="1">IF(AND('Mapa final'!$J$10="Alta",'Mapa final'!$N$10="Moderado"),CONCATENATE("R",'Mapa final'!$A$10),"")</f>
        <v>R1</v>
      </c>
      <c r="W14" s="289"/>
      <c r="X14" s="289" t="e">
        <f>IF(AND('Mapa final'!#REF!="Alta",'Mapa final'!#REF!="Moderado"),CONCATENATE("R",'Mapa final'!#REF!),"")</f>
        <v>#REF!</v>
      </c>
      <c r="Y14" s="289"/>
      <c r="Z14" s="289" t="e">
        <f>IF(AND('Mapa final'!#REF!="Alta",'Mapa final'!#REF!="Moderado"),CONCATENATE("R",'Mapa final'!#REF!),"")</f>
        <v>#REF!</v>
      </c>
      <c r="AA14" s="290"/>
      <c r="AB14" s="288" t="str">
        <f ca="1">IF(AND('Mapa final'!$J$10="Alta",'Mapa final'!$N$10="Mayor"),CONCATENATE("R",'Mapa final'!$A$10),"")</f>
        <v/>
      </c>
      <c r="AC14" s="289"/>
      <c r="AD14" s="289" t="e">
        <f>IF(AND('Mapa final'!#REF!="Alta",'Mapa final'!#REF!="Mayor"),CONCATENATE("R",'Mapa final'!#REF!),"")</f>
        <v>#REF!</v>
      </c>
      <c r="AE14" s="289"/>
      <c r="AF14" s="289" t="e">
        <f>IF(AND('Mapa final'!#REF!="Alta",'Mapa final'!#REF!="Mayor"),CONCATENATE("R",'Mapa final'!#REF!),"")</f>
        <v>#REF!</v>
      </c>
      <c r="AG14" s="290"/>
      <c r="AH14" s="279" t="str">
        <f ca="1">IF(AND('Mapa final'!$J$10="Alta",'Mapa final'!$N$10="Catastrófico"),CONCATENATE("R",'Mapa final'!$A$10),"")</f>
        <v/>
      </c>
      <c r="AI14" s="280"/>
      <c r="AJ14" s="280" t="e">
        <f>IF(AND('Mapa final'!#REF!="Alta",'Mapa final'!#REF!="Catastrófico"),CONCATENATE("R",'Mapa final'!#REF!),"")</f>
        <v>#REF!</v>
      </c>
      <c r="AK14" s="280"/>
      <c r="AL14" s="280" t="e">
        <f>IF(AND('Mapa final'!#REF!="Alta",'Mapa final'!#REF!="Catastrófico"),CONCATENATE("R",'Mapa final'!#REF!),"")</f>
        <v>#REF!</v>
      </c>
      <c r="AM14" s="281"/>
      <c r="AN14" s="67"/>
      <c r="AO14" s="313" t="s">
        <v>79</v>
      </c>
      <c r="AP14" s="314"/>
      <c r="AQ14" s="314"/>
      <c r="AR14" s="314"/>
      <c r="AS14" s="314"/>
      <c r="AT14" s="31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302"/>
      <c r="C15" s="302"/>
      <c r="D15" s="303"/>
      <c r="E15" s="295"/>
      <c r="F15" s="296"/>
      <c r="G15" s="296"/>
      <c r="H15" s="296"/>
      <c r="I15" s="296"/>
      <c r="J15" s="264"/>
      <c r="K15" s="265"/>
      <c r="L15" s="265"/>
      <c r="M15" s="265"/>
      <c r="N15" s="265"/>
      <c r="O15" s="266"/>
      <c r="P15" s="264"/>
      <c r="Q15" s="265"/>
      <c r="R15" s="265"/>
      <c r="S15" s="265"/>
      <c r="T15" s="265"/>
      <c r="U15" s="266"/>
      <c r="V15" s="282"/>
      <c r="W15" s="283"/>
      <c r="X15" s="283"/>
      <c r="Y15" s="283"/>
      <c r="Z15" s="283"/>
      <c r="AA15" s="284"/>
      <c r="AB15" s="282"/>
      <c r="AC15" s="283"/>
      <c r="AD15" s="283"/>
      <c r="AE15" s="283"/>
      <c r="AF15" s="283"/>
      <c r="AG15" s="284"/>
      <c r="AH15" s="273"/>
      <c r="AI15" s="274"/>
      <c r="AJ15" s="274"/>
      <c r="AK15" s="274"/>
      <c r="AL15" s="274"/>
      <c r="AM15" s="275"/>
      <c r="AN15" s="67"/>
      <c r="AO15" s="316"/>
      <c r="AP15" s="317"/>
      <c r="AQ15" s="317"/>
      <c r="AR15" s="317"/>
      <c r="AS15" s="317"/>
      <c r="AT15" s="31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302"/>
      <c r="C16" s="302"/>
      <c r="D16" s="303"/>
      <c r="E16" s="295"/>
      <c r="F16" s="296"/>
      <c r="G16" s="296"/>
      <c r="H16" s="296"/>
      <c r="I16" s="296"/>
      <c r="J16" s="264" t="e">
        <f>IF(AND('Mapa final'!#REF!="Alta",'Mapa final'!#REF!="Leve"),CONCATENATE("R",'Mapa final'!#REF!),"")</f>
        <v>#REF!</v>
      </c>
      <c r="K16" s="265"/>
      <c r="L16" s="265" t="e">
        <f>IF(AND('Mapa final'!#REF!="Alta",'Mapa final'!#REF!="Leve"),CONCATENATE("R",'Mapa final'!#REF!),"")</f>
        <v>#REF!</v>
      </c>
      <c r="M16" s="265"/>
      <c r="N16" s="265" t="e">
        <f>IF(AND('Mapa final'!#REF!="Alta",'Mapa final'!#REF!="Leve"),CONCATENATE("R",'Mapa final'!#REF!),"")</f>
        <v>#REF!</v>
      </c>
      <c r="O16" s="266"/>
      <c r="P16" s="264" t="e">
        <f>IF(AND('Mapa final'!#REF!="Alta",'Mapa final'!#REF!="Menor"),CONCATENATE("R",'Mapa final'!#REF!),"")</f>
        <v>#REF!</v>
      </c>
      <c r="Q16" s="265"/>
      <c r="R16" s="265" t="e">
        <f>IF(AND('Mapa final'!#REF!="Alta",'Mapa final'!#REF!="Menor"),CONCATENATE("R",'Mapa final'!#REF!),"")</f>
        <v>#REF!</v>
      </c>
      <c r="S16" s="265"/>
      <c r="T16" s="265" t="e">
        <f>IF(AND('Mapa final'!#REF!="Alta",'Mapa final'!#REF!="Menor"),CONCATENATE("R",'Mapa final'!#REF!),"")</f>
        <v>#REF!</v>
      </c>
      <c r="U16" s="266"/>
      <c r="V16" s="282" t="e">
        <f>IF(AND('Mapa final'!#REF!="Alta",'Mapa final'!#REF!="Moderado"),CONCATENATE("R",'Mapa final'!#REF!),"")</f>
        <v>#REF!</v>
      </c>
      <c r="W16" s="283"/>
      <c r="X16" s="283" t="e">
        <f>IF(AND('Mapa final'!#REF!="Alta",'Mapa final'!#REF!="Moderado"),CONCATENATE("R",'Mapa final'!#REF!),"")</f>
        <v>#REF!</v>
      </c>
      <c r="Y16" s="283"/>
      <c r="Z16" s="283" t="e">
        <f>IF(AND('Mapa final'!#REF!="Alta",'Mapa final'!#REF!="Moderado"),CONCATENATE("R",'Mapa final'!#REF!),"")</f>
        <v>#REF!</v>
      </c>
      <c r="AA16" s="284"/>
      <c r="AB16" s="282" t="e">
        <f>IF(AND('Mapa final'!#REF!="Alta",'Mapa final'!#REF!="Mayor"),CONCATENATE("R",'Mapa final'!#REF!),"")</f>
        <v>#REF!</v>
      </c>
      <c r="AC16" s="283"/>
      <c r="AD16" s="283" t="e">
        <f>IF(AND('Mapa final'!#REF!="Alta",'Mapa final'!#REF!="Mayor"),CONCATENATE("R",'Mapa final'!#REF!),"")</f>
        <v>#REF!</v>
      </c>
      <c r="AE16" s="283"/>
      <c r="AF16" s="283" t="e">
        <f>IF(AND('Mapa final'!#REF!="Alta",'Mapa final'!#REF!="Mayor"),CONCATENATE("R",'Mapa final'!#REF!),"")</f>
        <v>#REF!</v>
      </c>
      <c r="AG16" s="284"/>
      <c r="AH16" s="273" t="e">
        <f>IF(AND('Mapa final'!#REF!="Alta",'Mapa final'!#REF!="Catastrófico"),CONCATENATE("R",'Mapa final'!#REF!),"")</f>
        <v>#REF!</v>
      </c>
      <c r="AI16" s="274"/>
      <c r="AJ16" s="274" t="e">
        <f>IF(AND('Mapa final'!#REF!="Alta",'Mapa final'!#REF!="Catastrófico"),CONCATENATE("R",'Mapa final'!#REF!),"")</f>
        <v>#REF!</v>
      </c>
      <c r="AK16" s="274"/>
      <c r="AL16" s="274" t="e">
        <f>IF(AND('Mapa final'!#REF!="Alta",'Mapa final'!#REF!="Catastrófico"),CONCATENATE("R",'Mapa final'!#REF!),"")</f>
        <v>#REF!</v>
      </c>
      <c r="AM16" s="275"/>
      <c r="AN16" s="67"/>
      <c r="AO16" s="316"/>
      <c r="AP16" s="317"/>
      <c r="AQ16" s="317"/>
      <c r="AR16" s="317"/>
      <c r="AS16" s="317"/>
      <c r="AT16" s="31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302"/>
      <c r="C17" s="302"/>
      <c r="D17" s="303"/>
      <c r="E17" s="295"/>
      <c r="F17" s="296"/>
      <c r="G17" s="296"/>
      <c r="H17" s="296"/>
      <c r="I17" s="296"/>
      <c r="J17" s="264"/>
      <c r="K17" s="265"/>
      <c r="L17" s="265"/>
      <c r="M17" s="265"/>
      <c r="N17" s="265"/>
      <c r="O17" s="266"/>
      <c r="P17" s="264"/>
      <c r="Q17" s="265"/>
      <c r="R17" s="265"/>
      <c r="S17" s="265"/>
      <c r="T17" s="265"/>
      <c r="U17" s="266"/>
      <c r="V17" s="282"/>
      <c r="W17" s="283"/>
      <c r="X17" s="283"/>
      <c r="Y17" s="283"/>
      <c r="Z17" s="283"/>
      <c r="AA17" s="284"/>
      <c r="AB17" s="282"/>
      <c r="AC17" s="283"/>
      <c r="AD17" s="283"/>
      <c r="AE17" s="283"/>
      <c r="AF17" s="283"/>
      <c r="AG17" s="284"/>
      <c r="AH17" s="273"/>
      <c r="AI17" s="274"/>
      <c r="AJ17" s="274"/>
      <c r="AK17" s="274"/>
      <c r="AL17" s="274"/>
      <c r="AM17" s="275"/>
      <c r="AN17" s="67"/>
      <c r="AO17" s="316"/>
      <c r="AP17" s="317"/>
      <c r="AQ17" s="317"/>
      <c r="AR17" s="317"/>
      <c r="AS17" s="317"/>
      <c r="AT17" s="31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302"/>
      <c r="C18" s="302"/>
      <c r="D18" s="303"/>
      <c r="E18" s="295"/>
      <c r="F18" s="296"/>
      <c r="G18" s="296"/>
      <c r="H18" s="296"/>
      <c r="I18" s="296"/>
      <c r="J18" s="264" t="e">
        <f>IF(AND('Mapa final'!#REF!="Alta",'Mapa final'!#REF!="Leve"),CONCATENATE("R",'Mapa final'!#REF!),"")</f>
        <v>#REF!</v>
      </c>
      <c r="K18" s="265"/>
      <c r="L18" s="265" t="e">
        <f>IF(AND('Mapa final'!#REF!="Alta",'Mapa final'!#REF!="Leve"),CONCATENATE("R",'Mapa final'!#REF!),"")</f>
        <v>#REF!</v>
      </c>
      <c r="M18" s="265"/>
      <c r="N18" s="265" t="e">
        <f>IF(AND('Mapa final'!#REF!="Alta",'Mapa final'!#REF!="Leve"),CONCATENATE("R",'Mapa final'!#REF!),"")</f>
        <v>#REF!</v>
      </c>
      <c r="O18" s="266"/>
      <c r="P18" s="264" t="e">
        <f>IF(AND('Mapa final'!#REF!="Alta",'Mapa final'!#REF!="Menor"),CONCATENATE("R",'Mapa final'!#REF!),"")</f>
        <v>#REF!</v>
      </c>
      <c r="Q18" s="265"/>
      <c r="R18" s="265" t="e">
        <f>IF(AND('Mapa final'!#REF!="Alta",'Mapa final'!#REF!="Menor"),CONCATENATE("R",'Mapa final'!#REF!),"")</f>
        <v>#REF!</v>
      </c>
      <c r="S18" s="265"/>
      <c r="T18" s="265" t="e">
        <f>IF(AND('Mapa final'!#REF!="Alta",'Mapa final'!#REF!="Menor"),CONCATENATE("R",'Mapa final'!#REF!),"")</f>
        <v>#REF!</v>
      </c>
      <c r="U18" s="266"/>
      <c r="V18" s="282" t="e">
        <f>IF(AND('Mapa final'!#REF!="Alta",'Mapa final'!#REF!="Moderado"),CONCATENATE("R",'Mapa final'!#REF!),"")</f>
        <v>#REF!</v>
      </c>
      <c r="W18" s="283"/>
      <c r="X18" s="283" t="e">
        <f>IF(AND('Mapa final'!#REF!="Alta",'Mapa final'!#REF!="Moderado"),CONCATENATE("R",'Mapa final'!#REF!),"")</f>
        <v>#REF!</v>
      </c>
      <c r="Y18" s="283"/>
      <c r="Z18" s="283" t="e">
        <f>IF(AND('Mapa final'!#REF!="Alta",'Mapa final'!#REF!="Moderado"),CONCATENATE("R",'Mapa final'!#REF!),"")</f>
        <v>#REF!</v>
      </c>
      <c r="AA18" s="284"/>
      <c r="AB18" s="282" t="e">
        <f>IF(AND('Mapa final'!#REF!="Alta",'Mapa final'!#REF!="Mayor"),CONCATENATE("R",'Mapa final'!#REF!),"")</f>
        <v>#REF!</v>
      </c>
      <c r="AC18" s="283"/>
      <c r="AD18" s="283" t="e">
        <f>IF(AND('Mapa final'!#REF!="Alta",'Mapa final'!#REF!="Mayor"),CONCATENATE("R",'Mapa final'!#REF!),"")</f>
        <v>#REF!</v>
      </c>
      <c r="AE18" s="283"/>
      <c r="AF18" s="283" t="e">
        <f>IF(AND('Mapa final'!#REF!="Alta",'Mapa final'!#REF!="Mayor"),CONCATENATE("R",'Mapa final'!#REF!),"")</f>
        <v>#REF!</v>
      </c>
      <c r="AG18" s="284"/>
      <c r="AH18" s="273" t="e">
        <f>IF(AND('Mapa final'!#REF!="Alta",'Mapa final'!#REF!="Catastrófico"),CONCATENATE("R",'Mapa final'!#REF!),"")</f>
        <v>#REF!</v>
      </c>
      <c r="AI18" s="274"/>
      <c r="AJ18" s="274" t="e">
        <f>IF(AND('Mapa final'!#REF!="Alta",'Mapa final'!#REF!="Catastrófico"),CONCATENATE("R",'Mapa final'!#REF!),"")</f>
        <v>#REF!</v>
      </c>
      <c r="AK18" s="274"/>
      <c r="AL18" s="274" t="e">
        <f>IF(AND('Mapa final'!#REF!="Alta",'Mapa final'!#REF!="Catastrófico"),CONCATENATE("R",'Mapa final'!#REF!),"")</f>
        <v>#REF!</v>
      </c>
      <c r="AM18" s="275"/>
      <c r="AN18" s="67"/>
      <c r="AO18" s="316"/>
      <c r="AP18" s="317"/>
      <c r="AQ18" s="317"/>
      <c r="AR18" s="317"/>
      <c r="AS18" s="317"/>
      <c r="AT18" s="31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302"/>
      <c r="C19" s="302"/>
      <c r="D19" s="303"/>
      <c r="E19" s="295"/>
      <c r="F19" s="296"/>
      <c r="G19" s="296"/>
      <c r="H19" s="296"/>
      <c r="I19" s="296"/>
      <c r="J19" s="264"/>
      <c r="K19" s="265"/>
      <c r="L19" s="265"/>
      <c r="M19" s="265"/>
      <c r="N19" s="265"/>
      <c r="O19" s="266"/>
      <c r="P19" s="264"/>
      <c r="Q19" s="265"/>
      <c r="R19" s="265"/>
      <c r="S19" s="265"/>
      <c r="T19" s="265"/>
      <c r="U19" s="266"/>
      <c r="V19" s="282"/>
      <c r="W19" s="283"/>
      <c r="X19" s="283"/>
      <c r="Y19" s="283"/>
      <c r="Z19" s="283"/>
      <c r="AA19" s="284"/>
      <c r="AB19" s="282"/>
      <c r="AC19" s="283"/>
      <c r="AD19" s="283"/>
      <c r="AE19" s="283"/>
      <c r="AF19" s="283"/>
      <c r="AG19" s="284"/>
      <c r="AH19" s="273"/>
      <c r="AI19" s="274"/>
      <c r="AJ19" s="274"/>
      <c r="AK19" s="274"/>
      <c r="AL19" s="274"/>
      <c r="AM19" s="275"/>
      <c r="AN19" s="67"/>
      <c r="AO19" s="316"/>
      <c r="AP19" s="317"/>
      <c r="AQ19" s="317"/>
      <c r="AR19" s="317"/>
      <c r="AS19" s="317"/>
      <c r="AT19" s="31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302"/>
      <c r="C20" s="302"/>
      <c r="D20" s="303"/>
      <c r="E20" s="295"/>
      <c r="F20" s="296"/>
      <c r="G20" s="296"/>
      <c r="H20" s="296"/>
      <c r="I20" s="296"/>
      <c r="J20" s="264" t="e">
        <f>IF(AND('Mapa final'!#REF!="Alta",'Mapa final'!#REF!="Leve"),CONCATENATE("R",'Mapa final'!#REF!),"")</f>
        <v>#REF!</v>
      </c>
      <c r="K20" s="265"/>
      <c r="L20" s="265" t="str">
        <f>IF(AND('Mapa final'!$J$16="Alta",'Mapa final'!$N$16="Leve"),CONCATENATE("R",'Mapa final'!$A$16),"")</f>
        <v/>
      </c>
      <c r="M20" s="265"/>
      <c r="N20" s="265" t="str">
        <f>IF(AND('Mapa final'!$J$22="Alta",'Mapa final'!$N$22="Leve"),CONCATENATE("R",'Mapa final'!$A$22),"")</f>
        <v/>
      </c>
      <c r="O20" s="266"/>
      <c r="P20" s="264" t="e">
        <f>IF(AND('Mapa final'!#REF!="Alta",'Mapa final'!#REF!="Menor"),CONCATENATE("R",'Mapa final'!#REF!),"")</f>
        <v>#REF!</v>
      </c>
      <c r="Q20" s="265"/>
      <c r="R20" s="265" t="str">
        <f>IF(AND('Mapa final'!$J$16="Alta",'Mapa final'!$N$16="Menor"),CONCATENATE("R",'Mapa final'!$A$16),"")</f>
        <v/>
      </c>
      <c r="S20" s="265"/>
      <c r="T20" s="265" t="str">
        <f>IF(AND('Mapa final'!$J$22="Alta",'Mapa final'!$N$22="Menor"),CONCATENATE("R",'Mapa final'!$A$22),"")</f>
        <v/>
      </c>
      <c r="U20" s="266"/>
      <c r="V20" s="282" t="e">
        <f>IF(AND('Mapa final'!#REF!="Alta",'Mapa final'!#REF!="Moderado"),CONCATENATE("R",'Mapa final'!#REF!),"")</f>
        <v>#REF!</v>
      </c>
      <c r="W20" s="283"/>
      <c r="X20" s="283" t="str">
        <f>IF(AND('Mapa final'!$J$16="Alta",'Mapa final'!$N$16="Moderado"),CONCATENATE("R",'Mapa final'!$A$16),"")</f>
        <v/>
      </c>
      <c r="Y20" s="283"/>
      <c r="Z20" s="283" t="str">
        <f>IF(AND('Mapa final'!$J$22="Alta",'Mapa final'!$N$22="Moderado"),CONCATENATE("R",'Mapa final'!$A$22),"")</f>
        <v/>
      </c>
      <c r="AA20" s="284"/>
      <c r="AB20" s="282" t="e">
        <f>IF(AND('Mapa final'!#REF!="Alta",'Mapa final'!#REF!="Mayor"),CONCATENATE("R",'Mapa final'!#REF!),"")</f>
        <v>#REF!</v>
      </c>
      <c r="AC20" s="283"/>
      <c r="AD20" s="283" t="str">
        <f>IF(AND('Mapa final'!$J$16="Alta",'Mapa final'!$N$16="Mayor"),CONCATENATE("R",'Mapa final'!$A$16),"")</f>
        <v/>
      </c>
      <c r="AE20" s="283"/>
      <c r="AF20" s="283" t="str">
        <f>IF(AND('Mapa final'!$J$22="Alta",'Mapa final'!$N$22="Mayor"),CONCATENATE("R",'Mapa final'!$A$22),"")</f>
        <v/>
      </c>
      <c r="AG20" s="284"/>
      <c r="AH20" s="273" t="e">
        <f>IF(AND('Mapa final'!#REF!="Alta",'Mapa final'!#REF!="Catastrófico"),CONCATENATE("R",'Mapa final'!#REF!),"")</f>
        <v>#REF!</v>
      </c>
      <c r="AI20" s="274"/>
      <c r="AJ20" s="274" t="str">
        <f>IF(AND('Mapa final'!$J$16="Alta",'Mapa final'!$N$16="Catastrófico"),CONCATENATE("R",'Mapa final'!$A$16),"")</f>
        <v/>
      </c>
      <c r="AK20" s="274"/>
      <c r="AL20" s="274" t="str">
        <f>IF(AND('Mapa final'!$J$22="Alta",'Mapa final'!$N$22="Catastrófico"),CONCATENATE("R",'Mapa final'!$A$22),"")</f>
        <v/>
      </c>
      <c r="AM20" s="275"/>
      <c r="AN20" s="67"/>
      <c r="AO20" s="316"/>
      <c r="AP20" s="317"/>
      <c r="AQ20" s="317"/>
      <c r="AR20" s="317"/>
      <c r="AS20" s="317"/>
      <c r="AT20" s="31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302"/>
      <c r="C21" s="302"/>
      <c r="D21" s="303"/>
      <c r="E21" s="298"/>
      <c r="F21" s="299"/>
      <c r="G21" s="299"/>
      <c r="H21" s="299"/>
      <c r="I21" s="299"/>
      <c r="J21" s="267"/>
      <c r="K21" s="268"/>
      <c r="L21" s="268"/>
      <c r="M21" s="268"/>
      <c r="N21" s="268"/>
      <c r="O21" s="269"/>
      <c r="P21" s="267"/>
      <c r="Q21" s="268"/>
      <c r="R21" s="268"/>
      <c r="S21" s="268"/>
      <c r="T21" s="268"/>
      <c r="U21" s="269"/>
      <c r="V21" s="285"/>
      <c r="W21" s="286"/>
      <c r="X21" s="286"/>
      <c r="Y21" s="286"/>
      <c r="Z21" s="286"/>
      <c r="AA21" s="287"/>
      <c r="AB21" s="285"/>
      <c r="AC21" s="286"/>
      <c r="AD21" s="286"/>
      <c r="AE21" s="286"/>
      <c r="AF21" s="286"/>
      <c r="AG21" s="287"/>
      <c r="AH21" s="276"/>
      <c r="AI21" s="277"/>
      <c r="AJ21" s="277"/>
      <c r="AK21" s="277"/>
      <c r="AL21" s="277"/>
      <c r="AM21" s="278"/>
      <c r="AN21" s="67"/>
      <c r="AO21" s="319"/>
      <c r="AP21" s="320"/>
      <c r="AQ21" s="320"/>
      <c r="AR21" s="320"/>
      <c r="AS21" s="320"/>
      <c r="AT21" s="32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302"/>
      <c r="C22" s="302"/>
      <c r="D22" s="303"/>
      <c r="E22" s="292" t="s">
        <v>112</v>
      </c>
      <c r="F22" s="293"/>
      <c r="G22" s="293"/>
      <c r="H22" s="293"/>
      <c r="I22" s="294"/>
      <c r="J22" s="270" t="str">
        <f ca="1">IF(AND('Mapa final'!$J$10="Media",'Mapa final'!$N$10="Leve"),CONCATENATE("R",'Mapa final'!$A$10),"")</f>
        <v/>
      </c>
      <c r="K22" s="271"/>
      <c r="L22" s="271" t="e">
        <f>IF(AND('Mapa final'!#REF!="Media",'Mapa final'!#REF!="Leve"),CONCATENATE("R",'Mapa final'!#REF!),"")</f>
        <v>#REF!</v>
      </c>
      <c r="M22" s="271"/>
      <c r="N22" s="271" t="e">
        <f>IF(AND('Mapa final'!#REF!="Media",'Mapa final'!#REF!="Leve"),CONCATENATE("R",'Mapa final'!#REF!),"")</f>
        <v>#REF!</v>
      </c>
      <c r="O22" s="272"/>
      <c r="P22" s="270" t="str">
        <f ca="1">IF(AND('Mapa final'!$J$10="Media",'Mapa final'!$N$10="Menor"),CONCATENATE("R",'Mapa final'!$A$10),"")</f>
        <v/>
      </c>
      <c r="Q22" s="271"/>
      <c r="R22" s="271" t="e">
        <f>IF(AND('Mapa final'!#REF!="Media",'Mapa final'!#REF!="Menor"),CONCATENATE("R",'Mapa final'!#REF!),"")</f>
        <v>#REF!</v>
      </c>
      <c r="S22" s="271"/>
      <c r="T22" s="271" t="e">
        <f>IF(AND('Mapa final'!#REF!="Media",'Mapa final'!#REF!="Menor"),CONCATENATE("R",'Mapa final'!#REF!),"")</f>
        <v>#REF!</v>
      </c>
      <c r="U22" s="272"/>
      <c r="V22" s="270" t="str">
        <f ca="1">IF(AND('Mapa final'!$J$10="Media",'Mapa final'!$N$10="Moderado"),CONCATENATE("R",'Mapa final'!$A$10),"")</f>
        <v/>
      </c>
      <c r="W22" s="271"/>
      <c r="X22" s="271" t="e">
        <f>IF(AND('Mapa final'!#REF!="Media",'Mapa final'!#REF!="Moderado"),CONCATENATE("R",'Mapa final'!#REF!),"")</f>
        <v>#REF!</v>
      </c>
      <c r="Y22" s="271"/>
      <c r="Z22" s="271" t="e">
        <f>IF(AND('Mapa final'!#REF!="Media",'Mapa final'!#REF!="Moderado"),CONCATENATE("R",'Mapa final'!#REF!),"")</f>
        <v>#REF!</v>
      </c>
      <c r="AA22" s="272"/>
      <c r="AB22" s="288" t="str">
        <f ca="1">IF(AND('Mapa final'!$J$10="Media",'Mapa final'!$N$10="Mayor"),CONCATENATE("R",'Mapa final'!$A$10),"")</f>
        <v/>
      </c>
      <c r="AC22" s="289"/>
      <c r="AD22" s="289" t="e">
        <f>IF(AND('Mapa final'!#REF!="Media",'Mapa final'!#REF!="Mayor"),CONCATENATE("R",'Mapa final'!#REF!),"")</f>
        <v>#REF!</v>
      </c>
      <c r="AE22" s="289"/>
      <c r="AF22" s="289" t="e">
        <f>IF(AND('Mapa final'!#REF!="Media",'Mapa final'!#REF!="Mayor"),CONCATENATE("R",'Mapa final'!#REF!),"")</f>
        <v>#REF!</v>
      </c>
      <c r="AG22" s="290"/>
      <c r="AH22" s="279" t="str">
        <f ca="1">IF(AND('Mapa final'!$J$10="Media",'Mapa final'!$N$10="Catastrófico"),CONCATENATE("R",'Mapa final'!$A$10),"")</f>
        <v/>
      </c>
      <c r="AI22" s="280"/>
      <c r="AJ22" s="280" t="e">
        <f>IF(AND('Mapa final'!#REF!="Media",'Mapa final'!#REF!="Catastrófico"),CONCATENATE("R",'Mapa final'!#REF!),"")</f>
        <v>#REF!</v>
      </c>
      <c r="AK22" s="280"/>
      <c r="AL22" s="280" t="e">
        <f>IF(AND('Mapa final'!#REF!="Media",'Mapa final'!#REF!="Catastrófico"),CONCATENATE("R",'Mapa final'!#REF!),"")</f>
        <v>#REF!</v>
      </c>
      <c r="AM22" s="281"/>
      <c r="AN22" s="67"/>
      <c r="AO22" s="322" t="s">
        <v>80</v>
      </c>
      <c r="AP22" s="323"/>
      <c r="AQ22" s="323"/>
      <c r="AR22" s="323"/>
      <c r="AS22" s="323"/>
      <c r="AT22" s="324"/>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302"/>
      <c r="C23" s="302"/>
      <c r="D23" s="303"/>
      <c r="E23" s="295"/>
      <c r="F23" s="296"/>
      <c r="G23" s="296"/>
      <c r="H23" s="296"/>
      <c r="I23" s="297"/>
      <c r="J23" s="264"/>
      <c r="K23" s="265"/>
      <c r="L23" s="265"/>
      <c r="M23" s="265"/>
      <c r="N23" s="265"/>
      <c r="O23" s="266"/>
      <c r="P23" s="264"/>
      <c r="Q23" s="265"/>
      <c r="R23" s="265"/>
      <c r="S23" s="265"/>
      <c r="T23" s="265"/>
      <c r="U23" s="266"/>
      <c r="V23" s="264"/>
      <c r="W23" s="265"/>
      <c r="X23" s="265"/>
      <c r="Y23" s="265"/>
      <c r="Z23" s="265"/>
      <c r="AA23" s="266"/>
      <c r="AB23" s="282"/>
      <c r="AC23" s="283"/>
      <c r="AD23" s="283"/>
      <c r="AE23" s="283"/>
      <c r="AF23" s="283"/>
      <c r="AG23" s="284"/>
      <c r="AH23" s="273"/>
      <c r="AI23" s="274"/>
      <c r="AJ23" s="274"/>
      <c r="AK23" s="274"/>
      <c r="AL23" s="274"/>
      <c r="AM23" s="275"/>
      <c r="AN23" s="67"/>
      <c r="AO23" s="325"/>
      <c r="AP23" s="326"/>
      <c r="AQ23" s="326"/>
      <c r="AR23" s="326"/>
      <c r="AS23" s="326"/>
      <c r="AT23" s="32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302"/>
      <c r="C24" s="302"/>
      <c r="D24" s="303"/>
      <c r="E24" s="295"/>
      <c r="F24" s="296"/>
      <c r="G24" s="296"/>
      <c r="H24" s="296"/>
      <c r="I24" s="297"/>
      <c r="J24" s="264" t="e">
        <f>IF(AND('Mapa final'!#REF!="Media",'Mapa final'!#REF!="Leve"),CONCATENATE("R",'Mapa final'!#REF!),"")</f>
        <v>#REF!</v>
      </c>
      <c r="K24" s="265"/>
      <c r="L24" s="265" t="e">
        <f>IF(AND('Mapa final'!#REF!="Media",'Mapa final'!#REF!="Leve"),CONCATENATE("R",'Mapa final'!#REF!),"")</f>
        <v>#REF!</v>
      </c>
      <c r="M24" s="265"/>
      <c r="N24" s="265" t="e">
        <f>IF(AND('Mapa final'!#REF!="Media",'Mapa final'!#REF!="Leve"),CONCATENATE("R",'Mapa final'!#REF!),"")</f>
        <v>#REF!</v>
      </c>
      <c r="O24" s="266"/>
      <c r="P24" s="264" t="e">
        <f>IF(AND('Mapa final'!#REF!="Media",'Mapa final'!#REF!="Menor"),CONCATENATE("R",'Mapa final'!#REF!),"")</f>
        <v>#REF!</v>
      </c>
      <c r="Q24" s="265"/>
      <c r="R24" s="265" t="e">
        <f>IF(AND('Mapa final'!#REF!="Media",'Mapa final'!#REF!="Menor"),CONCATENATE("R",'Mapa final'!#REF!),"")</f>
        <v>#REF!</v>
      </c>
      <c r="S24" s="265"/>
      <c r="T24" s="265" t="e">
        <f>IF(AND('Mapa final'!#REF!="Media",'Mapa final'!#REF!="Menor"),CONCATENATE("R",'Mapa final'!#REF!),"")</f>
        <v>#REF!</v>
      </c>
      <c r="U24" s="266"/>
      <c r="V24" s="264" t="e">
        <f>IF(AND('Mapa final'!#REF!="Media",'Mapa final'!#REF!="Moderado"),CONCATENATE("R",'Mapa final'!#REF!),"")</f>
        <v>#REF!</v>
      </c>
      <c r="W24" s="265"/>
      <c r="X24" s="265" t="e">
        <f>IF(AND('Mapa final'!#REF!="Media",'Mapa final'!#REF!="Moderado"),CONCATENATE("R",'Mapa final'!#REF!),"")</f>
        <v>#REF!</v>
      </c>
      <c r="Y24" s="265"/>
      <c r="Z24" s="265" t="e">
        <f>IF(AND('Mapa final'!#REF!="Media",'Mapa final'!#REF!="Moderado"),CONCATENATE("R",'Mapa final'!#REF!),"")</f>
        <v>#REF!</v>
      </c>
      <c r="AA24" s="266"/>
      <c r="AB24" s="282" t="e">
        <f>IF(AND('Mapa final'!#REF!="Media",'Mapa final'!#REF!="Mayor"),CONCATENATE("R",'Mapa final'!#REF!),"")</f>
        <v>#REF!</v>
      </c>
      <c r="AC24" s="283"/>
      <c r="AD24" s="283" t="e">
        <f>IF(AND('Mapa final'!#REF!="Media",'Mapa final'!#REF!="Mayor"),CONCATENATE("R",'Mapa final'!#REF!),"")</f>
        <v>#REF!</v>
      </c>
      <c r="AE24" s="283"/>
      <c r="AF24" s="283" t="e">
        <f>IF(AND('Mapa final'!#REF!="Media",'Mapa final'!#REF!="Mayor"),CONCATENATE("R",'Mapa final'!#REF!),"")</f>
        <v>#REF!</v>
      </c>
      <c r="AG24" s="284"/>
      <c r="AH24" s="273" t="e">
        <f>IF(AND('Mapa final'!#REF!="Media",'Mapa final'!#REF!="Catastrófico"),CONCATENATE("R",'Mapa final'!#REF!),"")</f>
        <v>#REF!</v>
      </c>
      <c r="AI24" s="274"/>
      <c r="AJ24" s="274" t="e">
        <f>IF(AND('Mapa final'!#REF!="Media",'Mapa final'!#REF!="Catastrófico"),CONCATENATE("R",'Mapa final'!#REF!),"")</f>
        <v>#REF!</v>
      </c>
      <c r="AK24" s="274"/>
      <c r="AL24" s="274" t="e">
        <f>IF(AND('Mapa final'!#REF!="Media",'Mapa final'!#REF!="Catastrófico"),CONCATENATE("R",'Mapa final'!#REF!),"")</f>
        <v>#REF!</v>
      </c>
      <c r="AM24" s="275"/>
      <c r="AN24" s="67"/>
      <c r="AO24" s="325"/>
      <c r="AP24" s="326"/>
      <c r="AQ24" s="326"/>
      <c r="AR24" s="326"/>
      <c r="AS24" s="326"/>
      <c r="AT24" s="32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302"/>
      <c r="C25" s="302"/>
      <c r="D25" s="303"/>
      <c r="E25" s="295"/>
      <c r="F25" s="296"/>
      <c r="G25" s="296"/>
      <c r="H25" s="296"/>
      <c r="I25" s="297"/>
      <c r="J25" s="264"/>
      <c r="K25" s="265"/>
      <c r="L25" s="265"/>
      <c r="M25" s="265"/>
      <c r="N25" s="265"/>
      <c r="O25" s="266"/>
      <c r="P25" s="264"/>
      <c r="Q25" s="265"/>
      <c r="R25" s="265"/>
      <c r="S25" s="265"/>
      <c r="T25" s="265"/>
      <c r="U25" s="266"/>
      <c r="V25" s="264"/>
      <c r="W25" s="265"/>
      <c r="X25" s="265"/>
      <c r="Y25" s="265"/>
      <c r="Z25" s="265"/>
      <c r="AA25" s="266"/>
      <c r="AB25" s="282"/>
      <c r="AC25" s="283"/>
      <c r="AD25" s="283"/>
      <c r="AE25" s="283"/>
      <c r="AF25" s="283"/>
      <c r="AG25" s="284"/>
      <c r="AH25" s="273"/>
      <c r="AI25" s="274"/>
      <c r="AJ25" s="274"/>
      <c r="AK25" s="274"/>
      <c r="AL25" s="274"/>
      <c r="AM25" s="275"/>
      <c r="AN25" s="67"/>
      <c r="AO25" s="325"/>
      <c r="AP25" s="326"/>
      <c r="AQ25" s="326"/>
      <c r="AR25" s="326"/>
      <c r="AS25" s="326"/>
      <c r="AT25" s="32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302"/>
      <c r="C26" s="302"/>
      <c r="D26" s="303"/>
      <c r="E26" s="295"/>
      <c r="F26" s="296"/>
      <c r="G26" s="296"/>
      <c r="H26" s="296"/>
      <c r="I26" s="297"/>
      <c r="J26" s="264" t="e">
        <f>IF(AND('Mapa final'!#REF!="Media",'Mapa final'!#REF!="Leve"),CONCATENATE("R",'Mapa final'!#REF!),"")</f>
        <v>#REF!</v>
      </c>
      <c r="K26" s="265"/>
      <c r="L26" s="265" t="e">
        <f>IF(AND('Mapa final'!#REF!="Media",'Mapa final'!#REF!="Leve"),CONCATENATE("R",'Mapa final'!#REF!),"")</f>
        <v>#REF!</v>
      </c>
      <c r="M26" s="265"/>
      <c r="N26" s="265" t="e">
        <f>IF(AND('Mapa final'!#REF!="Media",'Mapa final'!#REF!="Leve"),CONCATENATE("R",'Mapa final'!#REF!),"")</f>
        <v>#REF!</v>
      </c>
      <c r="O26" s="266"/>
      <c r="P26" s="264" t="e">
        <f>IF(AND('Mapa final'!#REF!="Media",'Mapa final'!#REF!="Menor"),CONCATENATE("R",'Mapa final'!#REF!),"")</f>
        <v>#REF!</v>
      </c>
      <c r="Q26" s="265"/>
      <c r="R26" s="265" t="e">
        <f>IF(AND('Mapa final'!#REF!="Media",'Mapa final'!#REF!="Menor"),CONCATENATE("R",'Mapa final'!#REF!),"")</f>
        <v>#REF!</v>
      </c>
      <c r="S26" s="265"/>
      <c r="T26" s="265" t="e">
        <f>IF(AND('Mapa final'!#REF!="Media",'Mapa final'!#REF!="Menor"),CONCATENATE("R",'Mapa final'!#REF!),"")</f>
        <v>#REF!</v>
      </c>
      <c r="U26" s="266"/>
      <c r="V26" s="264" t="e">
        <f>IF(AND('Mapa final'!#REF!="Media",'Mapa final'!#REF!="Moderado"),CONCATENATE("R",'Mapa final'!#REF!),"")</f>
        <v>#REF!</v>
      </c>
      <c r="W26" s="265"/>
      <c r="X26" s="265" t="e">
        <f>IF(AND('Mapa final'!#REF!="Media",'Mapa final'!#REF!="Moderado"),CONCATENATE("R",'Mapa final'!#REF!),"")</f>
        <v>#REF!</v>
      </c>
      <c r="Y26" s="265"/>
      <c r="Z26" s="265" t="e">
        <f>IF(AND('Mapa final'!#REF!="Media",'Mapa final'!#REF!="Moderado"),CONCATENATE("R",'Mapa final'!#REF!),"")</f>
        <v>#REF!</v>
      </c>
      <c r="AA26" s="266"/>
      <c r="AB26" s="282" t="e">
        <f>IF(AND('Mapa final'!#REF!="Media",'Mapa final'!#REF!="Mayor"),CONCATENATE("R",'Mapa final'!#REF!),"")</f>
        <v>#REF!</v>
      </c>
      <c r="AC26" s="283"/>
      <c r="AD26" s="283" t="e">
        <f>IF(AND('Mapa final'!#REF!="Media",'Mapa final'!#REF!="Mayor"),CONCATENATE("R",'Mapa final'!#REF!),"")</f>
        <v>#REF!</v>
      </c>
      <c r="AE26" s="283"/>
      <c r="AF26" s="283" t="e">
        <f>IF(AND('Mapa final'!#REF!="Media",'Mapa final'!#REF!="Mayor"),CONCATENATE("R",'Mapa final'!#REF!),"")</f>
        <v>#REF!</v>
      </c>
      <c r="AG26" s="284"/>
      <c r="AH26" s="273" t="e">
        <f>IF(AND('Mapa final'!#REF!="Media",'Mapa final'!#REF!="Catastrófico"),CONCATENATE("R",'Mapa final'!#REF!),"")</f>
        <v>#REF!</v>
      </c>
      <c r="AI26" s="274"/>
      <c r="AJ26" s="274" t="e">
        <f>IF(AND('Mapa final'!#REF!="Media",'Mapa final'!#REF!="Catastrófico"),CONCATENATE("R",'Mapa final'!#REF!),"")</f>
        <v>#REF!</v>
      </c>
      <c r="AK26" s="274"/>
      <c r="AL26" s="274" t="e">
        <f>IF(AND('Mapa final'!#REF!="Media",'Mapa final'!#REF!="Catastrófico"),CONCATENATE("R",'Mapa final'!#REF!),"")</f>
        <v>#REF!</v>
      </c>
      <c r="AM26" s="275"/>
      <c r="AN26" s="67"/>
      <c r="AO26" s="325"/>
      <c r="AP26" s="326"/>
      <c r="AQ26" s="326"/>
      <c r="AR26" s="326"/>
      <c r="AS26" s="326"/>
      <c r="AT26" s="32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302"/>
      <c r="C27" s="302"/>
      <c r="D27" s="303"/>
      <c r="E27" s="295"/>
      <c r="F27" s="296"/>
      <c r="G27" s="296"/>
      <c r="H27" s="296"/>
      <c r="I27" s="297"/>
      <c r="J27" s="264"/>
      <c r="K27" s="265"/>
      <c r="L27" s="265"/>
      <c r="M27" s="265"/>
      <c r="N27" s="265"/>
      <c r="O27" s="266"/>
      <c r="P27" s="264"/>
      <c r="Q27" s="265"/>
      <c r="R27" s="265"/>
      <c r="S27" s="265"/>
      <c r="T27" s="265"/>
      <c r="U27" s="266"/>
      <c r="V27" s="264"/>
      <c r="W27" s="265"/>
      <c r="X27" s="265"/>
      <c r="Y27" s="265"/>
      <c r="Z27" s="265"/>
      <c r="AA27" s="266"/>
      <c r="AB27" s="282"/>
      <c r="AC27" s="283"/>
      <c r="AD27" s="283"/>
      <c r="AE27" s="283"/>
      <c r="AF27" s="283"/>
      <c r="AG27" s="284"/>
      <c r="AH27" s="273"/>
      <c r="AI27" s="274"/>
      <c r="AJ27" s="274"/>
      <c r="AK27" s="274"/>
      <c r="AL27" s="274"/>
      <c r="AM27" s="275"/>
      <c r="AN27" s="67"/>
      <c r="AO27" s="325"/>
      <c r="AP27" s="326"/>
      <c r="AQ27" s="326"/>
      <c r="AR27" s="326"/>
      <c r="AS27" s="326"/>
      <c r="AT27" s="32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302"/>
      <c r="C28" s="302"/>
      <c r="D28" s="303"/>
      <c r="E28" s="295"/>
      <c r="F28" s="296"/>
      <c r="G28" s="296"/>
      <c r="H28" s="296"/>
      <c r="I28" s="297"/>
      <c r="J28" s="264" t="e">
        <f>IF(AND('Mapa final'!#REF!="Media",'Mapa final'!#REF!="Leve"),CONCATENATE("R",'Mapa final'!#REF!),"")</f>
        <v>#REF!</v>
      </c>
      <c r="K28" s="265"/>
      <c r="L28" s="265" t="str">
        <f>IF(AND('Mapa final'!$J$16="Media",'Mapa final'!$N$16="Leve"),CONCATENATE("R",'Mapa final'!$A$16),"")</f>
        <v/>
      </c>
      <c r="M28" s="265"/>
      <c r="N28" s="265" t="str">
        <f>IF(AND('Mapa final'!$J$22="Media",'Mapa final'!$N$22="Leve"),CONCATENATE("R",'Mapa final'!$A$22),"")</f>
        <v/>
      </c>
      <c r="O28" s="266"/>
      <c r="P28" s="264" t="e">
        <f>IF(AND('Mapa final'!#REF!="Media",'Mapa final'!#REF!="Menor"),CONCATENATE("R",'Mapa final'!#REF!),"")</f>
        <v>#REF!</v>
      </c>
      <c r="Q28" s="265"/>
      <c r="R28" s="265" t="str">
        <f>IF(AND('Mapa final'!$J$16="Media",'Mapa final'!$N$16="Menor"),CONCATENATE("R",'Mapa final'!$A$16),"")</f>
        <v/>
      </c>
      <c r="S28" s="265"/>
      <c r="T28" s="265" t="str">
        <f>IF(AND('Mapa final'!$J$22="Media",'Mapa final'!$N$22="Menor"),CONCATENATE("R",'Mapa final'!$A$22),"")</f>
        <v/>
      </c>
      <c r="U28" s="266"/>
      <c r="V28" s="264" t="e">
        <f>IF(AND('Mapa final'!#REF!="Media",'Mapa final'!#REF!="Moderado"),CONCATENATE("R",'Mapa final'!#REF!),"")</f>
        <v>#REF!</v>
      </c>
      <c r="W28" s="265"/>
      <c r="X28" s="265" t="str">
        <f>IF(AND('Mapa final'!$J$16="Media",'Mapa final'!$N$16="Moderado"),CONCATENATE("R",'Mapa final'!$A$16),"")</f>
        <v/>
      </c>
      <c r="Y28" s="265"/>
      <c r="Z28" s="265" t="str">
        <f>IF(AND('Mapa final'!$J$22="Media",'Mapa final'!$N$22="Moderado"),CONCATENATE("R",'Mapa final'!$A$22),"")</f>
        <v/>
      </c>
      <c r="AA28" s="266"/>
      <c r="AB28" s="282" t="e">
        <f>IF(AND('Mapa final'!#REF!="Media",'Mapa final'!#REF!="Mayor"),CONCATENATE("R",'Mapa final'!#REF!),"")</f>
        <v>#REF!</v>
      </c>
      <c r="AC28" s="283"/>
      <c r="AD28" s="283" t="str">
        <f>IF(AND('Mapa final'!$J$16="Media",'Mapa final'!$N$16="Mayor"),CONCATENATE("R",'Mapa final'!$A$16),"")</f>
        <v/>
      </c>
      <c r="AE28" s="283"/>
      <c r="AF28" s="283" t="str">
        <f>IF(AND('Mapa final'!$J$22="Media",'Mapa final'!$N$22="Mayor"),CONCATENATE("R",'Mapa final'!$A$22),"")</f>
        <v/>
      </c>
      <c r="AG28" s="284"/>
      <c r="AH28" s="273" t="e">
        <f>IF(AND('Mapa final'!#REF!="Media",'Mapa final'!#REF!="Catastrófico"),CONCATENATE("R",'Mapa final'!#REF!),"")</f>
        <v>#REF!</v>
      </c>
      <c r="AI28" s="274"/>
      <c r="AJ28" s="274" t="str">
        <f>IF(AND('Mapa final'!$J$16="Media",'Mapa final'!$N$16="Catastrófico"),CONCATENATE("R",'Mapa final'!$A$16),"")</f>
        <v/>
      </c>
      <c r="AK28" s="274"/>
      <c r="AL28" s="274" t="str">
        <f>IF(AND('Mapa final'!$J$22="Media",'Mapa final'!$N$22="Catastrófico"),CONCATENATE("R",'Mapa final'!$A$22),"")</f>
        <v/>
      </c>
      <c r="AM28" s="275"/>
      <c r="AN28" s="67"/>
      <c r="AO28" s="325"/>
      <c r="AP28" s="326"/>
      <c r="AQ28" s="326"/>
      <c r="AR28" s="326"/>
      <c r="AS28" s="326"/>
      <c r="AT28" s="32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302"/>
      <c r="C29" s="302"/>
      <c r="D29" s="303"/>
      <c r="E29" s="298"/>
      <c r="F29" s="299"/>
      <c r="G29" s="299"/>
      <c r="H29" s="299"/>
      <c r="I29" s="300"/>
      <c r="J29" s="264"/>
      <c r="K29" s="265"/>
      <c r="L29" s="265"/>
      <c r="M29" s="265"/>
      <c r="N29" s="265"/>
      <c r="O29" s="266"/>
      <c r="P29" s="267"/>
      <c r="Q29" s="268"/>
      <c r="R29" s="268"/>
      <c r="S29" s="268"/>
      <c r="T29" s="268"/>
      <c r="U29" s="269"/>
      <c r="V29" s="267"/>
      <c r="W29" s="268"/>
      <c r="X29" s="268"/>
      <c r="Y29" s="268"/>
      <c r="Z29" s="268"/>
      <c r="AA29" s="269"/>
      <c r="AB29" s="285"/>
      <c r="AC29" s="286"/>
      <c r="AD29" s="286"/>
      <c r="AE29" s="286"/>
      <c r="AF29" s="286"/>
      <c r="AG29" s="287"/>
      <c r="AH29" s="276"/>
      <c r="AI29" s="277"/>
      <c r="AJ29" s="277"/>
      <c r="AK29" s="277"/>
      <c r="AL29" s="277"/>
      <c r="AM29" s="278"/>
      <c r="AN29" s="67"/>
      <c r="AO29" s="328"/>
      <c r="AP29" s="329"/>
      <c r="AQ29" s="329"/>
      <c r="AR29" s="329"/>
      <c r="AS29" s="329"/>
      <c r="AT29" s="33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302"/>
      <c r="C30" s="302"/>
      <c r="D30" s="303"/>
      <c r="E30" s="292" t="s">
        <v>109</v>
      </c>
      <c r="F30" s="293"/>
      <c r="G30" s="293"/>
      <c r="H30" s="293"/>
      <c r="I30" s="293"/>
      <c r="J30" s="261" t="str">
        <f ca="1">IF(AND('Mapa final'!$J$10="Baja",'Mapa final'!$N$10="Leve"),CONCATENATE("R",'Mapa final'!$A$10),"")</f>
        <v/>
      </c>
      <c r="K30" s="262"/>
      <c r="L30" s="262" t="e">
        <f>IF(AND('Mapa final'!#REF!="Baja",'Mapa final'!#REF!="Leve"),CONCATENATE("R",'Mapa final'!#REF!),"")</f>
        <v>#REF!</v>
      </c>
      <c r="M30" s="262"/>
      <c r="N30" s="262" t="e">
        <f>IF(AND('Mapa final'!#REF!="Baja",'Mapa final'!#REF!="Leve"),CONCATENATE("R",'Mapa final'!#REF!),"")</f>
        <v>#REF!</v>
      </c>
      <c r="O30" s="263"/>
      <c r="P30" s="271" t="str">
        <f ca="1">IF(AND('Mapa final'!$J$10="Baja",'Mapa final'!$N$10="Menor"),CONCATENATE("R",'Mapa final'!$A$10),"")</f>
        <v/>
      </c>
      <c r="Q30" s="271"/>
      <c r="R30" s="271" t="e">
        <f>IF(AND('Mapa final'!#REF!="Baja",'Mapa final'!#REF!="Menor"),CONCATENATE("R",'Mapa final'!#REF!),"")</f>
        <v>#REF!</v>
      </c>
      <c r="S30" s="271"/>
      <c r="T30" s="271" t="e">
        <f>IF(AND('Mapa final'!#REF!="Baja",'Mapa final'!#REF!="Menor"),CONCATENATE("R",'Mapa final'!#REF!),"")</f>
        <v>#REF!</v>
      </c>
      <c r="U30" s="272"/>
      <c r="V30" s="270" t="str">
        <f ca="1">IF(AND('Mapa final'!$J$10="Baja",'Mapa final'!$N$10="Moderado"),CONCATENATE("R",'Mapa final'!$A$10),"")</f>
        <v/>
      </c>
      <c r="W30" s="271"/>
      <c r="X30" s="271" t="e">
        <f>IF(AND('Mapa final'!#REF!="Baja",'Mapa final'!#REF!="Moderado"),CONCATENATE("R",'Mapa final'!#REF!),"")</f>
        <v>#REF!</v>
      </c>
      <c r="Y30" s="271"/>
      <c r="Z30" s="271" t="e">
        <f>IF(AND('Mapa final'!#REF!="Baja",'Mapa final'!#REF!="Moderado"),CONCATENATE("R",'Mapa final'!#REF!),"")</f>
        <v>#REF!</v>
      </c>
      <c r="AA30" s="272"/>
      <c r="AB30" s="288" t="str">
        <f ca="1">IF(AND('Mapa final'!$J$10="Baja",'Mapa final'!$N$10="Mayor"),CONCATENATE("R",'Mapa final'!$A$10),"")</f>
        <v/>
      </c>
      <c r="AC30" s="289"/>
      <c r="AD30" s="289" t="e">
        <f>IF(AND('Mapa final'!#REF!="Baja",'Mapa final'!#REF!="Mayor"),CONCATENATE("R",'Mapa final'!#REF!),"")</f>
        <v>#REF!</v>
      </c>
      <c r="AE30" s="289"/>
      <c r="AF30" s="289" t="e">
        <f>IF(AND('Mapa final'!#REF!="Baja",'Mapa final'!#REF!="Mayor"),CONCATENATE("R",'Mapa final'!#REF!),"")</f>
        <v>#REF!</v>
      </c>
      <c r="AG30" s="290"/>
      <c r="AH30" s="279" t="str">
        <f ca="1">IF(AND('Mapa final'!$J$10="Baja",'Mapa final'!$N$10="Catastrófico"),CONCATENATE("R",'Mapa final'!$A$10),"")</f>
        <v/>
      </c>
      <c r="AI30" s="280"/>
      <c r="AJ30" s="280" t="e">
        <f>IF(AND('Mapa final'!#REF!="Baja",'Mapa final'!#REF!="Catastrófico"),CONCATENATE("R",'Mapa final'!#REF!),"")</f>
        <v>#REF!</v>
      </c>
      <c r="AK30" s="280"/>
      <c r="AL30" s="280" t="e">
        <f>IF(AND('Mapa final'!#REF!="Baja",'Mapa final'!#REF!="Catastrófico"),CONCATENATE("R",'Mapa final'!#REF!),"")</f>
        <v>#REF!</v>
      </c>
      <c r="AM30" s="281"/>
      <c r="AN30" s="67"/>
      <c r="AO30" s="331" t="s">
        <v>81</v>
      </c>
      <c r="AP30" s="332"/>
      <c r="AQ30" s="332"/>
      <c r="AR30" s="332"/>
      <c r="AS30" s="332"/>
      <c r="AT30" s="33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302"/>
      <c r="C31" s="302"/>
      <c r="D31" s="303"/>
      <c r="E31" s="295"/>
      <c r="F31" s="296"/>
      <c r="G31" s="296"/>
      <c r="H31" s="296"/>
      <c r="I31" s="296"/>
      <c r="J31" s="255"/>
      <c r="K31" s="256"/>
      <c r="L31" s="256"/>
      <c r="M31" s="256"/>
      <c r="N31" s="256"/>
      <c r="O31" s="257"/>
      <c r="P31" s="265"/>
      <c r="Q31" s="265"/>
      <c r="R31" s="265"/>
      <c r="S31" s="265"/>
      <c r="T31" s="265"/>
      <c r="U31" s="266"/>
      <c r="V31" s="264"/>
      <c r="W31" s="265"/>
      <c r="X31" s="265"/>
      <c r="Y31" s="265"/>
      <c r="Z31" s="265"/>
      <c r="AA31" s="266"/>
      <c r="AB31" s="282"/>
      <c r="AC31" s="283"/>
      <c r="AD31" s="283"/>
      <c r="AE31" s="283"/>
      <c r="AF31" s="283"/>
      <c r="AG31" s="284"/>
      <c r="AH31" s="273"/>
      <c r="AI31" s="274"/>
      <c r="AJ31" s="274"/>
      <c r="AK31" s="274"/>
      <c r="AL31" s="274"/>
      <c r="AM31" s="275"/>
      <c r="AN31" s="67"/>
      <c r="AO31" s="334"/>
      <c r="AP31" s="335"/>
      <c r="AQ31" s="335"/>
      <c r="AR31" s="335"/>
      <c r="AS31" s="335"/>
      <c r="AT31" s="33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302"/>
      <c r="C32" s="302"/>
      <c r="D32" s="303"/>
      <c r="E32" s="295"/>
      <c r="F32" s="296"/>
      <c r="G32" s="296"/>
      <c r="H32" s="296"/>
      <c r="I32" s="296"/>
      <c r="J32" s="255" t="e">
        <f>IF(AND('Mapa final'!#REF!="Baja",'Mapa final'!#REF!="Leve"),CONCATENATE("R",'Mapa final'!#REF!),"")</f>
        <v>#REF!</v>
      </c>
      <c r="K32" s="256"/>
      <c r="L32" s="256" t="e">
        <f>IF(AND('Mapa final'!#REF!="Baja",'Mapa final'!#REF!="Leve"),CONCATENATE("R",'Mapa final'!#REF!),"")</f>
        <v>#REF!</v>
      </c>
      <c r="M32" s="256"/>
      <c r="N32" s="256" t="e">
        <f>IF(AND('Mapa final'!#REF!="Baja",'Mapa final'!#REF!="Leve"),CONCATENATE("R",'Mapa final'!#REF!),"")</f>
        <v>#REF!</v>
      </c>
      <c r="O32" s="257"/>
      <c r="P32" s="265" t="e">
        <f>IF(AND('Mapa final'!#REF!="Baja",'Mapa final'!#REF!="Menor"),CONCATENATE("R",'Mapa final'!#REF!),"")</f>
        <v>#REF!</v>
      </c>
      <c r="Q32" s="265"/>
      <c r="R32" s="265" t="e">
        <f>IF(AND('Mapa final'!#REF!="Baja",'Mapa final'!#REF!="Menor"),CONCATENATE("R",'Mapa final'!#REF!),"")</f>
        <v>#REF!</v>
      </c>
      <c r="S32" s="265"/>
      <c r="T32" s="265" t="e">
        <f>IF(AND('Mapa final'!#REF!="Baja",'Mapa final'!#REF!="Menor"),CONCATENATE("R",'Mapa final'!#REF!),"")</f>
        <v>#REF!</v>
      </c>
      <c r="U32" s="266"/>
      <c r="V32" s="264" t="e">
        <f>IF(AND('Mapa final'!#REF!="Baja",'Mapa final'!#REF!="Moderado"),CONCATENATE("R",'Mapa final'!#REF!),"")</f>
        <v>#REF!</v>
      </c>
      <c r="W32" s="265"/>
      <c r="X32" s="265" t="e">
        <f>IF(AND('Mapa final'!#REF!="Baja",'Mapa final'!#REF!="Moderado"),CONCATENATE("R",'Mapa final'!#REF!),"")</f>
        <v>#REF!</v>
      </c>
      <c r="Y32" s="265"/>
      <c r="Z32" s="265" t="e">
        <f>IF(AND('Mapa final'!#REF!="Baja",'Mapa final'!#REF!="Moderado"),CONCATENATE("R",'Mapa final'!#REF!),"")</f>
        <v>#REF!</v>
      </c>
      <c r="AA32" s="266"/>
      <c r="AB32" s="282" t="e">
        <f>IF(AND('Mapa final'!#REF!="Baja",'Mapa final'!#REF!="Mayor"),CONCATENATE("R",'Mapa final'!#REF!),"")</f>
        <v>#REF!</v>
      </c>
      <c r="AC32" s="283"/>
      <c r="AD32" s="283" t="e">
        <f>IF(AND('Mapa final'!#REF!="Baja",'Mapa final'!#REF!="Mayor"),CONCATENATE("R",'Mapa final'!#REF!),"")</f>
        <v>#REF!</v>
      </c>
      <c r="AE32" s="283"/>
      <c r="AF32" s="283" t="e">
        <f>IF(AND('Mapa final'!#REF!="Baja",'Mapa final'!#REF!="Mayor"),CONCATENATE("R",'Mapa final'!#REF!),"")</f>
        <v>#REF!</v>
      </c>
      <c r="AG32" s="284"/>
      <c r="AH32" s="273" t="e">
        <f>IF(AND('Mapa final'!#REF!="Baja",'Mapa final'!#REF!="Catastrófico"),CONCATENATE("R",'Mapa final'!#REF!),"")</f>
        <v>#REF!</v>
      </c>
      <c r="AI32" s="274"/>
      <c r="AJ32" s="274" t="e">
        <f>IF(AND('Mapa final'!#REF!="Baja",'Mapa final'!#REF!="Catastrófico"),CONCATENATE("R",'Mapa final'!#REF!),"")</f>
        <v>#REF!</v>
      </c>
      <c r="AK32" s="274"/>
      <c r="AL32" s="274" t="e">
        <f>IF(AND('Mapa final'!#REF!="Baja",'Mapa final'!#REF!="Catastrófico"),CONCATENATE("R",'Mapa final'!#REF!),"")</f>
        <v>#REF!</v>
      </c>
      <c r="AM32" s="275"/>
      <c r="AN32" s="67"/>
      <c r="AO32" s="334"/>
      <c r="AP32" s="335"/>
      <c r="AQ32" s="335"/>
      <c r="AR32" s="335"/>
      <c r="AS32" s="335"/>
      <c r="AT32" s="33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302"/>
      <c r="C33" s="302"/>
      <c r="D33" s="303"/>
      <c r="E33" s="295"/>
      <c r="F33" s="296"/>
      <c r="G33" s="296"/>
      <c r="H33" s="296"/>
      <c r="I33" s="296"/>
      <c r="J33" s="255"/>
      <c r="K33" s="256"/>
      <c r="L33" s="256"/>
      <c r="M33" s="256"/>
      <c r="N33" s="256"/>
      <c r="O33" s="257"/>
      <c r="P33" s="265"/>
      <c r="Q33" s="265"/>
      <c r="R33" s="265"/>
      <c r="S33" s="265"/>
      <c r="T33" s="265"/>
      <c r="U33" s="266"/>
      <c r="V33" s="264"/>
      <c r="W33" s="265"/>
      <c r="X33" s="265"/>
      <c r="Y33" s="265"/>
      <c r="Z33" s="265"/>
      <c r="AA33" s="266"/>
      <c r="AB33" s="282"/>
      <c r="AC33" s="283"/>
      <c r="AD33" s="283"/>
      <c r="AE33" s="283"/>
      <c r="AF33" s="283"/>
      <c r="AG33" s="284"/>
      <c r="AH33" s="273"/>
      <c r="AI33" s="274"/>
      <c r="AJ33" s="274"/>
      <c r="AK33" s="274"/>
      <c r="AL33" s="274"/>
      <c r="AM33" s="275"/>
      <c r="AN33" s="67"/>
      <c r="AO33" s="334"/>
      <c r="AP33" s="335"/>
      <c r="AQ33" s="335"/>
      <c r="AR33" s="335"/>
      <c r="AS33" s="335"/>
      <c r="AT33" s="33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302"/>
      <c r="C34" s="302"/>
      <c r="D34" s="303"/>
      <c r="E34" s="295"/>
      <c r="F34" s="296"/>
      <c r="G34" s="296"/>
      <c r="H34" s="296"/>
      <c r="I34" s="296"/>
      <c r="J34" s="255" t="e">
        <f>IF(AND('Mapa final'!#REF!="Baja",'Mapa final'!#REF!="Leve"),CONCATENATE("R",'Mapa final'!#REF!),"")</f>
        <v>#REF!</v>
      </c>
      <c r="K34" s="256"/>
      <c r="L34" s="256" t="e">
        <f>IF(AND('Mapa final'!#REF!="Baja",'Mapa final'!#REF!="Leve"),CONCATENATE("R",'Mapa final'!#REF!),"")</f>
        <v>#REF!</v>
      </c>
      <c r="M34" s="256"/>
      <c r="N34" s="256" t="e">
        <f>IF(AND('Mapa final'!#REF!="Baja",'Mapa final'!#REF!="Leve"),CONCATENATE("R",'Mapa final'!#REF!),"")</f>
        <v>#REF!</v>
      </c>
      <c r="O34" s="257"/>
      <c r="P34" s="265" t="e">
        <f>IF(AND('Mapa final'!#REF!="Baja",'Mapa final'!#REF!="Menor"),CONCATENATE("R",'Mapa final'!#REF!),"")</f>
        <v>#REF!</v>
      </c>
      <c r="Q34" s="265"/>
      <c r="R34" s="265" t="e">
        <f>IF(AND('Mapa final'!#REF!="Baja",'Mapa final'!#REF!="Menor"),CONCATENATE("R",'Mapa final'!#REF!),"")</f>
        <v>#REF!</v>
      </c>
      <c r="S34" s="265"/>
      <c r="T34" s="265" t="e">
        <f>IF(AND('Mapa final'!#REF!="Baja",'Mapa final'!#REF!="Menor"),CONCATENATE("R",'Mapa final'!#REF!),"")</f>
        <v>#REF!</v>
      </c>
      <c r="U34" s="266"/>
      <c r="V34" s="264" t="e">
        <f>IF(AND('Mapa final'!#REF!="Baja",'Mapa final'!#REF!="Moderado"),CONCATENATE("R",'Mapa final'!#REF!),"")</f>
        <v>#REF!</v>
      </c>
      <c r="W34" s="265"/>
      <c r="X34" s="265" t="e">
        <f>IF(AND('Mapa final'!#REF!="Baja",'Mapa final'!#REF!="Moderado"),CONCATENATE("R",'Mapa final'!#REF!),"")</f>
        <v>#REF!</v>
      </c>
      <c r="Y34" s="265"/>
      <c r="Z34" s="265" t="e">
        <f>IF(AND('Mapa final'!#REF!="Baja",'Mapa final'!#REF!="Moderado"),CONCATENATE("R",'Mapa final'!#REF!),"")</f>
        <v>#REF!</v>
      </c>
      <c r="AA34" s="266"/>
      <c r="AB34" s="282" t="e">
        <f>IF(AND('Mapa final'!#REF!="Baja",'Mapa final'!#REF!="Mayor"),CONCATENATE("R",'Mapa final'!#REF!),"")</f>
        <v>#REF!</v>
      </c>
      <c r="AC34" s="283"/>
      <c r="AD34" s="283" t="e">
        <f>IF(AND('Mapa final'!#REF!="Baja",'Mapa final'!#REF!="Mayor"),CONCATENATE("R",'Mapa final'!#REF!),"")</f>
        <v>#REF!</v>
      </c>
      <c r="AE34" s="283"/>
      <c r="AF34" s="283" t="e">
        <f>IF(AND('Mapa final'!#REF!="Baja",'Mapa final'!#REF!="Mayor"),CONCATENATE("R",'Mapa final'!#REF!),"")</f>
        <v>#REF!</v>
      </c>
      <c r="AG34" s="284"/>
      <c r="AH34" s="273" t="e">
        <f>IF(AND('Mapa final'!#REF!="Baja",'Mapa final'!#REF!="Catastrófico"),CONCATENATE("R",'Mapa final'!#REF!),"")</f>
        <v>#REF!</v>
      </c>
      <c r="AI34" s="274"/>
      <c r="AJ34" s="274" t="e">
        <f>IF(AND('Mapa final'!#REF!="Baja",'Mapa final'!#REF!="Catastrófico"),CONCATENATE("R",'Mapa final'!#REF!),"")</f>
        <v>#REF!</v>
      </c>
      <c r="AK34" s="274"/>
      <c r="AL34" s="274" t="e">
        <f>IF(AND('Mapa final'!#REF!="Baja",'Mapa final'!#REF!="Catastrófico"),CONCATENATE("R",'Mapa final'!#REF!),"")</f>
        <v>#REF!</v>
      </c>
      <c r="AM34" s="275"/>
      <c r="AN34" s="67"/>
      <c r="AO34" s="334"/>
      <c r="AP34" s="335"/>
      <c r="AQ34" s="335"/>
      <c r="AR34" s="335"/>
      <c r="AS34" s="335"/>
      <c r="AT34" s="33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302"/>
      <c r="C35" s="302"/>
      <c r="D35" s="303"/>
      <c r="E35" s="295"/>
      <c r="F35" s="296"/>
      <c r="G35" s="296"/>
      <c r="H35" s="296"/>
      <c r="I35" s="296"/>
      <c r="J35" s="255"/>
      <c r="K35" s="256"/>
      <c r="L35" s="256"/>
      <c r="M35" s="256"/>
      <c r="N35" s="256"/>
      <c r="O35" s="257"/>
      <c r="P35" s="265"/>
      <c r="Q35" s="265"/>
      <c r="R35" s="265"/>
      <c r="S35" s="265"/>
      <c r="T35" s="265"/>
      <c r="U35" s="266"/>
      <c r="V35" s="264"/>
      <c r="W35" s="265"/>
      <c r="X35" s="265"/>
      <c r="Y35" s="265"/>
      <c r="Z35" s="265"/>
      <c r="AA35" s="266"/>
      <c r="AB35" s="282"/>
      <c r="AC35" s="283"/>
      <c r="AD35" s="283"/>
      <c r="AE35" s="283"/>
      <c r="AF35" s="283"/>
      <c r="AG35" s="284"/>
      <c r="AH35" s="273"/>
      <c r="AI35" s="274"/>
      <c r="AJ35" s="274"/>
      <c r="AK35" s="274"/>
      <c r="AL35" s="274"/>
      <c r="AM35" s="275"/>
      <c r="AN35" s="67"/>
      <c r="AO35" s="334"/>
      <c r="AP35" s="335"/>
      <c r="AQ35" s="335"/>
      <c r="AR35" s="335"/>
      <c r="AS35" s="335"/>
      <c r="AT35" s="33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302"/>
      <c r="C36" s="302"/>
      <c r="D36" s="303"/>
      <c r="E36" s="295"/>
      <c r="F36" s="296"/>
      <c r="G36" s="296"/>
      <c r="H36" s="296"/>
      <c r="I36" s="296"/>
      <c r="J36" s="255" t="e">
        <f>IF(AND('Mapa final'!#REF!="Baja",'Mapa final'!#REF!="Leve"),CONCATENATE("R",'Mapa final'!#REF!),"")</f>
        <v>#REF!</v>
      </c>
      <c r="K36" s="256"/>
      <c r="L36" s="256" t="str">
        <f>IF(AND('Mapa final'!$J$16="Baja",'Mapa final'!$N$16="Leve"),CONCATENATE("R",'Mapa final'!$A$16),"")</f>
        <v/>
      </c>
      <c r="M36" s="256"/>
      <c r="N36" s="256" t="str">
        <f>IF(AND('Mapa final'!$J$22="Baja",'Mapa final'!$N$22="Leve"),CONCATENATE("R",'Mapa final'!$A$22),"")</f>
        <v/>
      </c>
      <c r="O36" s="257"/>
      <c r="P36" s="265" t="e">
        <f>IF(AND('Mapa final'!#REF!="Baja",'Mapa final'!#REF!="Menor"),CONCATENATE("R",'Mapa final'!#REF!),"")</f>
        <v>#REF!</v>
      </c>
      <c r="Q36" s="265"/>
      <c r="R36" s="265" t="str">
        <f>IF(AND('Mapa final'!$J$16="Baja",'Mapa final'!$N$16="Menor"),CONCATENATE("R",'Mapa final'!$A$16),"")</f>
        <v/>
      </c>
      <c r="S36" s="265"/>
      <c r="T36" s="265" t="str">
        <f>IF(AND('Mapa final'!$J$22="Baja",'Mapa final'!$N$22="Menor"),CONCATENATE("R",'Mapa final'!$A$22),"")</f>
        <v/>
      </c>
      <c r="U36" s="266"/>
      <c r="V36" s="264" t="e">
        <f>IF(AND('Mapa final'!#REF!="Baja",'Mapa final'!#REF!="Moderado"),CONCATENATE("R",'Mapa final'!#REF!),"")</f>
        <v>#REF!</v>
      </c>
      <c r="W36" s="265"/>
      <c r="X36" s="265" t="str">
        <f>IF(AND('Mapa final'!$J$16="Baja",'Mapa final'!$N$16="Moderado"),CONCATENATE("R",'Mapa final'!$A$16),"")</f>
        <v/>
      </c>
      <c r="Y36" s="265"/>
      <c r="Z36" s="265" t="str">
        <f>IF(AND('Mapa final'!$J$22="Baja",'Mapa final'!$N$22="Moderado"),CONCATENATE("R",'Mapa final'!$A$22),"")</f>
        <v/>
      </c>
      <c r="AA36" s="266"/>
      <c r="AB36" s="282" t="e">
        <f>IF(AND('Mapa final'!#REF!="Baja",'Mapa final'!#REF!="Mayor"),CONCATENATE("R",'Mapa final'!#REF!),"")</f>
        <v>#REF!</v>
      </c>
      <c r="AC36" s="283"/>
      <c r="AD36" s="283" t="str">
        <f>IF(AND('Mapa final'!$J$16="Baja",'Mapa final'!$N$16="Mayor"),CONCATENATE("R",'Mapa final'!$A$16),"")</f>
        <v/>
      </c>
      <c r="AE36" s="283"/>
      <c r="AF36" s="283" t="str">
        <f>IF(AND('Mapa final'!$J$22="Baja",'Mapa final'!$N$22="Mayor"),CONCATENATE("R",'Mapa final'!$A$22),"")</f>
        <v/>
      </c>
      <c r="AG36" s="284"/>
      <c r="AH36" s="273" t="e">
        <f>IF(AND('Mapa final'!#REF!="Baja",'Mapa final'!#REF!="Catastrófico"),CONCATENATE("R",'Mapa final'!#REF!),"")</f>
        <v>#REF!</v>
      </c>
      <c r="AI36" s="274"/>
      <c r="AJ36" s="274" t="str">
        <f>IF(AND('Mapa final'!$J$16="Baja",'Mapa final'!$N$16="Catastrófico"),CONCATENATE("R",'Mapa final'!$A$16),"")</f>
        <v/>
      </c>
      <c r="AK36" s="274"/>
      <c r="AL36" s="274" t="str">
        <f>IF(AND('Mapa final'!$J$22="Baja",'Mapa final'!$N$22="Catastrófico"),CONCATENATE("R",'Mapa final'!$A$22),"")</f>
        <v/>
      </c>
      <c r="AM36" s="275"/>
      <c r="AN36" s="67"/>
      <c r="AO36" s="334"/>
      <c r="AP36" s="335"/>
      <c r="AQ36" s="335"/>
      <c r="AR36" s="335"/>
      <c r="AS36" s="335"/>
      <c r="AT36" s="33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302"/>
      <c r="C37" s="302"/>
      <c r="D37" s="303"/>
      <c r="E37" s="298"/>
      <c r="F37" s="299"/>
      <c r="G37" s="299"/>
      <c r="H37" s="299"/>
      <c r="I37" s="299"/>
      <c r="J37" s="258"/>
      <c r="K37" s="259"/>
      <c r="L37" s="259"/>
      <c r="M37" s="259"/>
      <c r="N37" s="259"/>
      <c r="O37" s="260"/>
      <c r="P37" s="268"/>
      <c r="Q37" s="268"/>
      <c r="R37" s="268"/>
      <c r="S37" s="268"/>
      <c r="T37" s="268"/>
      <c r="U37" s="269"/>
      <c r="V37" s="267"/>
      <c r="W37" s="268"/>
      <c r="X37" s="268"/>
      <c r="Y37" s="268"/>
      <c r="Z37" s="268"/>
      <c r="AA37" s="269"/>
      <c r="AB37" s="285"/>
      <c r="AC37" s="286"/>
      <c r="AD37" s="286"/>
      <c r="AE37" s="286"/>
      <c r="AF37" s="286"/>
      <c r="AG37" s="287"/>
      <c r="AH37" s="276"/>
      <c r="AI37" s="277"/>
      <c r="AJ37" s="277"/>
      <c r="AK37" s="277"/>
      <c r="AL37" s="277"/>
      <c r="AM37" s="278"/>
      <c r="AN37" s="67"/>
      <c r="AO37" s="337"/>
      <c r="AP37" s="338"/>
      <c r="AQ37" s="338"/>
      <c r="AR37" s="338"/>
      <c r="AS37" s="338"/>
      <c r="AT37" s="33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302"/>
      <c r="C38" s="302"/>
      <c r="D38" s="303"/>
      <c r="E38" s="292" t="s">
        <v>108</v>
      </c>
      <c r="F38" s="293"/>
      <c r="G38" s="293"/>
      <c r="H38" s="293"/>
      <c r="I38" s="294"/>
      <c r="J38" s="261" t="str">
        <f ca="1">IF(AND('Mapa final'!$J$10="Muy Baja",'Mapa final'!$N$10="Leve"),CONCATENATE("R",'Mapa final'!$A$10),"")</f>
        <v/>
      </c>
      <c r="K38" s="262"/>
      <c r="L38" s="262" t="e">
        <f>IF(AND('Mapa final'!#REF!="Muy Baja",'Mapa final'!#REF!="Leve"),CONCATENATE("R",'Mapa final'!#REF!),"")</f>
        <v>#REF!</v>
      </c>
      <c r="M38" s="262"/>
      <c r="N38" s="262" t="e">
        <f>IF(AND('Mapa final'!#REF!="Muy Baja",'Mapa final'!#REF!="Leve"),CONCATENATE("R",'Mapa final'!#REF!),"")</f>
        <v>#REF!</v>
      </c>
      <c r="O38" s="263"/>
      <c r="P38" s="261" t="str">
        <f ca="1">IF(AND('Mapa final'!$J$10="Muy Baja",'Mapa final'!$N$10="Menor"),CONCATENATE("R",'Mapa final'!$A$10),"")</f>
        <v/>
      </c>
      <c r="Q38" s="262"/>
      <c r="R38" s="262" t="e">
        <f>IF(AND('Mapa final'!#REF!="Muy Baja",'Mapa final'!#REF!="Menor"),CONCATENATE("R",'Mapa final'!#REF!),"")</f>
        <v>#REF!</v>
      </c>
      <c r="S38" s="262"/>
      <c r="T38" s="262" t="e">
        <f>IF(AND('Mapa final'!#REF!="Muy Baja",'Mapa final'!#REF!="Menor"),CONCATENATE("R",'Mapa final'!#REF!),"")</f>
        <v>#REF!</v>
      </c>
      <c r="U38" s="263"/>
      <c r="V38" s="270" t="str">
        <f ca="1">IF(AND('Mapa final'!$J$10="Muy Baja",'Mapa final'!$N$10="Moderado"),CONCATENATE("R",'Mapa final'!$A$10),"")</f>
        <v/>
      </c>
      <c r="W38" s="271"/>
      <c r="X38" s="271" t="e">
        <f>IF(AND('Mapa final'!#REF!="Muy Baja",'Mapa final'!#REF!="Moderado"),CONCATENATE("R",'Mapa final'!#REF!),"")</f>
        <v>#REF!</v>
      </c>
      <c r="Y38" s="271"/>
      <c r="Z38" s="271" t="e">
        <f>IF(AND('Mapa final'!#REF!="Muy Baja",'Mapa final'!#REF!="Moderado"),CONCATENATE("R",'Mapa final'!#REF!),"")</f>
        <v>#REF!</v>
      </c>
      <c r="AA38" s="272"/>
      <c r="AB38" s="288" t="str">
        <f ca="1">IF(AND('Mapa final'!$J$10="Muy Baja",'Mapa final'!$N$10="Mayor"),CONCATENATE("R",'Mapa final'!$A$10),"")</f>
        <v/>
      </c>
      <c r="AC38" s="289"/>
      <c r="AD38" s="289" t="e">
        <f>IF(AND('Mapa final'!#REF!="Muy Baja",'Mapa final'!#REF!="Mayor"),CONCATENATE("R",'Mapa final'!#REF!),"")</f>
        <v>#REF!</v>
      </c>
      <c r="AE38" s="289"/>
      <c r="AF38" s="289" t="e">
        <f>IF(AND('Mapa final'!#REF!="Muy Baja",'Mapa final'!#REF!="Mayor"),CONCATENATE("R",'Mapa final'!#REF!),"")</f>
        <v>#REF!</v>
      </c>
      <c r="AG38" s="290"/>
      <c r="AH38" s="279" t="str">
        <f ca="1">IF(AND('Mapa final'!$J$10="Muy Baja",'Mapa final'!$N$10="Catastrófico"),CONCATENATE("R",'Mapa final'!$A$10),"")</f>
        <v/>
      </c>
      <c r="AI38" s="280"/>
      <c r="AJ38" s="280" t="e">
        <f>IF(AND('Mapa final'!#REF!="Muy Baja",'Mapa final'!#REF!="Catastrófico"),CONCATENATE("R",'Mapa final'!#REF!),"")</f>
        <v>#REF!</v>
      </c>
      <c r="AK38" s="280"/>
      <c r="AL38" s="280" t="e">
        <f>IF(AND('Mapa final'!#REF!="Muy Baja",'Mapa final'!#REF!="Catastrófico"),CONCATENATE("R",'Mapa final'!#REF!),"")</f>
        <v>#REF!</v>
      </c>
      <c r="AM38" s="281"/>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302"/>
      <c r="C39" s="302"/>
      <c r="D39" s="303"/>
      <c r="E39" s="295"/>
      <c r="F39" s="296"/>
      <c r="G39" s="296"/>
      <c r="H39" s="296"/>
      <c r="I39" s="297"/>
      <c r="J39" s="255"/>
      <c r="K39" s="256"/>
      <c r="L39" s="256"/>
      <c r="M39" s="256"/>
      <c r="N39" s="256"/>
      <c r="O39" s="257"/>
      <c r="P39" s="255"/>
      <c r="Q39" s="256"/>
      <c r="R39" s="256"/>
      <c r="S39" s="256"/>
      <c r="T39" s="256"/>
      <c r="U39" s="257"/>
      <c r="V39" s="264"/>
      <c r="W39" s="265"/>
      <c r="X39" s="265"/>
      <c r="Y39" s="265"/>
      <c r="Z39" s="265"/>
      <c r="AA39" s="266"/>
      <c r="AB39" s="282"/>
      <c r="AC39" s="283"/>
      <c r="AD39" s="283"/>
      <c r="AE39" s="283"/>
      <c r="AF39" s="283"/>
      <c r="AG39" s="284"/>
      <c r="AH39" s="273"/>
      <c r="AI39" s="274"/>
      <c r="AJ39" s="274"/>
      <c r="AK39" s="274"/>
      <c r="AL39" s="274"/>
      <c r="AM39" s="275"/>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302"/>
      <c r="C40" s="302"/>
      <c r="D40" s="303"/>
      <c r="E40" s="295"/>
      <c r="F40" s="296"/>
      <c r="G40" s="296"/>
      <c r="H40" s="296"/>
      <c r="I40" s="297"/>
      <c r="J40" s="255" t="e">
        <f>IF(AND('Mapa final'!#REF!="Muy Baja",'Mapa final'!#REF!="Leve"),CONCATENATE("R",'Mapa final'!#REF!),"")</f>
        <v>#REF!</v>
      </c>
      <c r="K40" s="256"/>
      <c r="L40" s="256" t="e">
        <f>IF(AND('Mapa final'!#REF!="Muy Baja",'Mapa final'!#REF!="Leve"),CONCATENATE("R",'Mapa final'!#REF!),"")</f>
        <v>#REF!</v>
      </c>
      <c r="M40" s="256"/>
      <c r="N40" s="256" t="e">
        <f>IF(AND('Mapa final'!#REF!="Muy Baja",'Mapa final'!#REF!="Leve"),CONCATENATE("R",'Mapa final'!#REF!),"")</f>
        <v>#REF!</v>
      </c>
      <c r="O40" s="257"/>
      <c r="P40" s="255" t="e">
        <f>IF(AND('Mapa final'!#REF!="Muy Baja",'Mapa final'!#REF!="Menor"),CONCATENATE("R",'Mapa final'!#REF!),"")</f>
        <v>#REF!</v>
      </c>
      <c r="Q40" s="256"/>
      <c r="R40" s="256" t="e">
        <f>IF(AND('Mapa final'!#REF!="Muy Baja",'Mapa final'!#REF!="Menor"),CONCATENATE("R",'Mapa final'!#REF!),"")</f>
        <v>#REF!</v>
      </c>
      <c r="S40" s="256"/>
      <c r="T40" s="256" t="e">
        <f>IF(AND('Mapa final'!#REF!="Muy Baja",'Mapa final'!#REF!="Menor"),CONCATENATE("R",'Mapa final'!#REF!),"")</f>
        <v>#REF!</v>
      </c>
      <c r="U40" s="257"/>
      <c r="V40" s="264" t="e">
        <f>IF(AND('Mapa final'!#REF!="Muy Baja",'Mapa final'!#REF!="Moderado"),CONCATENATE("R",'Mapa final'!#REF!),"")</f>
        <v>#REF!</v>
      </c>
      <c r="W40" s="265"/>
      <c r="X40" s="265" t="e">
        <f>IF(AND('Mapa final'!#REF!="Muy Baja",'Mapa final'!#REF!="Moderado"),CONCATENATE("R",'Mapa final'!#REF!),"")</f>
        <v>#REF!</v>
      </c>
      <c r="Y40" s="265"/>
      <c r="Z40" s="265" t="e">
        <f>IF(AND('Mapa final'!#REF!="Muy Baja",'Mapa final'!#REF!="Moderado"),CONCATENATE("R",'Mapa final'!#REF!),"")</f>
        <v>#REF!</v>
      </c>
      <c r="AA40" s="266"/>
      <c r="AB40" s="282" t="e">
        <f>IF(AND('Mapa final'!#REF!="Muy Baja",'Mapa final'!#REF!="Mayor"),CONCATENATE("R",'Mapa final'!#REF!),"")</f>
        <v>#REF!</v>
      </c>
      <c r="AC40" s="283"/>
      <c r="AD40" s="283" t="e">
        <f>IF(AND('Mapa final'!#REF!="Muy Baja",'Mapa final'!#REF!="Mayor"),CONCATENATE("R",'Mapa final'!#REF!),"")</f>
        <v>#REF!</v>
      </c>
      <c r="AE40" s="283"/>
      <c r="AF40" s="283" t="e">
        <f>IF(AND('Mapa final'!#REF!="Muy Baja",'Mapa final'!#REF!="Mayor"),CONCATENATE("R",'Mapa final'!#REF!),"")</f>
        <v>#REF!</v>
      </c>
      <c r="AG40" s="284"/>
      <c r="AH40" s="273" t="e">
        <f>IF(AND('Mapa final'!#REF!="Muy Baja",'Mapa final'!#REF!="Catastrófico"),CONCATENATE("R",'Mapa final'!#REF!),"")</f>
        <v>#REF!</v>
      </c>
      <c r="AI40" s="274"/>
      <c r="AJ40" s="274" t="e">
        <f>IF(AND('Mapa final'!#REF!="Muy Baja",'Mapa final'!#REF!="Catastrófico"),CONCATENATE("R",'Mapa final'!#REF!),"")</f>
        <v>#REF!</v>
      </c>
      <c r="AK40" s="274"/>
      <c r="AL40" s="274" t="e">
        <f>IF(AND('Mapa final'!#REF!="Muy Baja",'Mapa final'!#REF!="Catastrófico"),CONCATENATE("R",'Mapa final'!#REF!),"")</f>
        <v>#REF!</v>
      </c>
      <c r="AM40" s="275"/>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302"/>
      <c r="C41" s="302"/>
      <c r="D41" s="303"/>
      <c r="E41" s="295"/>
      <c r="F41" s="296"/>
      <c r="G41" s="296"/>
      <c r="H41" s="296"/>
      <c r="I41" s="297"/>
      <c r="J41" s="255"/>
      <c r="K41" s="256"/>
      <c r="L41" s="256"/>
      <c r="M41" s="256"/>
      <c r="N41" s="256"/>
      <c r="O41" s="257"/>
      <c r="P41" s="255"/>
      <c r="Q41" s="256"/>
      <c r="R41" s="256"/>
      <c r="S41" s="256"/>
      <c r="T41" s="256"/>
      <c r="U41" s="257"/>
      <c r="V41" s="264"/>
      <c r="W41" s="265"/>
      <c r="X41" s="265"/>
      <c r="Y41" s="265"/>
      <c r="Z41" s="265"/>
      <c r="AA41" s="266"/>
      <c r="AB41" s="282"/>
      <c r="AC41" s="283"/>
      <c r="AD41" s="283"/>
      <c r="AE41" s="283"/>
      <c r="AF41" s="283"/>
      <c r="AG41" s="284"/>
      <c r="AH41" s="273"/>
      <c r="AI41" s="274"/>
      <c r="AJ41" s="274"/>
      <c r="AK41" s="274"/>
      <c r="AL41" s="274"/>
      <c r="AM41" s="275"/>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302"/>
      <c r="C42" s="302"/>
      <c r="D42" s="303"/>
      <c r="E42" s="295"/>
      <c r="F42" s="296"/>
      <c r="G42" s="296"/>
      <c r="H42" s="296"/>
      <c r="I42" s="297"/>
      <c r="J42" s="255" t="e">
        <f>IF(AND('Mapa final'!#REF!="Muy Baja",'Mapa final'!#REF!="Leve"),CONCATENATE("R",'Mapa final'!#REF!),"")</f>
        <v>#REF!</v>
      </c>
      <c r="K42" s="256"/>
      <c r="L42" s="256" t="e">
        <f>IF(AND('Mapa final'!#REF!="Muy Baja",'Mapa final'!#REF!="Leve"),CONCATENATE("R",'Mapa final'!#REF!),"")</f>
        <v>#REF!</v>
      </c>
      <c r="M42" s="256"/>
      <c r="N42" s="256" t="e">
        <f>IF(AND('Mapa final'!#REF!="Muy Baja",'Mapa final'!#REF!="Leve"),CONCATENATE("R",'Mapa final'!#REF!),"")</f>
        <v>#REF!</v>
      </c>
      <c r="O42" s="257"/>
      <c r="P42" s="255" t="e">
        <f>IF(AND('Mapa final'!#REF!="Muy Baja",'Mapa final'!#REF!="Menor"),CONCATENATE("R",'Mapa final'!#REF!),"")</f>
        <v>#REF!</v>
      </c>
      <c r="Q42" s="256"/>
      <c r="R42" s="256" t="e">
        <f>IF(AND('Mapa final'!#REF!="Muy Baja",'Mapa final'!#REF!="Menor"),CONCATENATE("R",'Mapa final'!#REF!),"")</f>
        <v>#REF!</v>
      </c>
      <c r="S42" s="256"/>
      <c r="T42" s="256" t="e">
        <f>IF(AND('Mapa final'!#REF!="Muy Baja",'Mapa final'!#REF!="Menor"),CONCATENATE("R",'Mapa final'!#REF!),"")</f>
        <v>#REF!</v>
      </c>
      <c r="U42" s="257"/>
      <c r="V42" s="264" t="e">
        <f>IF(AND('Mapa final'!#REF!="Muy Baja",'Mapa final'!#REF!="Moderado"),CONCATENATE("R",'Mapa final'!#REF!),"")</f>
        <v>#REF!</v>
      </c>
      <c r="W42" s="265"/>
      <c r="X42" s="265" t="e">
        <f>IF(AND('Mapa final'!#REF!="Muy Baja",'Mapa final'!#REF!="Moderado"),CONCATENATE("R",'Mapa final'!#REF!),"")</f>
        <v>#REF!</v>
      </c>
      <c r="Y42" s="265"/>
      <c r="Z42" s="265" t="e">
        <f>IF(AND('Mapa final'!#REF!="Muy Baja",'Mapa final'!#REF!="Moderado"),CONCATENATE("R",'Mapa final'!#REF!),"")</f>
        <v>#REF!</v>
      </c>
      <c r="AA42" s="266"/>
      <c r="AB42" s="282" t="e">
        <f>IF(AND('Mapa final'!#REF!="Muy Baja",'Mapa final'!#REF!="Mayor"),CONCATENATE("R",'Mapa final'!#REF!),"")</f>
        <v>#REF!</v>
      </c>
      <c r="AC42" s="283"/>
      <c r="AD42" s="283" t="e">
        <f>IF(AND('Mapa final'!#REF!="Muy Baja",'Mapa final'!#REF!="Mayor"),CONCATENATE("R",'Mapa final'!#REF!),"")</f>
        <v>#REF!</v>
      </c>
      <c r="AE42" s="283"/>
      <c r="AF42" s="283" t="e">
        <f>IF(AND('Mapa final'!#REF!="Muy Baja",'Mapa final'!#REF!="Mayor"),CONCATENATE("R",'Mapa final'!#REF!),"")</f>
        <v>#REF!</v>
      </c>
      <c r="AG42" s="284"/>
      <c r="AH42" s="273" t="e">
        <f>IF(AND('Mapa final'!#REF!="Muy Baja",'Mapa final'!#REF!="Catastrófico"),CONCATENATE("R",'Mapa final'!#REF!),"")</f>
        <v>#REF!</v>
      </c>
      <c r="AI42" s="274"/>
      <c r="AJ42" s="274" t="e">
        <f>IF(AND('Mapa final'!#REF!="Muy Baja",'Mapa final'!#REF!="Catastrófico"),CONCATENATE("R",'Mapa final'!#REF!),"")</f>
        <v>#REF!</v>
      </c>
      <c r="AK42" s="274"/>
      <c r="AL42" s="274" t="e">
        <f>IF(AND('Mapa final'!#REF!="Muy Baja",'Mapa final'!#REF!="Catastrófico"),CONCATENATE("R",'Mapa final'!#REF!),"")</f>
        <v>#REF!</v>
      </c>
      <c r="AM42" s="275"/>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302"/>
      <c r="C43" s="302"/>
      <c r="D43" s="303"/>
      <c r="E43" s="295"/>
      <c r="F43" s="296"/>
      <c r="G43" s="296"/>
      <c r="H43" s="296"/>
      <c r="I43" s="297"/>
      <c r="J43" s="255"/>
      <c r="K43" s="256"/>
      <c r="L43" s="256"/>
      <c r="M43" s="256"/>
      <c r="N43" s="256"/>
      <c r="O43" s="257"/>
      <c r="P43" s="255"/>
      <c r="Q43" s="256"/>
      <c r="R43" s="256"/>
      <c r="S43" s="256"/>
      <c r="T43" s="256"/>
      <c r="U43" s="257"/>
      <c r="V43" s="264"/>
      <c r="W43" s="265"/>
      <c r="X43" s="265"/>
      <c r="Y43" s="265"/>
      <c r="Z43" s="265"/>
      <c r="AA43" s="266"/>
      <c r="AB43" s="282"/>
      <c r="AC43" s="283"/>
      <c r="AD43" s="283"/>
      <c r="AE43" s="283"/>
      <c r="AF43" s="283"/>
      <c r="AG43" s="284"/>
      <c r="AH43" s="273"/>
      <c r="AI43" s="274"/>
      <c r="AJ43" s="274"/>
      <c r="AK43" s="274"/>
      <c r="AL43" s="274"/>
      <c r="AM43" s="275"/>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302"/>
      <c r="C44" s="302"/>
      <c r="D44" s="303"/>
      <c r="E44" s="295"/>
      <c r="F44" s="296"/>
      <c r="G44" s="296"/>
      <c r="H44" s="296"/>
      <c r="I44" s="297"/>
      <c r="J44" s="255" t="e">
        <f>IF(AND('Mapa final'!#REF!="Muy Baja",'Mapa final'!#REF!="Leve"),CONCATENATE("R",'Mapa final'!#REF!),"")</f>
        <v>#REF!</v>
      </c>
      <c r="K44" s="256"/>
      <c r="L44" s="256" t="str">
        <f>IF(AND('Mapa final'!$J$16="Muy Baja",'Mapa final'!$N$16="Leve"),CONCATENATE("R",'Mapa final'!$A$16),"")</f>
        <v/>
      </c>
      <c r="M44" s="256"/>
      <c r="N44" s="256" t="str">
        <f>IF(AND('Mapa final'!$J$22="Muy Baja",'Mapa final'!$N$22="Leve"),CONCATENATE("R",'Mapa final'!$A$22),"")</f>
        <v/>
      </c>
      <c r="O44" s="257"/>
      <c r="P44" s="255" t="e">
        <f>IF(AND('Mapa final'!#REF!="Muy Baja",'Mapa final'!#REF!="Menor"),CONCATENATE("R",'Mapa final'!#REF!),"")</f>
        <v>#REF!</v>
      </c>
      <c r="Q44" s="256"/>
      <c r="R44" s="256" t="str">
        <f>IF(AND('Mapa final'!$J$16="Muy Baja",'Mapa final'!$N$16="Menor"),CONCATENATE("R",'Mapa final'!$A$16),"")</f>
        <v/>
      </c>
      <c r="S44" s="256"/>
      <c r="T44" s="256" t="str">
        <f>IF(AND('Mapa final'!$J$22="Muy Baja",'Mapa final'!$N$22="Menor"),CONCATENATE("R",'Mapa final'!$A$22),"")</f>
        <v/>
      </c>
      <c r="U44" s="257"/>
      <c r="V44" s="264" t="e">
        <f>IF(AND('Mapa final'!#REF!="Muy Baja",'Mapa final'!#REF!="Moderado"),CONCATENATE("R",'Mapa final'!#REF!),"")</f>
        <v>#REF!</v>
      </c>
      <c r="W44" s="265"/>
      <c r="X44" s="265" t="str">
        <f>IF(AND('Mapa final'!$J$16="Muy Baja",'Mapa final'!$N$16="Moderado"),CONCATENATE("R",'Mapa final'!$A$16),"")</f>
        <v/>
      </c>
      <c r="Y44" s="265"/>
      <c r="Z44" s="265" t="str">
        <f>IF(AND('Mapa final'!$J$22="Muy Baja",'Mapa final'!$N$22="Moderado"),CONCATENATE("R",'Mapa final'!$A$22),"")</f>
        <v/>
      </c>
      <c r="AA44" s="266"/>
      <c r="AB44" s="282" t="e">
        <f>IF(AND('Mapa final'!#REF!="Muy Baja",'Mapa final'!#REF!="Mayor"),CONCATENATE("R",'Mapa final'!#REF!),"")</f>
        <v>#REF!</v>
      </c>
      <c r="AC44" s="283"/>
      <c r="AD44" s="283" t="str">
        <f>IF(AND('Mapa final'!$J$16="Muy Baja",'Mapa final'!$N$16="Mayor"),CONCATENATE("R",'Mapa final'!$A$16),"")</f>
        <v/>
      </c>
      <c r="AE44" s="283"/>
      <c r="AF44" s="283" t="str">
        <f>IF(AND('Mapa final'!$J$22="Muy Baja",'Mapa final'!$N$22="Mayor"),CONCATENATE("R",'Mapa final'!$A$22),"")</f>
        <v/>
      </c>
      <c r="AG44" s="284"/>
      <c r="AH44" s="273" t="e">
        <f>IF(AND('Mapa final'!#REF!="Muy Baja",'Mapa final'!#REF!="Catastrófico"),CONCATENATE("R",'Mapa final'!#REF!),"")</f>
        <v>#REF!</v>
      </c>
      <c r="AI44" s="274"/>
      <c r="AJ44" s="274" t="str">
        <f>IF(AND('Mapa final'!$J$16="Muy Baja",'Mapa final'!$N$16="Catastrófico"),CONCATENATE("R",'Mapa final'!$A$16),"")</f>
        <v/>
      </c>
      <c r="AK44" s="274"/>
      <c r="AL44" s="274" t="str">
        <f>IF(AND('Mapa final'!$J$22="Muy Baja",'Mapa final'!$N$22="Catastrófico"),CONCATENATE("R",'Mapa final'!$A$22),"")</f>
        <v/>
      </c>
      <c r="AM44" s="275"/>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302"/>
      <c r="C45" s="302"/>
      <c r="D45" s="303"/>
      <c r="E45" s="298"/>
      <c r="F45" s="299"/>
      <c r="G45" s="299"/>
      <c r="H45" s="299"/>
      <c r="I45" s="300"/>
      <c r="J45" s="258"/>
      <c r="K45" s="259"/>
      <c r="L45" s="259"/>
      <c r="M45" s="259"/>
      <c r="N45" s="259"/>
      <c r="O45" s="260"/>
      <c r="P45" s="258"/>
      <c r="Q45" s="259"/>
      <c r="R45" s="259"/>
      <c r="S45" s="259"/>
      <c r="T45" s="259"/>
      <c r="U45" s="260"/>
      <c r="V45" s="267"/>
      <c r="W45" s="268"/>
      <c r="X45" s="268"/>
      <c r="Y45" s="268"/>
      <c r="Z45" s="268"/>
      <c r="AA45" s="269"/>
      <c r="AB45" s="285"/>
      <c r="AC45" s="286"/>
      <c r="AD45" s="286"/>
      <c r="AE45" s="286"/>
      <c r="AF45" s="286"/>
      <c r="AG45" s="287"/>
      <c r="AH45" s="276"/>
      <c r="AI45" s="277"/>
      <c r="AJ45" s="277"/>
      <c r="AK45" s="277"/>
      <c r="AL45" s="277"/>
      <c r="AM45" s="278"/>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292" t="s">
        <v>107</v>
      </c>
      <c r="K46" s="293"/>
      <c r="L46" s="293"/>
      <c r="M46" s="293"/>
      <c r="N46" s="293"/>
      <c r="O46" s="294"/>
      <c r="P46" s="292" t="s">
        <v>106</v>
      </c>
      <c r="Q46" s="293"/>
      <c r="R46" s="293"/>
      <c r="S46" s="293"/>
      <c r="T46" s="293"/>
      <c r="U46" s="294"/>
      <c r="V46" s="292" t="s">
        <v>105</v>
      </c>
      <c r="W46" s="293"/>
      <c r="X46" s="293"/>
      <c r="Y46" s="293"/>
      <c r="Z46" s="293"/>
      <c r="AA46" s="294"/>
      <c r="AB46" s="292" t="s">
        <v>104</v>
      </c>
      <c r="AC46" s="301"/>
      <c r="AD46" s="293"/>
      <c r="AE46" s="293"/>
      <c r="AF46" s="293"/>
      <c r="AG46" s="294"/>
      <c r="AH46" s="292" t="s">
        <v>103</v>
      </c>
      <c r="AI46" s="293"/>
      <c r="AJ46" s="293"/>
      <c r="AK46" s="293"/>
      <c r="AL46" s="293"/>
      <c r="AM46" s="294"/>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295"/>
      <c r="K47" s="296"/>
      <c r="L47" s="296"/>
      <c r="M47" s="296"/>
      <c r="N47" s="296"/>
      <c r="O47" s="297"/>
      <c r="P47" s="295"/>
      <c r="Q47" s="296"/>
      <c r="R47" s="296"/>
      <c r="S47" s="296"/>
      <c r="T47" s="296"/>
      <c r="U47" s="297"/>
      <c r="V47" s="295"/>
      <c r="W47" s="296"/>
      <c r="X47" s="296"/>
      <c r="Y47" s="296"/>
      <c r="Z47" s="296"/>
      <c r="AA47" s="297"/>
      <c r="AB47" s="295"/>
      <c r="AC47" s="296"/>
      <c r="AD47" s="296"/>
      <c r="AE47" s="296"/>
      <c r="AF47" s="296"/>
      <c r="AG47" s="297"/>
      <c r="AH47" s="295"/>
      <c r="AI47" s="296"/>
      <c r="AJ47" s="296"/>
      <c r="AK47" s="296"/>
      <c r="AL47" s="296"/>
      <c r="AM47" s="29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295"/>
      <c r="K48" s="296"/>
      <c r="L48" s="296"/>
      <c r="M48" s="296"/>
      <c r="N48" s="296"/>
      <c r="O48" s="297"/>
      <c r="P48" s="295"/>
      <c r="Q48" s="296"/>
      <c r="R48" s="296"/>
      <c r="S48" s="296"/>
      <c r="T48" s="296"/>
      <c r="U48" s="297"/>
      <c r="V48" s="295"/>
      <c r="W48" s="296"/>
      <c r="X48" s="296"/>
      <c r="Y48" s="296"/>
      <c r="Z48" s="296"/>
      <c r="AA48" s="297"/>
      <c r="AB48" s="295"/>
      <c r="AC48" s="296"/>
      <c r="AD48" s="296"/>
      <c r="AE48" s="296"/>
      <c r="AF48" s="296"/>
      <c r="AG48" s="297"/>
      <c r="AH48" s="295"/>
      <c r="AI48" s="296"/>
      <c r="AJ48" s="296"/>
      <c r="AK48" s="296"/>
      <c r="AL48" s="296"/>
      <c r="AM48" s="29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295"/>
      <c r="K49" s="296"/>
      <c r="L49" s="296"/>
      <c r="M49" s="296"/>
      <c r="N49" s="296"/>
      <c r="O49" s="297"/>
      <c r="P49" s="295"/>
      <c r="Q49" s="296"/>
      <c r="R49" s="296"/>
      <c r="S49" s="296"/>
      <c r="T49" s="296"/>
      <c r="U49" s="297"/>
      <c r="V49" s="295"/>
      <c r="W49" s="296"/>
      <c r="X49" s="296"/>
      <c r="Y49" s="296"/>
      <c r="Z49" s="296"/>
      <c r="AA49" s="297"/>
      <c r="AB49" s="295"/>
      <c r="AC49" s="296"/>
      <c r="AD49" s="296"/>
      <c r="AE49" s="296"/>
      <c r="AF49" s="296"/>
      <c r="AG49" s="297"/>
      <c r="AH49" s="295"/>
      <c r="AI49" s="296"/>
      <c r="AJ49" s="296"/>
      <c r="AK49" s="296"/>
      <c r="AL49" s="296"/>
      <c r="AM49" s="29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295"/>
      <c r="K50" s="296"/>
      <c r="L50" s="296"/>
      <c r="M50" s="296"/>
      <c r="N50" s="296"/>
      <c r="O50" s="297"/>
      <c r="P50" s="295"/>
      <c r="Q50" s="296"/>
      <c r="R50" s="296"/>
      <c r="S50" s="296"/>
      <c r="T50" s="296"/>
      <c r="U50" s="297"/>
      <c r="V50" s="295"/>
      <c r="W50" s="296"/>
      <c r="X50" s="296"/>
      <c r="Y50" s="296"/>
      <c r="Z50" s="296"/>
      <c r="AA50" s="297"/>
      <c r="AB50" s="295"/>
      <c r="AC50" s="296"/>
      <c r="AD50" s="296"/>
      <c r="AE50" s="296"/>
      <c r="AF50" s="296"/>
      <c r="AG50" s="297"/>
      <c r="AH50" s="295"/>
      <c r="AI50" s="296"/>
      <c r="AJ50" s="296"/>
      <c r="AK50" s="296"/>
      <c r="AL50" s="296"/>
      <c r="AM50" s="29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298"/>
      <c r="K51" s="299"/>
      <c r="L51" s="299"/>
      <c r="M51" s="299"/>
      <c r="N51" s="299"/>
      <c r="O51" s="300"/>
      <c r="P51" s="298"/>
      <c r="Q51" s="299"/>
      <c r="R51" s="299"/>
      <c r="S51" s="299"/>
      <c r="T51" s="299"/>
      <c r="U51" s="300"/>
      <c r="V51" s="298"/>
      <c r="W51" s="299"/>
      <c r="X51" s="299"/>
      <c r="Y51" s="299"/>
      <c r="Z51" s="299"/>
      <c r="AA51" s="300"/>
      <c r="AB51" s="298"/>
      <c r="AC51" s="299"/>
      <c r="AD51" s="299"/>
      <c r="AE51" s="299"/>
      <c r="AF51" s="299"/>
      <c r="AG51" s="300"/>
      <c r="AH51" s="298"/>
      <c r="AI51" s="299"/>
      <c r="AJ51" s="299"/>
      <c r="AK51" s="299"/>
      <c r="AL51" s="299"/>
      <c r="AM51" s="300"/>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369" t="s">
        <v>149</v>
      </c>
      <c r="C2" s="370"/>
      <c r="D2" s="370"/>
      <c r="E2" s="370"/>
      <c r="F2" s="370"/>
      <c r="G2" s="370"/>
      <c r="H2" s="370"/>
      <c r="I2" s="37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370"/>
      <c r="C3" s="370"/>
      <c r="D3" s="370"/>
      <c r="E3" s="370"/>
      <c r="F3" s="370"/>
      <c r="G3" s="370"/>
      <c r="H3" s="370"/>
      <c r="I3" s="37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370"/>
      <c r="C4" s="370"/>
      <c r="D4" s="370"/>
      <c r="E4" s="370"/>
      <c r="F4" s="370"/>
      <c r="G4" s="370"/>
      <c r="H4" s="370"/>
      <c r="I4" s="37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302" t="s">
        <v>4</v>
      </c>
      <c r="C6" s="302"/>
      <c r="D6" s="303"/>
      <c r="E6" s="340" t="s">
        <v>111</v>
      </c>
      <c r="F6" s="341"/>
      <c r="G6" s="341"/>
      <c r="H6" s="341"/>
      <c r="I6" s="342"/>
      <c r="J6" s="30" t="str">
        <f ca="1">IF(AND('Mapa final'!$AA$10="Muy Alta",'Mapa final'!$AC$10="Leve"),CONCATENATE("R1C",'Mapa final'!$Q$10),"")</f>
        <v/>
      </c>
      <c r="K6" s="31" t="str">
        <f ca="1">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
      </c>
      <c r="Q6" s="31" t="str">
        <f ca="1">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7"/>
      <c r="AO6" s="360" t="s">
        <v>78</v>
      </c>
      <c r="AP6" s="361"/>
      <c r="AQ6" s="361"/>
      <c r="AR6" s="361"/>
      <c r="AS6" s="361"/>
      <c r="AT6" s="36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302"/>
      <c r="C7" s="302"/>
      <c r="D7" s="303"/>
      <c r="E7" s="343"/>
      <c r="F7" s="344"/>
      <c r="G7" s="344"/>
      <c r="H7" s="344"/>
      <c r="I7" s="345"/>
      <c r="J7" s="36" t="e">
        <f>IF(AND('Mapa final'!#REF!="Muy Alta",'Mapa final'!#REF!="Leve"),CONCATENATE("R2C",'Mapa final'!#REF!),"")</f>
        <v>#REF!</v>
      </c>
      <c r="K7" s="37" t="e">
        <f>IF(AND('Mapa final'!#REF!="Muy Alta",'Mapa final'!#REF!="Leve"),CONCATENATE("R2C",'Mapa final'!#REF!),"")</f>
        <v>#REF!</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e">
        <f>IF(AND('Mapa final'!#REF!="Muy Alta",'Mapa final'!#REF!="Menor"),CONCATENATE("R2C",'Mapa final'!#REF!),"")</f>
        <v>#REF!</v>
      </c>
      <c r="Q7" s="37" t="e">
        <f>IF(AND('Mapa final'!#REF!="Muy Alta",'Mapa final'!#REF!="Menor"),CONCATENATE("R2C",'Mapa final'!#REF!),"")</f>
        <v>#REF!</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e">
        <f>IF(AND('Mapa final'!#REF!="Muy Alta",'Mapa final'!#REF!="Moderado"),CONCATENATE("R2C",'Mapa final'!#REF!),"")</f>
        <v>#REF!</v>
      </c>
      <c r="W7" s="37" t="e">
        <f>IF(AND('Mapa final'!#REF!="Muy Alta",'Mapa final'!#REF!="Moderado"),CONCATENATE("R2C",'Mapa final'!#REF!),"")</f>
        <v>#REF!</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e">
        <f>IF(AND('Mapa final'!#REF!="Muy Alta",'Mapa final'!#REF!="Mayor"),CONCATENATE("R2C",'Mapa final'!#REF!),"")</f>
        <v>#REF!</v>
      </c>
      <c r="AC7" s="37" t="e">
        <f>IF(AND('Mapa final'!#REF!="Muy Alta",'Mapa final'!#REF!="Mayor"),CONCATENATE("R2C",'Mapa final'!#REF!),"")</f>
        <v>#REF!</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e">
        <f>IF(AND('Mapa final'!#REF!="Muy Alta",'Mapa final'!#REF!="Catastrófico"),CONCATENATE("R2C",'Mapa final'!#REF!),"")</f>
        <v>#REF!</v>
      </c>
      <c r="AI7" s="40" t="e">
        <f>IF(AND('Mapa final'!#REF!="Muy Alta",'Mapa final'!#REF!="Catastrófico"),CONCATENATE("R2C",'Mapa final'!#REF!),"")</f>
        <v>#REF!</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363"/>
      <c r="AP7" s="364"/>
      <c r="AQ7" s="364"/>
      <c r="AR7" s="364"/>
      <c r="AS7" s="364"/>
      <c r="AT7" s="36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302"/>
      <c r="C8" s="302"/>
      <c r="D8" s="303"/>
      <c r="E8" s="343"/>
      <c r="F8" s="344"/>
      <c r="G8" s="344"/>
      <c r="H8" s="344"/>
      <c r="I8" s="345"/>
      <c r="J8" s="36" t="e">
        <f>IF(AND('Mapa final'!#REF!="Muy Alta",'Mapa final'!#REF!="Leve"),CONCATENATE("R3C",'Mapa final'!#REF!),"")</f>
        <v>#REF!</v>
      </c>
      <c r="K8" s="37" t="e">
        <f>IF(AND('Mapa final'!#REF!="Muy Alta",'Mapa final'!#REF!="Leve"),CONCATENATE("R3C",'Mapa final'!#REF!),"")</f>
        <v>#REF!</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e">
        <f>IF(AND('Mapa final'!#REF!="Muy Alta",'Mapa final'!#REF!="Menor"),CONCATENATE("R3C",'Mapa final'!#REF!),"")</f>
        <v>#REF!</v>
      </c>
      <c r="Q8" s="37" t="e">
        <f>IF(AND('Mapa final'!#REF!="Muy Alta",'Mapa final'!#REF!="Menor"),CONCATENATE("R3C",'Mapa final'!#REF!),"")</f>
        <v>#REF!</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e">
        <f>IF(AND('Mapa final'!#REF!="Muy Alta",'Mapa final'!#REF!="Moderado"),CONCATENATE("R3C",'Mapa final'!#REF!),"")</f>
        <v>#REF!</v>
      </c>
      <c r="W8" s="37" t="e">
        <f>IF(AND('Mapa final'!#REF!="Muy Alta",'Mapa final'!#REF!="Moderado"),CONCATENATE("R3C",'Mapa final'!#REF!),"")</f>
        <v>#REF!</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e">
        <f>IF(AND('Mapa final'!#REF!="Muy Alta",'Mapa final'!#REF!="Mayor"),CONCATENATE("R3C",'Mapa final'!#REF!),"")</f>
        <v>#REF!</v>
      </c>
      <c r="AC8" s="37" t="e">
        <f>IF(AND('Mapa final'!#REF!="Muy Alta",'Mapa final'!#REF!="Mayor"),CONCATENATE("R3C",'Mapa final'!#REF!),"")</f>
        <v>#REF!</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e">
        <f>IF(AND('Mapa final'!#REF!="Muy Alta",'Mapa final'!#REF!="Catastrófico"),CONCATENATE("R3C",'Mapa final'!#REF!),"")</f>
        <v>#REF!</v>
      </c>
      <c r="AI8" s="40" t="e">
        <f>IF(AND('Mapa final'!#REF!="Muy Alta",'Mapa final'!#REF!="Catastrófico"),CONCATENATE("R3C",'Mapa final'!#REF!),"")</f>
        <v>#REF!</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363"/>
      <c r="AP8" s="364"/>
      <c r="AQ8" s="364"/>
      <c r="AR8" s="364"/>
      <c r="AS8" s="364"/>
      <c r="AT8" s="36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302"/>
      <c r="C9" s="302"/>
      <c r="D9" s="303"/>
      <c r="E9" s="343"/>
      <c r="F9" s="344"/>
      <c r="G9" s="344"/>
      <c r="H9" s="344"/>
      <c r="I9" s="345"/>
      <c r="J9" s="36" t="e">
        <f>IF(AND('Mapa final'!#REF!="Muy Alta",'Mapa final'!#REF!="Leve"),CONCATENATE("R4C",'Mapa final'!#REF!),"")</f>
        <v>#REF!</v>
      </c>
      <c r="K9" s="37" t="e">
        <f>IF(AND('Mapa final'!#REF!="Muy Alta",'Mapa final'!#REF!="Leve"),CONCATENATE("R4C",'Mapa final'!#REF!),"")</f>
        <v>#REF!</v>
      </c>
      <c r="L9" s="37" t="e">
        <f>IF(AND('Mapa final'!#REF!="Muy Alta",'Mapa final'!#REF!="Leve"),CONCATENATE("R4C",'Mapa final'!#REF!),"")</f>
        <v>#REF!</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e">
        <f>IF(AND('Mapa final'!#REF!="Muy Alta",'Mapa final'!#REF!="Menor"),CONCATENATE("R4C",'Mapa final'!#REF!),"")</f>
        <v>#REF!</v>
      </c>
      <c r="Q9" s="37" t="e">
        <f>IF(AND('Mapa final'!#REF!="Muy Alta",'Mapa final'!#REF!="Menor"),CONCATENATE("R4C",'Mapa final'!#REF!),"")</f>
        <v>#REF!</v>
      </c>
      <c r="R9" s="37" t="e">
        <f>IF(AND('Mapa final'!#REF!="Muy Alta",'Mapa final'!#REF!="Menor"),CONCATENATE("R4C",'Mapa final'!#REF!),"")</f>
        <v>#REF!</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e">
        <f>IF(AND('Mapa final'!#REF!="Muy Alta",'Mapa final'!#REF!="Moderado"),CONCATENATE("R4C",'Mapa final'!#REF!),"")</f>
        <v>#REF!</v>
      </c>
      <c r="W9" s="37" t="e">
        <f>IF(AND('Mapa final'!#REF!="Muy Alta",'Mapa final'!#REF!="Moderado"),CONCATENATE("R4C",'Mapa final'!#REF!),"")</f>
        <v>#REF!</v>
      </c>
      <c r="X9" s="37" t="e">
        <f>IF(AND('Mapa final'!#REF!="Muy Alta",'Mapa final'!#REF!="Moderado"),CONCATENATE("R4C",'Mapa final'!#REF!),"")</f>
        <v>#REF!</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e">
        <f>IF(AND('Mapa final'!#REF!="Muy Alta",'Mapa final'!#REF!="Mayor"),CONCATENATE("R4C",'Mapa final'!#REF!),"")</f>
        <v>#REF!</v>
      </c>
      <c r="AC9" s="37" t="e">
        <f>IF(AND('Mapa final'!#REF!="Muy Alta",'Mapa final'!#REF!="Mayor"),CONCATENATE("R4C",'Mapa final'!#REF!),"")</f>
        <v>#REF!</v>
      </c>
      <c r="AD9" s="37" t="e">
        <f>IF(AND('Mapa final'!#REF!="Muy Alta",'Mapa final'!#REF!="Mayor"),CONCATENATE("R4C",'Mapa final'!#REF!),"")</f>
        <v>#REF!</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e">
        <f>IF(AND('Mapa final'!#REF!="Muy Alta",'Mapa final'!#REF!="Catastrófico"),CONCATENATE("R4C",'Mapa final'!#REF!),"")</f>
        <v>#REF!</v>
      </c>
      <c r="AI9" s="40" t="e">
        <f>IF(AND('Mapa final'!#REF!="Muy Alta",'Mapa final'!#REF!="Catastrófico"),CONCATENATE("R4C",'Mapa final'!#REF!),"")</f>
        <v>#REF!</v>
      </c>
      <c r="AJ9" s="40" t="e">
        <f>IF(AND('Mapa final'!#REF!="Muy Alta",'Mapa final'!#REF!="Catastrófico"),CONCATENATE("R4C",'Mapa final'!#REF!),"")</f>
        <v>#REF!</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363"/>
      <c r="AP9" s="364"/>
      <c r="AQ9" s="364"/>
      <c r="AR9" s="364"/>
      <c r="AS9" s="364"/>
      <c r="AT9" s="36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302"/>
      <c r="C10" s="302"/>
      <c r="D10" s="303"/>
      <c r="E10" s="343"/>
      <c r="F10" s="344"/>
      <c r="G10" s="344"/>
      <c r="H10" s="344"/>
      <c r="I10" s="345"/>
      <c r="J10" s="36" t="e">
        <f>IF(AND('Mapa final'!#REF!="Muy Alta",'Mapa final'!#REF!="Leve"),CONCATENATE("R5C",'Mapa final'!#REF!),"")</f>
        <v>#REF!</v>
      </c>
      <c r="K10" s="37" t="e">
        <f>IF(AND('Mapa final'!#REF!="Muy Alta",'Mapa final'!#REF!="Leve"),CONCATENATE("R5C",'Mapa final'!#REF!),"")</f>
        <v>#REF!</v>
      </c>
      <c r="L10" s="37" t="e">
        <f>IF(AND('Mapa final'!#REF!="Muy Alta",'Mapa final'!#REF!="Leve"),CONCATENATE("R5C",'Mapa final'!#REF!),"")</f>
        <v>#REF!</v>
      </c>
      <c r="M10" s="37" t="e">
        <f>IF(AND('Mapa final'!#REF!="Muy Alta",'Mapa final'!#REF!="Leve"),CONCATENATE("R5C",'Mapa final'!#REF!),"")</f>
        <v>#REF!</v>
      </c>
      <c r="N10" s="37" t="e">
        <f>IF(AND('Mapa final'!#REF!="Muy Alta",'Mapa final'!#REF!="Leve"),CONCATENATE("R5C",'Mapa final'!#REF!),"")</f>
        <v>#REF!</v>
      </c>
      <c r="O10" s="38" t="e">
        <f>IF(AND('Mapa final'!#REF!="Muy Alta",'Mapa final'!#REF!="Leve"),CONCATENATE("R5C",'Mapa final'!#REF!),"")</f>
        <v>#REF!</v>
      </c>
      <c r="P10" s="36" t="e">
        <f>IF(AND('Mapa final'!#REF!="Muy Alta",'Mapa final'!#REF!="Menor"),CONCATENATE("R5C",'Mapa final'!#REF!),"")</f>
        <v>#REF!</v>
      </c>
      <c r="Q10" s="37" t="e">
        <f>IF(AND('Mapa final'!#REF!="Muy Alta",'Mapa final'!#REF!="Menor"),CONCATENATE("R5C",'Mapa final'!#REF!),"")</f>
        <v>#REF!</v>
      </c>
      <c r="R10" s="37" t="e">
        <f>IF(AND('Mapa final'!#REF!="Muy Alta",'Mapa final'!#REF!="Menor"),CONCATENATE("R5C",'Mapa final'!#REF!),"")</f>
        <v>#REF!</v>
      </c>
      <c r="S10" s="37" t="e">
        <f>IF(AND('Mapa final'!#REF!="Muy Alta",'Mapa final'!#REF!="Menor"),CONCATENATE("R5C",'Mapa final'!#REF!),"")</f>
        <v>#REF!</v>
      </c>
      <c r="T10" s="37" t="e">
        <f>IF(AND('Mapa final'!#REF!="Muy Alta",'Mapa final'!#REF!="Menor"),CONCATENATE("R5C",'Mapa final'!#REF!),"")</f>
        <v>#REF!</v>
      </c>
      <c r="U10" s="38" t="e">
        <f>IF(AND('Mapa final'!#REF!="Muy Alta",'Mapa final'!#REF!="Menor"),CONCATENATE("R5C",'Mapa final'!#REF!),"")</f>
        <v>#REF!</v>
      </c>
      <c r="V10" s="36" t="e">
        <f>IF(AND('Mapa final'!#REF!="Muy Alta",'Mapa final'!#REF!="Moderado"),CONCATENATE("R5C",'Mapa final'!#REF!),"")</f>
        <v>#REF!</v>
      </c>
      <c r="W10" s="37" t="e">
        <f>IF(AND('Mapa final'!#REF!="Muy Alta",'Mapa final'!#REF!="Moderado"),CONCATENATE("R5C",'Mapa final'!#REF!),"")</f>
        <v>#REF!</v>
      </c>
      <c r="X10" s="37" t="e">
        <f>IF(AND('Mapa final'!#REF!="Muy Alta",'Mapa final'!#REF!="Moderado"),CONCATENATE("R5C",'Mapa final'!#REF!),"")</f>
        <v>#REF!</v>
      </c>
      <c r="Y10" s="37" t="e">
        <f>IF(AND('Mapa final'!#REF!="Muy Alta",'Mapa final'!#REF!="Moderado"),CONCATENATE("R5C",'Mapa final'!#REF!),"")</f>
        <v>#REF!</v>
      </c>
      <c r="Z10" s="37" t="e">
        <f>IF(AND('Mapa final'!#REF!="Muy Alta",'Mapa final'!#REF!="Moderado"),CONCATENATE("R5C",'Mapa final'!#REF!),"")</f>
        <v>#REF!</v>
      </c>
      <c r="AA10" s="38" t="e">
        <f>IF(AND('Mapa final'!#REF!="Muy Alta",'Mapa final'!#REF!="Moderado"),CONCATENATE("R5C",'Mapa final'!#REF!),"")</f>
        <v>#REF!</v>
      </c>
      <c r="AB10" s="36" t="e">
        <f>IF(AND('Mapa final'!#REF!="Muy Alta",'Mapa final'!#REF!="Mayor"),CONCATENATE("R5C",'Mapa final'!#REF!),"")</f>
        <v>#REF!</v>
      </c>
      <c r="AC10" s="37" t="e">
        <f>IF(AND('Mapa final'!#REF!="Muy Alta",'Mapa final'!#REF!="Mayor"),CONCATENATE("R5C",'Mapa final'!#REF!),"")</f>
        <v>#REF!</v>
      </c>
      <c r="AD10" s="37" t="e">
        <f>IF(AND('Mapa final'!#REF!="Muy Alta",'Mapa final'!#REF!="Mayor"),CONCATENATE("R5C",'Mapa final'!#REF!),"")</f>
        <v>#REF!</v>
      </c>
      <c r="AE10" s="37" t="e">
        <f>IF(AND('Mapa final'!#REF!="Muy Alta",'Mapa final'!#REF!="Mayor"),CONCATENATE("R5C",'Mapa final'!#REF!),"")</f>
        <v>#REF!</v>
      </c>
      <c r="AF10" s="37" t="e">
        <f>IF(AND('Mapa final'!#REF!="Muy Alta",'Mapa final'!#REF!="Mayor"),CONCATENATE("R5C",'Mapa final'!#REF!),"")</f>
        <v>#REF!</v>
      </c>
      <c r="AG10" s="38" t="e">
        <f>IF(AND('Mapa final'!#REF!="Muy Alta",'Mapa final'!#REF!="Mayor"),CONCATENATE("R5C",'Mapa final'!#REF!),"")</f>
        <v>#REF!</v>
      </c>
      <c r="AH10" s="39" t="e">
        <f>IF(AND('Mapa final'!#REF!="Muy Alta",'Mapa final'!#REF!="Catastrófico"),CONCATENATE("R5C",'Mapa final'!#REF!),"")</f>
        <v>#REF!</v>
      </c>
      <c r="AI10" s="40" t="e">
        <f>IF(AND('Mapa final'!#REF!="Muy Alta",'Mapa final'!#REF!="Catastrófico"),CONCATENATE("R5C",'Mapa final'!#REF!),"")</f>
        <v>#REF!</v>
      </c>
      <c r="AJ10" s="40" t="e">
        <f>IF(AND('Mapa final'!#REF!="Muy Alta",'Mapa final'!#REF!="Catastrófico"),CONCATENATE("R5C",'Mapa final'!#REF!),"")</f>
        <v>#REF!</v>
      </c>
      <c r="AK10" s="40" t="e">
        <f>IF(AND('Mapa final'!#REF!="Muy Alta",'Mapa final'!#REF!="Catastrófico"),CONCATENATE("R5C",'Mapa final'!#REF!),"")</f>
        <v>#REF!</v>
      </c>
      <c r="AL10" s="40" t="e">
        <f>IF(AND('Mapa final'!#REF!="Muy Alta",'Mapa final'!#REF!="Catastrófico"),CONCATENATE("R5C",'Mapa final'!#REF!),"")</f>
        <v>#REF!</v>
      </c>
      <c r="AM10" s="41" t="e">
        <f>IF(AND('Mapa final'!#REF!="Muy Alta",'Mapa final'!#REF!="Catastrófico"),CONCATENATE("R5C",'Mapa final'!#REF!),"")</f>
        <v>#REF!</v>
      </c>
      <c r="AN10" s="67"/>
      <c r="AO10" s="363"/>
      <c r="AP10" s="364"/>
      <c r="AQ10" s="364"/>
      <c r="AR10" s="364"/>
      <c r="AS10" s="364"/>
      <c r="AT10" s="36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302"/>
      <c r="C11" s="302"/>
      <c r="D11" s="303"/>
      <c r="E11" s="343"/>
      <c r="F11" s="344"/>
      <c r="G11" s="344"/>
      <c r="H11" s="344"/>
      <c r="I11" s="345"/>
      <c r="J11" s="36" t="e">
        <f>IF(AND('Mapa final'!#REF!="Muy Alta",'Mapa final'!#REF!="Leve"),CONCATENATE("R6C",'Mapa final'!#REF!),"")</f>
        <v>#REF!</v>
      </c>
      <c r="K11" s="37" t="e">
        <f>IF(AND('Mapa final'!#REF!="Muy Alta",'Mapa final'!#REF!="Leve"),CONCATENATE("R6C",'Mapa final'!#REF!),"")</f>
        <v>#REF!</v>
      </c>
      <c r="L11" s="37" t="e">
        <f>IF(AND('Mapa final'!#REF!="Muy Alta",'Mapa final'!#REF!="Leve"),CONCATENATE("R6C",'Mapa final'!#REF!),"")</f>
        <v>#REF!</v>
      </c>
      <c r="M11" s="37" t="e">
        <f>IF(AND('Mapa final'!#REF!="Muy Alta",'Mapa final'!#REF!="Leve"),CONCATENATE("R6C",'Mapa final'!#REF!),"")</f>
        <v>#REF!</v>
      </c>
      <c r="N11" s="37" t="e">
        <f>IF(AND('Mapa final'!#REF!="Muy Alta",'Mapa final'!#REF!="Leve"),CONCATENATE("R6C",'Mapa final'!#REF!),"")</f>
        <v>#REF!</v>
      </c>
      <c r="O11" s="38" t="e">
        <f>IF(AND('Mapa final'!#REF!="Muy Alta",'Mapa final'!#REF!="Leve"),CONCATENATE("R6C",'Mapa final'!#REF!),"")</f>
        <v>#REF!</v>
      </c>
      <c r="P11" s="36" t="e">
        <f>IF(AND('Mapa final'!#REF!="Muy Alta",'Mapa final'!#REF!="Menor"),CONCATENATE("R6C",'Mapa final'!#REF!),"")</f>
        <v>#REF!</v>
      </c>
      <c r="Q11" s="37" t="e">
        <f>IF(AND('Mapa final'!#REF!="Muy Alta",'Mapa final'!#REF!="Menor"),CONCATENATE("R6C",'Mapa final'!#REF!),"")</f>
        <v>#REF!</v>
      </c>
      <c r="R11" s="37" t="e">
        <f>IF(AND('Mapa final'!#REF!="Muy Alta",'Mapa final'!#REF!="Menor"),CONCATENATE("R6C",'Mapa final'!#REF!),"")</f>
        <v>#REF!</v>
      </c>
      <c r="S11" s="37" t="e">
        <f>IF(AND('Mapa final'!#REF!="Muy Alta",'Mapa final'!#REF!="Menor"),CONCATENATE("R6C",'Mapa final'!#REF!),"")</f>
        <v>#REF!</v>
      </c>
      <c r="T11" s="37" t="e">
        <f>IF(AND('Mapa final'!#REF!="Muy Alta",'Mapa final'!#REF!="Menor"),CONCATENATE("R6C",'Mapa final'!#REF!),"")</f>
        <v>#REF!</v>
      </c>
      <c r="U11" s="38" t="e">
        <f>IF(AND('Mapa final'!#REF!="Muy Alta",'Mapa final'!#REF!="Menor"),CONCATENATE("R6C",'Mapa final'!#REF!),"")</f>
        <v>#REF!</v>
      </c>
      <c r="V11" s="36" t="e">
        <f>IF(AND('Mapa final'!#REF!="Muy Alta",'Mapa final'!#REF!="Moderado"),CONCATENATE("R6C",'Mapa final'!#REF!),"")</f>
        <v>#REF!</v>
      </c>
      <c r="W11" s="37" t="e">
        <f>IF(AND('Mapa final'!#REF!="Muy Alta",'Mapa final'!#REF!="Moderado"),CONCATENATE("R6C",'Mapa final'!#REF!),"")</f>
        <v>#REF!</v>
      </c>
      <c r="X11" s="37" t="e">
        <f>IF(AND('Mapa final'!#REF!="Muy Alta",'Mapa final'!#REF!="Moderado"),CONCATENATE("R6C",'Mapa final'!#REF!),"")</f>
        <v>#REF!</v>
      </c>
      <c r="Y11" s="37" t="e">
        <f>IF(AND('Mapa final'!#REF!="Muy Alta",'Mapa final'!#REF!="Moderado"),CONCATENATE("R6C",'Mapa final'!#REF!),"")</f>
        <v>#REF!</v>
      </c>
      <c r="Z11" s="37" t="e">
        <f>IF(AND('Mapa final'!#REF!="Muy Alta",'Mapa final'!#REF!="Moderado"),CONCATENATE("R6C",'Mapa final'!#REF!),"")</f>
        <v>#REF!</v>
      </c>
      <c r="AA11" s="38" t="e">
        <f>IF(AND('Mapa final'!#REF!="Muy Alta",'Mapa final'!#REF!="Moderado"),CONCATENATE("R6C",'Mapa final'!#REF!),"")</f>
        <v>#REF!</v>
      </c>
      <c r="AB11" s="36" t="e">
        <f>IF(AND('Mapa final'!#REF!="Muy Alta",'Mapa final'!#REF!="Mayor"),CONCATENATE("R6C",'Mapa final'!#REF!),"")</f>
        <v>#REF!</v>
      </c>
      <c r="AC11" s="37" t="e">
        <f>IF(AND('Mapa final'!#REF!="Muy Alta",'Mapa final'!#REF!="Mayor"),CONCATENATE("R6C",'Mapa final'!#REF!),"")</f>
        <v>#REF!</v>
      </c>
      <c r="AD11" s="37" t="e">
        <f>IF(AND('Mapa final'!#REF!="Muy Alta",'Mapa final'!#REF!="Mayor"),CONCATENATE("R6C",'Mapa final'!#REF!),"")</f>
        <v>#REF!</v>
      </c>
      <c r="AE11" s="37" t="e">
        <f>IF(AND('Mapa final'!#REF!="Muy Alta",'Mapa final'!#REF!="Mayor"),CONCATENATE("R6C",'Mapa final'!#REF!),"")</f>
        <v>#REF!</v>
      </c>
      <c r="AF11" s="37" t="e">
        <f>IF(AND('Mapa final'!#REF!="Muy Alta",'Mapa final'!#REF!="Mayor"),CONCATENATE("R6C",'Mapa final'!#REF!),"")</f>
        <v>#REF!</v>
      </c>
      <c r="AG11" s="38" t="e">
        <f>IF(AND('Mapa final'!#REF!="Muy Alta",'Mapa final'!#REF!="Mayor"),CONCATENATE("R6C",'Mapa final'!#REF!),"")</f>
        <v>#REF!</v>
      </c>
      <c r="AH11" s="39" t="e">
        <f>IF(AND('Mapa final'!#REF!="Muy Alta",'Mapa final'!#REF!="Catastrófico"),CONCATENATE("R6C",'Mapa final'!#REF!),"")</f>
        <v>#REF!</v>
      </c>
      <c r="AI11" s="40" t="e">
        <f>IF(AND('Mapa final'!#REF!="Muy Alta",'Mapa final'!#REF!="Catastrófico"),CONCATENATE("R6C",'Mapa final'!#REF!),"")</f>
        <v>#REF!</v>
      </c>
      <c r="AJ11" s="40" t="e">
        <f>IF(AND('Mapa final'!#REF!="Muy Alta",'Mapa final'!#REF!="Catastrófico"),CONCATENATE("R6C",'Mapa final'!#REF!),"")</f>
        <v>#REF!</v>
      </c>
      <c r="AK11" s="40" t="e">
        <f>IF(AND('Mapa final'!#REF!="Muy Alta",'Mapa final'!#REF!="Catastrófico"),CONCATENATE("R6C",'Mapa final'!#REF!),"")</f>
        <v>#REF!</v>
      </c>
      <c r="AL11" s="40" t="e">
        <f>IF(AND('Mapa final'!#REF!="Muy Alta",'Mapa final'!#REF!="Catastrófico"),CONCATENATE("R6C",'Mapa final'!#REF!),"")</f>
        <v>#REF!</v>
      </c>
      <c r="AM11" s="41" t="e">
        <f>IF(AND('Mapa final'!#REF!="Muy Alta",'Mapa final'!#REF!="Catastrófico"),CONCATENATE("R6C",'Mapa final'!#REF!),"")</f>
        <v>#REF!</v>
      </c>
      <c r="AN11" s="67"/>
      <c r="AO11" s="363"/>
      <c r="AP11" s="364"/>
      <c r="AQ11" s="364"/>
      <c r="AR11" s="364"/>
      <c r="AS11" s="364"/>
      <c r="AT11" s="36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302"/>
      <c r="C12" s="302"/>
      <c r="D12" s="303"/>
      <c r="E12" s="343"/>
      <c r="F12" s="344"/>
      <c r="G12" s="344"/>
      <c r="H12" s="344"/>
      <c r="I12" s="345"/>
      <c r="J12" s="36" t="e">
        <f>IF(AND('Mapa final'!#REF!="Muy Alta",'Mapa final'!#REF!="Leve"),CONCATENATE("R7C",'Mapa final'!#REF!),"")</f>
        <v>#REF!</v>
      </c>
      <c r="K12" s="37" t="e">
        <f>IF(AND('Mapa final'!#REF!="Muy Alta",'Mapa final'!#REF!="Leve"),CONCATENATE("R7C",'Mapa final'!#REF!),"")</f>
        <v>#REF!</v>
      </c>
      <c r="L12" s="37" t="e">
        <f>IF(AND('Mapa final'!#REF!="Muy Alta",'Mapa final'!#REF!="Leve"),CONCATENATE("R7C",'Mapa final'!#REF!),"")</f>
        <v>#REF!</v>
      </c>
      <c r="M12" s="37" t="e">
        <f>IF(AND('Mapa final'!#REF!="Muy Alta",'Mapa final'!#REF!="Leve"),CONCATENATE("R7C",'Mapa final'!#REF!),"")</f>
        <v>#REF!</v>
      </c>
      <c r="N12" s="37" t="e">
        <f>IF(AND('Mapa final'!#REF!="Muy Alta",'Mapa final'!#REF!="Leve"),CONCATENATE("R7C",'Mapa final'!#REF!),"")</f>
        <v>#REF!</v>
      </c>
      <c r="O12" s="38" t="e">
        <f>IF(AND('Mapa final'!#REF!="Muy Alta",'Mapa final'!#REF!="Leve"),CONCATENATE("R7C",'Mapa final'!#REF!),"")</f>
        <v>#REF!</v>
      </c>
      <c r="P12" s="36" t="e">
        <f>IF(AND('Mapa final'!#REF!="Muy Alta",'Mapa final'!#REF!="Menor"),CONCATENATE("R7C",'Mapa final'!#REF!),"")</f>
        <v>#REF!</v>
      </c>
      <c r="Q12" s="37" t="e">
        <f>IF(AND('Mapa final'!#REF!="Muy Alta",'Mapa final'!#REF!="Menor"),CONCATENATE("R7C",'Mapa final'!#REF!),"")</f>
        <v>#REF!</v>
      </c>
      <c r="R12" s="37" t="e">
        <f>IF(AND('Mapa final'!#REF!="Muy Alta",'Mapa final'!#REF!="Menor"),CONCATENATE("R7C",'Mapa final'!#REF!),"")</f>
        <v>#REF!</v>
      </c>
      <c r="S12" s="37" t="e">
        <f>IF(AND('Mapa final'!#REF!="Muy Alta",'Mapa final'!#REF!="Menor"),CONCATENATE("R7C",'Mapa final'!#REF!),"")</f>
        <v>#REF!</v>
      </c>
      <c r="T12" s="37" t="e">
        <f>IF(AND('Mapa final'!#REF!="Muy Alta",'Mapa final'!#REF!="Menor"),CONCATENATE("R7C",'Mapa final'!#REF!),"")</f>
        <v>#REF!</v>
      </c>
      <c r="U12" s="38" t="e">
        <f>IF(AND('Mapa final'!#REF!="Muy Alta",'Mapa final'!#REF!="Menor"),CONCATENATE("R7C",'Mapa final'!#REF!),"")</f>
        <v>#REF!</v>
      </c>
      <c r="V12" s="36" t="e">
        <f>IF(AND('Mapa final'!#REF!="Muy Alta",'Mapa final'!#REF!="Moderado"),CONCATENATE("R7C",'Mapa final'!#REF!),"")</f>
        <v>#REF!</v>
      </c>
      <c r="W12" s="37" t="e">
        <f>IF(AND('Mapa final'!#REF!="Muy Alta",'Mapa final'!#REF!="Moderado"),CONCATENATE("R7C",'Mapa final'!#REF!),"")</f>
        <v>#REF!</v>
      </c>
      <c r="X12" s="37" t="e">
        <f>IF(AND('Mapa final'!#REF!="Muy Alta",'Mapa final'!#REF!="Moderado"),CONCATENATE("R7C",'Mapa final'!#REF!),"")</f>
        <v>#REF!</v>
      </c>
      <c r="Y12" s="37" t="e">
        <f>IF(AND('Mapa final'!#REF!="Muy Alta",'Mapa final'!#REF!="Moderado"),CONCATENATE("R7C",'Mapa final'!#REF!),"")</f>
        <v>#REF!</v>
      </c>
      <c r="Z12" s="37" t="e">
        <f>IF(AND('Mapa final'!#REF!="Muy Alta",'Mapa final'!#REF!="Moderado"),CONCATENATE("R7C",'Mapa final'!#REF!),"")</f>
        <v>#REF!</v>
      </c>
      <c r="AA12" s="38" t="e">
        <f>IF(AND('Mapa final'!#REF!="Muy Alta",'Mapa final'!#REF!="Moderado"),CONCATENATE("R7C",'Mapa final'!#REF!),"")</f>
        <v>#REF!</v>
      </c>
      <c r="AB12" s="36" t="e">
        <f>IF(AND('Mapa final'!#REF!="Muy Alta",'Mapa final'!#REF!="Mayor"),CONCATENATE("R7C",'Mapa final'!#REF!),"")</f>
        <v>#REF!</v>
      </c>
      <c r="AC12" s="37" t="e">
        <f>IF(AND('Mapa final'!#REF!="Muy Alta",'Mapa final'!#REF!="Mayor"),CONCATENATE("R7C",'Mapa final'!#REF!),"")</f>
        <v>#REF!</v>
      </c>
      <c r="AD12" s="37" t="e">
        <f>IF(AND('Mapa final'!#REF!="Muy Alta",'Mapa final'!#REF!="Mayor"),CONCATENATE("R7C",'Mapa final'!#REF!),"")</f>
        <v>#REF!</v>
      </c>
      <c r="AE12" s="37" t="e">
        <f>IF(AND('Mapa final'!#REF!="Muy Alta",'Mapa final'!#REF!="Mayor"),CONCATENATE("R7C",'Mapa final'!#REF!),"")</f>
        <v>#REF!</v>
      </c>
      <c r="AF12" s="37" t="e">
        <f>IF(AND('Mapa final'!#REF!="Muy Alta",'Mapa final'!#REF!="Mayor"),CONCATENATE("R7C",'Mapa final'!#REF!),"")</f>
        <v>#REF!</v>
      </c>
      <c r="AG12" s="38" t="e">
        <f>IF(AND('Mapa final'!#REF!="Muy Alta",'Mapa final'!#REF!="Mayor"),CONCATENATE("R7C",'Mapa final'!#REF!),"")</f>
        <v>#REF!</v>
      </c>
      <c r="AH12" s="39" t="e">
        <f>IF(AND('Mapa final'!#REF!="Muy Alta",'Mapa final'!#REF!="Catastrófico"),CONCATENATE("R7C",'Mapa final'!#REF!),"")</f>
        <v>#REF!</v>
      </c>
      <c r="AI12" s="40" t="e">
        <f>IF(AND('Mapa final'!#REF!="Muy Alta",'Mapa final'!#REF!="Catastrófico"),CONCATENATE("R7C",'Mapa final'!#REF!),"")</f>
        <v>#REF!</v>
      </c>
      <c r="AJ12" s="40" t="e">
        <f>IF(AND('Mapa final'!#REF!="Muy Alta",'Mapa final'!#REF!="Catastrófico"),CONCATENATE("R7C",'Mapa final'!#REF!),"")</f>
        <v>#REF!</v>
      </c>
      <c r="AK12" s="40" t="e">
        <f>IF(AND('Mapa final'!#REF!="Muy Alta",'Mapa final'!#REF!="Catastrófico"),CONCATENATE("R7C",'Mapa final'!#REF!),"")</f>
        <v>#REF!</v>
      </c>
      <c r="AL12" s="40" t="e">
        <f>IF(AND('Mapa final'!#REF!="Muy Alta",'Mapa final'!#REF!="Catastrófico"),CONCATENATE("R7C",'Mapa final'!#REF!),"")</f>
        <v>#REF!</v>
      </c>
      <c r="AM12" s="41" t="e">
        <f>IF(AND('Mapa final'!#REF!="Muy Alta",'Mapa final'!#REF!="Catastrófico"),CONCATENATE("R7C",'Mapa final'!#REF!),"")</f>
        <v>#REF!</v>
      </c>
      <c r="AN12" s="67"/>
      <c r="AO12" s="363"/>
      <c r="AP12" s="364"/>
      <c r="AQ12" s="364"/>
      <c r="AR12" s="364"/>
      <c r="AS12" s="364"/>
      <c r="AT12" s="36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302"/>
      <c r="C13" s="302"/>
      <c r="D13" s="303"/>
      <c r="E13" s="343"/>
      <c r="F13" s="344"/>
      <c r="G13" s="344"/>
      <c r="H13" s="344"/>
      <c r="I13" s="345"/>
      <c r="J13" s="36" t="e">
        <f>IF(AND('Mapa final'!#REF!="Muy Alta",'Mapa final'!#REF!="Leve"),CONCATENATE("R8C",'Mapa final'!#REF!),"")</f>
        <v>#REF!</v>
      </c>
      <c r="K13" s="37" t="e">
        <f>IF(AND('Mapa final'!#REF!="Muy Alta",'Mapa final'!#REF!="Leve"),CONCATENATE("R8C",'Mapa final'!#REF!),"")</f>
        <v>#REF!</v>
      </c>
      <c r="L13" s="37" t="e">
        <f>IF(AND('Mapa final'!#REF!="Muy Alta",'Mapa final'!#REF!="Leve"),CONCATENATE("R8C",'Mapa final'!#REF!),"")</f>
        <v>#REF!</v>
      </c>
      <c r="M13" s="37" t="e">
        <f>IF(AND('Mapa final'!#REF!="Muy Alta",'Mapa final'!#REF!="Leve"),CONCATENATE("R8C",'Mapa final'!#REF!),"")</f>
        <v>#REF!</v>
      </c>
      <c r="N13" s="37" t="e">
        <f>IF(AND('Mapa final'!#REF!="Muy Alta",'Mapa final'!#REF!="Leve"),CONCATENATE("R8C",'Mapa final'!#REF!),"")</f>
        <v>#REF!</v>
      </c>
      <c r="O13" s="38" t="e">
        <f>IF(AND('Mapa final'!#REF!="Muy Alta",'Mapa final'!#REF!="Leve"),CONCATENATE("R8C",'Mapa final'!#REF!),"")</f>
        <v>#REF!</v>
      </c>
      <c r="P13" s="36" t="e">
        <f>IF(AND('Mapa final'!#REF!="Muy Alta",'Mapa final'!#REF!="Menor"),CONCATENATE("R8C",'Mapa final'!#REF!),"")</f>
        <v>#REF!</v>
      </c>
      <c r="Q13" s="37" t="e">
        <f>IF(AND('Mapa final'!#REF!="Muy Alta",'Mapa final'!#REF!="Menor"),CONCATENATE("R8C",'Mapa final'!#REF!),"")</f>
        <v>#REF!</v>
      </c>
      <c r="R13" s="37" t="e">
        <f>IF(AND('Mapa final'!#REF!="Muy Alta",'Mapa final'!#REF!="Menor"),CONCATENATE("R8C",'Mapa final'!#REF!),"")</f>
        <v>#REF!</v>
      </c>
      <c r="S13" s="37" t="e">
        <f>IF(AND('Mapa final'!#REF!="Muy Alta",'Mapa final'!#REF!="Menor"),CONCATENATE("R8C",'Mapa final'!#REF!),"")</f>
        <v>#REF!</v>
      </c>
      <c r="T13" s="37" t="e">
        <f>IF(AND('Mapa final'!#REF!="Muy Alta",'Mapa final'!#REF!="Menor"),CONCATENATE("R8C",'Mapa final'!#REF!),"")</f>
        <v>#REF!</v>
      </c>
      <c r="U13" s="38" t="e">
        <f>IF(AND('Mapa final'!#REF!="Muy Alta",'Mapa final'!#REF!="Menor"),CONCATENATE("R8C",'Mapa final'!#REF!),"")</f>
        <v>#REF!</v>
      </c>
      <c r="V13" s="36" t="e">
        <f>IF(AND('Mapa final'!#REF!="Muy Alta",'Mapa final'!#REF!="Moderado"),CONCATENATE("R8C",'Mapa final'!#REF!),"")</f>
        <v>#REF!</v>
      </c>
      <c r="W13" s="37" t="e">
        <f>IF(AND('Mapa final'!#REF!="Muy Alta",'Mapa final'!#REF!="Moderado"),CONCATENATE("R8C",'Mapa final'!#REF!),"")</f>
        <v>#REF!</v>
      </c>
      <c r="X13" s="37" t="e">
        <f>IF(AND('Mapa final'!#REF!="Muy Alta",'Mapa final'!#REF!="Moderado"),CONCATENATE("R8C",'Mapa final'!#REF!),"")</f>
        <v>#REF!</v>
      </c>
      <c r="Y13" s="37" t="e">
        <f>IF(AND('Mapa final'!#REF!="Muy Alta",'Mapa final'!#REF!="Moderado"),CONCATENATE("R8C",'Mapa final'!#REF!),"")</f>
        <v>#REF!</v>
      </c>
      <c r="Z13" s="37" t="e">
        <f>IF(AND('Mapa final'!#REF!="Muy Alta",'Mapa final'!#REF!="Moderado"),CONCATENATE("R8C",'Mapa final'!#REF!),"")</f>
        <v>#REF!</v>
      </c>
      <c r="AA13" s="38" t="e">
        <f>IF(AND('Mapa final'!#REF!="Muy Alta",'Mapa final'!#REF!="Moderado"),CONCATENATE("R8C",'Mapa final'!#REF!),"")</f>
        <v>#REF!</v>
      </c>
      <c r="AB13" s="36" t="e">
        <f>IF(AND('Mapa final'!#REF!="Muy Alta",'Mapa final'!#REF!="Mayor"),CONCATENATE("R8C",'Mapa final'!#REF!),"")</f>
        <v>#REF!</v>
      </c>
      <c r="AC13" s="37" t="e">
        <f>IF(AND('Mapa final'!#REF!="Muy Alta",'Mapa final'!#REF!="Mayor"),CONCATENATE("R8C",'Mapa final'!#REF!),"")</f>
        <v>#REF!</v>
      </c>
      <c r="AD13" s="37" t="e">
        <f>IF(AND('Mapa final'!#REF!="Muy Alta",'Mapa final'!#REF!="Mayor"),CONCATENATE("R8C",'Mapa final'!#REF!),"")</f>
        <v>#REF!</v>
      </c>
      <c r="AE13" s="37" t="e">
        <f>IF(AND('Mapa final'!#REF!="Muy Alta",'Mapa final'!#REF!="Mayor"),CONCATENATE("R8C",'Mapa final'!#REF!),"")</f>
        <v>#REF!</v>
      </c>
      <c r="AF13" s="37" t="e">
        <f>IF(AND('Mapa final'!#REF!="Muy Alta",'Mapa final'!#REF!="Mayor"),CONCATENATE("R8C",'Mapa final'!#REF!),"")</f>
        <v>#REF!</v>
      </c>
      <c r="AG13" s="38" t="e">
        <f>IF(AND('Mapa final'!#REF!="Muy Alta",'Mapa final'!#REF!="Mayor"),CONCATENATE("R8C",'Mapa final'!#REF!),"")</f>
        <v>#REF!</v>
      </c>
      <c r="AH13" s="39" t="e">
        <f>IF(AND('Mapa final'!#REF!="Muy Alta",'Mapa final'!#REF!="Catastrófico"),CONCATENATE("R8C",'Mapa final'!#REF!),"")</f>
        <v>#REF!</v>
      </c>
      <c r="AI13" s="40" t="e">
        <f>IF(AND('Mapa final'!#REF!="Muy Alta",'Mapa final'!#REF!="Catastrófico"),CONCATENATE("R8C",'Mapa final'!#REF!),"")</f>
        <v>#REF!</v>
      </c>
      <c r="AJ13" s="40" t="e">
        <f>IF(AND('Mapa final'!#REF!="Muy Alta",'Mapa final'!#REF!="Catastrófico"),CONCATENATE("R8C",'Mapa final'!#REF!),"")</f>
        <v>#REF!</v>
      </c>
      <c r="AK13" s="40" t="e">
        <f>IF(AND('Mapa final'!#REF!="Muy Alta",'Mapa final'!#REF!="Catastrófico"),CONCATENATE("R8C",'Mapa final'!#REF!),"")</f>
        <v>#REF!</v>
      </c>
      <c r="AL13" s="40" t="e">
        <f>IF(AND('Mapa final'!#REF!="Muy Alta",'Mapa final'!#REF!="Catastrófico"),CONCATENATE("R8C",'Mapa final'!#REF!),"")</f>
        <v>#REF!</v>
      </c>
      <c r="AM13" s="41" t="e">
        <f>IF(AND('Mapa final'!#REF!="Muy Alta",'Mapa final'!#REF!="Catastrófico"),CONCATENATE("R8C",'Mapa final'!#REF!),"")</f>
        <v>#REF!</v>
      </c>
      <c r="AN13" s="67"/>
      <c r="AO13" s="363"/>
      <c r="AP13" s="364"/>
      <c r="AQ13" s="364"/>
      <c r="AR13" s="364"/>
      <c r="AS13" s="364"/>
      <c r="AT13" s="36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302"/>
      <c r="C14" s="302"/>
      <c r="D14" s="303"/>
      <c r="E14" s="343"/>
      <c r="F14" s="344"/>
      <c r="G14" s="344"/>
      <c r="H14" s="344"/>
      <c r="I14" s="345"/>
      <c r="J14" s="36" t="e">
        <f>IF(AND('Mapa final'!#REF!="Muy Alta",'Mapa final'!#REF!="Leve"),CONCATENATE("R9C",'Mapa final'!#REF!),"")</f>
        <v>#REF!</v>
      </c>
      <c r="K14" s="37" t="e">
        <f>IF(AND('Mapa final'!#REF!="Muy Alta",'Mapa final'!#REF!="Leve"),CONCATENATE("R9C",'Mapa final'!#REF!),"")</f>
        <v>#REF!</v>
      </c>
      <c r="L14" s="37" t="e">
        <f>IF(AND('Mapa final'!#REF!="Muy Alta",'Mapa final'!#REF!="Leve"),CONCATENATE("R9C",'Mapa final'!#REF!),"")</f>
        <v>#REF!</v>
      </c>
      <c r="M14" s="37" t="e">
        <f>IF(AND('Mapa final'!#REF!="Muy Alta",'Mapa final'!#REF!="Leve"),CONCATENATE("R9C",'Mapa final'!#REF!),"")</f>
        <v>#REF!</v>
      </c>
      <c r="N14" s="37" t="e">
        <f>IF(AND('Mapa final'!#REF!="Muy Alta",'Mapa final'!#REF!="Leve"),CONCATENATE("R9C",'Mapa final'!#REF!),"")</f>
        <v>#REF!</v>
      </c>
      <c r="O14" s="38" t="e">
        <f>IF(AND('Mapa final'!#REF!="Muy Alta",'Mapa final'!#REF!="Leve"),CONCATENATE("R9C",'Mapa final'!#REF!),"")</f>
        <v>#REF!</v>
      </c>
      <c r="P14" s="36" t="e">
        <f>IF(AND('Mapa final'!#REF!="Muy Alta",'Mapa final'!#REF!="Menor"),CONCATENATE("R9C",'Mapa final'!#REF!),"")</f>
        <v>#REF!</v>
      </c>
      <c r="Q14" s="37" t="e">
        <f>IF(AND('Mapa final'!#REF!="Muy Alta",'Mapa final'!#REF!="Menor"),CONCATENATE("R9C",'Mapa final'!#REF!),"")</f>
        <v>#REF!</v>
      </c>
      <c r="R14" s="37" t="e">
        <f>IF(AND('Mapa final'!#REF!="Muy Alta",'Mapa final'!#REF!="Menor"),CONCATENATE("R9C",'Mapa final'!#REF!),"")</f>
        <v>#REF!</v>
      </c>
      <c r="S14" s="37" t="e">
        <f>IF(AND('Mapa final'!#REF!="Muy Alta",'Mapa final'!#REF!="Menor"),CONCATENATE("R9C",'Mapa final'!#REF!),"")</f>
        <v>#REF!</v>
      </c>
      <c r="T14" s="37" t="e">
        <f>IF(AND('Mapa final'!#REF!="Muy Alta",'Mapa final'!#REF!="Menor"),CONCATENATE("R9C",'Mapa final'!#REF!),"")</f>
        <v>#REF!</v>
      </c>
      <c r="U14" s="38" t="e">
        <f>IF(AND('Mapa final'!#REF!="Muy Alta",'Mapa final'!#REF!="Menor"),CONCATENATE("R9C",'Mapa final'!#REF!),"")</f>
        <v>#REF!</v>
      </c>
      <c r="V14" s="36" t="e">
        <f>IF(AND('Mapa final'!#REF!="Muy Alta",'Mapa final'!#REF!="Moderado"),CONCATENATE("R9C",'Mapa final'!#REF!),"")</f>
        <v>#REF!</v>
      </c>
      <c r="W14" s="37" t="e">
        <f>IF(AND('Mapa final'!#REF!="Muy Alta",'Mapa final'!#REF!="Moderado"),CONCATENATE("R9C",'Mapa final'!#REF!),"")</f>
        <v>#REF!</v>
      </c>
      <c r="X14" s="37" t="e">
        <f>IF(AND('Mapa final'!#REF!="Muy Alta",'Mapa final'!#REF!="Moderado"),CONCATENATE("R9C",'Mapa final'!#REF!),"")</f>
        <v>#REF!</v>
      </c>
      <c r="Y14" s="37" t="e">
        <f>IF(AND('Mapa final'!#REF!="Muy Alta",'Mapa final'!#REF!="Moderado"),CONCATENATE("R9C",'Mapa final'!#REF!),"")</f>
        <v>#REF!</v>
      </c>
      <c r="Z14" s="37" t="e">
        <f>IF(AND('Mapa final'!#REF!="Muy Alta",'Mapa final'!#REF!="Moderado"),CONCATENATE("R9C",'Mapa final'!#REF!),"")</f>
        <v>#REF!</v>
      </c>
      <c r="AA14" s="38" t="e">
        <f>IF(AND('Mapa final'!#REF!="Muy Alta",'Mapa final'!#REF!="Moderado"),CONCATENATE("R9C",'Mapa final'!#REF!),"")</f>
        <v>#REF!</v>
      </c>
      <c r="AB14" s="36" t="e">
        <f>IF(AND('Mapa final'!#REF!="Muy Alta",'Mapa final'!#REF!="Mayor"),CONCATENATE("R9C",'Mapa final'!#REF!),"")</f>
        <v>#REF!</v>
      </c>
      <c r="AC14" s="37" t="e">
        <f>IF(AND('Mapa final'!#REF!="Muy Alta",'Mapa final'!#REF!="Mayor"),CONCATENATE("R9C",'Mapa final'!#REF!),"")</f>
        <v>#REF!</v>
      </c>
      <c r="AD14" s="37" t="e">
        <f>IF(AND('Mapa final'!#REF!="Muy Alta",'Mapa final'!#REF!="Mayor"),CONCATENATE("R9C",'Mapa final'!#REF!),"")</f>
        <v>#REF!</v>
      </c>
      <c r="AE14" s="37" t="e">
        <f>IF(AND('Mapa final'!#REF!="Muy Alta",'Mapa final'!#REF!="Mayor"),CONCATENATE("R9C",'Mapa final'!#REF!),"")</f>
        <v>#REF!</v>
      </c>
      <c r="AF14" s="37" t="e">
        <f>IF(AND('Mapa final'!#REF!="Muy Alta",'Mapa final'!#REF!="Mayor"),CONCATENATE("R9C",'Mapa final'!#REF!),"")</f>
        <v>#REF!</v>
      </c>
      <c r="AG14" s="38" t="e">
        <f>IF(AND('Mapa final'!#REF!="Muy Alta",'Mapa final'!#REF!="Mayor"),CONCATENATE("R9C",'Mapa final'!#REF!),"")</f>
        <v>#REF!</v>
      </c>
      <c r="AH14" s="39" t="e">
        <f>IF(AND('Mapa final'!#REF!="Muy Alta",'Mapa final'!#REF!="Catastrófico"),CONCATENATE("R9C",'Mapa final'!#REF!),"")</f>
        <v>#REF!</v>
      </c>
      <c r="AI14" s="40" t="e">
        <f>IF(AND('Mapa final'!#REF!="Muy Alta",'Mapa final'!#REF!="Catastrófico"),CONCATENATE("R9C",'Mapa final'!#REF!),"")</f>
        <v>#REF!</v>
      </c>
      <c r="AJ14" s="40" t="e">
        <f>IF(AND('Mapa final'!#REF!="Muy Alta",'Mapa final'!#REF!="Catastrófico"),CONCATENATE("R9C",'Mapa final'!#REF!),"")</f>
        <v>#REF!</v>
      </c>
      <c r="AK14" s="40" t="e">
        <f>IF(AND('Mapa final'!#REF!="Muy Alta",'Mapa final'!#REF!="Catastrófico"),CONCATENATE("R9C",'Mapa final'!#REF!),"")</f>
        <v>#REF!</v>
      </c>
      <c r="AL14" s="40" t="e">
        <f>IF(AND('Mapa final'!#REF!="Muy Alta",'Mapa final'!#REF!="Catastrófico"),CONCATENATE("R9C",'Mapa final'!#REF!),"")</f>
        <v>#REF!</v>
      </c>
      <c r="AM14" s="41" t="e">
        <f>IF(AND('Mapa final'!#REF!="Muy Alta",'Mapa final'!#REF!="Catastrófico"),CONCATENATE("R9C",'Mapa final'!#REF!),"")</f>
        <v>#REF!</v>
      </c>
      <c r="AN14" s="67"/>
      <c r="AO14" s="363"/>
      <c r="AP14" s="364"/>
      <c r="AQ14" s="364"/>
      <c r="AR14" s="364"/>
      <c r="AS14" s="364"/>
      <c r="AT14" s="36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302"/>
      <c r="C15" s="302"/>
      <c r="D15" s="303"/>
      <c r="E15" s="346"/>
      <c r="F15" s="347"/>
      <c r="G15" s="347"/>
      <c r="H15" s="347"/>
      <c r="I15" s="348"/>
      <c r="J15" s="42" t="e">
        <f>IF(AND('Mapa final'!#REF!="Muy Alta",'Mapa final'!#REF!="Leve"),CONCATENATE("R10C",'Mapa final'!#REF!),"")</f>
        <v>#REF!</v>
      </c>
      <c r="K15" s="43" t="e">
        <f>IF(AND('Mapa final'!#REF!="Muy Alta",'Mapa final'!#REF!="Leve"),CONCATENATE("R10C",'Mapa final'!#REF!),"")</f>
        <v>#REF!</v>
      </c>
      <c r="L15" s="43" t="e">
        <f>IF(AND('Mapa final'!#REF!="Muy Alta",'Mapa final'!#REF!="Leve"),CONCATENATE("R10C",'Mapa final'!#REF!),"")</f>
        <v>#REF!</v>
      </c>
      <c r="M15" s="43" t="e">
        <f>IF(AND('Mapa final'!#REF!="Muy Alta",'Mapa final'!#REF!="Leve"),CONCATENATE("R10C",'Mapa final'!#REF!),"")</f>
        <v>#REF!</v>
      </c>
      <c r="N15" s="43" t="e">
        <f>IF(AND('Mapa final'!#REF!="Muy Alta",'Mapa final'!#REF!="Leve"),CONCATENATE("R10C",'Mapa final'!#REF!),"")</f>
        <v>#REF!</v>
      </c>
      <c r="O15" s="44" t="e">
        <f>IF(AND('Mapa final'!#REF!="Muy Alta",'Mapa final'!#REF!="Leve"),CONCATENATE("R10C",'Mapa final'!#REF!),"")</f>
        <v>#REF!</v>
      </c>
      <c r="P15" s="36" t="e">
        <f>IF(AND('Mapa final'!#REF!="Muy Alta",'Mapa final'!#REF!="Menor"),CONCATENATE("R10C",'Mapa final'!#REF!),"")</f>
        <v>#REF!</v>
      </c>
      <c r="Q15" s="37" t="e">
        <f>IF(AND('Mapa final'!#REF!="Muy Alta",'Mapa final'!#REF!="Menor"),CONCATENATE("R10C",'Mapa final'!#REF!),"")</f>
        <v>#REF!</v>
      </c>
      <c r="R15" s="37" t="e">
        <f>IF(AND('Mapa final'!#REF!="Muy Alta",'Mapa final'!#REF!="Menor"),CONCATENATE("R10C",'Mapa final'!#REF!),"")</f>
        <v>#REF!</v>
      </c>
      <c r="S15" s="37" t="e">
        <f>IF(AND('Mapa final'!#REF!="Muy Alta",'Mapa final'!#REF!="Menor"),CONCATENATE("R10C",'Mapa final'!#REF!),"")</f>
        <v>#REF!</v>
      </c>
      <c r="T15" s="37" t="e">
        <f>IF(AND('Mapa final'!#REF!="Muy Alta",'Mapa final'!#REF!="Menor"),CONCATENATE("R10C",'Mapa final'!#REF!),"")</f>
        <v>#REF!</v>
      </c>
      <c r="U15" s="38" t="e">
        <f>IF(AND('Mapa final'!#REF!="Muy Alta",'Mapa final'!#REF!="Menor"),CONCATENATE("R10C",'Mapa final'!#REF!),"")</f>
        <v>#REF!</v>
      </c>
      <c r="V15" s="42" t="e">
        <f>IF(AND('Mapa final'!#REF!="Muy Alta",'Mapa final'!#REF!="Moderado"),CONCATENATE("R10C",'Mapa final'!#REF!),"")</f>
        <v>#REF!</v>
      </c>
      <c r="W15" s="43" t="e">
        <f>IF(AND('Mapa final'!#REF!="Muy Alta",'Mapa final'!#REF!="Moderado"),CONCATENATE("R10C",'Mapa final'!#REF!),"")</f>
        <v>#REF!</v>
      </c>
      <c r="X15" s="43" t="e">
        <f>IF(AND('Mapa final'!#REF!="Muy Alta",'Mapa final'!#REF!="Moderado"),CONCATENATE("R10C",'Mapa final'!#REF!),"")</f>
        <v>#REF!</v>
      </c>
      <c r="Y15" s="43" t="e">
        <f>IF(AND('Mapa final'!#REF!="Muy Alta",'Mapa final'!#REF!="Moderado"),CONCATENATE("R10C",'Mapa final'!#REF!),"")</f>
        <v>#REF!</v>
      </c>
      <c r="Z15" s="43" t="e">
        <f>IF(AND('Mapa final'!#REF!="Muy Alta",'Mapa final'!#REF!="Moderado"),CONCATENATE("R10C",'Mapa final'!#REF!),"")</f>
        <v>#REF!</v>
      </c>
      <c r="AA15" s="44" t="e">
        <f>IF(AND('Mapa final'!#REF!="Muy Alta",'Mapa final'!#REF!="Moderado"),CONCATENATE("R10C",'Mapa final'!#REF!),"")</f>
        <v>#REF!</v>
      </c>
      <c r="AB15" s="36" t="e">
        <f>IF(AND('Mapa final'!#REF!="Muy Alta",'Mapa final'!#REF!="Mayor"),CONCATENATE("R10C",'Mapa final'!#REF!),"")</f>
        <v>#REF!</v>
      </c>
      <c r="AC15" s="37" t="e">
        <f>IF(AND('Mapa final'!#REF!="Muy Alta",'Mapa final'!#REF!="Mayor"),CONCATENATE("R10C",'Mapa final'!#REF!),"")</f>
        <v>#REF!</v>
      </c>
      <c r="AD15" s="37" t="e">
        <f>IF(AND('Mapa final'!#REF!="Muy Alta",'Mapa final'!#REF!="Mayor"),CONCATENATE("R10C",'Mapa final'!#REF!),"")</f>
        <v>#REF!</v>
      </c>
      <c r="AE15" s="37" t="e">
        <f>IF(AND('Mapa final'!#REF!="Muy Alta",'Mapa final'!#REF!="Mayor"),CONCATENATE("R10C",'Mapa final'!#REF!),"")</f>
        <v>#REF!</v>
      </c>
      <c r="AF15" s="37" t="e">
        <f>IF(AND('Mapa final'!#REF!="Muy Alta",'Mapa final'!#REF!="Mayor"),CONCATENATE("R10C",'Mapa final'!#REF!),"")</f>
        <v>#REF!</v>
      </c>
      <c r="AG15" s="38" t="e">
        <f>IF(AND('Mapa final'!#REF!="Muy Alta",'Mapa final'!#REF!="Mayor"),CONCATENATE("R10C",'Mapa final'!#REF!),"")</f>
        <v>#REF!</v>
      </c>
      <c r="AH15" s="45" t="e">
        <f>IF(AND('Mapa final'!#REF!="Muy Alta",'Mapa final'!#REF!="Catastrófico"),CONCATENATE("R10C",'Mapa final'!#REF!),"")</f>
        <v>#REF!</v>
      </c>
      <c r="AI15" s="46" t="e">
        <f>IF(AND('Mapa final'!#REF!="Muy Alta",'Mapa final'!#REF!="Catastrófico"),CONCATENATE("R10C",'Mapa final'!#REF!),"")</f>
        <v>#REF!</v>
      </c>
      <c r="AJ15" s="46" t="e">
        <f>IF(AND('Mapa final'!#REF!="Muy Alta",'Mapa final'!#REF!="Catastrófico"),CONCATENATE("R10C",'Mapa final'!#REF!),"")</f>
        <v>#REF!</v>
      </c>
      <c r="AK15" s="46" t="e">
        <f>IF(AND('Mapa final'!#REF!="Muy Alta",'Mapa final'!#REF!="Catastrófico"),CONCATENATE("R10C",'Mapa final'!#REF!),"")</f>
        <v>#REF!</v>
      </c>
      <c r="AL15" s="46" t="e">
        <f>IF(AND('Mapa final'!#REF!="Muy Alta",'Mapa final'!#REF!="Catastrófico"),CONCATENATE("R10C",'Mapa final'!#REF!),"")</f>
        <v>#REF!</v>
      </c>
      <c r="AM15" s="47" t="e">
        <f>IF(AND('Mapa final'!#REF!="Muy Alta",'Mapa final'!#REF!="Catastrófico"),CONCATENATE("R10C",'Mapa final'!#REF!),"")</f>
        <v>#REF!</v>
      </c>
      <c r="AN15" s="67"/>
      <c r="AO15" s="366"/>
      <c r="AP15" s="367"/>
      <c r="AQ15" s="367"/>
      <c r="AR15" s="367"/>
      <c r="AS15" s="367"/>
      <c r="AT15" s="36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302"/>
      <c r="C16" s="302"/>
      <c r="D16" s="303"/>
      <c r="E16" s="340" t="s">
        <v>110</v>
      </c>
      <c r="F16" s="341"/>
      <c r="G16" s="341"/>
      <c r="H16" s="341"/>
      <c r="I16" s="341"/>
      <c r="J16" s="48" t="str">
        <f ca="1">IF(AND('Mapa final'!$AA$10="Alta",'Mapa final'!$AC$10="Leve"),CONCATENATE("R1C",'Mapa final'!$Q$10),"")</f>
        <v/>
      </c>
      <c r="K16" s="49" t="str">
        <f ca="1">IF(AND('Mapa final'!$AA$11="Alta",'Mapa final'!$AC$11="Leve"),CONCATENATE("R1C",'Mapa final'!$Q$11),"")</f>
        <v/>
      </c>
      <c r="L16" s="49" t="str">
        <f>IF(AND('Mapa final'!$AA$12="Alta",'Mapa final'!$AC$12="Leve"),CONCATENATE("R1C",'Mapa final'!$Q$12),"")</f>
        <v/>
      </c>
      <c r="M16" s="49" t="str">
        <f>IF(AND('Mapa final'!$AA$13="Alta",'Mapa final'!$AC$13="Leve"),CONCATENATE("R1C",'Mapa final'!$Q$13),"")</f>
        <v/>
      </c>
      <c r="N16" s="49" t="str">
        <f>IF(AND('Mapa final'!$AA$14="Alta",'Mapa final'!$AC$14="Leve"),CONCATENATE("R1C",'Mapa final'!$Q$14),"")</f>
        <v/>
      </c>
      <c r="O16" s="50" t="str">
        <f>IF(AND('Mapa final'!$AA$15="Alta",'Mapa final'!$AC$15="Leve"),CONCATENATE("R1C",'Mapa final'!$Q$15),"")</f>
        <v/>
      </c>
      <c r="P16" s="48" t="str">
        <f ca="1">IF(AND('Mapa final'!$AA$10="Alta",'Mapa final'!$AC$10="Menor"),CONCATENATE("R1C",'Mapa final'!$Q$10),"")</f>
        <v/>
      </c>
      <c r="Q16" s="49" t="str">
        <f ca="1">IF(AND('Mapa final'!$AA$11="Alta",'Mapa final'!$AC$11="Menor"),CONCATENATE("R1C",'Mapa final'!$Q$11),"")</f>
        <v/>
      </c>
      <c r="R16" s="49" t="str">
        <f>IF(AND('Mapa final'!$AA$12="Alta",'Mapa final'!$AC$12="Menor"),CONCATENATE("R1C",'Mapa final'!$Q$12),"")</f>
        <v/>
      </c>
      <c r="S16" s="49" t="str">
        <f>IF(AND('Mapa final'!$AA$13="Alta",'Mapa final'!$AC$13="Menor"),CONCATENATE("R1C",'Mapa final'!$Q$13),"")</f>
        <v/>
      </c>
      <c r="T16" s="49" t="str">
        <f>IF(AND('Mapa final'!$AA$14="Alta",'Mapa final'!$AC$14="Menor"),CONCATENATE("R1C",'Mapa final'!$Q$14),"")</f>
        <v/>
      </c>
      <c r="U16" s="50"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7"/>
      <c r="AO16" s="350" t="s">
        <v>79</v>
      </c>
      <c r="AP16" s="351"/>
      <c r="AQ16" s="351"/>
      <c r="AR16" s="351"/>
      <c r="AS16" s="351"/>
      <c r="AT16" s="35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302"/>
      <c r="C17" s="302"/>
      <c r="D17" s="303"/>
      <c r="E17" s="359"/>
      <c r="F17" s="344"/>
      <c r="G17" s="344"/>
      <c r="H17" s="344"/>
      <c r="I17" s="344"/>
      <c r="J17" s="51" t="e">
        <f>IF(AND('Mapa final'!#REF!="Alta",'Mapa final'!#REF!="Leve"),CONCATENATE("R2C",'Mapa final'!#REF!),"")</f>
        <v>#REF!</v>
      </c>
      <c r="K17" s="52" t="e">
        <f>IF(AND('Mapa final'!#REF!="Alta",'Mapa final'!#REF!="Leve"),CONCATENATE("R2C",'Mapa final'!#REF!),"")</f>
        <v>#REF!</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e">
        <f>IF(AND('Mapa final'!#REF!="Alta",'Mapa final'!#REF!="Menor"),CONCATENATE("R2C",'Mapa final'!#REF!),"")</f>
        <v>#REF!</v>
      </c>
      <c r="Q17" s="52" t="e">
        <f>IF(AND('Mapa final'!#REF!="Alta",'Mapa final'!#REF!="Menor"),CONCATENATE("R2C",'Mapa final'!#REF!),"")</f>
        <v>#REF!</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e">
        <f>IF(AND('Mapa final'!#REF!="Alta",'Mapa final'!#REF!="Moderado"),CONCATENATE("R2C",'Mapa final'!#REF!),"")</f>
        <v>#REF!</v>
      </c>
      <c r="W17" s="37" t="e">
        <f>IF(AND('Mapa final'!#REF!="Alta",'Mapa final'!#REF!="Moderado"),CONCATENATE("R2C",'Mapa final'!#REF!),"")</f>
        <v>#REF!</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e">
        <f>IF(AND('Mapa final'!#REF!="Alta",'Mapa final'!#REF!="Mayor"),CONCATENATE("R2C",'Mapa final'!#REF!),"")</f>
        <v>#REF!</v>
      </c>
      <c r="AC17" s="37" t="e">
        <f>IF(AND('Mapa final'!#REF!="Alta",'Mapa final'!#REF!="Mayor"),CONCATENATE("R2C",'Mapa final'!#REF!),"")</f>
        <v>#REF!</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e">
        <f>IF(AND('Mapa final'!#REF!="Alta",'Mapa final'!#REF!="Catastrófico"),CONCATENATE("R2C",'Mapa final'!#REF!),"")</f>
        <v>#REF!</v>
      </c>
      <c r="AI17" s="40" t="e">
        <f>IF(AND('Mapa final'!#REF!="Alta",'Mapa final'!#REF!="Catastrófico"),CONCATENATE("R2C",'Mapa final'!#REF!),"")</f>
        <v>#REF!</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353"/>
      <c r="AP17" s="354"/>
      <c r="AQ17" s="354"/>
      <c r="AR17" s="354"/>
      <c r="AS17" s="354"/>
      <c r="AT17" s="35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302"/>
      <c r="C18" s="302"/>
      <c r="D18" s="303"/>
      <c r="E18" s="343"/>
      <c r="F18" s="344"/>
      <c r="G18" s="344"/>
      <c r="H18" s="344"/>
      <c r="I18" s="344"/>
      <c r="J18" s="51" t="e">
        <f>IF(AND('Mapa final'!#REF!="Alta",'Mapa final'!#REF!="Leve"),CONCATENATE("R3C",'Mapa final'!#REF!),"")</f>
        <v>#REF!</v>
      </c>
      <c r="K18" s="52" t="e">
        <f>IF(AND('Mapa final'!#REF!="Alta",'Mapa final'!#REF!="Leve"),CONCATENATE("R3C",'Mapa final'!#REF!),"")</f>
        <v>#REF!</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e">
        <f>IF(AND('Mapa final'!#REF!="Alta",'Mapa final'!#REF!="Menor"),CONCATENATE("R3C",'Mapa final'!#REF!),"")</f>
        <v>#REF!</v>
      </c>
      <c r="Q18" s="52" t="e">
        <f>IF(AND('Mapa final'!#REF!="Alta",'Mapa final'!#REF!="Menor"),CONCATENATE("R3C",'Mapa final'!#REF!),"")</f>
        <v>#REF!</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e">
        <f>IF(AND('Mapa final'!#REF!="Alta",'Mapa final'!#REF!="Moderado"),CONCATENATE("R3C",'Mapa final'!#REF!),"")</f>
        <v>#REF!</v>
      </c>
      <c r="W18" s="37" t="e">
        <f>IF(AND('Mapa final'!#REF!="Alta",'Mapa final'!#REF!="Moderado"),CONCATENATE("R3C",'Mapa final'!#REF!),"")</f>
        <v>#REF!</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e">
        <f>IF(AND('Mapa final'!#REF!="Alta",'Mapa final'!#REF!="Mayor"),CONCATENATE("R3C",'Mapa final'!#REF!),"")</f>
        <v>#REF!</v>
      </c>
      <c r="AC18" s="37" t="e">
        <f>IF(AND('Mapa final'!#REF!="Alta",'Mapa final'!#REF!="Mayor"),CONCATENATE("R3C",'Mapa final'!#REF!),"")</f>
        <v>#REF!</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e">
        <f>IF(AND('Mapa final'!#REF!="Alta",'Mapa final'!#REF!="Catastrófico"),CONCATENATE("R3C",'Mapa final'!#REF!),"")</f>
        <v>#REF!</v>
      </c>
      <c r="AI18" s="40" t="e">
        <f>IF(AND('Mapa final'!#REF!="Alta",'Mapa final'!#REF!="Catastrófico"),CONCATENATE("R3C",'Mapa final'!#REF!),"")</f>
        <v>#REF!</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353"/>
      <c r="AP18" s="354"/>
      <c r="AQ18" s="354"/>
      <c r="AR18" s="354"/>
      <c r="AS18" s="354"/>
      <c r="AT18" s="35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302"/>
      <c r="C19" s="302"/>
      <c r="D19" s="303"/>
      <c r="E19" s="343"/>
      <c r="F19" s="344"/>
      <c r="G19" s="344"/>
      <c r="H19" s="344"/>
      <c r="I19" s="344"/>
      <c r="J19" s="51" t="e">
        <f>IF(AND('Mapa final'!#REF!="Alta",'Mapa final'!#REF!="Leve"),CONCATENATE("R4C",'Mapa final'!#REF!),"")</f>
        <v>#REF!</v>
      </c>
      <c r="K19" s="52" t="e">
        <f>IF(AND('Mapa final'!#REF!="Alta",'Mapa final'!#REF!="Leve"),CONCATENATE("R4C",'Mapa final'!#REF!),"")</f>
        <v>#REF!</v>
      </c>
      <c r="L19" s="52" t="e">
        <f>IF(AND('Mapa final'!#REF!="Alta",'Mapa final'!#REF!="Leve"),CONCATENATE("R4C",'Mapa final'!#REF!),"")</f>
        <v>#REF!</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e">
        <f>IF(AND('Mapa final'!#REF!="Alta",'Mapa final'!#REF!="Menor"),CONCATENATE("R4C",'Mapa final'!#REF!),"")</f>
        <v>#REF!</v>
      </c>
      <c r="Q19" s="52" t="e">
        <f>IF(AND('Mapa final'!#REF!="Alta",'Mapa final'!#REF!="Menor"),CONCATENATE("R4C",'Mapa final'!#REF!),"")</f>
        <v>#REF!</v>
      </c>
      <c r="R19" s="52" t="e">
        <f>IF(AND('Mapa final'!#REF!="Alta",'Mapa final'!#REF!="Menor"),CONCATENATE("R4C",'Mapa final'!#REF!),"")</f>
        <v>#REF!</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e">
        <f>IF(AND('Mapa final'!#REF!="Alta",'Mapa final'!#REF!="Moderado"),CONCATENATE("R4C",'Mapa final'!#REF!),"")</f>
        <v>#REF!</v>
      </c>
      <c r="W19" s="37" t="e">
        <f>IF(AND('Mapa final'!#REF!="Alta",'Mapa final'!#REF!="Moderado"),CONCATENATE("R4C",'Mapa final'!#REF!),"")</f>
        <v>#REF!</v>
      </c>
      <c r="X19" s="37" t="e">
        <f>IF(AND('Mapa final'!#REF!="Alta",'Mapa final'!#REF!="Moderado"),CONCATENATE("R4C",'Mapa final'!#REF!),"")</f>
        <v>#REF!</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e">
        <f>IF(AND('Mapa final'!#REF!="Alta",'Mapa final'!#REF!="Mayor"),CONCATENATE("R4C",'Mapa final'!#REF!),"")</f>
        <v>#REF!</v>
      </c>
      <c r="AC19" s="37" t="e">
        <f>IF(AND('Mapa final'!#REF!="Alta",'Mapa final'!#REF!="Mayor"),CONCATENATE("R4C",'Mapa final'!#REF!),"")</f>
        <v>#REF!</v>
      </c>
      <c r="AD19" s="37" t="e">
        <f>IF(AND('Mapa final'!#REF!="Alta",'Mapa final'!#REF!="Mayor"),CONCATENATE("R4C",'Mapa final'!#REF!),"")</f>
        <v>#REF!</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e">
        <f>IF(AND('Mapa final'!#REF!="Alta",'Mapa final'!#REF!="Catastrófico"),CONCATENATE("R4C",'Mapa final'!#REF!),"")</f>
        <v>#REF!</v>
      </c>
      <c r="AI19" s="40" t="e">
        <f>IF(AND('Mapa final'!#REF!="Alta",'Mapa final'!#REF!="Catastrófico"),CONCATENATE("R4C",'Mapa final'!#REF!),"")</f>
        <v>#REF!</v>
      </c>
      <c r="AJ19" s="40" t="e">
        <f>IF(AND('Mapa final'!#REF!="Alta",'Mapa final'!#REF!="Catastrófico"),CONCATENATE("R4C",'Mapa final'!#REF!),"")</f>
        <v>#REF!</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353"/>
      <c r="AP19" s="354"/>
      <c r="AQ19" s="354"/>
      <c r="AR19" s="354"/>
      <c r="AS19" s="354"/>
      <c r="AT19" s="35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302"/>
      <c r="C20" s="302"/>
      <c r="D20" s="303"/>
      <c r="E20" s="343"/>
      <c r="F20" s="344"/>
      <c r="G20" s="344"/>
      <c r="H20" s="344"/>
      <c r="I20" s="344"/>
      <c r="J20" s="51" t="e">
        <f>IF(AND('Mapa final'!#REF!="Alta",'Mapa final'!#REF!="Leve"),CONCATENATE("R5C",'Mapa final'!#REF!),"")</f>
        <v>#REF!</v>
      </c>
      <c r="K20" s="52" t="e">
        <f>IF(AND('Mapa final'!#REF!="Alta",'Mapa final'!#REF!="Leve"),CONCATENATE("R5C",'Mapa final'!#REF!),"")</f>
        <v>#REF!</v>
      </c>
      <c r="L20" s="52" t="e">
        <f>IF(AND('Mapa final'!#REF!="Alta",'Mapa final'!#REF!="Leve"),CONCATENATE("R5C",'Mapa final'!#REF!),"")</f>
        <v>#REF!</v>
      </c>
      <c r="M20" s="52" t="e">
        <f>IF(AND('Mapa final'!#REF!="Alta",'Mapa final'!#REF!="Leve"),CONCATENATE("R5C",'Mapa final'!#REF!),"")</f>
        <v>#REF!</v>
      </c>
      <c r="N20" s="52" t="e">
        <f>IF(AND('Mapa final'!#REF!="Alta",'Mapa final'!#REF!="Leve"),CONCATENATE("R5C",'Mapa final'!#REF!),"")</f>
        <v>#REF!</v>
      </c>
      <c r="O20" s="53" t="e">
        <f>IF(AND('Mapa final'!#REF!="Alta",'Mapa final'!#REF!="Leve"),CONCATENATE("R5C",'Mapa final'!#REF!),"")</f>
        <v>#REF!</v>
      </c>
      <c r="P20" s="51" t="e">
        <f>IF(AND('Mapa final'!#REF!="Alta",'Mapa final'!#REF!="Menor"),CONCATENATE("R5C",'Mapa final'!#REF!),"")</f>
        <v>#REF!</v>
      </c>
      <c r="Q20" s="52" t="e">
        <f>IF(AND('Mapa final'!#REF!="Alta",'Mapa final'!#REF!="Menor"),CONCATENATE("R5C",'Mapa final'!#REF!),"")</f>
        <v>#REF!</v>
      </c>
      <c r="R20" s="52" t="e">
        <f>IF(AND('Mapa final'!#REF!="Alta",'Mapa final'!#REF!="Menor"),CONCATENATE("R5C",'Mapa final'!#REF!),"")</f>
        <v>#REF!</v>
      </c>
      <c r="S20" s="52" t="e">
        <f>IF(AND('Mapa final'!#REF!="Alta",'Mapa final'!#REF!="Menor"),CONCATENATE("R5C",'Mapa final'!#REF!),"")</f>
        <v>#REF!</v>
      </c>
      <c r="T20" s="52" t="e">
        <f>IF(AND('Mapa final'!#REF!="Alta",'Mapa final'!#REF!="Menor"),CONCATENATE("R5C",'Mapa final'!#REF!),"")</f>
        <v>#REF!</v>
      </c>
      <c r="U20" s="53" t="e">
        <f>IF(AND('Mapa final'!#REF!="Alta",'Mapa final'!#REF!="Menor"),CONCATENATE("R5C",'Mapa final'!#REF!),"")</f>
        <v>#REF!</v>
      </c>
      <c r="V20" s="36" t="e">
        <f>IF(AND('Mapa final'!#REF!="Alta",'Mapa final'!#REF!="Moderado"),CONCATENATE("R5C",'Mapa final'!#REF!),"")</f>
        <v>#REF!</v>
      </c>
      <c r="W20" s="37" t="e">
        <f>IF(AND('Mapa final'!#REF!="Alta",'Mapa final'!#REF!="Moderado"),CONCATENATE("R5C",'Mapa final'!#REF!),"")</f>
        <v>#REF!</v>
      </c>
      <c r="X20" s="37" t="e">
        <f>IF(AND('Mapa final'!#REF!="Alta",'Mapa final'!#REF!="Moderado"),CONCATENATE("R5C",'Mapa final'!#REF!),"")</f>
        <v>#REF!</v>
      </c>
      <c r="Y20" s="37" t="e">
        <f>IF(AND('Mapa final'!#REF!="Alta",'Mapa final'!#REF!="Moderado"),CONCATENATE("R5C",'Mapa final'!#REF!),"")</f>
        <v>#REF!</v>
      </c>
      <c r="Z20" s="37" t="e">
        <f>IF(AND('Mapa final'!#REF!="Alta",'Mapa final'!#REF!="Moderado"),CONCATENATE("R5C",'Mapa final'!#REF!),"")</f>
        <v>#REF!</v>
      </c>
      <c r="AA20" s="38" t="e">
        <f>IF(AND('Mapa final'!#REF!="Alta",'Mapa final'!#REF!="Moderado"),CONCATENATE("R5C",'Mapa final'!#REF!),"")</f>
        <v>#REF!</v>
      </c>
      <c r="AB20" s="36" t="e">
        <f>IF(AND('Mapa final'!#REF!="Alta",'Mapa final'!#REF!="Mayor"),CONCATENATE("R5C",'Mapa final'!#REF!),"")</f>
        <v>#REF!</v>
      </c>
      <c r="AC20" s="37" t="e">
        <f>IF(AND('Mapa final'!#REF!="Alta",'Mapa final'!#REF!="Mayor"),CONCATENATE("R5C",'Mapa final'!#REF!),"")</f>
        <v>#REF!</v>
      </c>
      <c r="AD20" s="37" t="e">
        <f>IF(AND('Mapa final'!#REF!="Alta",'Mapa final'!#REF!="Mayor"),CONCATENATE("R5C",'Mapa final'!#REF!),"")</f>
        <v>#REF!</v>
      </c>
      <c r="AE20" s="37" t="e">
        <f>IF(AND('Mapa final'!#REF!="Alta",'Mapa final'!#REF!="Mayor"),CONCATENATE("R5C",'Mapa final'!#REF!),"")</f>
        <v>#REF!</v>
      </c>
      <c r="AF20" s="37" t="e">
        <f>IF(AND('Mapa final'!#REF!="Alta",'Mapa final'!#REF!="Mayor"),CONCATENATE("R5C",'Mapa final'!#REF!),"")</f>
        <v>#REF!</v>
      </c>
      <c r="AG20" s="38" t="e">
        <f>IF(AND('Mapa final'!#REF!="Alta",'Mapa final'!#REF!="Mayor"),CONCATENATE("R5C",'Mapa final'!#REF!),"")</f>
        <v>#REF!</v>
      </c>
      <c r="AH20" s="39" t="e">
        <f>IF(AND('Mapa final'!#REF!="Alta",'Mapa final'!#REF!="Catastrófico"),CONCATENATE("R5C",'Mapa final'!#REF!),"")</f>
        <v>#REF!</v>
      </c>
      <c r="AI20" s="40" t="e">
        <f>IF(AND('Mapa final'!#REF!="Alta",'Mapa final'!#REF!="Catastrófico"),CONCATENATE("R5C",'Mapa final'!#REF!),"")</f>
        <v>#REF!</v>
      </c>
      <c r="AJ20" s="40" t="e">
        <f>IF(AND('Mapa final'!#REF!="Alta",'Mapa final'!#REF!="Catastrófico"),CONCATENATE("R5C",'Mapa final'!#REF!),"")</f>
        <v>#REF!</v>
      </c>
      <c r="AK20" s="40" t="e">
        <f>IF(AND('Mapa final'!#REF!="Alta",'Mapa final'!#REF!="Catastrófico"),CONCATENATE("R5C",'Mapa final'!#REF!),"")</f>
        <v>#REF!</v>
      </c>
      <c r="AL20" s="40" t="e">
        <f>IF(AND('Mapa final'!#REF!="Alta",'Mapa final'!#REF!="Catastrófico"),CONCATENATE("R5C",'Mapa final'!#REF!),"")</f>
        <v>#REF!</v>
      </c>
      <c r="AM20" s="41" t="e">
        <f>IF(AND('Mapa final'!#REF!="Alta",'Mapa final'!#REF!="Catastrófico"),CONCATENATE("R5C",'Mapa final'!#REF!),"")</f>
        <v>#REF!</v>
      </c>
      <c r="AN20" s="67"/>
      <c r="AO20" s="353"/>
      <c r="AP20" s="354"/>
      <c r="AQ20" s="354"/>
      <c r="AR20" s="354"/>
      <c r="AS20" s="354"/>
      <c r="AT20" s="35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302"/>
      <c r="C21" s="302"/>
      <c r="D21" s="303"/>
      <c r="E21" s="343"/>
      <c r="F21" s="344"/>
      <c r="G21" s="344"/>
      <c r="H21" s="344"/>
      <c r="I21" s="344"/>
      <c r="J21" s="51" t="e">
        <f>IF(AND('Mapa final'!#REF!="Alta",'Mapa final'!#REF!="Leve"),CONCATENATE("R6C",'Mapa final'!#REF!),"")</f>
        <v>#REF!</v>
      </c>
      <c r="K21" s="52" t="e">
        <f>IF(AND('Mapa final'!#REF!="Alta",'Mapa final'!#REF!="Leve"),CONCATENATE("R6C",'Mapa final'!#REF!),"")</f>
        <v>#REF!</v>
      </c>
      <c r="L21" s="52" t="e">
        <f>IF(AND('Mapa final'!#REF!="Alta",'Mapa final'!#REF!="Leve"),CONCATENATE("R6C",'Mapa final'!#REF!),"")</f>
        <v>#REF!</v>
      </c>
      <c r="M21" s="52" t="e">
        <f>IF(AND('Mapa final'!#REF!="Alta",'Mapa final'!#REF!="Leve"),CONCATENATE("R6C",'Mapa final'!#REF!),"")</f>
        <v>#REF!</v>
      </c>
      <c r="N21" s="52" t="e">
        <f>IF(AND('Mapa final'!#REF!="Alta",'Mapa final'!#REF!="Leve"),CONCATENATE("R6C",'Mapa final'!#REF!),"")</f>
        <v>#REF!</v>
      </c>
      <c r="O21" s="53" t="e">
        <f>IF(AND('Mapa final'!#REF!="Alta",'Mapa final'!#REF!="Leve"),CONCATENATE("R6C",'Mapa final'!#REF!),"")</f>
        <v>#REF!</v>
      </c>
      <c r="P21" s="51" t="e">
        <f>IF(AND('Mapa final'!#REF!="Alta",'Mapa final'!#REF!="Menor"),CONCATENATE("R6C",'Mapa final'!#REF!),"")</f>
        <v>#REF!</v>
      </c>
      <c r="Q21" s="52" t="e">
        <f>IF(AND('Mapa final'!#REF!="Alta",'Mapa final'!#REF!="Menor"),CONCATENATE("R6C",'Mapa final'!#REF!),"")</f>
        <v>#REF!</v>
      </c>
      <c r="R21" s="52" t="e">
        <f>IF(AND('Mapa final'!#REF!="Alta",'Mapa final'!#REF!="Menor"),CONCATENATE("R6C",'Mapa final'!#REF!),"")</f>
        <v>#REF!</v>
      </c>
      <c r="S21" s="52" t="e">
        <f>IF(AND('Mapa final'!#REF!="Alta",'Mapa final'!#REF!="Menor"),CONCATENATE("R6C",'Mapa final'!#REF!),"")</f>
        <v>#REF!</v>
      </c>
      <c r="T21" s="52" t="e">
        <f>IF(AND('Mapa final'!#REF!="Alta",'Mapa final'!#REF!="Menor"),CONCATENATE("R6C",'Mapa final'!#REF!),"")</f>
        <v>#REF!</v>
      </c>
      <c r="U21" s="53" t="e">
        <f>IF(AND('Mapa final'!#REF!="Alta",'Mapa final'!#REF!="Menor"),CONCATENATE("R6C",'Mapa final'!#REF!),"")</f>
        <v>#REF!</v>
      </c>
      <c r="V21" s="36" t="e">
        <f>IF(AND('Mapa final'!#REF!="Alta",'Mapa final'!#REF!="Moderado"),CONCATENATE("R6C",'Mapa final'!#REF!),"")</f>
        <v>#REF!</v>
      </c>
      <c r="W21" s="37" t="e">
        <f>IF(AND('Mapa final'!#REF!="Alta",'Mapa final'!#REF!="Moderado"),CONCATENATE("R6C",'Mapa final'!#REF!),"")</f>
        <v>#REF!</v>
      </c>
      <c r="X21" s="37" t="e">
        <f>IF(AND('Mapa final'!#REF!="Alta",'Mapa final'!#REF!="Moderado"),CONCATENATE("R6C",'Mapa final'!#REF!),"")</f>
        <v>#REF!</v>
      </c>
      <c r="Y21" s="37" t="e">
        <f>IF(AND('Mapa final'!#REF!="Alta",'Mapa final'!#REF!="Moderado"),CONCATENATE("R6C",'Mapa final'!#REF!),"")</f>
        <v>#REF!</v>
      </c>
      <c r="Z21" s="37" t="e">
        <f>IF(AND('Mapa final'!#REF!="Alta",'Mapa final'!#REF!="Moderado"),CONCATENATE("R6C",'Mapa final'!#REF!),"")</f>
        <v>#REF!</v>
      </c>
      <c r="AA21" s="38" t="e">
        <f>IF(AND('Mapa final'!#REF!="Alta",'Mapa final'!#REF!="Moderado"),CONCATENATE("R6C",'Mapa final'!#REF!),"")</f>
        <v>#REF!</v>
      </c>
      <c r="AB21" s="36" t="e">
        <f>IF(AND('Mapa final'!#REF!="Alta",'Mapa final'!#REF!="Mayor"),CONCATENATE("R6C",'Mapa final'!#REF!),"")</f>
        <v>#REF!</v>
      </c>
      <c r="AC21" s="37" t="e">
        <f>IF(AND('Mapa final'!#REF!="Alta",'Mapa final'!#REF!="Mayor"),CONCATENATE("R6C",'Mapa final'!#REF!),"")</f>
        <v>#REF!</v>
      </c>
      <c r="AD21" s="37" t="e">
        <f>IF(AND('Mapa final'!#REF!="Alta",'Mapa final'!#REF!="Mayor"),CONCATENATE("R6C",'Mapa final'!#REF!),"")</f>
        <v>#REF!</v>
      </c>
      <c r="AE21" s="37" t="e">
        <f>IF(AND('Mapa final'!#REF!="Alta",'Mapa final'!#REF!="Mayor"),CONCATENATE("R6C",'Mapa final'!#REF!),"")</f>
        <v>#REF!</v>
      </c>
      <c r="AF21" s="37" t="e">
        <f>IF(AND('Mapa final'!#REF!="Alta",'Mapa final'!#REF!="Mayor"),CONCATENATE("R6C",'Mapa final'!#REF!),"")</f>
        <v>#REF!</v>
      </c>
      <c r="AG21" s="38" t="e">
        <f>IF(AND('Mapa final'!#REF!="Alta",'Mapa final'!#REF!="Mayor"),CONCATENATE("R6C",'Mapa final'!#REF!),"")</f>
        <v>#REF!</v>
      </c>
      <c r="AH21" s="39" t="e">
        <f>IF(AND('Mapa final'!#REF!="Alta",'Mapa final'!#REF!="Catastrófico"),CONCATENATE("R6C",'Mapa final'!#REF!),"")</f>
        <v>#REF!</v>
      </c>
      <c r="AI21" s="40" t="e">
        <f>IF(AND('Mapa final'!#REF!="Alta",'Mapa final'!#REF!="Catastrófico"),CONCATENATE("R6C",'Mapa final'!#REF!),"")</f>
        <v>#REF!</v>
      </c>
      <c r="AJ21" s="40" t="e">
        <f>IF(AND('Mapa final'!#REF!="Alta",'Mapa final'!#REF!="Catastrófico"),CONCATENATE("R6C",'Mapa final'!#REF!),"")</f>
        <v>#REF!</v>
      </c>
      <c r="AK21" s="40" t="e">
        <f>IF(AND('Mapa final'!#REF!="Alta",'Mapa final'!#REF!="Catastrófico"),CONCATENATE("R6C",'Mapa final'!#REF!),"")</f>
        <v>#REF!</v>
      </c>
      <c r="AL21" s="40" t="e">
        <f>IF(AND('Mapa final'!#REF!="Alta",'Mapa final'!#REF!="Catastrófico"),CONCATENATE("R6C",'Mapa final'!#REF!),"")</f>
        <v>#REF!</v>
      </c>
      <c r="AM21" s="41" t="e">
        <f>IF(AND('Mapa final'!#REF!="Alta",'Mapa final'!#REF!="Catastrófico"),CONCATENATE("R6C",'Mapa final'!#REF!),"")</f>
        <v>#REF!</v>
      </c>
      <c r="AN21" s="67"/>
      <c r="AO21" s="353"/>
      <c r="AP21" s="354"/>
      <c r="AQ21" s="354"/>
      <c r="AR21" s="354"/>
      <c r="AS21" s="354"/>
      <c r="AT21" s="35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302"/>
      <c r="C22" s="302"/>
      <c r="D22" s="303"/>
      <c r="E22" s="343"/>
      <c r="F22" s="344"/>
      <c r="G22" s="344"/>
      <c r="H22" s="344"/>
      <c r="I22" s="344"/>
      <c r="J22" s="51" t="e">
        <f>IF(AND('Mapa final'!#REF!="Alta",'Mapa final'!#REF!="Leve"),CONCATENATE("R7C",'Mapa final'!#REF!),"")</f>
        <v>#REF!</v>
      </c>
      <c r="K22" s="52" t="e">
        <f>IF(AND('Mapa final'!#REF!="Alta",'Mapa final'!#REF!="Leve"),CONCATENATE("R7C",'Mapa final'!#REF!),"")</f>
        <v>#REF!</v>
      </c>
      <c r="L22" s="52" t="e">
        <f>IF(AND('Mapa final'!#REF!="Alta",'Mapa final'!#REF!="Leve"),CONCATENATE("R7C",'Mapa final'!#REF!),"")</f>
        <v>#REF!</v>
      </c>
      <c r="M22" s="52" t="e">
        <f>IF(AND('Mapa final'!#REF!="Alta",'Mapa final'!#REF!="Leve"),CONCATENATE("R7C",'Mapa final'!#REF!),"")</f>
        <v>#REF!</v>
      </c>
      <c r="N22" s="52" t="e">
        <f>IF(AND('Mapa final'!#REF!="Alta",'Mapa final'!#REF!="Leve"),CONCATENATE("R7C",'Mapa final'!#REF!),"")</f>
        <v>#REF!</v>
      </c>
      <c r="O22" s="53" t="e">
        <f>IF(AND('Mapa final'!#REF!="Alta",'Mapa final'!#REF!="Leve"),CONCATENATE("R7C",'Mapa final'!#REF!),"")</f>
        <v>#REF!</v>
      </c>
      <c r="P22" s="51" t="e">
        <f>IF(AND('Mapa final'!#REF!="Alta",'Mapa final'!#REF!="Menor"),CONCATENATE("R7C",'Mapa final'!#REF!),"")</f>
        <v>#REF!</v>
      </c>
      <c r="Q22" s="52" t="e">
        <f>IF(AND('Mapa final'!#REF!="Alta",'Mapa final'!#REF!="Menor"),CONCATENATE("R7C",'Mapa final'!#REF!),"")</f>
        <v>#REF!</v>
      </c>
      <c r="R22" s="52" t="e">
        <f>IF(AND('Mapa final'!#REF!="Alta",'Mapa final'!#REF!="Menor"),CONCATENATE("R7C",'Mapa final'!#REF!),"")</f>
        <v>#REF!</v>
      </c>
      <c r="S22" s="52" t="e">
        <f>IF(AND('Mapa final'!#REF!="Alta",'Mapa final'!#REF!="Menor"),CONCATENATE("R7C",'Mapa final'!#REF!),"")</f>
        <v>#REF!</v>
      </c>
      <c r="T22" s="52" t="e">
        <f>IF(AND('Mapa final'!#REF!="Alta",'Mapa final'!#REF!="Menor"),CONCATENATE("R7C",'Mapa final'!#REF!),"")</f>
        <v>#REF!</v>
      </c>
      <c r="U22" s="53" t="e">
        <f>IF(AND('Mapa final'!#REF!="Alta",'Mapa final'!#REF!="Menor"),CONCATENATE("R7C",'Mapa final'!#REF!),"")</f>
        <v>#REF!</v>
      </c>
      <c r="V22" s="36" t="e">
        <f>IF(AND('Mapa final'!#REF!="Alta",'Mapa final'!#REF!="Moderado"),CONCATENATE("R7C",'Mapa final'!#REF!),"")</f>
        <v>#REF!</v>
      </c>
      <c r="W22" s="37" t="e">
        <f>IF(AND('Mapa final'!#REF!="Alta",'Mapa final'!#REF!="Moderado"),CONCATENATE("R7C",'Mapa final'!#REF!),"")</f>
        <v>#REF!</v>
      </c>
      <c r="X22" s="37" t="e">
        <f>IF(AND('Mapa final'!#REF!="Alta",'Mapa final'!#REF!="Moderado"),CONCATENATE("R7C",'Mapa final'!#REF!),"")</f>
        <v>#REF!</v>
      </c>
      <c r="Y22" s="37" t="e">
        <f>IF(AND('Mapa final'!#REF!="Alta",'Mapa final'!#REF!="Moderado"),CONCATENATE("R7C",'Mapa final'!#REF!),"")</f>
        <v>#REF!</v>
      </c>
      <c r="Z22" s="37" t="e">
        <f>IF(AND('Mapa final'!#REF!="Alta",'Mapa final'!#REF!="Moderado"),CONCATENATE("R7C",'Mapa final'!#REF!),"")</f>
        <v>#REF!</v>
      </c>
      <c r="AA22" s="38" t="e">
        <f>IF(AND('Mapa final'!#REF!="Alta",'Mapa final'!#REF!="Moderado"),CONCATENATE("R7C",'Mapa final'!#REF!),"")</f>
        <v>#REF!</v>
      </c>
      <c r="AB22" s="36" t="e">
        <f>IF(AND('Mapa final'!#REF!="Alta",'Mapa final'!#REF!="Mayor"),CONCATENATE("R7C",'Mapa final'!#REF!),"")</f>
        <v>#REF!</v>
      </c>
      <c r="AC22" s="37" t="e">
        <f>IF(AND('Mapa final'!#REF!="Alta",'Mapa final'!#REF!="Mayor"),CONCATENATE("R7C",'Mapa final'!#REF!),"")</f>
        <v>#REF!</v>
      </c>
      <c r="AD22" s="37" t="e">
        <f>IF(AND('Mapa final'!#REF!="Alta",'Mapa final'!#REF!="Mayor"),CONCATENATE("R7C",'Mapa final'!#REF!),"")</f>
        <v>#REF!</v>
      </c>
      <c r="AE22" s="37" t="e">
        <f>IF(AND('Mapa final'!#REF!="Alta",'Mapa final'!#REF!="Mayor"),CONCATENATE("R7C",'Mapa final'!#REF!),"")</f>
        <v>#REF!</v>
      </c>
      <c r="AF22" s="37" t="e">
        <f>IF(AND('Mapa final'!#REF!="Alta",'Mapa final'!#REF!="Mayor"),CONCATENATE("R7C",'Mapa final'!#REF!),"")</f>
        <v>#REF!</v>
      </c>
      <c r="AG22" s="38" t="e">
        <f>IF(AND('Mapa final'!#REF!="Alta",'Mapa final'!#REF!="Mayor"),CONCATENATE("R7C",'Mapa final'!#REF!),"")</f>
        <v>#REF!</v>
      </c>
      <c r="AH22" s="39" t="e">
        <f>IF(AND('Mapa final'!#REF!="Alta",'Mapa final'!#REF!="Catastrófico"),CONCATENATE("R7C",'Mapa final'!#REF!),"")</f>
        <v>#REF!</v>
      </c>
      <c r="AI22" s="40" t="e">
        <f>IF(AND('Mapa final'!#REF!="Alta",'Mapa final'!#REF!="Catastrófico"),CONCATENATE("R7C",'Mapa final'!#REF!),"")</f>
        <v>#REF!</v>
      </c>
      <c r="AJ22" s="40" t="e">
        <f>IF(AND('Mapa final'!#REF!="Alta",'Mapa final'!#REF!="Catastrófico"),CONCATENATE("R7C",'Mapa final'!#REF!),"")</f>
        <v>#REF!</v>
      </c>
      <c r="AK22" s="40" t="e">
        <f>IF(AND('Mapa final'!#REF!="Alta",'Mapa final'!#REF!="Catastrófico"),CONCATENATE("R7C",'Mapa final'!#REF!),"")</f>
        <v>#REF!</v>
      </c>
      <c r="AL22" s="40" t="e">
        <f>IF(AND('Mapa final'!#REF!="Alta",'Mapa final'!#REF!="Catastrófico"),CONCATENATE("R7C",'Mapa final'!#REF!),"")</f>
        <v>#REF!</v>
      </c>
      <c r="AM22" s="41" t="e">
        <f>IF(AND('Mapa final'!#REF!="Alta",'Mapa final'!#REF!="Catastrófico"),CONCATENATE("R7C",'Mapa final'!#REF!),"")</f>
        <v>#REF!</v>
      </c>
      <c r="AN22" s="67"/>
      <c r="AO22" s="353"/>
      <c r="AP22" s="354"/>
      <c r="AQ22" s="354"/>
      <c r="AR22" s="354"/>
      <c r="AS22" s="354"/>
      <c r="AT22" s="35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302"/>
      <c r="C23" s="302"/>
      <c r="D23" s="303"/>
      <c r="E23" s="343"/>
      <c r="F23" s="344"/>
      <c r="G23" s="344"/>
      <c r="H23" s="344"/>
      <c r="I23" s="344"/>
      <c r="J23" s="51" t="e">
        <f>IF(AND('Mapa final'!#REF!="Alta",'Mapa final'!#REF!="Leve"),CONCATENATE("R8C",'Mapa final'!#REF!),"")</f>
        <v>#REF!</v>
      </c>
      <c r="K23" s="52" t="e">
        <f>IF(AND('Mapa final'!#REF!="Alta",'Mapa final'!#REF!="Leve"),CONCATENATE("R8C",'Mapa final'!#REF!),"")</f>
        <v>#REF!</v>
      </c>
      <c r="L23" s="52" t="e">
        <f>IF(AND('Mapa final'!#REF!="Alta",'Mapa final'!#REF!="Leve"),CONCATENATE("R8C",'Mapa final'!#REF!),"")</f>
        <v>#REF!</v>
      </c>
      <c r="M23" s="52" t="e">
        <f>IF(AND('Mapa final'!#REF!="Alta",'Mapa final'!#REF!="Leve"),CONCATENATE("R8C",'Mapa final'!#REF!),"")</f>
        <v>#REF!</v>
      </c>
      <c r="N23" s="52" t="e">
        <f>IF(AND('Mapa final'!#REF!="Alta",'Mapa final'!#REF!="Leve"),CONCATENATE("R8C",'Mapa final'!#REF!),"")</f>
        <v>#REF!</v>
      </c>
      <c r="O23" s="53" t="e">
        <f>IF(AND('Mapa final'!#REF!="Alta",'Mapa final'!#REF!="Leve"),CONCATENATE("R8C",'Mapa final'!#REF!),"")</f>
        <v>#REF!</v>
      </c>
      <c r="P23" s="51" t="e">
        <f>IF(AND('Mapa final'!#REF!="Alta",'Mapa final'!#REF!="Menor"),CONCATENATE("R8C",'Mapa final'!#REF!),"")</f>
        <v>#REF!</v>
      </c>
      <c r="Q23" s="52" t="e">
        <f>IF(AND('Mapa final'!#REF!="Alta",'Mapa final'!#REF!="Menor"),CONCATENATE("R8C",'Mapa final'!#REF!),"")</f>
        <v>#REF!</v>
      </c>
      <c r="R23" s="52" t="e">
        <f>IF(AND('Mapa final'!#REF!="Alta",'Mapa final'!#REF!="Menor"),CONCATENATE("R8C",'Mapa final'!#REF!),"")</f>
        <v>#REF!</v>
      </c>
      <c r="S23" s="52" t="e">
        <f>IF(AND('Mapa final'!#REF!="Alta",'Mapa final'!#REF!="Menor"),CONCATENATE("R8C",'Mapa final'!#REF!),"")</f>
        <v>#REF!</v>
      </c>
      <c r="T23" s="52" t="e">
        <f>IF(AND('Mapa final'!#REF!="Alta",'Mapa final'!#REF!="Menor"),CONCATENATE("R8C",'Mapa final'!#REF!),"")</f>
        <v>#REF!</v>
      </c>
      <c r="U23" s="53" t="e">
        <f>IF(AND('Mapa final'!#REF!="Alta",'Mapa final'!#REF!="Menor"),CONCATENATE("R8C",'Mapa final'!#REF!),"")</f>
        <v>#REF!</v>
      </c>
      <c r="V23" s="36" t="e">
        <f>IF(AND('Mapa final'!#REF!="Alta",'Mapa final'!#REF!="Moderado"),CONCATENATE("R8C",'Mapa final'!#REF!),"")</f>
        <v>#REF!</v>
      </c>
      <c r="W23" s="37" t="e">
        <f>IF(AND('Mapa final'!#REF!="Alta",'Mapa final'!#REF!="Moderado"),CONCATENATE("R8C",'Mapa final'!#REF!),"")</f>
        <v>#REF!</v>
      </c>
      <c r="X23" s="37" t="e">
        <f>IF(AND('Mapa final'!#REF!="Alta",'Mapa final'!#REF!="Moderado"),CONCATENATE("R8C",'Mapa final'!#REF!),"")</f>
        <v>#REF!</v>
      </c>
      <c r="Y23" s="37" t="e">
        <f>IF(AND('Mapa final'!#REF!="Alta",'Mapa final'!#REF!="Moderado"),CONCATENATE("R8C",'Mapa final'!#REF!),"")</f>
        <v>#REF!</v>
      </c>
      <c r="Z23" s="37" t="e">
        <f>IF(AND('Mapa final'!#REF!="Alta",'Mapa final'!#REF!="Moderado"),CONCATENATE("R8C",'Mapa final'!#REF!),"")</f>
        <v>#REF!</v>
      </c>
      <c r="AA23" s="38" t="e">
        <f>IF(AND('Mapa final'!#REF!="Alta",'Mapa final'!#REF!="Moderado"),CONCATENATE("R8C",'Mapa final'!#REF!),"")</f>
        <v>#REF!</v>
      </c>
      <c r="AB23" s="36" t="e">
        <f>IF(AND('Mapa final'!#REF!="Alta",'Mapa final'!#REF!="Mayor"),CONCATENATE("R8C",'Mapa final'!#REF!),"")</f>
        <v>#REF!</v>
      </c>
      <c r="AC23" s="37" t="e">
        <f>IF(AND('Mapa final'!#REF!="Alta",'Mapa final'!#REF!="Mayor"),CONCATENATE("R8C",'Mapa final'!#REF!),"")</f>
        <v>#REF!</v>
      </c>
      <c r="AD23" s="37" t="e">
        <f>IF(AND('Mapa final'!#REF!="Alta",'Mapa final'!#REF!="Mayor"),CONCATENATE("R8C",'Mapa final'!#REF!),"")</f>
        <v>#REF!</v>
      </c>
      <c r="AE23" s="37" t="e">
        <f>IF(AND('Mapa final'!#REF!="Alta",'Mapa final'!#REF!="Mayor"),CONCATENATE("R8C",'Mapa final'!#REF!),"")</f>
        <v>#REF!</v>
      </c>
      <c r="AF23" s="37" t="e">
        <f>IF(AND('Mapa final'!#REF!="Alta",'Mapa final'!#REF!="Mayor"),CONCATENATE("R8C",'Mapa final'!#REF!),"")</f>
        <v>#REF!</v>
      </c>
      <c r="AG23" s="38" t="e">
        <f>IF(AND('Mapa final'!#REF!="Alta",'Mapa final'!#REF!="Mayor"),CONCATENATE("R8C",'Mapa final'!#REF!),"")</f>
        <v>#REF!</v>
      </c>
      <c r="AH23" s="39" t="e">
        <f>IF(AND('Mapa final'!#REF!="Alta",'Mapa final'!#REF!="Catastrófico"),CONCATENATE("R8C",'Mapa final'!#REF!),"")</f>
        <v>#REF!</v>
      </c>
      <c r="AI23" s="40" t="e">
        <f>IF(AND('Mapa final'!#REF!="Alta",'Mapa final'!#REF!="Catastrófico"),CONCATENATE("R8C",'Mapa final'!#REF!),"")</f>
        <v>#REF!</v>
      </c>
      <c r="AJ23" s="40" t="e">
        <f>IF(AND('Mapa final'!#REF!="Alta",'Mapa final'!#REF!="Catastrófico"),CONCATENATE("R8C",'Mapa final'!#REF!),"")</f>
        <v>#REF!</v>
      </c>
      <c r="AK23" s="40" t="e">
        <f>IF(AND('Mapa final'!#REF!="Alta",'Mapa final'!#REF!="Catastrófico"),CONCATENATE("R8C",'Mapa final'!#REF!),"")</f>
        <v>#REF!</v>
      </c>
      <c r="AL23" s="40" t="e">
        <f>IF(AND('Mapa final'!#REF!="Alta",'Mapa final'!#REF!="Catastrófico"),CONCATENATE("R8C",'Mapa final'!#REF!),"")</f>
        <v>#REF!</v>
      </c>
      <c r="AM23" s="41" t="e">
        <f>IF(AND('Mapa final'!#REF!="Alta",'Mapa final'!#REF!="Catastrófico"),CONCATENATE("R8C",'Mapa final'!#REF!),"")</f>
        <v>#REF!</v>
      </c>
      <c r="AN23" s="67"/>
      <c r="AO23" s="353"/>
      <c r="AP23" s="354"/>
      <c r="AQ23" s="354"/>
      <c r="AR23" s="354"/>
      <c r="AS23" s="354"/>
      <c r="AT23" s="35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302"/>
      <c r="C24" s="302"/>
      <c r="D24" s="303"/>
      <c r="E24" s="343"/>
      <c r="F24" s="344"/>
      <c r="G24" s="344"/>
      <c r="H24" s="344"/>
      <c r="I24" s="344"/>
      <c r="J24" s="51" t="e">
        <f>IF(AND('Mapa final'!#REF!="Alta",'Mapa final'!#REF!="Leve"),CONCATENATE("R9C",'Mapa final'!#REF!),"")</f>
        <v>#REF!</v>
      </c>
      <c r="K24" s="52" t="e">
        <f>IF(AND('Mapa final'!#REF!="Alta",'Mapa final'!#REF!="Leve"),CONCATENATE("R9C",'Mapa final'!#REF!),"")</f>
        <v>#REF!</v>
      </c>
      <c r="L24" s="52" t="e">
        <f>IF(AND('Mapa final'!#REF!="Alta",'Mapa final'!#REF!="Leve"),CONCATENATE("R9C",'Mapa final'!#REF!),"")</f>
        <v>#REF!</v>
      </c>
      <c r="M24" s="52" t="e">
        <f>IF(AND('Mapa final'!#REF!="Alta",'Mapa final'!#REF!="Leve"),CONCATENATE("R9C",'Mapa final'!#REF!),"")</f>
        <v>#REF!</v>
      </c>
      <c r="N24" s="52" t="e">
        <f>IF(AND('Mapa final'!#REF!="Alta",'Mapa final'!#REF!="Leve"),CONCATENATE("R9C",'Mapa final'!#REF!),"")</f>
        <v>#REF!</v>
      </c>
      <c r="O24" s="53" t="e">
        <f>IF(AND('Mapa final'!#REF!="Alta",'Mapa final'!#REF!="Leve"),CONCATENATE("R9C",'Mapa final'!#REF!),"")</f>
        <v>#REF!</v>
      </c>
      <c r="P24" s="51" t="e">
        <f>IF(AND('Mapa final'!#REF!="Alta",'Mapa final'!#REF!="Menor"),CONCATENATE("R9C",'Mapa final'!#REF!),"")</f>
        <v>#REF!</v>
      </c>
      <c r="Q24" s="52" t="e">
        <f>IF(AND('Mapa final'!#REF!="Alta",'Mapa final'!#REF!="Menor"),CONCATENATE("R9C",'Mapa final'!#REF!),"")</f>
        <v>#REF!</v>
      </c>
      <c r="R24" s="52" t="e">
        <f>IF(AND('Mapa final'!#REF!="Alta",'Mapa final'!#REF!="Menor"),CONCATENATE("R9C",'Mapa final'!#REF!),"")</f>
        <v>#REF!</v>
      </c>
      <c r="S24" s="52" t="e">
        <f>IF(AND('Mapa final'!#REF!="Alta",'Mapa final'!#REF!="Menor"),CONCATENATE("R9C",'Mapa final'!#REF!),"")</f>
        <v>#REF!</v>
      </c>
      <c r="T24" s="52" t="e">
        <f>IF(AND('Mapa final'!#REF!="Alta",'Mapa final'!#REF!="Menor"),CONCATENATE("R9C",'Mapa final'!#REF!),"")</f>
        <v>#REF!</v>
      </c>
      <c r="U24" s="53" t="e">
        <f>IF(AND('Mapa final'!#REF!="Alta",'Mapa final'!#REF!="Menor"),CONCATENATE("R9C",'Mapa final'!#REF!),"")</f>
        <v>#REF!</v>
      </c>
      <c r="V24" s="36" t="e">
        <f>IF(AND('Mapa final'!#REF!="Alta",'Mapa final'!#REF!="Moderado"),CONCATENATE("R9C",'Mapa final'!#REF!),"")</f>
        <v>#REF!</v>
      </c>
      <c r="W24" s="37" t="e">
        <f>IF(AND('Mapa final'!#REF!="Alta",'Mapa final'!#REF!="Moderado"),CONCATENATE("R9C",'Mapa final'!#REF!),"")</f>
        <v>#REF!</v>
      </c>
      <c r="X24" s="37" t="e">
        <f>IF(AND('Mapa final'!#REF!="Alta",'Mapa final'!#REF!="Moderado"),CONCATENATE("R9C",'Mapa final'!#REF!),"")</f>
        <v>#REF!</v>
      </c>
      <c r="Y24" s="37" t="e">
        <f>IF(AND('Mapa final'!#REF!="Alta",'Mapa final'!#REF!="Moderado"),CONCATENATE("R9C",'Mapa final'!#REF!),"")</f>
        <v>#REF!</v>
      </c>
      <c r="Z24" s="37" t="e">
        <f>IF(AND('Mapa final'!#REF!="Alta",'Mapa final'!#REF!="Moderado"),CONCATENATE("R9C",'Mapa final'!#REF!),"")</f>
        <v>#REF!</v>
      </c>
      <c r="AA24" s="38" t="e">
        <f>IF(AND('Mapa final'!#REF!="Alta",'Mapa final'!#REF!="Moderado"),CONCATENATE("R9C",'Mapa final'!#REF!),"")</f>
        <v>#REF!</v>
      </c>
      <c r="AB24" s="36" t="e">
        <f>IF(AND('Mapa final'!#REF!="Alta",'Mapa final'!#REF!="Mayor"),CONCATENATE("R9C",'Mapa final'!#REF!),"")</f>
        <v>#REF!</v>
      </c>
      <c r="AC24" s="37" t="e">
        <f>IF(AND('Mapa final'!#REF!="Alta",'Mapa final'!#REF!="Mayor"),CONCATENATE("R9C",'Mapa final'!#REF!),"")</f>
        <v>#REF!</v>
      </c>
      <c r="AD24" s="37" t="e">
        <f>IF(AND('Mapa final'!#REF!="Alta",'Mapa final'!#REF!="Mayor"),CONCATENATE("R9C",'Mapa final'!#REF!),"")</f>
        <v>#REF!</v>
      </c>
      <c r="AE24" s="37" t="e">
        <f>IF(AND('Mapa final'!#REF!="Alta",'Mapa final'!#REF!="Mayor"),CONCATENATE("R9C",'Mapa final'!#REF!),"")</f>
        <v>#REF!</v>
      </c>
      <c r="AF24" s="37" t="e">
        <f>IF(AND('Mapa final'!#REF!="Alta",'Mapa final'!#REF!="Mayor"),CONCATENATE("R9C",'Mapa final'!#REF!),"")</f>
        <v>#REF!</v>
      </c>
      <c r="AG24" s="38" t="e">
        <f>IF(AND('Mapa final'!#REF!="Alta",'Mapa final'!#REF!="Mayor"),CONCATENATE("R9C",'Mapa final'!#REF!),"")</f>
        <v>#REF!</v>
      </c>
      <c r="AH24" s="39" t="e">
        <f>IF(AND('Mapa final'!#REF!="Alta",'Mapa final'!#REF!="Catastrófico"),CONCATENATE("R9C",'Mapa final'!#REF!),"")</f>
        <v>#REF!</v>
      </c>
      <c r="AI24" s="40" t="e">
        <f>IF(AND('Mapa final'!#REF!="Alta",'Mapa final'!#REF!="Catastrófico"),CONCATENATE("R9C",'Mapa final'!#REF!),"")</f>
        <v>#REF!</v>
      </c>
      <c r="AJ24" s="40" t="e">
        <f>IF(AND('Mapa final'!#REF!="Alta",'Mapa final'!#REF!="Catastrófico"),CONCATENATE("R9C",'Mapa final'!#REF!),"")</f>
        <v>#REF!</v>
      </c>
      <c r="AK24" s="40" t="e">
        <f>IF(AND('Mapa final'!#REF!="Alta",'Mapa final'!#REF!="Catastrófico"),CONCATENATE("R9C",'Mapa final'!#REF!),"")</f>
        <v>#REF!</v>
      </c>
      <c r="AL24" s="40" t="e">
        <f>IF(AND('Mapa final'!#REF!="Alta",'Mapa final'!#REF!="Catastrófico"),CONCATENATE("R9C",'Mapa final'!#REF!),"")</f>
        <v>#REF!</v>
      </c>
      <c r="AM24" s="41" t="e">
        <f>IF(AND('Mapa final'!#REF!="Alta",'Mapa final'!#REF!="Catastrófico"),CONCATENATE("R9C",'Mapa final'!#REF!),"")</f>
        <v>#REF!</v>
      </c>
      <c r="AN24" s="67"/>
      <c r="AO24" s="353"/>
      <c r="AP24" s="354"/>
      <c r="AQ24" s="354"/>
      <c r="AR24" s="354"/>
      <c r="AS24" s="354"/>
      <c r="AT24" s="35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302"/>
      <c r="C25" s="302"/>
      <c r="D25" s="303"/>
      <c r="E25" s="346"/>
      <c r="F25" s="347"/>
      <c r="G25" s="347"/>
      <c r="H25" s="347"/>
      <c r="I25" s="347"/>
      <c r="J25" s="54" t="e">
        <f>IF(AND('Mapa final'!#REF!="Alta",'Mapa final'!#REF!="Leve"),CONCATENATE("R10C",'Mapa final'!#REF!),"")</f>
        <v>#REF!</v>
      </c>
      <c r="K25" s="55" t="e">
        <f>IF(AND('Mapa final'!#REF!="Alta",'Mapa final'!#REF!="Leve"),CONCATENATE("R10C",'Mapa final'!#REF!),"")</f>
        <v>#REF!</v>
      </c>
      <c r="L25" s="55" t="e">
        <f>IF(AND('Mapa final'!#REF!="Alta",'Mapa final'!#REF!="Leve"),CONCATENATE("R10C",'Mapa final'!#REF!),"")</f>
        <v>#REF!</v>
      </c>
      <c r="M25" s="55" t="e">
        <f>IF(AND('Mapa final'!#REF!="Alta",'Mapa final'!#REF!="Leve"),CONCATENATE("R10C",'Mapa final'!#REF!),"")</f>
        <v>#REF!</v>
      </c>
      <c r="N25" s="55" t="e">
        <f>IF(AND('Mapa final'!#REF!="Alta",'Mapa final'!#REF!="Leve"),CONCATENATE("R10C",'Mapa final'!#REF!),"")</f>
        <v>#REF!</v>
      </c>
      <c r="O25" s="56" t="e">
        <f>IF(AND('Mapa final'!#REF!="Alta",'Mapa final'!#REF!="Leve"),CONCATENATE("R10C",'Mapa final'!#REF!),"")</f>
        <v>#REF!</v>
      </c>
      <c r="P25" s="54" t="e">
        <f>IF(AND('Mapa final'!#REF!="Alta",'Mapa final'!#REF!="Menor"),CONCATENATE("R10C",'Mapa final'!#REF!),"")</f>
        <v>#REF!</v>
      </c>
      <c r="Q25" s="55" t="e">
        <f>IF(AND('Mapa final'!#REF!="Alta",'Mapa final'!#REF!="Menor"),CONCATENATE("R10C",'Mapa final'!#REF!),"")</f>
        <v>#REF!</v>
      </c>
      <c r="R25" s="55" t="e">
        <f>IF(AND('Mapa final'!#REF!="Alta",'Mapa final'!#REF!="Menor"),CONCATENATE("R10C",'Mapa final'!#REF!),"")</f>
        <v>#REF!</v>
      </c>
      <c r="S25" s="55" t="e">
        <f>IF(AND('Mapa final'!#REF!="Alta",'Mapa final'!#REF!="Menor"),CONCATENATE("R10C",'Mapa final'!#REF!),"")</f>
        <v>#REF!</v>
      </c>
      <c r="T25" s="55" t="e">
        <f>IF(AND('Mapa final'!#REF!="Alta",'Mapa final'!#REF!="Menor"),CONCATENATE("R10C",'Mapa final'!#REF!),"")</f>
        <v>#REF!</v>
      </c>
      <c r="U25" s="56" t="e">
        <f>IF(AND('Mapa final'!#REF!="Alta",'Mapa final'!#REF!="Menor"),CONCATENATE("R10C",'Mapa final'!#REF!),"")</f>
        <v>#REF!</v>
      </c>
      <c r="V25" s="42" t="e">
        <f>IF(AND('Mapa final'!#REF!="Alta",'Mapa final'!#REF!="Moderado"),CONCATENATE("R10C",'Mapa final'!#REF!),"")</f>
        <v>#REF!</v>
      </c>
      <c r="W25" s="43" t="e">
        <f>IF(AND('Mapa final'!#REF!="Alta",'Mapa final'!#REF!="Moderado"),CONCATENATE("R10C",'Mapa final'!#REF!),"")</f>
        <v>#REF!</v>
      </c>
      <c r="X25" s="43" t="e">
        <f>IF(AND('Mapa final'!#REF!="Alta",'Mapa final'!#REF!="Moderado"),CONCATENATE("R10C",'Mapa final'!#REF!),"")</f>
        <v>#REF!</v>
      </c>
      <c r="Y25" s="43" t="e">
        <f>IF(AND('Mapa final'!#REF!="Alta",'Mapa final'!#REF!="Moderado"),CONCATENATE("R10C",'Mapa final'!#REF!),"")</f>
        <v>#REF!</v>
      </c>
      <c r="Z25" s="43" t="e">
        <f>IF(AND('Mapa final'!#REF!="Alta",'Mapa final'!#REF!="Moderado"),CONCATENATE("R10C",'Mapa final'!#REF!),"")</f>
        <v>#REF!</v>
      </c>
      <c r="AA25" s="44" t="e">
        <f>IF(AND('Mapa final'!#REF!="Alta",'Mapa final'!#REF!="Moderado"),CONCATENATE("R10C",'Mapa final'!#REF!),"")</f>
        <v>#REF!</v>
      </c>
      <c r="AB25" s="42" t="e">
        <f>IF(AND('Mapa final'!#REF!="Alta",'Mapa final'!#REF!="Mayor"),CONCATENATE("R10C",'Mapa final'!#REF!),"")</f>
        <v>#REF!</v>
      </c>
      <c r="AC25" s="43" t="e">
        <f>IF(AND('Mapa final'!#REF!="Alta",'Mapa final'!#REF!="Mayor"),CONCATENATE("R10C",'Mapa final'!#REF!),"")</f>
        <v>#REF!</v>
      </c>
      <c r="AD25" s="43" t="e">
        <f>IF(AND('Mapa final'!#REF!="Alta",'Mapa final'!#REF!="Mayor"),CONCATENATE("R10C",'Mapa final'!#REF!),"")</f>
        <v>#REF!</v>
      </c>
      <c r="AE25" s="43" t="e">
        <f>IF(AND('Mapa final'!#REF!="Alta",'Mapa final'!#REF!="Mayor"),CONCATENATE("R10C",'Mapa final'!#REF!),"")</f>
        <v>#REF!</v>
      </c>
      <c r="AF25" s="43" t="e">
        <f>IF(AND('Mapa final'!#REF!="Alta",'Mapa final'!#REF!="Mayor"),CONCATENATE("R10C",'Mapa final'!#REF!),"")</f>
        <v>#REF!</v>
      </c>
      <c r="AG25" s="44" t="e">
        <f>IF(AND('Mapa final'!#REF!="Alta",'Mapa final'!#REF!="Mayor"),CONCATENATE("R10C",'Mapa final'!#REF!),"")</f>
        <v>#REF!</v>
      </c>
      <c r="AH25" s="45" t="e">
        <f>IF(AND('Mapa final'!#REF!="Alta",'Mapa final'!#REF!="Catastrófico"),CONCATENATE("R10C",'Mapa final'!#REF!),"")</f>
        <v>#REF!</v>
      </c>
      <c r="AI25" s="46" t="e">
        <f>IF(AND('Mapa final'!#REF!="Alta",'Mapa final'!#REF!="Catastrófico"),CONCATENATE("R10C",'Mapa final'!#REF!),"")</f>
        <v>#REF!</v>
      </c>
      <c r="AJ25" s="46" t="e">
        <f>IF(AND('Mapa final'!#REF!="Alta",'Mapa final'!#REF!="Catastrófico"),CONCATENATE("R10C",'Mapa final'!#REF!),"")</f>
        <v>#REF!</v>
      </c>
      <c r="AK25" s="46" t="e">
        <f>IF(AND('Mapa final'!#REF!="Alta",'Mapa final'!#REF!="Catastrófico"),CONCATENATE("R10C",'Mapa final'!#REF!),"")</f>
        <v>#REF!</v>
      </c>
      <c r="AL25" s="46" t="e">
        <f>IF(AND('Mapa final'!#REF!="Alta",'Mapa final'!#REF!="Catastrófico"),CONCATENATE("R10C",'Mapa final'!#REF!),"")</f>
        <v>#REF!</v>
      </c>
      <c r="AM25" s="47" t="e">
        <f>IF(AND('Mapa final'!#REF!="Alta",'Mapa final'!#REF!="Catastrófico"),CONCATENATE("R10C",'Mapa final'!#REF!),"")</f>
        <v>#REF!</v>
      </c>
      <c r="AN25" s="67"/>
      <c r="AO25" s="356"/>
      <c r="AP25" s="357"/>
      <c r="AQ25" s="357"/>
      <c r="AR25" s="357"/>
      <c r="AS25" s="357"/>
      <c r="AT25" s="35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302"/>
      <c r="C26" s="302"/>
      <c r="D26" s="303"/>
      <c r="E26" s="340" t="s">
        <v>112</v>
      </c>
      <c r="F26" s="341"/>
      <c r="G26" s="341"/>
      <c r="H26" s="341"/>
      <c r="I26" s="342"/>
      <c r="J26" s="48" t="str">
        <f ca="1">IF(AND('Mapa final'!$AA$10="Media",'Mapa final'!$AC$10="Leve"),CONCATENATE("R1C",'Mapa final'!$Q$10),"")</f>
        <v/>
      </c>
      <c r="K26" s="49" t="str">
        <f ca="1">IF(AND('Mapa final'!$AA$11="Media",'Mapa final'!$AC$11="Leve"),CONCATENATE("R1C",'Mapa final'!$Q$11),"")</f>
        <v/>
      </c>
      <c r="L26" s="49" t="str">
        <f>IF(AND('Mapa final'!$AA$12="Media",'Mapa final'!$AC$12="Leve"),CONCATENATE("R1C",'Mapa final'!$Q$12),"")</f>
        <v/>
      </c>
      <c r="M26" s="49" t="str">
        <f>IF(AND('Mapa final'!$AA$13="Media",'Mapa final'!$AC$13="Leve"),CONCATENATE("R1C",'Mapa final'!$Q$13),"")</f>
        <v/>
      </c>
      <c r="N26" s="49" t="str">
        <f>IF(AND('Mapa final'!$AA$14="Media",'Mapa final'!$AC$14="Leve"),CONCATENATE("R1C",'Mapa final'!$Q$14),"")</f>
        <v/>
      </c>
      <c r="O26" s="50" t="str">
        <f>IF(AND('Mapa final'!$AA$15="Media",'Mapa final'!$AC$15="Leve"),CONCATENATE("R1C",'Mapa final'!$Q$15),"")</f>
        <v/>
      </c>
      <c r="P26" s="48" t="str">
        <f ca="1">IF(AND('Mapa final'!$AA$10="Media",'Mapa final'!$AC$10="Menor"),CONCATENATE("R1C",'Mapa final'!$Q$10),"")</f>
        <v/>
      </c>
      <c r="Q26" s="49" t="str">
        <f ca="1">IF(AND('Mapa final'!$AA$11="Media",'Mapa final'!$AC$11="Menor"),CONCATENATE("R1C",'Mapa final'!$Q$11),"")</f>
        <v/>
      </c>
      <c r="R26" s="49" t="str">
        <f>IF(AND('Mapa final'!$AA$12="Media",'Mapa final'!$AC$12="Menor"),CONCATENATE("R1C",'Mapa final'!$Q$12),"")</f>
        <v/>
      </c>
      <c r="S26" s="49" t="str">
        <f>IF(AND('Mapa final'!$AA$13="Media",'Mapa final'!$AC$13="Menor"),CONCATENATE("R1C",'Mapa final'!$Q$13),"")</f>
        <v/>
      </c>
      <c r="T26" s="49" t="str">
        <f>IF(AND('Mapa final'!$AA$14="Media",'Mapa final'!$AC$14="Menor"),CONCATENATE("R1C",'Mapa final'!$Q$14),"")</f>
        <v/>
      </c>
      <c r="U26" s="50" t="str">
        <f>IF(AND('Mapa final'!$AA$15="Media",'Mapa final'!$AC$15="Menor"),CONCATENATE("R1C",'Mapa final'!$Q$15),"")</f>
        <v/>
      </c>
      <c r="V26" s="48" t="str">
        <f ca="1">IF(AND('Mapa final'!$AA$10="Media",'Mapa final'!$AC$10="Moderado"),CONCATENATE("R1C",'Mapa final'!$Q$10),"")</f>
        <v>R1C1</v>
      </c>
      <c r="W26" s="49" t="str">
        <f ca="1">IF(AND('Mapa final'!$AA$11="Media",'Mapa final'!$AC$11="Moderado"),CONCATENATE("R1C",'Mapa final'!$Q$11),"")</f>
        <v/>
      </c>
      <c r="X26" s="49" t="str">
        <f>IF(AND('Mapa final'!$AA$12="Media",'Mapa final'!$AC$12="Moderado"),CONCATENATE("R1C",'Mapa final'!$Q$12),"")</f>
        <v/>
      </c>
      <c r="Y26" s="49" t="str">
        <f>IF(AND('Mapa final'!$AA$13="Media",'Mapa final'!$AC$13="Moderado"),CONCATENATE("R1C",'Mapa final'!$Q$13),"")</f>
        <v/>
      </c>
      <c r="Z26" s="49" t="str">
        <f>IF(AND('Mapa final'!$AA$14="Media",'Mapa final'!$AC$14="Moderado"),CONCATENATE("R1C",'Mapa final'!$Q$14),"")</f>
        <v/>
      </c>
      <c r="AA26" s="50"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 ca="1">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7"/>
      <c r="AO26" s="380" t="s">
        <v>80</v>
      </c>
      <c r="AP26" s="381"/>
      <c r="AQ26" s="381"/>
      <c r="AR26" s="381"/>
      <c r="AS26" s="381"/>
      <c r="AT26" s="382"/>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302"/>
      <c r="C27" s="302"/>
      <c r="D27" s="303"/>
      <c r="E27" s="359"/>
      <c r="F27" s="344"/>
      <c r="G27" s="344"/>
      <c r="H27" s="344"/>
      <c r="I27" s="345"/>
      <c r="J27" s="51" t="e">
        <f>IF(AND('Mapa final'!#REF!="Media",'Mapa final'!#REF!="Leve"),CONCATENATE("R2C",'Mapa final'!#REF!),"")</f>
        <v>#REF!</v>
      </c>
      <c r="K27" s="52" t="e">
        <f>IF(AND('Mapa final'!#REF!="Media",'Mapa final'!#REF!="Leve"),CONCATENATE("R2C",'Mapa final'!#REF!),"")</f>
        <v>#REF!</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e">
        <f>IF(AND('Mapa final'!#REF!="Media",'Mapa final'!#REF!="Menor"),CONCATENATE("R2C",'Mapa final'!#REF!),"")</f>
        <v>#REF!</v>
      </c>
      <c r="Q27" s="52" t="e">
        <f>IF(AND('Mapa final'!#REF!="Media",'Mapa final'!#REF!="Menor"),CONCATENATE("R2C",'Mapa final'!#REF!),"")</f>
        <v>#REF!</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e">
        <f>IF(AND('Mapa final'!#REF!="Media",'Mapa final'!#REF!="Moderado"),CONCATENATE("R2C",'Mapa final'!#REF!),"")</f>
        <v>#REF!</v>
      </c>
      <c r="W27" s="52" t="e">
        <f>IF(AND('Mapa final'!#REF!="Media",'Mapa final'!#REF!="Moderado"),CONCATENATE("R2C",'Mapa final'!#REF!),"")</f>
        <v>#REF!</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e">
        <f>IF(AND('Mapa final'!#REF!="Media",'Mapa final'!#REF!="Mayor"),CONCATENATE("R2C",'Mapa final'!#REF!),"")</f>
        <v>#REF!</v>
      </c>
      <c r="AC27" s="37" t="e">
        <f>IF(AND('Mapa final'!#REF!="Media",'Mapa final'!#REF!="Mayor"),CONCATENATE("R2C",'Mapa final'!#REF!),"")</f>
        <v>#REF!</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e">
        <f>IF(AND('Mapa final'!#REF!="Media",'Mapa final'!#REF!="Catastrófico"),CONCATENATE("R2C",'Mapa final'!#REF!),"")</f>
        <v>#REF!</v>
      </c>
      <c r="AI27" s="40" t="e">
        <f>IF(AND('Mapa final'!#REF!="Media",'Mapa final'!#REF!="Catastrófico"),CONCATENATE("R2C",'Mapa final'!#REF!),"")</f>
        <v>#REF!</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383"/>
      <c r="AP27" s="384"/>
      <c r="AQ27" s="384"/>
      <c r="AR27" s="384"/>
      <c r="AS27" s="384"/>
      <c r="AT27" s="38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302"/>
      <c r="C28" s="302"/>
      <c r="D28" s="303"/>
      <c r="E28" s="343"/>
      <c r="F28" s="344"/>
      <c r="G28" s="344"/>
      <c r="H28" s="344"/>
      <c r="I28" s="345"/>
      <c r="J28" s="51" t="e">
        <f>IF(AND('Mapa final'!#REF!="Media",'Mapa final'!#REF!="Leve"),CONCATENATE("R3C",'Mapa final'!#REF!),"")</f>
        <v>#REF!</v>
      </c>
      <c r="K28" s="52" t="e">
        <f>IF(AND('Mapa final'!#REF!="Media",'Mapa final'!#REF!="Leve"),CONCATENATE("R3C",'Mapa final'!#REF!),"")</f>
        <v>#REF!</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e">
        <f>IF(AND('Mapa final'!#REF!="Media",'Mapa final'!#REF!="Menor"),CONCATENATE("R3C",'Mapa final'!#REF!),"")</f>
        <v>#REF!</v>
      </c>
      <c r="Q28" s="52" t="e">
        <f>IF(AND('Mapa final'!#REF!="Media",'Mapa final'!#REF!="Menor"),CONCATENATE("R3C",'Mapa final'!#REF!),"")</f>
        <v>#REF!</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e">
        <f>IF(AND('Mapa final'!#REF!="Media",'Mapa final'!#REF!="Moderado"),CONCATENATE("R3C",'Mapa final'!#REF!),"")</f>
        <v>#REF!</v>
      </c>
      <c r="W28" s="52" t="e">
        <f>IF(AND('Mapa final'!#REF!="Media",'Mapa final'!#REF!="Moderado"),CONCATENATE("R3C",'Mapa final'!#REF!),"")</f>
        <v>#REF!</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e">
        <f>IF(AND('Mapa final'!#REF!="Media",'Mapa final'!#REF!="Mayor"),CONCATENATE("R3C",'Mapa final'!#REF!),"")</f>
        <v>#REF!</v>
      </c>
      <c r="AC28" s="37" t="e">
        <f>IF(AND('Mapa final'!#REF!="Media",'Mapa final'!#REF!="Mayor"),CONCATENATE("R3C",'Mapa final'!#REF!),"")</f>
        <v>#REF!</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e">
        <f>IF(AND('Mapa final'!#REF!="Media",'Mapa final'!#REF!="Catastrófico"),CONCATENATE("R3C",'Mapa final'!#REF!),"")</f>
        <v>#REF!</v>
      </c>
      <c r="AI28" s="40" t="e">
        <f>IF(AND('Mapa final'!#REF!="Media",'Mapa final'!#REF!="Catastrófico"),CONCATENATE("R3C",'Mapa final'!#REF!),"")</f>
        <v>#REF!</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383"/>
      <c r="AP28" s="384"/>
      <c r="AQ28" s="384"/>
      <c r="AR28" s="384"/>
      <c r="AS28" s="384"/>
      <c r="AT28" s="38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302"/>
      <c r="C29" s="302"/>
      <c r="D29" s="303"/>
      <c r="E29" s="343"/>
      <c r="F29" s="344"/>
      <c r="G29" s="344"/>
      <c r="H29" s="344"/>
      <c r="I29" s="345"/>
      <c r="J29" s="51" t="e">
        <f>IF(AND('Mapa final'!#REF!="Media",'Mapa final'!#REF!="Leve"),CONCATENATE("R4C",'Mapa final'!#REF!),"")</f>
        <v>#REF!</v>
      </c>
      <c r="K29" s="52" t="e">
        <f>IF(AND('Mapa final'!#REF!="Media",'Mapa final'!#REF!="Leve"),CONCATENATE("R4C",'Mapa final'!#REF!),"")</f>
        <v>#REF!</v>
      </c>
      <c r="L29" s="52" t="e">
        <f>IF(AND('Mapa final'!#REF!="Media",'Mapa final'!#REF!="Leve"),CONCATENATE("R4C",'Mapa final'!#REF!),"")</f>
        <v>#REF!</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e">
        <f>IF(AND('Mapa final'!#REF!="Media",'Mapa final'!#REF!="Menor"),CONCATENATE("R4C",'Mapa final'!#REF!),"")</f>
        <v>#REF!</v>
      </c>
      <c r="Q29" s="52" t="e">
        <f>IF(AND('Mapa final'!#REF!="Media",'Mapa final'!#REF!="Menor"),CONCATENATE("R4C",'Mapa final'!#REF!),"")</f>
        <v>#REF!</v>
      </c>
      <c r="R29" s="52" t="e">
        <f>IF(AND('Mapa final'!#REF!="Media",'Mapa final'!#REF!="Menor"),CONCATENATE("R4C",'Mapa final'!#REF!),"")</f>
        <v>#REF!</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e">
        <f>IF(AND('Mapa final'!#REF!="Media",'Mapa final'!#REF!="Moderado"),CONCATENATE("R4C",'Mapa final'!#REF!),"")</f>
        <v>#REF!</v>
      </c>
      <c r="W29" s="52" t="e">
        <f>IF(AND('Mapa final'!#REF!="Media",'Mapa final'!#REF!="Moderado"),CONCATENATE("R4C",'Mapa final'!#REF!),"")</f>
        <v>#REF!</v>
      </c>
      <c r="X29" s="52" t="e">
        <f>IF(AND('Mapa final'!#REF!="Media",'Mapa final'!#REF!="Moderado"),CONCATENATE("R4C",'Mapa final'!#REF!),"")</f>
        <v>#REF!</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e">
        <f>IF(AND('Mapa final'!#REF!="Media",'Mapa final'!#REF!="Mayor"),CONCATENATE("R4C",'Mapa final'!#REF!),"")</f>
        <v>#REF!</v>
      </c>
      <c r="AC29" s="37" t="e">
        <f>IF(AND('Mapa final'!#REF!="Media",'Mapa final'!#REF!="Mayor"),CONCATENATE("R4C",'Mapa final'!#REF!),"")</f>
        <v>#REF!</v>
      </c>
      <c r="AD29" s="37" t="e">
        <f>IF(AND('Mapa final'!#REF!="Media",'Mapa final'!#REF!="Mayor"),CONCATENATE("R4C",'Mapa final'!#REF!),"")</f>
        <v>#REF!</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e">
        <f>IF(AND('Mapa final'!#REF!="Media",'Mapa final'!#REF!="Catastrófico"),CONCATENATE("R4C",'Mapa final'!#REF!),"")</f>
        <v>#REF!</v>
      </c>
      <c r="AI29" s="40" t="e">
        <f>IF(AND('Mapa final'!#REF!="Media",'Mapa final'!#REF!="Catastrófico"),CONCATENATE("R4C",'Mapa final'!#REF!),"")</f>
        <v>#REF!</v>
      </c>
      <c r="AJ29" s="40" t="e">
        <f>IF(AND('Mapa final'!#REF!="Media",'Mapa final'!#REF!="Catastrófico"),CONCATENATE("R4C",'Mapa final'!#REF!),"")</f>
        <v>#REF!</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383"/>
      <c r="AP29" s="384"/>
      <c r="AQ29" s="384"/>
      <c r="AR29" s="384"/>
      <c r="AS29" s="384"/>
      <c r="AT29" s="385"/>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302"/>
      <c r="C30" s="302"/>
      <c r="D30" s="303"/>
      <c r="E30" s="343"/>
      <c r="F30" s="344"/>
      <c r="G30" s="344"/>
      <c r="H30" s="344"/>
      <c r="I30" s="345"/>
      <c r="J30" s="51" t="e">
        <f>IF(AND('Mapa final'!#REF!="Media",'Mapa final'!#REF!="Leve"),CONCATENATE("R5C",'Mapa final'!#REF!),"")</f>
        <v>#REF!</v>
      </c>
      <c r="K30" s="52" t="e">
        <f>IF(AND('Mapa final'!#REF!="Media",'Mapa final'!#REF!="Leve"),CONCATENATE("R5C",'Mapa final'!#REF!),"")</f>
        <v>#REF!</v>
      </c>
      <c r="L30" s="52" t="e">
        <f>IF(AND('Mapa final'!#REF!="Media",'Mapa final'!#REF!="Leve"),CONCATENATE("R5C",'Mapa final'!#REF!),"")</f>
        <v>#REF!</v>
      </c>
      <c r="M30" s="52" t="e">
        <f>IF(AND('Mapa final'!#REF!="Media",'Mapa final'!#REF!="Leve"),CONCATENATE("R5C",'Mapa final'!#REF!),"")</f>
        <v>#REF!</v>
      </c>
      <c r="N30" s="52" t="e">
        <f>IF(AND('Mapa final'!#REF!="Media",'Mapa final'!#REF!="Leve"),CONCATENATE("R5C",'Mapa final'!#REF!),"")</f>
        <v>#REF!</v>
      </c>
      <c r="O30" s="53" t="e">
        <f>IF(AND('Mapa final'!#REF!="Media",'Mapa final'!#REF!="Leve"),CONCATENATE("R5C",'Mapa final'!#REF!),"")</f>
        <v>#REF!</v>
      </c>
      <c r="P30" s="51" t="e">
        <f>IF(AND('Mapa final'!#REF!="Media",'Mapa final'!#REF!="Menor"),CONCATENATE("R5C",'Mapa final'!#REF!),"")</f>
        <v>#REF!</v>
      </c>
      <c r="Q30" s="52" t="e">
        <f>IF(AND('Mapa final'!#REF!="Media",'Mapa final'!#REF!="Menor"),CONCATENATE("R5C",'Mapa final'!#REF!),"")</f>
        <v>#REF!</v>
      </c>
      <c r="R30" s="52" t="e">
        <f>IF(AND('Mapa final'!#REF!="Media",'Mapa final'!#REF!="Menor"),CONCATENATE("R5C",'Mapa final'!#REF!),"")</f>
        <v>#REF!</v>
      </c>
      <c r="S30" s="52" t="e">
        <f>IF(AND('Mapa final'!#REF!="Media",'Mapa final'!#REF!="Menor"),CONCATENATE("R5C",'Mapa final'!#REF!),"")</f>
        <v>#REF!</v>
      </c>
      <c r="T30" s="52" t="e">
        <f>IF(AND('Mapa final'!#REF!="Media",'Mapa final'!#REF!="Menor"),CONCATENATE("R5C",'Mapa final'!#REF!),"")</f>
        <v>#REF!</v>
      </c>
      <c r="U30" s="53" t="e">
        <f>IF(AND('Mapa final'!#REF!="Media",'Mapa final'!#REF!="Menor"),CONCATENATE("R5C",'Mapa final'!#REF!),"")</f>
        <v>#REF!</v>
      </c>
      <c r="V30" s="51" t="e">
        <f>IF(AND('Mapa final'!#REF!="Media",'Mapa final'!#REF!="Moderado"),CONCATENATE("R5C",'Mapa final'!#REF!),"")</f>
        <v>#REF!</v>
      </c>
      <c r="W30" s="52" t="e">
        <f>IF(AND('Mapa final'!#REF!="Media",'Mapa final'!#REF!="Moderado"),CONCATENATE("R5C",'Mapa final'!#REF!),"")</f>
        <v>#REF!</v>
      </c>
      <c r="X30" s="52" t="e">
        <f>IF(AND('Mapa final'!#REF!="Media",'Mapa final'!#REF!="Moderado"),CONCATENATE("R5C",'Mapa final'!#REF!),"")</f>
        <v>#REF!</v>
      </c>
      <c r="Y30" s="52" t="e">
        <f>IF(AND('Mapa final'!#REF!="Media",'Mapa final'!#REF!="Moderado"),CONCATENATE("R5C",'Mapa final'!#REF!),"")</f>
        <v>#REF!</v>
      </c>
      <c r="Z30" s="52" t="e">
        <f>IF(AND('Mapa final'!#REF!="Media",'Mapa final'!#REF!="Moderado"),CONCATENATE("R5C",'Mapa final'!#REF!),"")</f>
        <v>#REF!</v>
      </c>
      <c r="AA30" s="53" t="e">
        <f>IF(AND('Mapa final'!#REF!="Media",'Mapa final'!#REF!="Moderado"),CONCATENATE("R5C",'Mapa final'!#REF!),"")</f>
        <v>#REF!</v>
      </c>
      <c r="AB30" s="36" t="e">
        <f>IF(AND('Mapa final'!#REF!="Media",'Mapa final'!#REF!="Mayor"),CONCATENATE("R5C",'Mapa final'!#REF!),"")</f>
        <v>#REF!</v>
      </c>
      <c r="AC30" s="37" t="e">
        <f>IF(AND('Mapa final'!#REF!="Media",'Mapa final'!#REF!="Mayor"),CONCATENATE("R5C",'Mapa final'!#REF!),"")</f>
        <v>#REF!</v>
      </c>
      <c r="AD30" s="37" t="e">
        <f>IF(AND('Mapa final'!#REF!="Media",'Mapa final'!#REF!="Mayor"),CONCATENATE("R5C",'Mapa final'!#REF!),"")</f>
        <v>#REF!</v>
      </c>
      <c r="AE30" s="37" t="e">
        <f>IF(AND('Mapa final'!#REF!="Media",'Mapa final'!#REF!="Mayor"),CONCATENATE("R5C",'Mapa final'!#REF!),"")</f>
        <v>#REF!</v>
      </c>
      <c r="AF30" s="37" t="e">
        <f>IF(AND('Mapa final'!#REF!="Media",'Mapa final'!#REF!="Mayor"),CONCATENATE("R5C",'Mapa final'!#REF!),"")</f>
        <v>#REF!</v>
      </c>
      <c r="AG30" s="38" t="e">
        <f>IF(AND('Mapa final'!#REF!="Media",'Mapa final'!#REF!="Mayor"),CONCATENATE("R5C",'Mapa final'!#REF!),"")</f>
        <v>#REF!</v>
      </c>
      <c r="AH30" s="39" t="e">
        <f>IF(AND('Mapa final'!#REF!="Media",'Mapa final'!#REF!="Catastrófico"),CONCATENATE("R5C",'Mapa final'!#REF!),"")</f>
        <v>#REF!</v>
      </c>
      <c r="AI30" s="40" t="e">
        <f>IF(AND('Mapa final'!#REF!="Media",'Mapa final'!#REF!="Catastrófico"),CONCATENATE("R5C",'Mapa final'!#REF!),"")</f>
        <v>#REF!</v>
      </c>
      <c r="AJ30" s="40" t="e">
        <f>IF(AND('Mapa final'!#REF!="Media",'Mapa final'!#REF!="Catastrófico"),CONCATENATE("R5C",'Mapa final'!#REF!),"")</f>
        <v>#REF!</v>
      </c>
      <c r="AK30" s="40" t="e">
        <f>IF(AND('Mapa final'!#REF!="Media",'Mapa final'!#REF!="Catastrófico"),CONCATENATE("R5C",'Mapa final'!#REF!),"")</f>
        <v>#REF!</v>
      </c>
      <c r="AL30" s="40" t="e">
        <f>IF(AND('Mapa final'!#REF!="Media",'Mapa final'!#REF!="Catastrófico"),CONCATENATE("R5C",'Mapa final'!#REF!),"")</f>
        <v>#REF!</v>
      </c>
      <c r="AM30" s="41" t="e">
        <f>IF(AND('Mapa final'!#REF!="Media",'Mapa final'!#REF!="Catastrófico"),CONCATENATE("R5C",'Mapa final'!#REF!),"")</f>
        <v>#REF!</v>
      </c>
      <c r="AN30" s="67"/>
      <c r="AO30" s="383"/>
      <c r="AP30" s="384"/>
      <c r="AQ30" s="384"/>
      <c r="AR30" s="384"/>
      <c r="AS30" s="384"/>
      <c r="AT30" s="385"/>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302"/>
      <c r="C31" s="302"/>
      <c r="D31" s="303"/>
      <c r="E31" s="343"/>
      <c r="F31" s="344"/>
      <c r="G31" s="344"/>
      <c r="H31" s="344"/>
      <c r="I31" s="345"/>
      <c r="J31" s="51" t="e">
        <f>IF(AND('Mapa final'!#REF!="Media",'Mapa final'!#REF!="Leve"),CONCATENATE("R6C",'Mapa final'!#REF!),"")</f>
        <v>#REF!</v>
      </c>
      <c r="K31" s="52" t="e">
        <f>IF(AND('Mapa final'!#REF!="Media",'Mapa final'!#REF!="Leve"),CONCATENATE("R6C",'Mapa final'!#REF!),"")</f>
        <v>#REF!</v>
      </c>
      <c r="L31" s="52" t="e">
        <f>IF(AND('Mapa final'!#REF!="Media",'Mapa final'!#REF!="Leve"),CONCATENATE("R6C",'Mapa final'!#REF!),"")</f>
        <v>#REF!</v>
      </c>
      <c r="M31" s="52" t="e">
        <f>IF(AND('Mapa final'!#REF!="Media",'Mapa final'!#REF!="Leve"),CONCATENATE("R6C",'Mapa final'!#REF!),"")</f>
        <v>#REF!</v>
      </c>
      <c r="N31" s="52" t="e">
        <f>IF(AND('Mapa final'!#REF!="Media",'Mapa final'!#REF!="Leve"),CONCATENATE("R6C",'Mapa final'!#REF!),"")</f>
        <v>#REF!</v>
      </c>
      <c r="O31" s="53" t="e">
        <f>IF(AND('Mapa final'!#REF!="Media",'Mapa final'!#REF!="Leve"),CONCATENATE("R6C",'Mapa final'!#REF!),"")</f>
        <v>#REF!</v>
      </c>
      <c r="P31" s="51" t="e">
        <f>IF(AND('Mapa final'!#REF!="Media",'Mapa final'!#REF!="Menor"),CONCATENATE("R6C",'Mapa final'!#REF!),"")</f>
        <v>#REF!</v>
      </c>
      <c r="Q31" s="52" t="e">
        <f>IF(AND('Mapa final'!#REF!="Media",'Mapa final'!#REF!="Menor"),CONCATENATE("R6C",'Mapa final'!#REF!),"")</f>
        <v>#REF!</v>
      </c>
      <c r="R31" s="52" t="e">
        <f>IF(AND('Mapa final'!#REF!="Media",'Mapa final'!#REF!="Menor"),CONCATENATE("R6C",'Mapa final'!#REF!),"")</f>
        <v>#REF!</v>
      </c>
      <c r="S31" s="52" t="e">
        <f>IF(AND('Mapa final'!#REF!="Media",'Mapa final'!#REF!="Menor"),CONCATENATE("R6C",'Mapa final'!#REF!),"")</f>
        <v>#REF!</v>
      </c>
      <c r="T31" s="52" t="e">
        <f>IF(AND('Mapa final'!#REF!="Media",'Mapa final'!#REF!="Menor"),CONCATENATE("R6C",'Mapa final'!#REF!),"")</f>
        <v>#REF!</v>
      </c>
      <c r="U31" s="53" t="e">
        <f>IF(AND('Mapa final'!#REF!="Media",'Mapa final'!#REF!="Menor"),CONCATENATE("R6C",'Mapa final'!#REF!),"")</f>
        <v>#REF!</v>
      </c>
      <c r="V31" s="51" t="e">
        <f>IF(AND('Mapa final'!#REF!="Media",'Mapa final'!#REF!="Moderado"),CONCATENATE("R6C",'Mapa final'!#REF!),"")</f>
        <v>#REF!</v>
      </c>
      <c r="W31" s="52" t="e">
        <f>IF(AND('Mapa final'!#REF!="Media",'Mapa final'!#REF!="Moderado"),CONCATENATE("R6C",'Mapa final'!#REF!),"")</f>
        <v>#REF!</v>
      </c>
      <c r="X31" s="52" t="e">
        <f>IF(AND('Mapa final'!#REF!="Media",'Mapa final'!#REF!="Moderado"),CONCATENATE("R6C",'Mapa final'!#REF!),"")</f>
        <v>#REF!</v>
      </c>
      <c r="Y31" s="52" t="e">
        <f>IF(AND('Mapa final'!#REF!="Media",'Mapa final'!#REF!="Moderado"),CONCATENATE("R6C",'Mapa final'!#REF!),"")</f>
        <v>#REF!</v>
      </c>
      <c r="Z31" s="52" t="e">
        <f>IF(AND('Mapa final'!#REF!="Media",'Mapa final'!#REF!="Moderado"),CONCATENATE("R6C",'Mapa final'!#REF!),"")</f>
        <v>#REF!</v>
      </c>
      <c r="AA31" s="53" t="e">
        <f>IF(AND('Mapa final'!#REF!="Media",'Mapa final'!#REF!="Moderado"),CONCATENATE("R6C",'Mapa final'!#REF!),"")</f>
        <v>#REF!</v>
      </c>
      <c r="AB31" s="36" t="e">
        <f>IF(AND('Mapa final'!#REF!="Media",'Mapa final'!#REF!="Mayor"),CONCATENATE("R6C",'Mapa final'!#REF!),"")</f>
        <v>#REF!</v>
      </c>
      <c r="AC31" s="37" t="e">
        <f>IF(AND('Mapa final'!#REF!="Media",'Mapa final'!#REF!="Mayor"),CONCATENATE("R6C",'Mapa final'!#REF!),"")</f>
        <v>#REF!</v>
      </c>
      <c r="AD31" s="37" t="e">
        <f>IF(AND('Mapa final'!#REF!="Media",'Mapa final'!#REF!="Mayor"),CONCATENATE("R6C",'Mapa final'!#REF!),"")</f>
        <v>#REF!</v>
      </c>
      <c r="AE31" s="37" t="e">
        <f>IF(AND('Mapa final'!#REF!="Media",'Mapa final'!#REF!="Mayor"),CONCATENATE("R6C",'Mapa final'!#REF!),"")</f>
        <v>#REF!</v>
      </c>
      <c r="AF31" s="37" t="e">
        <f>IF(AND('Mapa final'!#REF!="Media",'Mapa final'!#REF!="Mayor"),CONCATENATE("R6C",'Mapa final'!#REF!),"")</f>
        <v>#REF!</v>
      </c>
      <c r="AG31" s="38" t="e">
        <f>IF(AND('Mapa final'!#REF!="Media",'Mapa final'!#REF!="Mayor"),CONCATENATE("R6C",'Mapa final'!#REF!),"")</f>
        <v>#REF!</v>
      </c>
      <c r="AH31" s="39" t="e">
        <f>IF(AND('Mapa final'!#REF!="Media",'Mapa final'!#REF!="Catastrófico"),CONCATENATE("R6C",'Mapa final'!#REF!),"")</f>
        <v>#REF!</v>
      </c>
      <c r="AI31" s="40" t="e">
        <f>IF(AND('Mapa final'!#REF!="Media",'Mapa final'!#REF!="Catastrófico"),CONCATENATE("R6C",'Mapa final'!#REF!),"")</f>
        <v>#REF!</v>
      </c>
      <c r="AJ31" s="40" t="e">
        <f>IF(AND('Mapa final'!#REF!="Media",'Mapa final'!#REF!="Catastrófico"),CONCATENATE("R6C",'Mapa final'!#REF!),"")</f>
        <v>#REF!</v>
      </c>
      <c r="AK31" s="40" t="e">
        <f>IF(AND('Mapa final'!#REF!="Media",'Mapa final'!#REF!="Catastrófico"),CONCATENATE("R6C",'Mapa final'!#REF!),"")</f>
        <v>#REF!</v>
      </c>
      <c r="AL31" s="40" t="e">
        <f>IF(AND('Mapa final'!#REF!="Media",'Mapa final'!#REF!="Catastrófico"),CONCATENATE("R6C",'Mapa final'!#REF!),"")</f>
        <v>#REF!</v>
      </c>
      <c r="AM31" s="41" t="e">
        <f>IF(AND('Mapa final'!#REF!="Media",'Mapa final'!#REF!="Catastrófico"),CONCATENATE("R6C",'Mapa final'!#REF!),"")</f>
        <v>#REF!</v>
      </c>
      <c r="AN31" s="67"/>
      <c r="AO31" s="383"/>
      <c r="AP31" s="384"/>
      <c r="AQ31" s="384"/>
      <c r="AR31" s="384"/>
      <c r="AS31" s="384"/>
      <c r="AT31" s="38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302"/>
      <c r="C32" s="302"/>
      <c r="D32" s="303"/>
      <c r="E32" s="343"/>
      <c r="F32" s="344"/>
      <c r="G32" s="344"/>
      <c r="H32" s="344"/>
      <c r="I32" s="345"/>
      <c r="J32" s="51" t="e">
        <f>IF(AND('Mapa final'!#REF!="Media",'Mapa final'!#REF!="Leve"),CONCATENATE("R7C",'Mapa final'!#REF!),"")</f>
        <v>#REF!</v>
      </c>
      <c r="K32" s="52" t="e">
        <f>IF(AND('Mapa final'!#REF!="Media",'Mapa final'!#REF!="Leve"),CONCATENATE("R7C",'Mapa final'!#REF!),"")</f>
        <v>#REF!</v>
      </c>
      <c r="L32" s="52" t="e">
        <f>IF(AND('Mapa final'!#REF!="Media",'Mapa final'!#REF!="Leve"),CONCATENATE("R7C",'Mapa final'!#REF!),"")</f>
        <v>#REF!</v>
      </c>
      <c r="M32" s="52" t="e">
        <f>IF(AND('Mapa final'!#REF!="Media",'Mapa final'!#REF!="Leve"),CONCATENATE("R7C",'Mapa final'!#REF!),"")</f>
        <v>#REF!</v>
      </c>
      <c r="N32" s="52" t="e">
        <f>IF(AND('Mapa final'!#REF!="Media",'Mapa final'!#REF!="Leve"),CONCATENATE("R7C",'Mapa final'!#REF!),"")</f>
        <v>#REF!</v>
      </c>
      <c r="O32" s="53" t="e">
        <f>IF(AND('Mapa final'!#REF!="Media",'Mapa final'!#REF!="Leve"),CONCATENATE("R7C",'Mapa final'!#REF!),"")</f>
        <v>#REF!</v>
      </c>
      <c r="P32" s="51" t="e">
        <f>IF(AND('Mapa final'!#REF!="Media",'Mapa final'!#REF!="Menor"),CONCATENATE("R7C",'Mapa final'!#REF!),"")</f>
        <v>#REF!</v>
      </c>
      <c r="Q32" s="52" t="e">
        <f>IF(AND('Mapa final'!#REF!="Media",'Mapa final'!#REF!="Menor"),CONCATENATE("R7C",'Mapa final'!#REF!),"")</f>
        <v>#REF!</v>
      </c>
      <c r="R32" s="52" t="e">
        <f>IF(AND('Mapa final'!#REF!="Media",'Mapa final'!#REF!="Menor"),CONCATENATE("R7C",'Mapa final'!#REF!),"")</f>
        <v>#REF!</v>
      </c>
      <c r="S32" s="52" t="e">
        <f>IF(AND('Mapa final'!#REF!="Media",'Mapa final'!#REF!="Menor"),CONCATENATE("R7C",'Mapa final'!#REF!),"")</f>
        <v>#REF!</v>
      </c>
      <c r="T32" s="52" t="e">
        <f>IF(AND('Mapa final'!#REF!="Media",'Mapa final'!#REF!="Menor"),CONCATENATE("R7C",'Mapa final'!#REF!),"")</f>
        <v>#REF!</v>
      </c>
      <c r="U32" s="53" t="e">
        <f>IF(AND('Mapa final'!#REF!="Media",'Mapa final'!#REF!="Menor"),CONCATENATE("R7C",'Mapa final'!#REF!),"")</f>
        <v>#REF!</v>
      </c>
      <c r="V32" s="51" t="e">
        <f>IF(AND('Mapa final'!#REF!="Media",'Mapa final'!#REF!="Moderado"),CONCATENATE("R7C",'Mapa final'!#REF!),"")</f>
        <v>#REF!</v>
      </c>
      <c r="W32" s="52" t="e">
        <f>IF(AND('Mapa final'!#REF!="Media",'Mapa final'!#REF!="Moderado"),CONCATENATE("R7C",'Mapa final'!#REF!),"")</f>
        <v>#REF!</v>
      </c>
      <c r="X32" s="52" t="e">
        <f>IF(AND('Mapa final'!#REF!="Media",'Mapa final'!#REF!="Moderado"),CONCATENATE("R7C",'Mapa final'!#REF!),"")</f>
        <v>#REF!</v>
      </c>
      <c r="Y32" s="52" t="e">
        <f>IF(AND('Mapa final'!#REF!="Media",'Mapa final'!#REF!="Moderado"),CONCATENATE("R7C",'Mapa final'!#REF!),"")</f>
        <v>#REF!</v>
      </c>
      <c r="Z32" s="52" t="e">
        <f>IF(AND('Mapa final'!#REF!="Media",'Mapa final'!#REF!="Moderado"),CONCATENATE("R7C",'Mapa final'!#REF!),"")</f>
        <v>#REF!</v>
      </c>
      <c r="AA32" s="53" t="e">
        <f>IF(AND('Mapa final'!#REF!="Media",'Mapa final'!#REF!="Moderado"),CONCATENATE("R7C",'Mapa final'!#REF!),"")</f>
        <v>#REF!</v>
      </c>
      <c r="AB32" s="36" t="e">
        <f>IF(AND('Mapa final'!#REF!="Media",'Mapa final'!#REF!="Mayor"),CONCATENATE("R7C",'Mapa final'!#REF!),"")</f>
        <v>#REF!</v>
      </c>
      <c r="AC32" s="37" t="e">
        <f>IF(AND('Mapa final'!#REF!="Media",'Mapa final'!#REF!="Mayor"),CONCATENATE("R7C",'Mapa final'!#REF!),"")</f>
        <v>#REF!</v>
      </c>
      <c r="AD32" s="37" t="e">
        <f>IF(AND('Mapa final'!#REF!="Media",'Mapa final'!#REF!="Mayor"),CONCATENATE("R7C",'Mapa final'!#REF!),"")</f>
        <v>#REF!</v>
      </c>
      <c r="AE32" s="37" t="e">
        <f>IF(AND('Mapa final'!#REF!="Media",'Mapa final'!#REF!="Mayor"),CONCATENATE("R7C",'Mapa final'!#REF!),"")</f>
        <v>#REF!</v>
      </c>
      <c r="AF32" s="37" t="e">
        <f>IF(AND('Mapa final'!#REF!="Media",'Mapa final'!#REF!="Mayor"),CONCATENATE("R7C",'Mapa final'!#REF!),"")</f>
        <v>#REF!</v>
      </c>
      <c r="AG32" s="38" t="e">
        <f>IF(AND('Mapa final'!#REF!="Media",'Mapa final'!#REF!="Mayor"),CONCATENATE("R7C",'Mapa final'!#REF!),"")</f>
        <v>#REF!</v>
      </c>
      <c r="AH32" s="39" t="e">
        <f>IF(AND('Mapa final'!#REF!="Media",'Mapa final'!#REF!="Catastrófico"),CONCATENATE("R7C",'Mapa final'!#REF!),"")</f>
        <v>#REF!</v>
      </c>
      <c r="AI32" s="40" t="e">
        <f>IF(AND('Mapa final'!#REF!="Media",'Mapa final'!#REF!="Catastrófico"),CONCATENATE("R7C",'Mapa final'!#REF!),"")</f>
        <v>#REF!</v>
      </c>
      <c r="AJ32" s="40" t="e">
        <f>IF(AND('Mapa final'!#REF!="Media",'Mapa final'!#REF!="Catastrófico"),CONCATENATE("R7C",'Mapa final'!#REF!),"")</f>
        <v>#REF!</v>
      </c>
      <c r="AK32" s="40" t="e">
        <f>IF(AND('Mapa final'!#REF!="Media",'Mapa final'!#REF!="Catastrófico"),CONCATENATE("R7C",'Mapa final'!#REF!),"")</f>
        <v>#REF!</v>
      </c>
      <c r="AL32" s="40" t="e">
        <f>IF(AND('Mapa final'!#REF!="Media",'Mapa final'!#REF!="Catastrófico"),CONCATENATE("R7C",'Mapa final'!#REF!),"")</f>
        <v>#REF!</v>
      </c>
      <c r="AM32" s="41" t="e">
        <f>IF(AND('Mapa final'!#REF!="Media",'Mapa final'!#REF!="Catastrófico"),CONCATENATE("R7C",'Mapa final'!#REF!),"")</f>
        <v>#REF!</v>
      </c>
      <c r="AN32" s="67"/>
      <c r="AO32" s="383"/>
      <c r="AP32" s="384"/>
      <c r="AQ32" s="384"/>
      <c r="AR32" s="384"/>
      <c r="AS32" s="384"/>
      <c r="AT32" s="38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302"/>
      <c r="C33" s="302"/>
      <c r="D33" s="303"/>
      <c r="E33" s="343"/>
      <c r="F33" s="344"/>
      <c r="G33" s="344"/>
      <c r="H33" s="344"/>
      <c r="I33" s="345"/>
      <c r="J33" s="51" t="e">
        <f>IF(AND('Mapa final'!#REF!="Media",'Mapa final'!#REF!="Leve"),CONCATENATE("R8C",'Mapa final'!#REF!),"")</f>
        <v>#REF!</v>
      </c>
      <c r="K33" s="52" t="e">
        <f>IF(AND('Mapa final'!#REF!="Media",'Mapa final'!#REF!="Leve"),CONCATENATE("R8C",'Mapa final'!#REF!),"")</f>
        <v>#REF!</v>
      </c>
      <c r="L33" s="52" t="e">
        <f>IF(AND('Mapa final'!#REF!="Media",'Mapa final'!#REF!="Leve"),CONCATENATE("R8C",'Mapa final'!#REF!),"")</f>
        <v>#REF!</v>
      </c>
      <c r="M33" s="52" t="e">
        <f>IF(AND('Mapa final'!#REF!="Media",'Mapa final'!#REF!="Leve"),CONCATENATE("R8C",'Mapa final'!#REF!),"")</f>
        <v>#REF!</v>
      </c>
      <c r="N33" s="52" t="e">
        <f>IF(AND('Mapa final'!#REF!="Media",'Mapa final'!#REF!="Leve"),CONCATENATE("R8C",'Mapa final'!#REF!),"")</f>
        <v>#REF!</v>
      </c>
      <c r="O33" s="53" t="e">
        <f>IF(AND('Mapa final'!#REF!="Media",'Mapa final'!#REF!="Leve"),CONCATENATE("R8C",'Mapa final'!#REF!),"")</f>
        <v>#REF!</v>
      </c>
      <c r="P33" s="51" t="e">
        <f>IF(AND('Mapa final'!#REF!="Media",'Mapa final'!#REF!="Menor"),CONCATENATE("R8C",'Mapa final'!#REF!),"")</f>
        <v>#REF!</v>
      </c>
      <c r="Q33" s="52" t="e">
        <f>IF(AND('Mapa final'!#REF!="Media",'Mapa final'!#REF!="Menor"),CONCATENATE("R8C",'Mapa final'!#REF!),"")</f>
        <v>#REF!</v>
      </c>
      <c r="R33" s="52" t="e">
        <f>IF(AND('Mapa final'!#REF!="Media",'Mapa final'!#REF!="Menor"),CONCATENATE("R8C",'Mapa final'!#REF!),"")</f>
        <v>#REF!</v>
      </c>
      <c r="S33" s="52" t="e">
        <f>IF(AND('Mapa final'!#REF!="Media",'Mapa final'!#REF!="Menor"),CONCATENATE("R8C",'Mapa final'!#REF!),"")</f>
        <v>#REF!</v>
      </c>
      <c r="T33" s="52" t="e">
        <f>IF(AND('Mapa final'!#REF!="Media",'Mapa final'!#REF!="Menor"),CONCATENATE("R8C",'Mapa final'!#REF!),"")</f>
        <v>#REF!</v>
      </c>
      <c r="U33" s="53" t="e">
        <f>IF(AND('Mapa final'!#REF!="Media",'Mapa final'!#REF!="Menor"),CONCATENATE("R8C",'Mapa final'!#REF!),"")</f>
        <v>#REF!</v>
      </c>
      <c r="V33" s="51" t="e">
        <f>IF(AND('Mapa final'!#REF!="Media",'Mapa final'!#REF!="Moderado"),CONCATENATE("R8C",'Mapa final'!#REF!),"")</f>
        <v>#REF!</v>
      </c>
      <c r="W33" s="52" t="e">
        <f>IF(AND('Mapa final'!#REF!="Media",'Mapa final'!#REF!="Moderado"),CONCATENATE("R8C",'Mapa final'!#REF!),"")</f>
        <v>#REF!</v>
      </c>
      <c r="X33" s="52" t="e">
        <f>IF(AND('Mapa final'!#REF!="Media",'Mapa final'!#REF!="Moderado"),CONCATENATE("R8C",'Mapa final'!#REF!),"")</f>
        <v>#REF!</v>
      </c>
      <c r="Y33" s="52" t="e">
        <f>IF(AND('Mapa final'!#REF!="Media",'Mapa final'!#REF!="Moderado"),CONCATENATE("R8C",'Mapa final'!#REF!),"")</f>
        <v>#REF!</v>
      </c>
      <c r="Z33" s="52" t="e">
        <f>IF(AND('Mapa final'!#REF!="Media",'Mapa final'!#REF!="Moderado"),CONCATENATE("R8C",'Mapa final'!#REF!),"")</f>
        <v>#REF!</v>
      </c>
      <c r="AA33" s="53" t="e">
        <f>IF(AND('Mapa final'!#REF!="Media",'Mapa final'!#REF!="Moderado"),CONCATENATE("R8C",'Mapa final'!#REF!),"")</f>
        <v>#REF!</v>
      </c>
      <c r="AB33" s="36" t="e">
        <f>IF(AND('Mapa final'!#REF!="Media",'Mapa final'!#REF!="Mayor"),CONCATENATE("R8C",'Mapa final'!#REF!),"")</f>
        <v>#REF!</v>
      </c>
      <c r="AC33" s="37" t="e">
        <f>IF(AND('Mapa final'!#REF!="Media",'Mapa final'!#REF!="Mayor"),CONCATENATE("R8C",'Mapa final'!#REF!),"")</f>
        <v>#REF!</v>
      </c>
      <c r="AD33" s="37" t="e">
        <f>IF(AND('Mapa final'!#REF!="Media",'Mapa final'!#REF!="Mayor"),CONCATENATE("R8C",'Mapa final'!#REF!),"")</f>
        <v>#REF!</v>
      </c>
      <c r="AE33" s="37" t="e">
        <f>IF(AND('Mapa final'!#REF!="Media",'Mapa final'!#REF!="Mayor"),CONCATENATE("R8C",'Mapa final'!#REF!),"")</f>
        <v>#REF!</v>
      </c>
      <c r="AF33" s="37" t="e">
        <f>IF(AND('Mapa final'!#REF!="Media",'Mapa final'!#REF!="Mayor"),CONCATENATE("R8C",'Mapa final'!#REF!),"")</f>
        <v>#REF!</v>
      </c>
      <c r="AG33" s="38" t="e">
        <f>IF(AND('Mapa final'!#REF!="Media",'Mapa final'!#REF!="Mayor"),CONCATENATE("R8C",'Mapa final'!#REF!),"")</f>
        <v>#REF!</v>
      </c>
      <c r="AH33" s="39" t="e">
        <f>IF(AND('Mapa final'!#REF!="Media",'Mapa final'!#REF!="Catastrófico"),CONCATENATE("R8C",'Mapa final'!#REF!),"")</f>
        <v>#REF!</v>
      </c>
      <c r="AI33" s="40" t="e">
        <f>IF(AND('Mapa final'!#REF!="Media",'Mapa final'!#REF!="Catastrófico"),CONCATENATE("R8C",'Mapa final'!#REF!),"")</f>
        <v>#REF!</v>
      </c>
      <c r="AJ33" s="40" t="e">
        <f>IF(AND('Mapa final'!#REF!="Media",'Mapa final'!#REF!="Catastrófico"),CONCATENATE("R8C",'Mapa final'!#REF!),"")</f>
        <v>#REF!</v>
      </c>
      <c r="AK33" s="40" t="e">
        <f>IF(AND('Mapa final'!#REF!="Media",'Mapa final'!#REF!="Catastrófico"),CONCATENATE("R8C",'Mapa final'!#REF!),"")</f>
        <v>#REF!</v>
      </c>
      <c r="AL33" s="40" t="e">
        <f>IF(AND('Mapa final'!#REF!="Media",'Mapa final'!#REF!="Catastrófico"),CONCATENATE("R8C",'Mapa final'!#REF!),"")</f>
        <v>#REF!</v>
      </c>
      <c r="AM33" s="41" t="e">
        <f>IF(AND('Mapa final'!#REF!="Media",'Mapa final'!#REF!="Catastrófico"),CONCATENATE("R8C",'Mapa final'!#REF!),"")</f>
        <v>#REF!</v>
      </c>
      <c r="AN33" s="67"/>
      <c r="AO33" s="383"/>
      <c r="AP33" s="384"/>
      <c r="AQ33" s="384"/>
      <c r="AR33" s="384"/>
      <c r="AS33" s="384"/>
      <c r="AT33" s="38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302"/>
      <c r="C34" s="302"/>
      <c r="D34" s="303"/>
      <c r="E34" s="343"/>
      <c r="F34" s="344"/>
      <c r="G34" s="344"/>
      <c r="H34" s="344"/>
      <c r="I34" s="345"/>
      <c r="J34" s="51" t="e">
        <f>IF(AND('Mapa final'!#REF!="Media",'Mapa final'!#REF!="Leve"),CONCATENATE("R9C",'Mapa final'!#REF!),"")</f>
        <v>#REF!</v>
      </c>
      <c r="K34" s="52" t="e">
        <f>IF(AND('Mapa final'!#REF!="Media",'Mapa final'!#REF!="Leve"),CONCATENATE("R9C",'Mapa final'!#REF!),"")</f>
        <v>#REF!</v>
      </c>
      <c r="L34" s="52" t="e">
        <f>IF(AND('Mapa final'!#REF!="Media",'Mapa final'!#REF!="Leve"),CONCATENATE("R9C",'Mapa final'!#REF!),"")</f>
        <v>#REF!</v>
      </c>
      <c r="M34" s="52" t="e">
        <f>IF(AND('Mapa final'!#REF!="Media",'Mapa final'!#REF!="Leve"),CONCATENATE("R9C",'Mapa final'!#REF!),"")</f>
        <v>#REF!</v>
      </c>
      <c r="N34" s="52" t="e">
        <f>IF(AND('Mapa final'!#REF!="Media",'Mapa final'!#REF!="Leve"),CONCATENATE("R9C",'Mapa final'!#REF!),"")</f>
        <v>#REF!</v>
      </c>
      <c r="O34" s="53" t="e">
        <f>IF(AND('Mapa final'!#REF!="Media",'Mapa final'!#REF!="Leve"),CONCATENATE("R9C",'Mapa final'!#REF!),"")</f>
        <v>#REF!</v>
      </c>
      <c r="P34" s="51" t="e">
        <f>IF(AND('Mapa final'!#REF!="Media",'Mapa final'!#REF!="Menor"),CONCATENATE("R9C",'Mapa final'!#REF!),"")</f>
        <v>#REF!</v>
      </c>
      <c r="Q34" s="52" t="e">
        <f>IF(AND('Mapa final'!#REF!="Media",'Mapa final'!#REF!="Menor"),CONCATENATE("R9C",'Mapa final'!#REF!),"")</f>
        <v>#REF!</v>
      </c>
      <c r="R34" s="52" t="e">
        <f>IF(AND('Mapa final'!#REF!="Media",'Mapa final'!#REF!="Menor"),CONCATENATE("R9C",'Mapa final'!#REF!),"")</f>
        <v>#REF!</v>
      </c>
      <c r="S34" s="52" t="e">
        <f>IF(AND('Mapa final'!#REF!="Media",'Mapa final'!#REF!="Menor"),CONCATENATE("R9C",'Mapa final'!#REF!),"")</f>
        <v>#REF!</v>
      </c>
      <c r="T34" s="52" t="e">
        <f>IF(AND('Mapa final'!#REF!="Media",'Mapa final'!#REF!="Menor"),CONCATENATE("R9C",'Mapa final'!#REF!),"")</f>
        <v>#REF!</v>
      </c>
      <c r="U34" s="53" t="e">
        <f>IF(AND('Mapa final'!#REF!="Media",'Mapa final'!#REF!="Menor"),CONCATENATE("R9C",'Mapa final'!#REF!),"")</f>
        <v>#REF!</v>
      </c>
      <c r="V34" s="51" t="e">
        <f>IF(AND('Mapa final'!#REF!="Media",'Mapa final'!#REF!="Moderado"),CONCATENATE("R9C",'Mapa final'!#REF!),"")</f>
        <v>#REF!</v>
      </c>
      <c r="W34" s="52" t="e">
        <f>IF(AND('Mapa final'!#REF!="Media",'Mapa final'!#REF!="Moderado"),CONCATENATE("R9C",'Mapa final'!#REF!),"")</f>
        <v>#REF!</v>
      </c>
      <c r="X34" s="52" t="e">
        <f>IF(AND('Mapa final'!#REF!="Media",'Mapa final'!#REF!="Moderado"),CONCATENATE("R9C",'Mapa final'!#REF!),"")</f>
        <v>#REF!</v>
      </c>
      <c r="Y34" s="52" t="e">
        <f>IF(AND('Mapa final'!#REF!="Media",'Mapa final'!#REF!="Moderado"),CONCATENATE("R9C",'Mapa final'!#REF!),"")</f>
        <v>#REF!</v>
      </c>
      <c r="Z34" s="52" t="e">
        <f>IF(AND('Mapa final'!#REF!="Media",'Mapa final'!#REF!="Moderado"),CONCATENATE("R9C",'Mapa final'!#REF!),"")</f>
        <v>#REF!</v>
      </c>
      <c r="AA34" s="53" t="e">
        <f>IF(AND('Mapa final'!#REF!="Media",'Mapa final'!#REF!="Moderado"),CONCATENATE("R9C",'Mapa final'!#REF!),"")</f>
        <v>#REF!</v>
      </c>
      <c r="AB34" s="36" t="e">
        <f>IF(AND('Mapa final'!#REF!="Media",'Mapa final'!#REF!="Mayor"),CONCATENATE("R9C",'Mapa final'!#REF!),"")</f>
        <v>#REF!</v>
      </c>
      <c r="AC34" s="37" t="e">
        <f>IF(AND('Mapa final'!#REF!="Media",'Mapa final'!#REF!="Mayor"),CONCATENATE("R9C",'Mapa final'!#REF!),"")</f>
        <v>#REF!</v>
      </c>
      <c r="AD34" s="37" t="e">
        <f>IF(AND('Mapa final'!#REF!="Media",'Mapa final'!#REF!="Mayor"),CONCATENATE("R9C",'Mapa final'!#REF!),"")</f>
        <v>#REF!</v>
      </c>
      <c r="AE34" s="37" t="e">
        <f>IF(AND('Mapa final'!#REF!="Media",'Mapa final'!#REF!="Mayor"),CONCATENATE("R9C",'Mapa final'!#REF!),"")</f>
        <v>#REF!</v>
      </c>
      <c r="AF34" s="37" t="e">
        <f>IF(AND('Mapa final'!#REF!="Media",'Mapa final'!#REF!="Mayor"),CONCATENATE("R9C",'Mapa final'!#REF!),"")</f>
        <v>#REF!</v>
      </c>
      <c r="AG34" s="38" t="e">
        <f>IF(AND('Mapa final'!#REF!="Media",'Mapa final'!#REF!="Mayor"),CONCATENATE("R9C",'Mapa final'!#REF!),"")</f>
        <v>#REF!</v>
      </c>
      <c r="AH34" s="39" t="e">
        <f>IF(AND('Mapa final'!#REF!="Media",'Mapa final'!#REF!="Catastrófico"),CONCATENATE("R9C",'Mapa final'!#REF!),"")</f>
        <v>#REF!</v>
      </c>
      <c r="AI34" s="40" t="e">
        <f>IF(AND('Mapa final'!#REF!="Media",'Mapa final'!#REF!="Catastrófico"),CONCATENATE("R9C",'Mapa final'!#REF!),"")</f>
        <v>#REF!</v>
      </c>
      <c r="AJ34" s="40" t="e">
        <f>IF(AND('Mapa final'!#REF!="Media",'Mapa final'!#REF!="Catastrófico"),CONCATENATE("R9C",'Mapa final'!#REF!),"")</f>
        <v>#REF!</v>
      </c>
      <c r="AK34" s="40" t="e">
        <f>IF(AND('Mapa final'!#REF!="Media",'Mapa final'!#REF!="Catastrófico"),CONCATENATE("R9C",'Mapa final'!#REF!),"")</f>
        <v>#REF!</v>
      </c>
      <c r="AL34" s="40" t="e">
        <f>IF(AND('Mapa final'!#REF!="Media",'Mapa final'!#REF!="Catastrófico"),CONCATENATE("R9C",'Mapa final'!#REF!),"")</f>
        <v>#REF!</v>
      </c>
      <c r="AM34" s="41" t="e">
        <f>IF(AND('Mapa final'!#REF!="Media",'Mapa final'!#REF!="Catastrófico"),CONCATENATE("R9C",'Mapa final'!#REF!),"")</f>
        <v>#REF!</v>
      </c>
      <c r="AN34" s="67"/>
      <c r="AO34" s="383"/>
      <c r="AP34" s="384"/>
      <c r="AQ34" s="384"/>
      <c r="AR34" s="384"/>
      <c r="AS34" s="384"/>
      <c r="AT34" s="38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302"/>
      <c r="C35" s="302"/>
      <c r="D35" s="303"/>
      <c r="E35" s="346"/>
      <c r="F35" s="347"/>
      <c r="G35" s="347"/>
      <c r="H35" s="347"/>
      <c r="I35" s="348"/>
      <c r="J35" s="51" t="e">
        <f>IF(AND('Mapa final'!#REF!="Media",'Mapa final'!#REF!="Leve"),CONCATENATE("R10C",'Mapa final'!#REF!),"")</f>
        <v>#REF!</v>
      </c>
      <c r="K35" s="52" t="e">
        <f>IF(AND('Mapa final'!#REF!="Media",'Mapa final'!#REF!="Leve"),CONCATENATE("R10C",'Mapa final'!#REF!),"")</f>
        <v>#REF!</v>
      </c>
      <c r="L35" s="52" t="e">
        <f>IF(AND('Mapa final'!#REF!="Media",'Mapa final'!#REF!="Leve"),CONCATENATE("R10C",'Mapa final'!#REF!),"")</f>
        <v>#REF!</v>
      </c>
      <c r="M35" s="52" t="e">
        <f>IF(AND('Mapa final'!#REF!="Media",'Mapa final'!#REF!="Leve"),CONCATENATE("R10C",'Mapa final'!#REF!),"")</f>
        <v>#REF!</v>
      </c>
      <c r="N35" s="52" t="e">
        <f>IF(AND('Mapa final'!#REF!="Media",'Mapa final'!#REF!="Leve"),CONCATENATE("R10C",'Mapa final'!#REF!),"")</f>
        <v>#REF!</v>
      </c>
      <c r="O35" s="53" t="e">
        <f>IF(AND('Mapa final'!#REF!="Media",'Mapa final'!#REF!="Leve"),CONCATENATE("R10C",'Mapa final'!#REF!),"")</f>
        <v>#REF!</v>
      </c>
      <c r="P35" s="51" t="e">
        <f>IF(AND('Mapa final'!#REF!="Media",'Mapa final'!#REF!="Menor"),CONCATENATE("R10C",'Mapa final'!#REF!),"")</f>
        <v>#REF!</v>
      </c>
      <c r="Q35" s="52" t="e">
        <f>IF(AND('Mapa final'!#REF!="Media",'Mapa final'!#REF!="Menor"),CONCATENATE("R10C",'Mapa final'!#REF!),"")</f>
        <v>#REF!</v>
      </c>
      <c r="R35" s="52" t="e">
        <f>IF(AND('Mapa final'!#REF!="Media",'Mapa final'!#REF!="Menor"),CONCATENATE("R10C",'Mapa final'!#REF!),"")</f>
        <v>#REF!</v>
      </c>
      <c r="S35" s="52" t="e">
        <f>IF(AND('Mapa final'!#REF!="Media",'Mapa final'!#REF!="Menor"),CONCATENATE("R10C",'Mapa final'!#REF!),"")</f>
        <v>#REF!</v>
      </c>
      <c r="T35" s="52" t="e">
        <f>IF(AND('Mapa final'!#REF!="Media",'Mapa final'!#REF!="Menor"),CONCATENATE("R10C",'Mapa final'!#REF!),"")</f>
        <v>#REF!</v>
      </c>
      <c r="U35" s="53" t="e">
        <f>IF(AND('Mapa final'!#REF!="Media",'Mapa final'!#REF!="Menor"),CONCATENATE("R10C",'Mapa final'!#REF!),"")</f>
        <v>#REF!</v>
      </c>
      <c r="V35" s="51" t="e">
        <f>IF(AND('Mapa final'!#REF!="Media",'Mapa final'!#REF!="Moderado"),CONCATENATE("R10C",'Mapa final'!#REF!),"")</f>
        <v>#REF!</v>
      </c>
      <c r="W35" s="52" t="e">
        <f>IF(AND('Mapa final'!#REF!="Media",'Mapa final'!#REF!="Moderado"),CONCATENATE("R10C",'Mapa final'!#REF!),"")</f>
        <v>#REF!</v>
      </c>
      <c r="X35" s="52" t="e">
        <f>IF(AND('Mapa final'!#REF!="Media",'Mapa final'!#REF!="Moderado"),CONCATENATE("R10C",'Mapa final'!#REF!),"")</f>
        <v>#REF!</v>
      </c>
      <c r="Y35" s="52" t="e">
        <f>IF(AND('Mapa final'!#REF!="Media",'Mapa final'!#REF!="Moderado"),CONCATENATE("R10C",'Mapa final'!#REF!),"")</f>
        <v>#REF!</v>
      </c>
      <c r="Z35" s="52" t="e">
        <f>IF(AND('Mapa final'!#REF!="Media",'Mapa final'!#REF!="Moderado"),CONCATENATE("R10C",'Mapa final'!#REF!),"")</f>
        <v>#REF!</v>
      </c>
      <c r="AA35" s="53" t="e">
        <f>IF(AND('Mapa final'!#REF!="Media",'Mapa final'!#REF!="Moderado"),CONCATENATE("R10C",'Mapa final'!#REF!),"")</f>
        <v>#REF!</v>
      </c>
      <c r="AB35" s="42" t="e">
        <f>IF(AND('Mapa final'!#REF!="Media",'Mapa final'!#REF!="Mayor"),CONCATENATE("R10C",'Mapa final'!#REF!),"")</f>
        <v>#REF!</v>
      </c>
      <c r="AC35" s="43" t="e">
        <f>IF(AND('Mapa final'!#REF!="Media",'Mapa final'!#REF!="Mayor"),CONCATENATE("R10C",'Mapa final'!#REF!),"")</f>
        <v>#REF!</v>
      </c>
      <c r="AD35" s="43" t="e">
        <f>IF(AND('Mapa final'!#REF!="Media",'Mapa final'!#REF!="Mayor"),CONCATENATE("R10C",'Mapa final'!#REF!),"")</f>
        <v>#REF!</v>
      </c>
      <c r="AE35" s="43" t="e">
        <f>IF(AND('Mapa final'!#REF!="Media",'Mapa final'!#REF!="Mayor"),CONCATENATE("R10C",'Mapa final'!#REF!),"")</f>
        <v>#REF!</v>
      </c>
      <c r="AF35" s="43" t="e">
        <f>IF(AND('Mapa final'!#REF!="Media",'Mapa final'!#REF!="Mayor"),CONCATENATE("R10C",'Mapa final'!#REF!),"")</f>
        <v>#REF!</v>
      </c>
      <c r="AG35" s="44" t="e">
        <f>IF(AND('Mapa final'!#REF!="Media",'Mapa final'!#REF!="Mayor"),CONCATENATE("R10C",'Mapa final'!#REF!),"")</f>
        <v>#REF!</v>
      </c>
      <c r="AH35" s="45" t="e">
        <f>IF(AND('Mapa final'!#REF!="Media",'Mapa final'!#REF!="Catastrófico"),CONCATENATE("R10C",'Mapa final'!#REF!),"")</f>
        <v>#REF!</v>
      </c>
      <c r="AI35" s="46" t="e">
        <f>IF(AND('Mapa final'!#REF!="Media",'Mapa final'!#REF!="Catastrófico"),CONCATENATE("R10C",'Mapa final'!#REF!),"")</f>
        <v>#REF!</v>
      </c>
      <c r="AJ35" s="46" t="e">
        <f>IF(AND('Mapa final'!#REF!="Media",'Mapa final'!#REF!="Catastrófico"),CONCATENATE("R10C",'Mapa final'!#REF!),"")</f>
        <v>#REF!</v>
      </c>
      <c r="AK35" s="46" t="e">
        <f>IF(AND('Mapa final'!#REF!="Media",'Mapa final'!#REF!="Catastrófico"),CONCATENATE("R10C",'Mapa final'!#REF!),"")</f>
        <v>#REF!</v>
      </c>
      <c r="AL35" s="46" t="e">
        <f>IF(AND('Mapa final'!#REF!="Media",'Mapa final'!#REF!="Catastrófico"),CONCATENATE("R10C",'Mapa final'!#REF!),"")</f>
        <v>#REF!</v>
      </c>
      <c r="AM35" s="47" t="e">
        <f>IF(AND('Mapa final'!#REF!="Media",'Mapa final'!#REF!="Catastrófico"),CONCATENATE("R10C",'Mapa final'!#REF!),"")</f>
        <v>#REF!</v>
      </c>
      <c r="AN35" s="67"/>
      <c r="AO35" s="386"/>
      <c r="AP35" s="387"/>
      <c r="AQ35" s="387"/>
      <c r="AR35" s="387"/>
      <c r="AS35" s="387"/>
      <c r="AT35" s="388"/>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302"/>
      <c r="C36" s="302"/>
      <c r="D36" s="303"/>
      <c r="E36" s="340" t="s">
        <v>109</v>
      </c>
      <c r="F36" s="341"/>
      <c r="G36" s="341"/>
      <c r="H36" s="341"/>
      <c r="I36" s="341"/>
      <c r="J36" s="57" t="str">
        <f ca="1">IF(AND('Mapa final'!$AA$10="Baja",'Mapa final'!$AC$10="Leve"),CONCATENATE("R1C",'Mapa final'!$Q$10),"")</f>
        <v/>
      </c>
      <c r="K36" s="58" t="str">
        <f ca="1">IF(AND('Mapa final'!$AA$11="Baja",'Mapa final'!$AC$11="Leve"),CONCATENATE("R1C",'Mapa final'!$Q$11),"")</f>
        <v/>
      </c>
      <c r="L36" s="58" t="str">
        <f>IF(AND('Mapa final'!$AA$12="Baja",'Mapa final'!$AC$12="Leve"),CONCATENATE("R1C",'Mapa final'!$Q$12),"")</f>
        <v/>
      </c>
      <c r="M36" s="58" t="str">
        <f>IF(AND('Mapa final'!$AA$13="Baja",'Mapa final'!$AC$13="Leve"),CONCATENATE("R1C",'Mapa final'!$Q$13),"")</f>
        <v/>
      </c>
      <c r="N36" s="58" t="str">
        <f>IF(AND('Mapa final'!$AA$14="Baja",'Mapa final'!$AC$14="Leve"),CONCATENATE("R1C",'Mapa final'!$Q$14),"")</f>
        <v/>
      </c>
      <c r="O36" s="59" t="str">
        <f>IF(AND('Mapa final'!$AA$15="Baja",'Mapa final'!$AC$15="Leve"),CONCATENATE("R1C",'Mapa final'!$Q$15),"")</f>
        <v/>
      </c>
      <c r="P36" s="48" t="str">
        <f ca="1">IF(AND('Mapa final'!$AA$10="Baja",'Mapa final'!$AC$10="Menor"),CONCATENATE("R1C",'Mapa final'!$Q$10),"")</f>
        <v/>
      </c>
      <c r="Q36" s="49" t="str">
        <f ca="1">IF(AND('Mapa final'!$AA$11="Baja",'Mapa final'!$AC$11="Menor"),CONCATENATE("R1C",'Mapa final'!$Q$11),"")</f>
        <v/>
      </c>
      <c r="R36" s="49" t="str">
        <f>IF(AND('Mapa final'!$AA$12="Baja",'Mapa final'!$AC$12="Menor"),CONCATENATE("R1C",'Mapa final'!$Q$12),"")</f>
        <v/>
      </c>
      <c r="S36" s="49" t="str">
        <f>IF(AND('Mapa final'!$AA$13="Baja",'Mapa final'!$AC$13="Menor"),CONCATENATE("R1C",'Mapa final'!$Q$13),"")</f>
        <v/>
      </c>
      <c r="T36" s="49" t="str">
        <f>IF(AND('Mapa final'!$AA$14="Baja",'Mapa final'!$AC$14="Menor"),CONCATENATE("R1C",'Mapa final'!$Q$14),"")</f>
        <v/>
      </c>
      <c r="U36" s="50" t="str">
        <f>IF(AND('Mapa final'!$AA$15="Baja",'Mapa final'!$AC$15="Menor"),CONCATENATE("R1C",'Mapa final'!$Q$15),"")</f>
        <v/>
      </c>
      <c r="V36" s="48" t="str">
        <f ca="1">IF(AND('Mapa final'!$AA$10="Baja",'Mapa final'!$AC$10="Moderado"),CONCATENATE("R1C",'Mapa final'!$Q$10),"")</f>
        <v/>
      </c>
      <c r="W36" s="49" t="str">
        <f ca="1">IF(AND('Mapa final'!$AA$11="Baja",'Mapa final'!$AC$11="Moderado"),CONCATENATE("R1C",'Mapa final'!$Q$11),"")</f>
        <v>R1C2</v>
      </c>
      <c r="X36" s="49" t="str">
        <f>IF(AND('Mapa final'!$AA$12="Baja",'Mapa final'!$AC$12="Moderado"),CONCATENATE("R1C",'Mapa final'!$Q$12),"")</f>
        <v/>
      </c>
      <c r="Y36" s="49" t="str">
        <f>IF(AND('Mapa final'!$AA$13="Baja",'Mapa final'!$AC$13="Moderado"),CONCATENATE("R1C",'Mapa final'!$Q$13),"")</f>
        <v/>
      </c>
      <c r="Z36" s="49" t="str">
        <f>IF(AND('Mapa final'!$AA$14="Baja",'Mapa final'!$AC$14="Moderado"),CONCATENATE("R1C",'Mapa final'!$Q$14),"")</f>
        <v/>
      </c>
      <c r="AA36" s="50"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7"/>
      <c r="AO36" s="371" t="s">
        <v>81</v>
      </c>
      <c r="AP36" s="372"/>
      <c r="AQ36" s="372"/>
      <c r="AR36" s="372"/>
      <c r="AS36" s="372"/>
      <c r="AT36" s="37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302"/>
      <c r="C37" s="302"/>
      <c r="D37" s="303"/>
      <c r="E37" s="359"/>
      <c r="F37" s="344"/>
      <c r="G37" s="344"/>
      <c r="H37" s="344"/>
      <c r="I37" s="344"/>
      <c r="J37" s="60" t="e">
        <f>IF(AND('Mapa final'!#REF!="Baja",'Mapa final'!#REF!="Leve"),CONCATENATE("R2C",'Mapa final'!#REF!),"")</f>
        <v>#REF!</v>
      </c>
      <c r="K37" s="61" t="e">
        <f>IF(AND('Mapa final'!#REF!="Baja",'Mapa final'!#REF!="Leve"),CONCATENATE("R2C",'Mapa final'!#REF!),"")</f>
        <v>#REF!</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e">
        <f>IF(AND('Mapa final'!#REF!="Baja",'Mapa final'!#REF!="Menor"),CONCATENATE("R2C",'Mapa final'!#REF!),"")</f>
        <v>#REF!</v>
      </c>
      <c r="Q37" s="52" t="e">
        <f>IF(AND('Mapa final'!#REF!="Baja",'Mapa final'!#REF!="Menor"),CONCATENATE("R2C",'Mapa final'!#REF!),"")</f>
        <v>#REF!</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e">
        <f>IF(AND('Mapa final'!#REF!="Baja",'Mapa final'!#REF!="Moderado"),CONCATENATE("R2C",'Mapa final'!#REF!),"")</f>
        <v>#REF!</v>
      </c>
      <c r="W37" s="52" t="e">
        <f>IF(AND('Mapa final'!#REF!="Baja",'Mapa final'!#REF!="Moderado"),CONCATENATE("R2C",'Mapa final'!#REF!),"")</f>
        <v>#REF!</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e">
        <f>IF(AND('Mapa final'!#REF!="Baja",'Mapa final'!#REF!="Mayor"),CONCATENATE("R2C",'Mapa final'!#REF!),"")</f>
        <v>#REF!</v>
      </c>
      <c r="AC37" s="37" t="e">
        <f>IF(AND('Mapa final'!#REF!="Baja",'Mapa final'!#REF!="Mayor"),CONCATENATE("R2C",'Mapa final'!#REF!),"")</f>
        <v>#REF!</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e">
        <f>IF(AND('Mapa final'!#REF!="Baja",'Mapa final'!#REF!="Catastrófico"),CONCATENATE("R2C",'Mapa final'!#REF!),"")</f>
        <v>#REF!</v>
      </c>
      <c r="AI37" s="40" t="e">
        <f>IF(AND('Mapa final'!#REF!="Baja",'Mapa final'!#REF!="Catastrófico"),CONCATENATE("R2C",'Mapa final'!#REF!),"")</f>
        <v>#REF!</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374"/>
      <c r="AP37" s="375"/>
      <c r="AQ37" s="375"/>
      <c r="AR37" s="375"/>
      <c r="AS37" s="375"/>
      <c r="AT37" s="37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302"/>
      <c r="C38" s="302"/>
      <c r="D38" s="303"/>
      <c r="E38" s="343"/>
      <c r="F38" s="344"/>
      <c r="G38" s="344"/>
      <c r="H38" s="344"/>
      <c r="I38" s="344"/>
      <c r="J38" s="60" t="e">
        <f>IF(AND('Mapa final'!#REF!="Baja",'Mapa final'!#REF!="Leve"),CONCATENATE("R3C",'Mapa final'!#REF!),"")</f>
        <v>#REF!</v>
      </c>
      <c r="K38" s="61" t="e">
        <f>IF(AND('Mapa final'!#REF!="Baja",'Mapa final'!#REF!="Leve"),CONCATENATE("R3C",'Mapa final'!#REF!),"")</f>
        <v>#REF!</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e">
        <f>IF(AND('Mapa final'!#REF!="Baja",'Mapa final'!#REF!="Menor"),CONCATENATE("R3C",'Mapa final'!#REF!),"")</f>
        <v>#REF!</v>
      </c>
      <c r="Q38" s="52" t="e">
        <f>IF(AND('Mapa final'!#REF!="Baja",'Mapa final'!#REF!="Menor"),CONCATENATE("R3C",'Mapa final'!#REF!),"")</f>
        <v>#REF!</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e">
        <f>IF(AND('Mapa final'!#REF!="Baja",'Mapa final'!#REF!="Moderado"),CONCATENATE("R3C",'Mapa final'!#REF!),"")</f>
        <v>#REF!</v>
      </c>
      <c r="W38" s="52" t="e">
        <f>IF(AND('Mapa final'!#REF!="Baja",'Mapa final'!#REF!="Moderado"),CONCATENATE("R3C",'Mapa final'!#REF!),"")</f>
        <v>#REF!</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e">
        <f>IF(AND('Mapa final'!#REF!="Baja",'Mapa final'!#REF!="Mayor"),CONCATENATE("R3C",'Mapa final'!#REF!),"")</f>
        <v>#REF!</v>
      </c>
      <c r="AC38" s="37" t="e">
        <f>IF(AND('Mapa final'!#REF!="Baja",'Mapa final'!#REF!="Mayor"),CONCATENATE("R3C",'Mapa final'!#REF!),"")</f>
        <v>#REF!</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e">
        <f>IF(AND('Mapa final'!#REF!="Baja",'Mapa final'!#REF!="Catastrófico"),CONCATENATE("R3C",'Mapa final'!#REF!),"")</f>
        <v>#REF!</v>
      </c>
      <c r="AI38" s="40" t="e">
        <f>IF(AND('Mapa final'!#REF!="Baja",'Mapa final'!#REF!="Catastrófico"),CONCATENATE("R3C",'Mapa final'!#REF!),"")</f>
        <v>#REF!</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374"/>
      <c r="AP38" s="375"/>
      <c r="AQ38" s="375"/>
      <c r="AR38" s="375"/>
      <c r="AS38" s="375"/>
      <c r="AT38" s="376"/>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302"/>
      <c r="C39" s="302"/>
      <c r="D39" s="303"/>
      <c r="E39" s="343"/>
      <c r="F39" s="344"/>
      <c r="G39" s="344"/>
      <c r="H39" s="344"/>
      <c r="I39" s="344"/>
      <c r="J39" s="60" t="e">
        <f>IF(AND('Mapa final'!#REF!="Baja",'Mapa final'!#REF!="Leve"),CONCATENATE("R4C",'Mapa final'!#REF!),"")</f>
        <v>#REF!</v>
      </c>
      <c r="K39" s="61" t="e">
        <f>IF(AND('Mapa final'!#REF!="Baja",'Mapa final'!#REF!="Leve"),CONCATENATE("R4C",'Mapa final'!#REF!),"")</f>
        <v>#REF!</v>
      </c>
      <c r="L39" s="61" t="e">
        <f>IF(AND('Mapa final'!#REF!="Baja",'Mapa final'!#REF!="Leve"),CONCATENATE("R4C",'Mapa final'!#REF!),"")</f>
        <v>#REF!</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e">
        <f>IF(AND('Mapa final'!#REF!="Baja",'Mapa final'!#REF!="Menor"),CONCATENATE("R4C",'Mapa final'!#REF!),"")</f>
        <v>#REF!</v>
      </c>
      <c r="Q39" s="52" t="e">
        <f>IF(AND('Mapa final'!#REF!="Baja",'Mapa final'!#REF!="Menor"),CONCATENATE("R4C",'Mapa final'!#REF!),"")</f>
        <v>#REF!</v>
      </c>
      <c r="R39" s="52" t="e">
        <f>IF(AND('Mapa final'!#REF!="Baja",'Mapa final'!#REF!="Menor"),CONCATENATE("R4C",'Mapa final'!#REF!),"")</f>
        <v>#REF!</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e">
        <f>IF(AND('Mapa final'!#REF!="Baja",'Mapa final'!#REF!="Moderado"),CONCATENATE("R4C",'Mapa final'!#REF!),"")</f>
        <v>#REF!</v>
      </c>
      <c r="W39" s="52" t="e">
        <f>IF(AND('Mapa final'!#REF!="Baja",'Mapa final'!#REF!="Moderado"),CONCATENATE("R4C",'Mapa final'!#REF!),"")</f>
        <v>#REF!</v>
      </c>
      <c r="X39" s="52" t="e">
        <f>IF(AND('Mapa final'!#REF!="Baja",'Mapa final'!#REF!="Moderado"),CONCATENATE("R4C",'Mapa final'!#REF!),"")</f>
        <v>#REF!</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e">
        <f>IF(AND('Mapa final'!#REF!="Baja",'Mapa final'!#REF!="Mayor"),CONCATENATE("R4C",'Mapa final'!#REF!),"")</f>
        <v>#REF!</v>
      </c>
      <c r="AC39" s="37" t="e">
        <f>IF(AND('Mapa final'!#REF!="Baja",'Mapa final'!#REF!="Mayor"),CONCATENATE("R4C",'Mapa final'!#REF!),"")</f>
        <v>#REF!</v>
      </c>
      <c r="AD39" s="37" t="e">
        <f>IF(AND('Mapa final'!#REF!="Baja",'Mapa final'!#REF!="Mayor"),CONCATENATE("R4C",'Mapa final'!#REF!),"")</f>
        <v>#REF!</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e">
        <f>IF(AND('Mapa final'!#REF!="Baja",'Mapa final'!#REF!="Catastrófico"),CONCATENATE("R4C",'Mapa final'!#REF!),"")</f>
        <v>#REF!</v>
      </c>
      <c r="AI39" s="40" t="e">
        <f>IF(AND('Mapa final'!#REF!="Baja",'Mapa final'!#REF!="Catastrófico"),CONCATENATE("R4C",'Mapa final'!#REF!),"")</f>
        <v>#REF!</v>
      </c>
      <c r="AJ39" s="40" t="e">
        <f>IF(AND('Mapa final'!#REF!="Baja",'Mapa final'!#REF!="Catastrófico"),CONCATENATE("R4C",'Mapa final'!#REF!),"")</f>
        <v>#REF!</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374"/>
      <c r="AP39" s="375"/>
      <c r="AQ39" s="375"/>
      <c r="AR39" s="375"/>
      <c r="AS39" s="375"/>
      <c r="AT39" s="376"/>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302"/>
      <c r="C40" s="302"/>
      <c r="D40" s="303"/>
      <c r="E40" s="343"/>
      <c r="F40" s="344"/>
      <c r="G40" s="344"/>
      <c r="H40" s="344"/>
      <c r="I40" s="344"/>
      <c r="J40" s="60" t="e">
        <f>IF(AND('Mapa final'!#REF!="Baja",'Mapa final'!#REF!="Leve"),CONCATENATE("R5C",'Mapa final'!#REF!),"")</f>
        <v>#REF!</v>
      </c>
      <c r="K40" s="61" t="e">
        <f>IF(AND('Mapa final'!#REF!="Baja",'Mapa final'!#REF!="Leve"),CONCATENATE("R5C",'Mapa final'!#REF!),"")</f>
        <v>#REF!</v>
      </c>
      <c r="L40" s="61" t="e">
        <f>IF(AND('Mapa final'!#REF!="Baja",'Mapa final'!#REF!="Leve"),CONCATENATE("R5C",'Mapa final'!#REF!),"")</f>
        <v>#REF!</v>
      </c>
      <c r="M40" s="61" t="e">
        <f>IF(AND('Mapa final'!#REF!="Baja",'Mapa final'!#REF!="Leve"),CONCATENATE("R5C",'Mapa final'!#REF!),"")</f>
        <v>#REF!</v>
      </c>
      <c r="N40" s="61" t="e">
        <f>IF(AND('Mapa final'!#REF!="Baja",'Mapa final'!#REF!="Leve"),CONCATENATE("R5C",'Mapa final'!#REF!),"")</f>
        <v>#REF!</v>
      </c>
      <c r="O40" s="62" t="e">
        <f>IF(AND('Mapa final'!#REF!="Baja",'Mapa final'!#REF!="Leve"),CONCATENATE("R5C",'Mapa final'!#REF!),"")</f>
        <v>#REF!</v>
      </c>
      <c r="P40" s="51" t="e">
        <f>IF(AND('Mapa final'!#REF!="Baja",'Mapa final'!#REF!="Menor"),CONCATENATE("R5C",'Mapa final'!#REF!),"")</f>
        <v>#REF!</v>
      </c>
      <c r="Q40" s="52" t="e">
        <f>IF(AND('Mapa final'!#REF!="Baja",'Mapa final'!#REF!="Menor"),CONCATENATE("R5C",'Mapa final'!#REF!),"")</f>
        <v>#REF!</v>
      </c>
      <c r="R40" s="52" t="e">
        <f>IF(AND('Mapa final'!#REF!="Baja",'Mapa final'!#REF!="Menor"),CONCATENATE("R5C",'Mapa final'!#REF!),"")</f>
        <v>#REF!</v>
      </c>
      <c r="S40" s="52" t="e">
        <f>IF(AND('Mapa final'!#REF!="Baja",'Mapa final'!#REF!="Menor"),CONCATENATE("R5C",'Mapa final'!#REF!),"")</f>
        <v>#REF!</v>
      </c>
      <c r="T40" s="52" t="e">
        <f>IF(AND('Mapa final'!#REF!="Baja",'Mapa final'!#REF!="Menor"),CONCATENATE("R5C",'Mapa final'!#REF!),"")</f>
        <v>#REF!</v>
      </c>
      <c r="U40" s="53" t="e">
        <f>IF(AND('Mapa final'!#REF!="Baja",'Mapa final'!#REF!="Menor"),CONCATENATE("R5C",'Mapa final'!#REF!),"")</f>
        <v>#REF!</v>
      </c>
      <c r="V40" s="51" t="e">
        <f>IF(AND('Mapa final'!#REF!="Baja",'Mapa final'!#REF!="Moderado"),CONCATENATE("R5C",'Mapa final'!#REF!),"")</f>
        <v>#REF!</v>
      </c>
      <c r="W40" s="52" t="e">
        <f>IF(AND('Mapa final'!#REF!="Baja",'Mapa final'!#REF!="Moderado"),CONCATENATE("R5C",'Mapa final'!#REF!),"")</f>
        <v>#REF!</v>
      </c>
      <c r="X40" s="52" t="e">
        <f>IF(AND('Mapa final'!#REF!="Baja",'Mapa final'!#REF!="Moderado"),CONCATENATE("R5C",'Mapa final'!#REF!),"")</f>
        <v>#REF!</v>
      </c>
      <c r="Y40" s="52" t="e">
        <f>IF(AND('Mapa final'!#REF!="Baja",'Mapa final'!#REF!="Moderado"),CONCATENATE("R5C",'Mapa final'!#REF!),"")</f>
        <v>#REF!</v>
      </c>
      <c r="Z40" s="52" t="e">
        <f>IF(AND('Mapa final'!#REF!="Baja",'Mapa final'!#REF!="Moderado"),CONCATENATE("R5C",'Mapa final'!#REF!),"")</f>
        <v>#REF!</v>
      </c>
      <c r="AA40" s="53" t="e">
        <f>IF(AND('Mapa final'!#REF!="Baja",'Mapa final'!#REF!="Moderado"),CONCATENATE("R5C",'Mapa final'!#REF!),"")</f>
        <v>#REF!</v>
      </c>
      <c r="AB40" s="36" t="e">
        <f>IF(AND('Mapa final'!#REF!="Baja",'Mapa final'!#REF!="Mayor"),CONCATENATE("R5C",'Mapa final'!#REF!),"")</f>
        <v>#REF!</v>
      </c>
      <c r="AC40" s="37" t="e">
        <f>IF(AND('Mapa final'!#REF!="Baja",'Mapa final'!#REF!="Mayor"),CONCATENATE("R5C",'Mapa final'!#REF!),"")</f>
        <v>#REF!</v>
      </c>
      <c r="AD40" s="37" t="e">
        <f>IF(AND('Mapa final'!#REF!="Baja",'Mapa final'!#REF!="Mayor"),CONCATENATE("R5C",'Mapa final'!#REF!),"")</f>
        <v>#REF!</v>
      </c>
      <c r="AE40" s="37" t="e">
        <f>IF(AND('Mapa final'!#REF!="Baja",'Mapa final'!#REF!="Mayor"),CONCATENATE("R5C",'Mapa final'!#REF!),"")</f>
        <v>#REF!</v>
      </c>
      <c r="AF40" s="37" t="e">
        <f>IF(AND('Mapa final'!#REF!="Baja",'Mapa final'!#REF!="Mayor"),CONCATENATE("R5C",'Mapa final'!#REF!),"")</f>
        <v>#REF!</v>
      </c>
      <c r="AG40" s="38" t="e">
        <f>IF(AND('Mapa final'!#REF!="Baja",'Mapa final'!#REF!="Mayor"),CONCATENATE("R5C",'Mapa final'!#REF!),"")</f>
        <v>#REF!</v>
      </c>
      <c r="AH40" s="39" t="e">
        <f>IF(AND('Mapa final'!#REF!="Baja",'Mapa final'!#REF!="Catastrófico"),CONCATENATE("R5C",'Mapa final'!#REF!),"")</f>
        <v>#REF!</v>
      </c>
      <c r="AI40" s="40" t="e">
        <f>IF(AND('Mapa final'!#REF!="Baja",'Mapa final'!#REF!="Catastrófico"),CONCATENATE("R5C",'Mapa final'!#REF!),"")</f>
        <v>#REF!</v>
      </c>
      <c r="AJ40" s="40" t="e">
        <f>IF(AND('Mapa final'!#REF!="Baja",'Mapa final'!#REF!="Catastrófico"),CONCATENATE("R5C",'Mapa final'!#REF!),"")</f>
        <v>#REF!</v>
      </c>
      <c r="AK40" s="40" t="e">
        <f>IF(AND('Mapa final'!#REF!="Baja",'Mapa final'!#REF!="Catastrófico"),CONCATENATE("R5C",'Mapa final'!#REF!),"")</f>
        <v>#REF!</v>
      </c>
      <c r="AL40" s="40" t="e">
        <f>IF(AND('Mapa final'!#REF!="Baja",'Mapa final'!#REF!="Catastrófico"),CONCATENATE("R5C",'Mapa final'!#REF!),"")</f>
        <v>#REF!</v>
      </c>
      <c r="AM40" s="41" t="e">
        <f>IF(AND('Mapa final'!#REF!="Baja",'Mapa final'!#REF!="Catastrófico"),CONCATENATE("R5C",'Mapa final'!#REF!),"")</f>
        <v>#REF!</v>
      </c>
      <c r="AN40" s="67"/>
      <c r="AO40" s="374"/>
      <c r="AP40" s="375"/>
      <c r="AQ40" s="375"/>
      <c r="AR40" s="375"/>
      <c r="AS40" s="375"/>
      <c r="AT40" s="376"/>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302"/>
      <c r="C41" s="302"/>
      <c r="D41" s="303"/>
      <c r="E41" s="343"/>
      <c r="F41" s="344"/>
      <c r="G41" s="344"/>
      <c r="H41" s="344"/>
      <c r="I41" s="344"/>
      <c r="J41" s="60" t="e">
        <f>IF(AND('Mapa final'!#REF!="Baja",'Mapa final'!#REF!="Leve"),CONCATENATE("R6C",'Mapa final'!#REF!),"")</f>
        <v>#REF!</v>
      </c>
      <c r="K41" s="61" t="e">
        <f>IF(AND('Mapa final'!#REF!="Baja",'Mapa final'!#REF!="Leve"),CONCATENATE("R6C",'Mapa final'!#REF!),"")</f>
        <v>#REF!</v>
      </c>
      <c r="L41" s="61" t="e">
        <f>IF(AND('Mapa final'!#REF!="Baja",'Mapa final'!#REF!="Leve"),CONCATENATE("R6C",'Mapa final'!#REF!),"")</f>
        <v>#REF!</v>
      </c>
      <c r="M41" s="61" t="e">
        <f>IF(AND('Mapa final'!#REF!="Baja",'Mapa final'!#REF!="Leve"),CONCATENATE("R6C",'Mapa final'!#REF!),"")</f>
        <v>#REF!</v>
      </c>
      <c r="N41" s="61" t="e">
        <f>IF(AND('Mapa final'!#REF!="Baja",'Mapa final'!#REF!="Leve"),CONCATENATE("R6C",'Mapa final'!#REF!),"")</f>
        <v>#REF!</v>
      </c>
      <c r="O41" s="62" t="e">
        <f>IF(AND('Mapa final'!#REF!="Baja",'Mapa final'!#REF!="Leve"),CONCATENATE("R6C",'Mapa final'!#REF!),"")</f>
        <v>#REF!</v>
      </c>
      <c r="P41" s="51" t="e">
        <f>IF(AND('Mapa final'!#REF!="Baja",'Mapa final'!#REF!="Menor"),CONCATENATE("R6C",'Mapa final'!#REF!),"")</f>
        <v>#REF!</v>
      </c>
      <c r="Q41" s="52" t="e">
        <f>IF(AND('Mapa final'!#REF!="Baja",'Mapa final'!#REF!="Menor"),CONCATENATE("R6C",'Mapa final'!#REF!),"")</f>
        <v>#REF!</v>
      </c>
      <c r="R41" s="52" t="e">
        <f>IF(AND('Mapa final'!#REF!="Baja",'Mapa final'!#REF!="Menor"),CONCATENATE("R6C",'Mapa final'!#REF!),"")</f>
        <v>#REF!</v>
      </c>
      <c r="S41" s="52" t="e">
        <f>IF(AND('Mapa final'!#REF!="Baja",'Mapa final'!#REF!="Menor"),CONCATENATE("R6C",'Mapa final'!#REF!),"")</f>
        <v>#REF!</v>
      </c>
      <c r="T41" s="52" t="e">
        <f>IF(AND('Mapa final'!#REF!="Baja",'Mapa final'!#REF!="Menor"),CONCATENATE("R6C",'Mapa final'!#REF!),"")</f>
        <v>#REF!</v>
      </c>
      <c r="U41" s="53" t="e">
        <f>IF(AND('Mapa final'!#REF!="Baja",'Mapa final'!#REF!="Menor"),CONCATENATE("R6C",'Mapa final'!#REF!),"")</f>
        <v>#REF!</v>
      </c>
      <c r="V41" s="51" t="e">
        <f>IF(AND('Mapa final'!#REF!="Baja",'Mapa final'!#REF!="Moderado"),CONCATENATE("R6C",'Mapa final'!#REF!),"")</f>
        <v>#REF!</v>
      </c>
      <c r="W41" s="52" t="e">
        <f>IF(AND('Mapa final'!#REF!="Baja",'Mapa final'!#REF!="Moderado"),CONCATENATE("R6C",'Mapa final'!#REF!),"")</f>
        <v>#REF!</v>
      </c>
      <c r="X41" s="52" t="e">
        <f>IF(AND('Mapa final'!#REF!="Baja",'Mapa final'!#REF!="Moderado"),CONCATENATE("R6C",'Mapa final'!#REF!),"")</f>
        <v>#REF!</v>
      </c>
      <c r="Y41" s="52" t="e">
        <f>IF(AND('Mapa final'!#REF!="Baja",'Mapa final'!#REF!="Moderado"),CONCATENATE("R6C",'Mapa final'!#REF!),"")</f>
        <v>#REF!</v>
      </c>
      <c r="Z41" s="52" t="e">
        <f>IF(AND('Mapa final'!#REF!="Baja",'Mapa final'!#REF!="Moderado"),CONCATENATE("R6C",'Mapa final'!#REF!),"")</f>
        <v>#REF!</v>
      </c>
      <c r="AA41" s="53" t="e">
        <f>IF(AND('Mapa final'!#REF!="Baja",'Mapa final'!#REF!="Moderado"),CONCATENATE("R6C",'Mapa final'!#REF!),"")</f>
        <v>#REF!</v>
      </c>
      <c r="AB41" s="36" t="e">
        <f>IF(AND('Mapa final'!#REF!="Baja",'Mapa final'!#REF!="Mayor"),CONCATENATE("R6C",'Mapa final'!#REF!),"")</f>
        <v>#REF!</v>
      </c>
      <c r="AC41" s="37" t="e">
        <f>IF(AND('Mapa final'!#REF!="Baja",'Mapa final'!#REF!="Mayor"),CONCATENATE("R6C",'Mapa final'!#REF!),"")</f>
        <v>#REF!</v>
      </c>
      <c r="AD41" s="37" t="e">
        <f>IF(AND('Mapa final'!#REF!="Baja",'Mapa final'!#REF!="Mayor"),CONCATENATE("R6C",'Mapa final'!#REF!),"")</f>
        <v>#REF!</v>
      </c>
      <c r="AE41" s="37" t="e">
        <f>IF(AND('Mapa final'!#REF!="Baja",'Mapa final'!#REF!="Mayor"),CONCATENATE("R6C",'Mapa final'!#REF!),"")</f>
        <v>#REF!</v>
      </c>
      <c r="AF41" s="37" t="e">
        <f>IF(AND('Mapa final'!#REF!="Baja",'Mapa final'!#REF!="Mayor"),CONCATENATE("R6C",'Mapa final'!#REF!),"")</f>
        <v>#REF!</v>
      </c>
      <c r="AG41" s="38" t="e">
        <f>IF(AND('Mapa final'!#REF!="Baja",'Mapa final'!#REF!="Mayor"),CONCATENATE("R6C",'Mapa final'!#REF!),"")</f>
        <v>#REF!</v>
      </c>
      <c r="AH41" s="39" t="e">
        <f>IF(AND('Mapa final'!#REF!="Baja",'Mapa final'!#REF!="Catastrófico"),CONCATENATE("R6C",'Mapa final'!#REF!),"")</f>
        <v>#REF!</v>
      </c>
      <c r="AI41" s="40" t="e">
        <f>IF(AND('Mapa final'!#REF!="Baja",'Mapa final'!#REF!="Catastrófico"),CONCATENATE("R6C",'Mapa final'!#REF!),"")</f>
        <v>#REF!</v>
      </c>
      <c r="AJ41" s="40" t="e">
        <f>IF(AND('Mapa final'!#REF!="Baja",'Mapa final'!#REF!="Catastrófico"),CONCATENATE("R6C",'Mapa final'!#REF!),"")</f>
        <v>#REF!</v>
      </c>
      <c r="AK41" s="40" t="e">
        <f>IF(AND('Mapa final'!#REF!="Baja",'Mapa final'!#REF!="Catastrófico"),CONCATENATE("R6C",'Mapa final'!#REF!),"")</f>
        <v>#REF!</v>
      </c>
      <c r="AL41" s="40" t="e">
        <f>IF(AND('Mapa final'!#REF!="Baja",'Mapa final'!#REF!="Catastrófico"),CONCATENATE("R6C",'Mapa final'!#REF!),"")</f>
        <v>#REF!</v>
      </c>
      <c r="AM41" s="41" t="e">
        <f>IF(AND('Mapa final'!#REF!="Baja",'Mapa final'!#REF!="Catastrófico"),CONCATENATE("R6C",'Mapa final'!#REF!),"")</f>
        <v>#REF!</v>
      </c>
      <c r="AN41" s="67"/>
      <c r="AO41" s="374"/>
      <c r="AP41" s="375"/>
      <c r="AQ41" s="375"/>
      <c r="AR41" s="375"/>
      <c r="AS41" s="375"/>
      <c r="AT41" s="376"/>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302"/>
      <c r="C42" s="302"/>
      <c r="D42" s="303"/>
      <c r="E42" s="343"/>
      <c r="F42" s="344"/>
      <c r="G42" s="344"/>
      <c r="H42" s="344"/>
      <c r="I42" s="344"/>
      <c r="J42" s="60" t="e">
        <f>IF(AND('Mapa final'!#REF!="Baja",'Mapa final'!#REF!="Leve"),CONCATENATE("R7C",'Mapa final'!#REF!),"")</f>
        <v>#REF!</v>
      </c>
      <c r="K42" s="61" t="e">
        <f>IF(AND('Mapa final'!#REF!="Baja",'Mapa final'!#REF!="Leve"),CONCATENATE("R7C",'Mapa final'!#REF!),"")</f>
        <v>#REF!</v>
      </c>
      <c r="L42" s="61" t="e">
        <f>IF(AND('Mapa final'!#REF!="Baja",'Mapa final'!#REF!="Leve"),CONCATENATE("R7C",'Mapa final'!#REF!),"")</f>
        <v>#REF!</v>
      </c>
      <c r="M42" s="61" t="e">
        <f>IF(AND('Mapa final'!#REF!="Baja",'Mapa final'!#REF!="Leve"),CONCATENATE("R7C",'Mapa final'!#REF!),"")</f>
        <v>#REF!</v>
      </c>
      <c r="N42" s="61" t="e">
        <f>IF(AND('Mapa final'!#REF!="Baja",'Mapa final'!#REF!="Leve"),CONCATENATE("R7C",'Mapa final'!#REF!),"")</f>
        <v>#REF!</v>
      </c>
      <c r="O42" s="62" t="e">
        <f>IF(AND('Mapa final'!#REF!="Baja",'Mapa final'!#REF!="Leve"),CONCATENATE("R7C",'Mapa final'!#REF!),"")</f>
        <v>#REF!</v>
      </c>
      <c r="P42" s="51" t="e">
        <f>IF(AND('Mapa final'!#REF!="Baja",'Mapa final'!#REF!="Menor"),CONCATENATE("R7C",'Mapa final'!#REF!),"")</f>
        <v>#REF!</v>
      </c>
      <c r="Q42" s="52" t="e">
        <f>IF(AND('Mapa final'!#REF!="Baja",'Mapa final'!#REF!="Menor"),CONCATENATE("R7C",'Mapa final'!#REF!),"")</f>
        <v>#REF!</v>
      </c>
      <c r="R42" s="52" t="e">
        <f>IF(AND('Mapa final'!#REF!="Baja",'Mapa final'!#REF!="Menor"),CONCATENATE("R7C",'Mapa final'!#REF!),"")</f>
        <v>#REF!</v>
      </c>
      <c r="S42" s="52" t="e">
        <f>IF(AND('Mapa final'!#REF!="Baja",'Mapa final'!#REF!="Menor"),CONCATENATE("R7C",'Mapa final'!#REF!),"")</f>
        <v>#REF!</v>
      </c>
      <c r="T42" s="52" t="e">
        <f>IF(AND('Mapa final'!#REF!="Baja",'Mapa final'!#REF!="Menor"),CONCATENATE("R7C",'Mapa final'!#REF!),"")</f>
        <v>#REF!</v>
      </c>
      <c r="U42" s="53" t="e">
        <f>IF(AND('Mapa final'!#REF!="Baja",'Mapa final'!#REF!="Menor"),CONCATENATE("R7C",'Mapa final'!#REF!),"")</f>
        <v>#REF!</v>
      </c>
      <c r="V42" s="51" t="e">
        <f>IF(AND('Mapa final'!#REF!="Baja",'Mapa final'!#REF!="Moderado"),CONCATENATE("R7C",'Mapa final'!#REF!),"")</f>
        <v>#REF!</v>
      </c>
      <c r="W42" s="52" t="e">
        <f>IF(AND('Mapa final'!#REF!="Baja",'Mapa final'!#REF!="Moderado"),CONCATENATE("R7C",'Mapa final'!#REF!),"")</f>
        <v>#REF!</v>
      </c>
      <c r="X42" s="52" t="e">
        <f>IF(AND('Mapa final'!#REF!="Baja",'Mapa final'!#REF!="Moderado"),CONCATENATE("R7C",'Mapa final'!#REF!),"")</f>
        <v>#REF!</v>
      </c>
      <c r="Y42" s="52" t="e">
        <f>IF(AND('Mapa final'!#REF!="Baja",'Mapa final'!#REF!="Moderado"),CONCATENATE("R7C",'Mapa final'!#REF!),"")</f>
        <v>#REF!</v>
      </c>
      <c r="Z42" s="52" t="e">
        <f>IF(AND('Mapa final'!#REF!="Baja",'Mapa final'!#REF!="Moderado"),CONCATENATE("R7C",'Mapa final'!#REF!),"")</f>
        <v>#REF!</v>
      </c>
      <c r="AA42" s="53" t="e">
        <f>IF(AND('Mapa final'!#REF!="Baja",'Mapa final'!#REF!="Moderado"),CONCATENATE("R7C",'Mapa final'!#REF!),"")</f>
        <v>#REF!</v>
      </c>
      <c r="AB42" s="36" t="e">
        <f>IF(AND('Mapa final'!#REF!="Baja",'Mapa final'!#REF!="Mayor"),CONCATENATE("R7C",'Mapa final'!#REF!),"")</f>
        <v>#REF!</v>
      </c>
      <c r="AC42" s="37" t="e">
        <f>IF(AND('Mapa final'!#REF!="Baja",'Mapa final'!#REF!="Mayor"),CONCATENATE("R7C",'Mapa final'!#REF!),"")</f>
        <v>#REF!</v>
      </c>
      <c r="AD42" s="37" t="e">
        <f>IF(AND('Mapa final'!#REF!="Baja",'Mapa final'!#REF!="Mayor"),CONCATENATE("R7C",'Mapa final'!#REF!),"")</f>
        <v>#REF!</v>
      </c>
      <c r="AE42" s="37" t="e">
        <f>IF(AND('Mapa final'!#REF!="Baja",'Mapa final'!#REF!="Mayor"),CONCATENATE("R7C",'Mapa final'!#REF!),"")</f>
        <v>#REF!</v>
      </c>
      <c r="AF42" s="37" t="e">
        <f>IF(AND('Mapa final'!#REF!="Baja",'Mapa final'!#REF!="Mayor"),CONCATENATE("R7C",'Mapa final'!#REF!),"")</f>
        <v>#REF!</v>
      </c>
      <c r="AG42" s="38" t="e">
        <f>IF(AND('Mapa final'!#REF!="Baja",'Mapa final'!#REF!="Mayor"),CONCATENATE("R7C",'Mapa final'!#REF!),"")</f>
        <v>#REF!</v>
      </c>
      <c r="AH42" s="39" t="e">
        <f>IF(AND('Mapa final'!#REF!="Baja",'Mapa final'!#REF!="Catastrófico"),CONCATENATE("R7C",'Mapa final'!#REF!),"")</f>
        <v>#REF!</v>
      </c>
      <c r="AI42" s="40" t="e">
        <f>IF(AND('Mapa final'!#REF!="Baja",'Mapa final'!#REF!="Catastrófico"),CONCATENATE("R7C",'Mapa final'!#REF!),"")</f>
        <v>#REF!</v>
      </c>
      <c r="AJ42" s="40" t="e">
        <f>IF(AND('Mapa final'!#REF!="Baja",'Mapa final'!#REF!="Catastrófico"),CONCATENATE("R7C",'Mapa final'!#REF!),"")</f>
        <v>#REF!</v>
      </c>
      <c r="AK42" s="40" t="e">
        <f>IF(AND('Mapa final'!#REF!="Baja",'Mapa final'!#REF!="Catastrófico"),CONCATENATE("R7C",'Mapa final'!#REF!),"")</f>
        <v>#REF!</v>
      </c>
      <c r="AL42" s="40" t="e">
        <f>IF(AND('Mapa final'!#REF!="Baja",'Mapa final'!#REF!="Catastrófico"),CONCATENATE("R7C",'Mapa final'!#REF!),"")</f>
        <v>#REF!</v>
      </c>
      <c r="AM42" s="41" t="e">
        <f>IF(AND('Mapa final'!#REF!="Baja",'Mapa final'!#REF!="Catastrófico"),CONCATENATE("R7C",'Mapa final'!#REF!),"")</f>
        <v>#REF!</v>
      </c>
      <c r="AN42" s="67"/>
      <c r="AO42" s="374"/>
      <c r="AP42" s="375"/>
      <c r="AQ42" s="375"/>
      <c r="AR42" s="375"/>
      <c r="AS42" s="375"/>
      <c r="AT42" s="376"/>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302"/>
      <c r="C43" s="302"/>
      <c r="D43" s="303"/>
      <c r="E43" s="343"/>
      <c r="F43" s="344"/>
      <c r="G43" s="344"/>
      <c r="H43" s="344"/>
      <c r="I43" s="344"/>
      <c r="J43" s="60" t="e">
        <f>IF(AND('Mapa final'!#REF!="Baja",'Mapa final'!#REF!="Leve"),CONCATENATE("R8C",'Mapa final'!#REF!),"")</f>
        <v>#REF!</v>
      </c>
      <c r="K43" s="61" t="e">
        <f>IF(AND('Mapa final'!#REF!="Baja",'Mapa final'!#REF!="Leve"),CONCATENATE("R8C",'Mapa final'!#REF!),"")</f>
        <v>#REF!</v>
      </c>
      <c r="L43" s="61" t="e">
        <f>IF(AND('Mapa final'!#REF!="Baja",'Mapa final'!#REF!="Leve"),CONCATENATE("R8C",'Mapa final'!#REF!),"")</f>
        <v>#REF!</v>
      </c>
      <c r="M43" s="61" t="e">
        <f>IF(AND('Mapa final'!#REF!="Baja",'Mapa final'!#REF!="Leve"),CONCATENATE("R8C",'Mapa final'!#REF!),"")</f>
        <v>#REF!</v>
      </c>
      <c r="N43" s="61" t="e">
        <f>IF(AND('Mapa final'!#REF!="Baja",'Mapa final'!#REF!="Leve"),CONCATENATE("R8C",'Mapa final'!#REF!),"")</f>
        <v>#REF!</v>
      </c>
      <c r="O43" s="62" t="e">
        <f>IF(AND('Mapa final'!#REF!="Baja",'Mapa final'!#REF!="Leve"),CONCATENATE("R8C",'Mapa final'!#REF!),"")</f>
        <v>#REF!</v>
      </c>
      <c r="P43" s="51" t="e">
        <f>IF(AND('Mapa final'!#REF!="Baja",'Mapa final'!#REF!="Menor"),CONCATENATE("R8C",'Mapa final'!#REF!),"")</f>
        <v>#REF!</v>
      </c>
      <c r="Q43" s="52" t="e">
        <f>IF(AND('Mapa final'!#REF!="Baja",'Mapa final'!#REF!="Menor"),CONCATENATE("R8C",'Mapa final'!#REF!),"")</f>
        <v>#REF!</v>
      </c>
      <c r="R43" s="52" t="e">
        <f>IF(AND('Mapa final'!#REF!="Baja",'Mapa final'!#REF!="Menor"),CONCATENATE("R8C",'Mapa final'!#REF!),"")</f>
        <v>#REF!</v>
      </c>
      <c r="S43" s="52" t="e">
        <f>IF(AND('Mapa final'!#REF!="Baja",'Mapa final'!#REF!="Menor"),CONCATENATE("R8C",'Mapa final'!#REF!),"")</f>
        <v>#REF!</v>
      </c>
      <c r="T43" s="52" t="e">
        <f>IF(AND('Mapa final'!#REF!="Baja",'Mapa final'!#REF!="Menor"),CONCATENATE("R8C",'Mapa final'!#REF!),"")</f>
        <v>#REF!</v>
      </c>
      <c r="U43" s="53" t="e">
        <f>IF(AND('Mapa final'!#REF!="Baja",'Mapa final'!#REF!="Menor"),CONCATENATE("R8C",'Mapa final'!#REF!),"")</f>
        <v>#REF!</v>
      </c>
      <c r="V43" s="51" t="e">
        <f>IF(AND('Mapa final'!#REF!="Baja",'Mapa final'!#REF!="Moderado"),CONCATENATE("R8C",'Mapa final'!#REF!),"")</f>
        <v>#REF!</v>
      </c>
      <c r="W43" s="52" t="e">
        <f>IF(AND('Mapa final'!#REF!="Baja",'Mapa final'!#REF!="Moderado"),CONCATENATE("R8C",'Mapa final'!#REF!),"")</f>
        <v>#REF!</v>
      </c>
      <c r="X43" s="52" t="e">
        <f>IF(AND('Mapa final'!#REF!="Baja",'Mapa final'!#REF!="Moderado"),CONCATENATE("R8C",'Mapa final'!#REF!),"")</f>
        <v>#REF!</v>
      </c>
      <c r="Y43" s="52" t="e">
        <f>IF(AND('Mapa final'!#REF!="Baja",'Mapa final'!#REF!="Moderado"),CONCATENATE("R8C",'Mapa final'!#REF!),"")</f>
        <v>#REF!</v>
      </c>
      <c r="Z43" s="52" t="e">
        <f>IF(AND('Mapa final'!#REF!="Baja",'Mapa final'!#REF!="Moderado"),CONCATENATE("R8C",'Mapa final'!#REF!),"")</f>
        <v>#REF!</v>
      </c>
      <c r="AA43" s="53" t="e">
        <f>IF(AND('Mapa final'!#REF!="Baja",'Mapa final'!#REF!="Moderado"),CONCATENATE("R8C",'Mapa final'!#REF!),"")</f>
        <v>#REF!</v>
      </c>
      <c r="AB43" s="36" t="e">
        <f>IF(AND('Mapa final'!#REF!="Baja",'Mapa final'!#REF!="Mayor"),CONCATENATE("R8C",'Mapa final'!#REF!),"")</f>
        <v>#REF!</v>
      </c>
      <c r="AC43" s="37" t="e">
        <f>IF(AND('Mapa final'!#REF!="Baja",'Mapa final'!#REF!="Mayor"),CONCATENATE("R8C",'Mapa final'!#REF!),"")</f>
        <v>#REF!</v>
      </c>
      <c r="AD43" s="37" t="e">
        <f>IF(AND('Mapa final'!#REF!="Baja",'Mapa final'!#REF!="Mayor"),CONCATENATE("R8C",'Mapa final'!#REF!),"")</f>
        <v>#REF!</v>
      </c>
      <c r="AE43" s="37" t="e">
        <f>IF(AND('Mapa final'!#REF!="Baja",'Mapa final'!#REF!="Mayor"),CONCATENATE("R8C",'Mapa final'!#REF!),"")</f>
        <v>#REF!</v>
      </c>
      <c r="AF43" s="37" t="e">
        <f>IF(AND('Mapa final'!#REF!="Baja",'Mapa final'!#REF!="Mayor"),CONCATENATE("R8C",'Mapa final'!#REF!),"")</f>
        <v>#REF!</v>
      </c>
      <c r="AG43" s="38" t="e">
        <f>IF(AND('Mapa final'!#REF!="Baja",'Mapa final'!#REF!="Mayor"),CONCATENATE("R8C",'Mapa final'!#REF!),"")</f>
        <v>#REF!</v>
      </c>
      <c r="AH43" s="39" t="e">
        <f>IF(AND('Mapa final'!#REF!="Baja",'Mapa final'!#REF!="Catastrófico"),CONCATENATE("R8C",'Mapa final'!#REF!),"")</f>
        <v>#REF!</v>
      </c>
      <c r="AI43" s="40" t="e">
        <f>IF(AND('Mapa final'!#REF!="Baja",'Mapa final'!#REF!="Catastrófico"),CONCATENATE("R8C",'Mapa final'!#REF!),"")</f>
        <v>#REF!</v>
      </c>
      <c r="AJ43" s="40" t="e">
        <f>IF(AND('Mapa final'!#REF!="Baja",'Mapa final'!#REF!="Catastrófico"),CONCATENATE("R8C",'Mapa final'!#REF!),"")</f>
        <v>#REF!</v>
      </c>
      <c r="AK43" s="40" t="e">
        <f>IF(AND('Mapa final'!#REF!="Baja",'Mapa final'!#REF!="Catastrófico"),CONCATENATE("R8C",'Mapa final'!#REF!),"")</f>
        <v>#REF!</v>
      </c>
      <c r="AL43" s="40" t="e">
        <f>IF(AND('Mapa final'!#REF!="Baja",'Mapa final'!#REF!="Catastrófico"),CONCATENATE("R8C",'Mapa final'!#REF!),"")</f>
        <v>#REF!</v>
      </c>
      <c r="AM43" s="41" t="e">
        <f>IF(AND('Mapa final'!#REF!="Baja",'Mapa final'!#REF!="Catastrófico"),CONCATENATE("R8C",'Mapa final'!#REF!),"")</f>
        <v>#REF!</v>
      </c>
      <c r="AN43" s="67"/>
      <c r="AO43" s="374"/>
      <c r="AP43" s="375"/>
      <c r="AQ43" s="375"/>
      <c r="AR43" s="375"/>
      <c r="AS43" s="375"/>
      <c r="AT43" s="376"/>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302"/>
      <c r="C44" s="302"/>
      <c r="D44" s="303"/>
      <c r="E44" s="343"/>
      <c r="F44" s="344"/>
      <c r="G44" s="344"/>
      <c r="H44" s="344"/>
      <c r="I44" s="344"/>
      <c r="J44" s="60" t="e">
        <f>IF(AND('Mapa final'!#REF!="Baja",'Mapa final'!#REF!="Leve"),CONCATENATE("R9C",'Mapa final'!#REF!),"")</f>
        <v>#REF!</v>
      </c>
      <c r="K44" s="61" t="e">
        <f>IF(AND('Mapa final'!#REF!="Baja",'Mapa final'!#REF!="Leve"),CONCATENATE("R9C",'Mapa final'!#REF!),"")</f>
        <v>#REF!</v>
      </c>
      <c r="L44" s="61" t="e">
        <f>IF(AND('Mapa final'!#REF!="Baja",'Mapa final'!#REF!="Leve"),CONCATENATE("R9C",'Mapa final'!#REF!),"")</f>
        <v>#REF!</v>
      </c>
      <c r="M44" s="61" t="e">
        <f>IF(AND('Mapa final'!#REF!="Baja",'Mapa final'!#REF!="Leve"),CONCATENATE("R9C",'Mapa final'!#REF!),"")</f>
        <v>#REF!</v>
      </c>
      <c r="N44" s="61" t="e">
        <f>IF(AND('Mapa final'!#REF!="Baja",'Mapa final'!#REF!="Leve"),CONCATENATE("R9C",'Mapa final'!#REF!),"")</f>
        <v>#REF!</v>
      </c>
      <c r="O44" s="62" t="e">
        <f>IF(AND('Mapa final'!#REF!="Baja",'Mapa final'!#REF!="Leve"),CONCATENATE("R9C",'Mapa final'!#REF!),"")</f>
        <v>#REF!</v>
      </c>
      <c r="P44" s="51" t="e">
        <f>IF(AND('Mapa final'!#REF!="Baja",'Mapa final'!#REF!="Menor"),CONCATENATE("R9C",'Mapa final'!#REF!),"")</f>
        <v>#REF!</v>
      </c>
      <c r="Q44" s="52" t="e">
        <f>IF(AND('Mapa final'!#REF!="Baja",'Mapa final'!#REF!="Menor"),CONCATENATE("R9C",'Mapa final'!#REF!),"")</f>
        <v>#REF!</v>
      </c>
      <c r="R44" s="52" t="e">
        <f>IF(AND('Mapa final'!#REF!="Baja",'Mapa final'!#REF!="Menor"),CONCATENATE("R9C",'Mapa final'!#REF!),"")</f>
        <v>#REF!</v>
      </c>
      <c r="S44" s="52" t="e">
        <f>IF(AND('Mapa final'!#REF!="Baja",'Mapa final'!#REF!="Menor"),CONCATENATE("R9C",'Mapa final'!#REF!),"")</f>
        <v>#REF!</v>
      </c>
      <c r="T44" s="52" t="e">
        <f>IF(AND('Mapa final'!#REF!="Baja",'Mapa final'!#REF!="Menor"),CONCATENATE("R9C",'Mapa final'!#REF!),"")</f>
        <v>#REF!</v>
      </c>
      <c r="U44" s="53" t="e">
        <f>IF(AND('Mapa final'!#REF!="Baja",'Mapa final'!#REF!="Menor"),CONCATENATE("R9C",'Mapa final'!#REF!),"")</f>
        <v>#REF!</v>
      </c>
      <c r="V44" s="51" t="e">
        <f>IF(AND('Mapa final'!#REF!="Baja",'Mapa final'!#REF!="Moderado"),CONCATENATE("R9C",'Mapa final'!#REF!),"")</f>
        <v>#REF!</v>
      </c>
      <c r="W44" s="52" t="e">
        <f>IF(AND('Mapa final'!#REF!="Baja",'Mapa final'!#REF!="Moderado"),CONCATENATE("R9C",'Mapa final'!#REF!),"")</f>
        <v>#REF!</v>
      </c>
      <c r="X44" s="52" t="e">
        <f>IF(AND('Mapa final'!#REF!="Baja",'Mapa final'!#REF!="Moderado"),CONCATENATE("R9C",'Mapa final'!#REF!),"")</f>
        <v>#REF!</v>
      </c>
      <c r="Y44" s="52" t="e">
        <f>IF(AND('Mapa final'!#REF!="Baja",'Mapa final'!#REF!="Moderado"),CONCATENATE("R9C",'Mapa final'!#REF!),"")</f>
        <v>#REF!</v>
      </c>
      <c r="Z44" s="52" t="e">
        <f>IF(AND('Mapa final'!#REF!="Baja",'Mapa final'!#REF!="Moderado"),CONCATENATE("R9C",'Mapa final'!#REF!),"")</f>
        <v>#REF!</v>
      </c>
      <c r="AA44" s="53" t="e">
        <f>IF(AND('Mapa final'!#REF!="Baja",'Mapa final'!#REF!="Moderado"),CONCATENATE("R9C",'Mapa final'!#REF!),"")</f>
        <v>#REF!</v>
      </c>
      <c r="AB44" s="36" t="e">
        <f>IF(AND('Mapa final'!#REF!="Baja",'Mapa final'!#REF!="Mayor"),CONCATENATE("R9C",'Mapa final'!#REF!),"")</f>
        <v>#REF!</v>
      </c>
      <c r="AC44" s="37" t="e">
        <f>IF(AND('Mapa final'!#REF!="Baja",'Mapa final'!#REF!="Mayor"),CONCATENATE("R9C",'Mapa final'!#REF!),"")</f>
        <v>#REF!</v>
      </c>
      <c r="AD44" s="37" t="e">
        <f>IF(AND('Mapa final'!#REF!="Baja",'Mapa final'!#REF!="Mayor"),CONCATENATE("R9C",'Mapa final'!#REF!),"")</f>
        <v>#REF!</v>
      </c>
      <c r="AE44" s="37" t="e">
        <f>IF(AND('Mapa final'!#REF!="Baja",'Mapa final'!#REF!="Mayor"),CONCATENATE("R9C",'Mapa final'!#REF!),"")</f>
        <v>#REF!</v>
      </c>
      <c r="AF44" s="37" t="e">
        <f>IF(AND('Mapa final'!#REF!="Baja",'Mapa final'!#REF!="Mayor"),CONCATENATE("R9C",'Mapa final'!#REF!),"")</f>
        <v>#REF!</v>
      </c>
      <c r="AG44" s="38" t="e">
        <f>IF(AND('Mapa final'!#REF!="Baja",'Mapa final'!#REF!="Mayor"),CONCATENATE("R9C",'Mapa final'!#REF!),"")</f>
        <v>#REF!</v>
      </c>
      <c r="AH44" s="39" t="e">
        <f>IF(AND('Mapa final'!#REF!="Baja",'Mapa final'!#REF!="Catastrófico"),CONCATENATE("R9C",'Mapa final'!#REF!),"")</f>
        <v>#REF!</v>
      </c>
      <c r="AI44" s="40" t="e">
        <f>IF(AND('Mapa final'!#REF!="Baja",'Mapa final'!#REF!="Catastrófico"),CONCATENATE("R9C",'Mapa final'!#REF!),"")</f>
        <v>#REF!</v>
      </c>
      <c r="AJ44" s="40" t="e">
        <f>IF(AND('Mapa final'!#REF!="Baja",'Mapa final'!#REF!="Catastrófico"),CONCATENATE("R9C",'Mapa final'!#REF!),"")</f>
        <v>#REF!</v>
      </c>
      <c r="AK44" s="40" t="e">
        <f>IF(AND('Mapa final'!#REF!="Baja",'Mapa final'!#REF!="Catastrófico"),CONCATENATE("R9C",'Mapa final'!#REF!),"")</f>
        <v>#REF!</v>
      </c>
      <c r="AL44" s="40" t="e">
        <f>IF(AND('Mapa final'!#REF!="Baja",'Mapa final'!#REF!="Catastrófico"),CONCATENATE("R9C",'Mapa final'!#REF!),"")</f>
        <v>#REF!</v>
      </c>
      <c r="AM44" s="41" t="e">
        <f>IF(AND('Mapa final'!#REF!="Baja",'Mapa final'!#REF!="Catastrófico"),CONCATENATE("R9C",'Mapa final'!#REF!),"")</f>
        <v>#REF!</v>
      </c>
      <c r="AN44" s="67"/>
      <c r="AO44" s="374"/>
      <c r="AP44" s="375"/>
      <c r="AQ44" s="375"/>
      <c r="AR44" s="375"/>
      <c r="AS44" s="375"/>
      <c r="AT44" s="376"/>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302"/>
      <c r="C45" s="302"/>
      <c r="D45" s="303"/>
      <c r="E45" s="346"/>
      <c r="F45" s="347"/>
      <c r="G45" s="347"/>
      <c r="H45" s="347"/>
      <c r="I45" s="347"/>
      <c r="J45" s="63" t="e">
        <f>IF(AND('Mapa final'!#REF!="Baja",'Mapa final'!#REF!="Leve"),CONCATENATE("R10C",'Mapa final'!#REF!),"")</f>
        <v>#REF!</v>
      </c>
      <c r="K45" s="64" t="e">
        <f>IF(AND('Mapa final'!#REF!="Baja",'Mapa final'!#REF!="Leve"),CONCATENATE("R10C",'Mapa final'!#REF!),"")</f>
        <v>#REF!</v>
      </c>
      <c r="L45" s="64" t="e">
        <f>IF(AND('Mapa final'!#REF!="Baja",'Mapa final'!#REF!="Leve"),CONCATENATE("R10C",'Mapa final'!#REF!),"")</f>
        <v>#REF!</v>
      </c>
      <c r="M45" s="64" t="e">
        <f>IF(AND('Mapa final'!#REF!="Baja",'Mapa final'!#REF!="Leve"),CONCATENATE("R10C",'Mapa final'!#REF!),"")</f>
        <v>#REF!</v>
      </c>
      <c r="N45" s="64" t="e">
        <f>IF(AND('Mapa final'!#REF!="Baja",'Mapa final'!#REF!="Leve"),CONCATENATE("R10C",'Mapa final'!#REF!),"")</f>
        <v>#REF!</v>
      </c>
      <c r="O45" s="65" t="e">
        <f>IF(AND('Mapa final'!#REF!="Baja",'Mapa final'!#REF!="Leve"),CONCATENATE("R10C",'Mapa final'!#REF!),"")</f>
        <v>#REF!</v>
      </c>
      <c r="P45" s="51" t="e">
        <f>IF(AND('Mapa final'!#REF!="Baja",'Mapa final'!#REF!="Menor"),CONCATENATE("R10C",'Mapa final'!#REF!),"")</f>
        <v>#REF!</v>
      </c>
      <c r="Q45" s="52" t="e">
        <f>IF(AND('Mapa final'!#REF!="Baja",'Mapa final'!#REF!="Menor"),CONCATENATE("R10C",'Mapa final'!#REF!),"")</f>
        <v>#REF!</v>
      </c>
      <c r="R45" s="52" t="e">
        <f>IF(AND('Mapa final'!#REF!="Baja",'Mapa final'!#REF!="Menor"),CONCATENATE("R10C",'Mapa final'!#REF!),"")</f>
        <v>#REF!</v>
      </c>
      <c r="S45" s="52" t="e">
        <f>IF(AND('Mapa final'!#REF!="Baja",'Mapa final'!#REF!="Menor"),CONCATENATE("R10C",'Mapa final'!#REF!),"")</f>
        <v>#REF!</v>
      </c>
      <c r="T45" s="52" t="e">
        <f>IF(AND('Mapa final'!#REF!="Baja",'Mapa final'!#REF!="Menor"),CONCATENATE("R10C",'Mapa final'!#REF!),"")</f>
        <v>#REF!</v>
      </c>
      <c r="U45" s="53" t="e">
        <f>IF(AND('Mapa final'!#REF!="Baja",'Mapa final'!#REF!="Menor"),CONCATENATE("R10C",'Mapa final'!#REF!),"")</f>
        <v>#REF!</v>
      </c>
      <c r="V45" s="54" t="e">
        <f>IF(AND('Mapa final'!#REF!="Baja",'Mapa final'!#REF!="Moderado"),CONCATENATE("R10C",'Mapa final'!#REF!),"")</f>
        <v>#REF!</v>
      </c>
      <c r="W45" s="55" t="e">
        <f>IF(AND('Mapa final'!#REF!="Baja",'Mapa final'!#REF!="Moderado"),CONCATENATE("R10C",'Mapa final'!#REF!),"")</f>
        <v>#REF!</v>
      </c>
      <c r="X45" s="55" t="e">
        <f>IF(AND('Mapa final'!#REF!="Baja",'Mapa final'!#REF!="Moderado"),CONCATENATE("R10C",'Mapa final'!#REF!),"")</f>
        <v>#REF!</v>
      </c>
      <c r="Y45" s="55" t="e">
        <f>IF(AND('Mapa final'!#REF!="Baja",'Mapa final'!#REF!="Moderado"),CONCATENATE("R10C",'Mapa final'!#REF!),"")</f>
        <v>#REF!</v>
      </c>
      <c r="Z45" s="55" t="e">
        <f>IF(AND('Mapa final'!#REF!="Baja",'Mapa final'!#REF!="Moderado"),CONCATENATE("R10C",'Mapa final'!#REF!),"")</f>
        <v>#REF!</v>
      </c>
      <c r="AA45" s="56" t="e">
        <f>IF(AND('Mapa final'!#REF!="Baja",'Mapa final'!#REF!="Moderado"),CONCATENATE("R10C",'Mapa final'!#REF!),"")</f>
        <v>#REF!</v>
      </c>
      <c r="AB45" s="42" t="e">
        <f>IF(AND('Mapa final'!#REF!="Baja",'Mapa final'!#REF!="Mayor"),CONCATENATE("R10C",'Mapa final'!#REF!),"")</f>
        <v>#REF!</v>
      </c>
      <c r="AC45" s="43" t="e">
        <f>IF(AND('Mapa final'!#REF!="Baja",'Mapa final'!#REF!="Mayor"),CONCATENATE("R10C",'Mapa final'!#REF!),"")</f>
        <v>#REF!</v>
      </c>
      <c r="AD45" s="43" t="e">
        <f>IF(AND('Mapa final'!#REF!="Baja",'Mapa final'!#REF!="Mayor"),CONCATENATE("R10C",'Mapa final'!#REF!),"")</f>
        <v>#REF!</v>
      </c>
      <c r="AE45" s="43" t="e">
        <f>IF(AND('Mapa final'!#REF!="Baja",'Mapa final'!#REF!="Mayor"),CONCATENATE("R10C",'Mapa final'!#REF!),"")</f>
        <v>#REF!</v>
      </c>
      <c r="AF45" s="43" t="e">
        <f>IF(AND('Mapa final'!#REF!="Baja",'Mapa final'!#REF!="Mayor"),CONCATENATE("R10C",'Mapa final'!#REF!),"")</f>
        <v>#REF!</v>
      </c>
      <c r="AG45" s="44" t="e">
        <f>IF(AND('Mapa final'!#REF!="Baja",'Mapa final'!#REF!="Mayor"),CONCATENATE("R10C",'Mapa final'!#REF!),"")</f>
        <v>#REF!</v>
      </c>
      <c r="AH45" s="45" t="e">
        <f>IF(AND('Mapa final'!#REF!="Baja",'Mapa final'!#REF!="Catastrófico"),CONCATENATE("R10C",'Mapa final'!#REF!),"")</f>
        <v>#REF!</v>
      </c>
      <c r="AI45" s="46" t="e">
        <f>IF(AND('Mapa final'!#REF!="Baja",'Mapa final'!#REF!="Catastrófico"),CONCATENATE("R10C",'Mapa final'!#REF!),"")</f>
        <v>#REF!</v>
      </c>
      <c r="AJ45" s="46" t="e">
        <f>IF(AND('Mapa final'!#REF!="Baja",'Mapa final'!#REF!="Catastrófico"),CONCATENATE("R10C",'Mapa final'!#REF!),"")</f>
        <v>#REF!</v>
      </c>
      <c r="AK45" s="46" t="e">
        <f>IF(AND('Mapa final'!#REF!="Baja",'Mapa final'!#REF!="Catastrófico"),CONCATENATE("R10C",'Mapa final'!#REF!),"")</f>
        <v>#REF!</v>
      </c>
      <c r="AL45" s="46" t="e">
        <f>IF(AND('Mapa final'!#REF!="Baja",'Mapa final'!#REF!="Catastrófico"),CONCATENATE("R10C",'Mapa final'!#REF!),"")</f>
        <v>#REF!</v>
      </c>
      <c r="AM45" s="47" t="e">
        <f>IF(AND('Mapa final'!#REF!="Baja",'Mapa final'!#REF!="Catastrófico"),CONCATENATE("R10C",'Mapa final'!#REF!),"")</f>
        <v>#REF!</v>
      </c>
      <c r="AN45" s="67"/>
      <c r="AO45" s="377"/>
      <c r="AP45" s="378"/>
      <c r="AQ45" s="378"/>
      <c r="AR45" s="378"/>
      <c r="AS45" s="378"/>
      <c r="AT45" s="379"/>
    </row>
    <row r="46" spans="1:80" ht="46.5" customHeight="1" x14ac:dyDescent="0.45">
      <c r="A46" s="67"/>
      <c r="B46" s="302"/>
      <c r="C46" s="302"/>
      <c r="D46" s="303"/>
      <c r="E46" s="340" t="s">
        <v>108</v>
      </c>
      <c r="F46" s="341"/>
      <c r="G46" s="341"/>
      <c r="H46" s="341"/>
      <c r="I46" s="342"/>
      <c r="J46" s="57" t="str">
        <f ca="1">IF(AND('Mapa final'!$AA$10="Muy Baja",'Mapa final'!$AC$10="Leve"),CONCATENATE("R1C",'Mapa final'!$Q$10),"")</f>
        <v/>
      </c>
      <c r="K46" s="58" t="str">
        <f ca="1">IF(AND('Mapa final'!$AA$11="Muy Baja",'Mapa final'!$AC$11="Leve"),CONCATENATE("R1C",'Mapa final'!$Q$11),"")</f>
        <v/>
      </c>
      <c r="L46" s="58" t="str">
        <f>IF(AND('Mapa final'!$AA$12="Muy Baja",'Mapa final'!$AC$12="Leve"),CONCATENATE("R1C",'Mapa final'!$Q$12),"")</f>
        <v/>
      </c>
      <c r="M46" s="58" t="str">
        <f>IF(AND('Mapa final'!$AA$13="Muy Baja",'Mapa final'!$AC$13="Leve"),CONCATENATE("R1C",'Mapa final'!$Q$13),"")</f>
        <v/>
      </c>
      <c r="N46" s="58" t="str">
        <f>IF(AND('Mapa final'!$AA$14="Muy Baja",'Mapa final'!$AC$14="Leve"),CONCATENATE("R1C",'Mapa final'!$Q$14),"")</f>
        <v/>
      </c>
      <c r="O46" s="59" t="str">
        <f>IF(AND('Mapa final'!$AA$15="Muy Baja",'Mapa final'!$AC$15="Leve"),CONCATENATE("R1C",'Mapa final'!$Q$15),"")</f>
        <v/>
      </c>
      <c r="P46" s="57" t="str">
        <f ca="1">IF(AND('Mapa final'!$AA$10="Muy Baja",'Mapa final'!$AC$10="Menor"),CONCATENATE("R1C",'Mapa final'!$Q$10),"")</f>
        <v/>
      </c>
      <c r="Q46" s="58" t="str">
        <f ca="1">IF(AND('Mapa final'!$AA$11="Muy Baja",'Mapa final'!$AC$11="Menor"),CONCATENATE("R1C",'Mapa final'!$Q$11),"")</f>
        <v/>
      </c>
      <c r="R46" s="58" t="str">
        <f>IF(AND('Mapa final'!$AA$12="Muy Baja",'Mapa final'!$AC$12="Menor"),CONCATENATE("R1C",'Mapa final'!$Q$12),"")</f>
        <v/>
      </c>
      <c r="S46" s="58" t="str">
        <f>IF(AND('Mapa final'!$AA$13="Muy Baja",'Mapa final'!$AC$13="Menor"),CONCATENATE("R1C",'Mapa final'!$Q$13),"")</f>
        <v/>
      </c>
      <c r="T46" s="58" t="str">
        <f>IF(AND('Mapa final'!$AA$14="Muy Baja",'Mapa final'!$AC$14="Menor"),CONCATENATE("R1C",'Mapa final'!$Q$14),"")</f>
        <v/>
      </c>
      <c r="U46" s="59" t="str">
        <f>IF(AND('Mapa final'!$AA$15="Muy Baja",'Mapa final'!$AC$15="Menor"),CONCATENATE("R1C",'Mapa final'!$Q$15),"")</f>
        <v/>
      </c>
      <c r="V46" s="48" t="str">
        <f ca="1">IF(AND('Mapa final'!$AA$10="Muy Baja",'Mapa final'!$AC$10="Moderado"),CONCATENATE("R1C",'Mapa final'!$Q$10),"")</f>
        <v/>
      </c>
      <c r="W46" s="66" t="str">
        <f ca="1">IF(AND('Mapa final'!$AA$11="Muy Baja",'Mapa final'!$AC$11="Moderado"),CONCATENATE("R1C",'Mapa final'!$Q$11),"")</f>
        <v/>
      </c>
      <c r="X46" s="49" t="str">
        <f>IF(AND('Mapa final'!$AA$12="Muy Baja",'Mapa final'!$AC$12="Moderado"),CONCATENATE("R1C",'Mapa final'!$Q$12),"")</f>
        <v/>
      </c>
      <c r="Y46" s="49" t="str">
        <f>IF(AND('Mapa final'!$AA$13="Muy Baja",'Mapa final'!$AC$13="Moderado"),CONCATENATE("R1C",'Mapa final'!$Q$13),"")</f>
        <v/>
      </c>
      <c r="Z46" s="49" t="str">
        <f>IF(AND('Mapa final'!$AA$14="Muy Baja",'Mapa final'!$AC$14="Moderado"),CONCATENATE("R1C",'Mapa final'!$Q$14),"")</f>
        <v/>
      </c>
      <c r="AA46" s="50"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302"/>
      <c r="C47" s="302"/>
      <c r="D47" s="303"/>
      <c r="E47" s="359"/>
      <c r="F47" s="344"/>
      <c r="G47" s="344"/>
      <c r="H47" s="344"/>
      <c r="I47" s="345"/>
      <c r="J47" s="60" t="e">
        <f>IF(AND('Mapa final'!#REF!="Muy Baja",'Mapa final'!#REF!="Leve"),CONCATENATE("R2C",'Mapa final'!#REF!),"")</f>
        <v>#REF!</v>
      </c>
      <c r="K47" s="61" t="e">
        <f>IF(AND('Mapa final'!#REF!="Muy Baja",'Mapa final'!#REF!="Leve"),CONCATENATE("R2C",'Mapa final'!#REF!),"")</f>
        <v>#REF!</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e">
        <f>IF(AND('Mapa final'!#REF!="Muy Baja",'Mapa final'!#REF!="Menor"),CONCATENATE("R2C",'Mapa final'!#REF!),"")</f>
        <v>#REF!</v>
      </c>
      <c r="Q47" s="61" t="e">
        <f>IF(AND('Mapa final'!#REF!="Muy Baja",'Mapa final'!#REF!="Menor"),CONCATENATE("R2C",'Mapa final'!#REF!),"")</f>
        <v>#REF!</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e">
        <f>IF(AND('Mapa final'!#REF!="Muy Baja",'Mapa final'!#REF!="Moderado"),CONCATENATE("R2C",'Mapa final'!#REF!),"")</f>
        <v>#REF!</v>
      </c>
      <c r="W47" s="52" t="e">
        <f>IF(AND('Mapa final'!#REF!="Muy Baja",'Mapa final'!#REF!="Moderado"),CONCATENATE("R2C",'Mapa final'!#REF!),"")</f>
        <v>#REF!</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e">
        <f>IF(AND('Mapa final'!#REF!="Muy Baja",'Mapa final'!#REF!="Mayor"),CONCATENATE("R2C",'Mapa final'!#REF!),"")</f>
        <v>#REF!</v>
      </c>
      <c r="AC47" s="37" t="e">
        <f>IF(AND('Mapa final'!#REF!="Muy Baja",'Mapa final'!#REF!="Mayor"),CONCATENATE("R2C",'Mapa final'!#REF!),"")</f>
        <v>#REF!</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e">
        <f>IF(AND('Mapa final'!#REF!="Muy Baja",'Mapa final'!#REF!="Catastrófico"),CONCATENATE("R2C",'Mapa final'!#REF!),"")</f>
        <v>#REF!</v>
      </c>
      <c r="AI47" s="40" t="e">
        <f>IF(AND('Mapa final'!#REF!="Muy Baja",'Mapa final'!#REF!="Catastrófico"),CONCATENATE("R2C",'Mapa final'!#REF!),"")</f>
        <v>#REF!</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302"/>
      <c r="C48" s="302"/>
      <c r="D48" s="303"/>
      <c r="E48" s="359"/>
      <c r="F48" s="344"/>
      <c r="G48" s="344"/>
      <c r="H48" s="344"/>
      <c r="I48" s="345"/>
      <c r="J48" s="60" t="e">
        <f>IF(AND('Mapa final'!#REF!="Muy Baja",'Mapa final'!#REF!="Leve"),CONCATENATE("R3C",'Mapa final'!#REF!),"")</f>
        <v>#REF!</v>
      </c>
      <c r="K48" s="61" t="e">
        <f>IF(AND('Mapa final'!#REF!="Muy Baja",'Mapa final'!#REF!="Leve"),CONCATENATE("R3C",'Mapa final'!#REF!),"")</f>
        <v>#REF!</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e">
        <f>IF(AND('Mapa final'!#REF!="Muy Baja",'Mapa final'!#REF!="Menor"),CONCATENATE("R3C",'Mapa final'!#REF!),"")</f>
        <v>#REF!</v>
      </c>
      <c r="Q48" s="61" t="e">
        <f>IF(AND('Mapa final'!#REF!="Muy Baja",'Mapa final'!#REF!="Menor"),CONCATENATE("R3C",'Mapa final'!#REF!),"")</f>
        <v>#REF!</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e">
        <f>IF(AND('Mapa final'!#REF!="Muy Baja",'Mapa final'!#REF!="Moderado"),CONCATENATE("R3C",'Mapa final'!#REF!),"")</f>
        <v>#REF!</v>
      </c>
      <c r="W48" s="52" t="e">
        <f>IF(AND('Mapa final'!#REF!="Muy Baja",'Mapa final'!#REF!="Moderado"),CONCATENATE("R3C",'Mapa final'!#REF!),"")</f>
        <v>#REF!</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e">
        <f>IF(AND('Mapa final'!#REF!="Muy Baja",'Mapa final'!#REF!="Mayor"),CONCATENATE("R3C",'Mapa final'!#REF!),"")</f>
        <v>#REF!</v>
      </c>
      <c r="AC48" s="37" t="e">
        <f>IF(AND('Mapa final'!#REF!="Muy Baja",'Mapa final'!#REF!="Mayor"),CONCATENATE("R3C",'Mapa final'!#REF!),"")</f>
        <v>#REF!</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e">
        <f>IF(AND('Mapa final'!#REF!="Muy Baja",'Mapa final'!#REF!="Catastrófico"),CONCATENATE("R3C",'Mapa final'!#REF!),"")</f>
        <v>#REF!</v>
      </c>
      <c r="AI48" s="40" t="e">
        <f>IF(AND('Mapa final'!#REF!="Muy Baja",'Mapa final'!#REF!="Catastrófico"),CONCATENATE("R3C",'Mapa final'!#REF!),"")</f>
        <v>#REF!</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302"/>
      <c r="C49" s="302"/>
      <c r="D49" s="303"/>
      <c r="E49" s="343"/>
      <c r="F49" s="344"/>
      <c r="G49" s="344"/>
      <c r="H49" s="344"/>
      <c r="I49" s="345"/>
      <c r="J49" s="60" t="e">
        <f>IF(AND('Mapa final'!#REF!="Muy Baja",'Mapa final'!#REF!="Leve"),CONCATENATE("R4C",'Mapa final'!#REF!),"")</f>
        <v>#REF!</v>
      </c>
      <c r="K49" s="61" t="e">
        <f>IF(AND('Mapa final'!#REF!="Muy Baja",'Mapa final'!#REF!="Leve"),CONCATENATE("R4C",'Mapa final'!#REF!),"")</f>
        <v>#REF!</v>
      </c>
      <c r="L49" s="61" t="e">
        <f>IF(AND('Mapa final'!#REF!="Muy Baja",'Mapa final'!#REF!="Leve"),CONCATENATE("R4C",'Mapa final'!#REF!),"")</f>
        <v>#REF!</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e">
        <f>IF(AND('Mapa final'!#REF!="Muy Baja",'Mapa final'!#REF!="Menor"),CONCATENATE("R4C",'Mapa final'!#REF!),"")</f>
        <v>#REF!</v>
      </c>
      <c r="Q49" s="61" t="e">
        <f>IF(AND('Mapa final'!#REF!="Muy Baja",'Mapa final'!#REF!="Menor"),CONCATENATE("R4C",'Mapa final'!#REF!),"")</f>
        <v>#REF!</v>
      </c>
      <c r="R49" s="61" t="e">
        <f>IF(AND('Mapa final'!#REF!="Muy Baja",'Mapa final'!#REF!="Menor"),CONCATENATE("R4C",'Mapa final'!#REF!),"")</f>
        <v>#REF!</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e">
        <f>IF(AND('Mapa final'!#REF!="Muy Baja",'Mapa final'!#REF!="Moderado"),CONCATENATE("R4C",'Mapa final'!#REF!),"")</f>
        <v>#REF!</v>
      </c>
      <c r="W49" s="52" t="e">
        <f>IF(AND('Mapa final'!#REF!="Muy Baja",'Mapa final'!#REF!="Moderado"),CONCATENATE("R4C",'Mapa final'!#REF!),"")</f>
        <v>#REF!</v>
      </c>
      <c r="X49" s="52" t="e">
        <f>IF(AND('Mapa final'!#REF!="Muy Baja",'Mapa final'!#REF!="Moderado"),CONCATENATE("R4C",'Mapa final'!#REF!),"")</f>
        <v>#REF!</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e">
        <f>IF(AND('Mapa final'!#REF!="Muy Baja",'Mapa final'!#REF!="Mayor"),CONCATENATE("R4C",'Mapa final'!#REF!),"")</f>
        <v>#REF!</v>
      </c>
      <c r="AC49" s="37" t="e">
        <f>IF(AND('Mapa final'!#REF!="Muy Baja",'Mapa final'!#REF!="Mayor"),CONCATENATE("R4C",'Mapa final'!#REF!),"")</f>
        <v>#REF!</v>
      </c>
      <c r="AD49" s="37" t="e">
        <f>IF(AND('Mapa final'!#REF!="Muy Baja",'Mapa final'!#REF!="Mayor"),CONCATENATE("R4C",'Mapa final'!#REF!),"")</f>
        <v>#REF!</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e">
        <f>IF(AND('Mapa final'!#REF!="Muy Baja",'Mapa final'!#REF!="Catastrófico"),CONCATENATE("R4C",'Mapa final'!#REF!),"")</f>
        <v>#REF!</v>
      </c>
      <c r="AI49" s="40" t="e">
        <f>IF(AND('Mapa final'!#REF!="Muy Baja",'Mapa final'!#REF!="Catastrófico"),CONCATENATE("R4C",'Mapa final'!#REF!),"")</f>
        <v>#REF!</v>
      </c>
      <c r="AJ49" s="40" t="e">
        <f>IF(AND('Mapa final'!#REF!="Muy Baja",'Mapa final'!#REF!="Catastrófico"),CONCATENATE("R4C",'Mapa final'!#REF!),"")</f>
        <v>#REF!</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302"/>
      <c r="C50" s="302"/>
      <c r="D50" s="303"/>
      <c r="E50" s="343"/>
      <c r="F50" s="344"/>
      <c r="G50" s="344"/>
      <c r="H50" s="344"/>
      <c r="I50" s="345"/>
      <c r="J50" s="60" t="e">
        <f>IF(AND('Mapa final'!#REF!="Muy Baja",'Mapa final'!#REF!="Leve"),CONCATENATE("R5C",'Mapa final'!#REF!),"")</f>
        <v>#REF!</v>
      </c>
      <c r="K50" s="61" t="e">
        <f>IF(AND('Mapa final'!#REF!="Muy Baja",'Mapa final'!#REF!="Leve"),CONCATENATE("R5C",'Mapa final'!#REF!),"")</f>
        <v>#REF!</v>
      </c>
      <c r="L50" s="61" t="e">
        <f>IF(AND('Mapa final'!#REF!="Muy Baja",'Mapa final'!#REF!="Leve"),CONCATENATE("R5C",'Mapa final'!#REF!),"")</f>
        <v>#REF!</v>
      </c>
      <c r="M50" s="61" t="e">
        <f>IF(AND('Mapa final'!#REF!="Muy Baja",'Mapa final'!#REF!="Leve"),CONCATENATE("R5C",'Mapa final'!#REF!),"")</f>
        <v>#REF!</v>
      </c>
      <c r="N50" s="61" t="e">
        <f>IF(AND('Mapa final'!#REF!="Muy Baja",'Mapa final'!#REF!="Leve"),CONCATENATE("R5C",'Mapa final'!#REF!),"")</f>
        <v>#REF!</v>
      </c>
      <c r="O50" s="62" t="e">
        <f>IF(AND('Mapa final'!#REF!="Muy Baja",'Mapa final'!#REF!="Leve"),CONCATENATE("R5C",'Mapa final'!#REF!),"")</f>
        <v>#REF!</v>
      </c>
      <c r="P50" s="60" t="e">
        <f>IF(AND('Mapa final'!#REF!="Muy Baja",'Mapa final'!#REF!="Menor"),CONCATENATE("R5C",'Mapa final'!#REF!),"")</f>
        <v>#REF!</v>
      </c>
      <c r="Q50" s="61" t="e">
        <f>IF(AND('Mapa final'!#REF!="Muy Baja",'Mapa final'!#REF!="Menor"),CONCATENATE("R5C",'Mapa final'!#REF!),"")</f>
        <v>#REF!</v>
      </c>
      <c r="R50" s="61" t="e">
        <f>IF(AND('Mapa final'!#REF!="Muy Baja",'Mapa final'!#REF!="Menor"),CONCATENATE("R5C",'Mapa final'!#REF!),"")</f>
        <v>#REF!</v>
      </c>
      <c r="S50" s="61" t="e">
        <f>IF(AND('Mapa final'!#REF!="Muy Baja",'Mapa final'!#REF!="Menor"),CONCATENATE("R5C",'Mapa final'!#REF!),"")</f>
        <v>#REF!</v>
      </c>
      <c r="T50" s="61" t="e">
        <f>IF(AND('Mapa final'!#REF!="Muy Baja",'Mapa final'!#REF!="Menor"),CONCATENATE("R5C",'Mapa final'!#REF!),"")</f>
        <v>#REF!</v>
      </c>
      <c r="U50" s="62" t="e">
        <f>IF(AND('Mapa final'!#REF!="Muy Baja",'Mapa final'!#REF!="Menor"),CONCATENATE("R5C",'Mapa final'!#REF!),"")</f>
        <v>#REF!</v>
      </c>
      <c r="V50" s="51" t="e">
        <f>IF(AND('Mapa final'!#REF!="Muy Baja",'Mapa final'!#REF!="Moderado"),CONCATENATE("R5C",'Mapa final'!#REF!),"")</f>
        <v>#REF!</v>
      </c>
      <c r="W50" s="52" t="e">
        <f>IF(AND('Mapa final'!#REF!="Muy Baja",'Mapa final'!#REF!="Moderado"),CONCATENATE("R5C",'Mapa final'!#REF!),"")</f>
        <v>#REF!</v>
      </c>
      <c r="X50" s="52" t="e">
        <f>IF(AND('Mapa final'!#REF!="Muy Baja",'Mapa final'!#REF!="Moderado"),CONCATENATE("R5C",'Mapa final'!#REF!),"")</f>
        <v>#REF!</v>
      </c>
      <c r="Y50" s="52" t="e">
        <f>IF(AND('Mapa final'!#REF!="Muy Baja",'Mapa final'!#REF!="Moderado"),CONCATENATE("R5C",'Mapa final'!#REF!),"")</f>
        <v>#REF!</v>
      </c>
      <c r="Z50" s="52" t="e">
        <f>IF(AND('Mapa final'!#REF!="Muy Baja",'Mapa final'!#REF!="Moderado"),CONCATENATE("R5C",'Mapa final'!#REF!),"")</f>
        <v>#REF!</v>
      </c>
      <c r="AA50" s="53" t="e">
        <f>IF(AND('Mapa final'!#REF!="Muy Baja",'Mapa final'!#REF!="Moderado"),CONCATENATE("R5C",'Mapa final'!#REF!),"")</f>
        <v>#REF!</v>
      </c>
      <c r="AB50" s="36" t="e">
        <f>IF(AND('Mapa final'!#REF!="Muy Baja",'Mapa final'!#REF!="Mayor"),CONCATENATE("R5C",'Mapa final'!#REF!),"")</f>
        <v>#REF!</v>
      </c>
      <c r="AC50" s="37" t="e">
        <f>IF(AND('Mapa final'!#REF!="Muy Baja",'Mapa final'!#REF!="Mayor"),CONCATENATE("R5C",'Mapa final'!#REF!),"")</f>
        <v>#REF!</v>
      </c>
      <c r="AD50" s="37" t="e">
        <f>IF(AND('Mapa final'!#REF!="Muy Baja",'Mapa final'!#REF!="Mayor"),CONCATENATE("R5C",'Mapa final'!#REF!),"")</f>
        <v>#REF!</v>
      </c>
      <c r="AE50" s="37" t="e">
        <f>IF(AND('Mapa final'!#REF!="Muy Baja",'Mapa final'!#REF!="Mayor"),CONCATENATE("R5C",'Mapa final'!#REF!),"")</f>
        <v>#REF!</v>
      </c>
      <c r="AF50" s="37" t="e">
        <f>IF(AND('Mapa final'!#REF!="Muy Baja",'Mapa final'!#REF!="Mayor"),CONCATENATE("R5C",'Mapa final'!#REF!),"")</f>
        <v>#REF!</v>
      </c>
      <c r="AG50" s="38" t="e">
        <f>IF(AND('Mapa final'!#REF!="Muy Baja",'Mapa final'!#REF!="Mayor"),CONCATENATE("R5C",'Mapa final'!#REF!),"")</f>
        <v>#REF!</v>
      </c>
      <c r="AH50" s="39" t="e">
        <f>IF(AND('Mapa final'!#REF!="Muy Baja",'Mapa final'!#REF!="Catastrófico"),CONCATENATE("R5C",'Mapa final'!#REF!),"")</f>
        <v>#REF!</v>
      </c>
      <c r="AI50" s="40" t="e">
        <f>IF(AND('Mapa final'!#REF!="Muy Baja",'Mapa final'!#REF!="Catastrófico"),CONCATENATE("R5C",'Mapa final'!#REF!),"")</f>
        <v>#REF!</v>
      </c>
      <c r="AJ50" s="40" t="e">
        <f>IF(AND('Mapa final'!#REF!="Muy Baja",'Mapa final'!#REF!="Catastrófico"),CONCATENATE("R5C",'Mapa final'!#REF!),"")</f>
        <v>#REF!</v>
      </c>
      <c r="AK50" s="40" t="e">
        <f>IF(AND('Mapa final'!#REF!="Muy Baja",'Mapa final'!#REF!="Catastrófico"),CONCATENATE("R5C",'Mapa final'!#REF!),"")</f>
        <v>#REF!</v>
      </c>
      <c r="AL50" s="40" t="e">
        <f>IF(AND('Mapa final'!#REF!="Muy Baja",'Mapa final'!#REF!="Catastrófico"),CONCATENATE("R5C",'Mapa final'!#REF!),"")</f>
        <v>#REF!</v>
      </c>
      <c r="AM50" s="41" t="e">
        <f>IF(AND('Mapa final'!#REF!="Muy Baja",'Mapa final'!#REF!="Catastrófico"),CONCATENATE("R5C",'Mapa final'!#REF!),"")</f>
        <v>#REF!</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302"/>
      <c r="C51" s="302"/>
      <c r="D51" s="303"/>
      <c r="E51" s="343"/>
      <c r="F51" s="344"/>
      <c r="G51" s="344"/>
      <c r="H51" s="344"/>
      <c r="I51" s="345"/>
      <c r="J51" s="60" t="e">
        <f>IF(AND('Mapa final'!#REF!="Muy Baja",'Mapa final'!#REF!="Leve"),CONCATENATE("R6C",'Mapa final'!#REF!),"")</f>
        <v>#REF!</v>
      </c>
      <c r="K51" s="61" t="e">
        <f>IF(AND('Mapa final'!#REF!="Muy Baja",'Mapa final'!#REF!="Leve"),CONCATENATE("R6C",'Mapa final'!#REF!),"")</f>
        <v>#REF!</v>
      </c>
      <c r="L51" s="61" t="e">
        <f>IF(AND('Mapa final'!#REF!="Muy Baja",'Mapa final'!#REF!="Leve"),CONCATENATE("R6C",'Mapa final'!#REF!),"")</f>
        <v>#REF!</v>
      </c>
      <c r="M51" s="61" t="e">
        <f>IF(AND('Mapa final'!#REF!="Muy Baja",'Mapa final'!#REF!="Leve"),CONCATENATE("R6C",'Mapa final'!#REF!),"")</f>
        <v>#REF!</v>
      </c>
      <c r="N51" s="61" t="e">
        <f>IF(AND('Mapa final'!#REF!="Muy Baja",'Mapa final'!#REF!="Leve"),CONCATENATE("R6C",'Mapa final'!#REF!),"")</f>
        <v>#REF!</v>
      </c>
      <c r="O51" s="62" t="e">
        <f>IF(AND('Mapa final'!#REF!="Muy Baja",'Mapa final'!#REF!="Leve"),CONCATENATE("R6C",'Mapa final'!#REF!),"")</f>
        <v>#REF!</v>
      </c>
      <c r="P51" s="60" t="e">
        <f>IF(AND('Mapa final'!#REF!="Muy Baja",'Mapa final'!#REF!="Menor"),CONCATENATE("R6C",'Mapa final'!#REF!),"")</f>
        <v>#REF!</v>
      </c>
      <c r="Q51" s="61" t="e">
        <f>IF(AND('Mapa final'!#REF!="Muy Baja",'Mapa final'!#REF!="Menor"),CONCATENATE("R6C",'Mapa final'!#REF!),"")</f>
        <v>#REF!</v>
      </c>
      <c r="R51" s="61" t="e">
        <f>IF(AND('Mapa final'!#REF!="Muy Baja",'Mapa final'!#REF!="Menor"),CONCATENATE("R6C",'Mapa final'!#REF!),"")</f>
        <v>#REF!</v>
      </c>
      <c r="S51" s="61" t="e">
        <f>IF(AND('Mapa final'!#REF!="Muy Baja",'Mapa final'!#REF!="Menor"),CONCATENATE("R6C",'Mapa final'!#REF!),"")</f>
        <v>#REF!</v>
      </c>
      <c r="T51" s="61" t="e">
        <f>IF(AND('Mapa final'!#REF!="Muy Baja",'Mapa final'!#REF!="Menor"),CONCATENATE("R6C",'Mapa final'!#REF!),"")</f>
        <v>#REF!</v>
      </c>
      <c r="U51" s="62" t="e">
        <f>IF(AND('Mapa final'!#REF!="Muy Baja",'Mapa final'!#REF!="Menor"),CONCATENATE("R6C",'Mapa final'!#REF!),"")</f>
        <v>#REF!</v>
      </c>
      <c r="V51" s="51" t="e">
        <f>IF(AND('Mapa final'!#REF!="Muy Baja",'Mapa final'!#REF!="Moderado"),CONCATENATE("R6C",'Mapa final'!#REF!),"")</f>
        <v>#REF!</v>
      </c>
      <c r="W51" s="52" t="e">
        <f>IF(AND('Mapa final'!#REF!="Muy Baja",'Mapa final'!#REF!="Moderado"),CONCATENATE("R6C",'Mapa final'!#REF!),"")</f>
        <v>#REF!</v>
      </c>
      <c r="X51" s="52" t="e">
        <f>IF(AND('Mapa final'!#REF!="Muy Baja",'Mapa final'!#REF!="Moderado"),CONCATENATE("R6C",'Mapa final'!#REF!),"")</f>
        <v>#REF!</v>
      </c>
      <c r="Y51" s="52" t="e">
        <f>IF(AND('Mapa final'!#REF!="Muy Baja",'Mapa final'!#REF!="Moderado"),CONCATENATE("R6C",'Mapa final'!#REF!),"")</f>
        <v>#REF!</v>
      </c>
      <c r="Z51" s="52" t="e">
        <f>IF(AND('Mapa final'!#REF!="Muy Baja",'Mapa final'!#REF!="Moderado"),CONCATENATE("R6C",'Mapa final'!#REF!),"")</f>
        <v>#REF!</v>
      </c>
      <c r="AA51" s="53" t="e">
        <f>IF(AND('Mapa final'!#REF!="Muy Baja",'Mapa final'!#REF!="Moderado"),CONCATENATE("R6C",'Mapa final'!#REF!),"")</f>
        <v>#REF!</v>
      </c>
      <c r="AB51" s="36" t="e">
        <f>IF(AND('Mapa final'!#REF!="Muy Baja",'Mapa final'!#REF!="Mayor"),CONCATENATE("R6C",'Mapa final'!#REF!),"")</f>
        <v>#REF!</v>
      </c>
      <c r="AC51" s="37" t="e">
        <f>IF(AND('Mapa final'!#REF!="Muy Baja",'Mapa final'!#REF!="Mayor"),CONCATENATE("R6C",'Mapa final'!#REF!),"")</f>
        <v>#REF!</v>
      </c>
      <c r="AD51" s="37" t="e">
        <f>IF(AND('Mapa final'!#REF!="Muy Baja",'Mapa final'!#REF!="Mayor"),CONCATENATE("R6C",'Mapa final'!#REF!),"")</f>
        <v>#REF!</v>
      </c>
      <c r="AE51" s="37" t="e">
        <f>IF(AND('Mapa final'!#REF!="Muy Baja",'Mapa final'!#REF!="Mayor"),CONCATENATE("R6C",'Mapa final'!#REF!),"")</f>
        <v>#REF!</v>
      </c>
      <c r="AF51" s="37" t="e">
        <f>IF(AND('Mapa final'!#REF!="Muy Baja",'Mapa final'!#REF!="Mayor"),CONCATENATE("R6C",'Mapa final'!#REF!),"")</f>
        <v>#REF!</v>
      </c>
      <c r="AG51" s="38" t="e">
        <f>IF(AND('Mapa final'!#REF!="Muy Baja",'Mapa final'!#REF!="Mayor"),CONCATENATE("R6C",'Mapa final'!#REF!),"")</f>
        <v>#REF!</v>
      </c>
      <c r="AH51" s="39" t="e">
        <f>IF(AND('Mapa final'!#REF!="Muy Baja",'Mapa final'!#REF!="Catastrófico"),CONCATENATE("R6C",'Mapa final'!#REF!),"")</f>
        <v>#REF!</v>
      </c>
      <c r="AI51" s="40" t="e">
        <f>IF(AND('Mapa final'!#REF!="Muy Baja",'Mapa final'!#REF!="Catastrófico"),CONCATENATE("R6C",'Mapa final'!#REF!),"")</f>
        <v>#REF!</v>
      </c>
      <c r="AJ51" s="40" t="e">
        <f>IF(AND('Mapa final'!#REF!="Muy Baja",'Mapa final'!#REF!="Catastrófico"),CONCATENATE("R6C",'Mapa final'!#REF!),"")</f>
        <v>#REF!</v>
      </c>
      <c r="AK51" s="40" t="e">
        <f>IF(AND('Mapa final'!#REF!="Muy Baja",'Mapa final'!#REF!="Catastrófico"),CONCATENATE("R6C",'Mapa final'!#REF!),"")</f>
        <v>#REF!</v>
      </c>
      <c r="AL51" s="40" t="e">
        <f>IF(AND('Mapa final'!#REF!="Muy Baja",'Mapa final'!#REF!="Catastrófico"),CONCATENATE("R6C",'Mapa final'!#REF!),"")</f>
        <v>#REF!</v>
      </c>
      <c r="AM51" s="41" t="e">
        <f>IF(AND('Mapa final'!#REF!="Muy Baja",'Mapa final'!#REF!="Catastrófico"),CONCATENATE("R6C",'Mapa final'!#REF!),"")</f>
        <v>#REF!</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302"/>
      <c r="C52" s="302"/>
      <c r="D52" s="303"/>
      <c r="E52" s="343"/>
      <c r="F52" s="344"/>
      <c r="G52" s="344"/>
      <c r="H52" s="344"/>
      <c r="I52" s="345"/>
      <c r="J52" s="60" t="e">
        <f>IF(AND('Mapa final'!#REF!="Muy Baja",'Mapa final'!#REF!="Leve"),CONCATENATE("R7C",'Mapa final'!#REF!),"")</f>
        <v>#REF!</v>
      </c>
      <c r="K52" s="61" t="e">
        <f>IF(AND('Mapa final'!#REF!="Muy Baja",'Mapa final'!#REF!="Leve"),CONCATENATE("R7C",'Mapa final'!#REF!),"")</f>
        <v>#REF!</v>
      </c>
      <c r="L52" s="61" t="e">
        <f>IF(AND('Mapa final'!#REF!="Muy Baja",'Mapa final'!#REF!="Leve"),CONCATENATE("R7C",'Mapa final'!#REF!),"")</f>
        <v>#REF!</v>
      </c>
      <c r="M52" s="61" t="e">
        <f>IF(AND('Mapa final'!#REF!="Muy Baja",'Mapa final'!#REF!="Leve"),CONCATENATE("R7C",'Mapa final'!#REF!),"")</f>
        <v>#REF!</v>
      </c>
      <c r="N52" s="61" t="e">
        <f>IF(AND('Mapa final'!#REF!="Muy Baja",'Mapa final'!#REF!="Leve"),CONCATENATE("R7C",'Mapa final'!#REF!),"")</f>
        <v>#REF!</v>
      </c>
      <c r="O52" s="62" t="e">
        <f>IF(AND('Mapa final'!#REF!="Muy Baja",'Mapa final'!#REF!="Leve"),CONCATENATE("R7C",'Mapa final'!#REF!),"")</f>
        <v>#REF!</v>
      </c>
      <c r="P52" s="60" t="e">
        <f>IF(AND('Mapa final'!#REF!="Muy Baja",'Mapa final'!#REF!="Menor"),CONCATENATE("R7C",'Mapa final'!#REF!),"")</f>
        <v>#REF!</v>
      </c>
      <c r="Q52" s="61" t="e">
        <f>IF(AND('Mapa final'!#REF!="Muy Baja",'Mapa final'!#REF!="Menor"),CONCATENATE("R7C",'Mapa final'!#REF!),"")</f>
        <v>#REF!</v>
      </c>
      <c r="R52" s="61" t="e">
        <f>IF(AND('Mapa final'!#REF!="Muy Baja",'Mapa final'!#REF!="Menor"),CONCATENATE("R7C",'Mapa final'!#REF!),"")</f>
        <v>#REF!</v>
      </c>
      <c r="S52" s="61" t="e">
        <f>IF(AND('Mapa final'!#REF!="Muy Baja",'Mapa final'!#REF!="Menor"),CONCATENATE("R7C",'Mapa final'!#REF!),"")</f>
        <v>#REF!</v>
      </c>
      <c r="T52" s="61" t="e">
        <f>IF(AND('Mapa final'!#REF!="Muy Baja",'Mapa final'!#REF!="Menor"),CONCATENATE("R7C",'Mapa final'!#REF!),"")</f>
        <v>#REF!</v>
      </c>
      <c r="U52" s="62" t="e">
        <f>IF(AND('Mapa final'!#REF!="Muy Baja",'Mapa final'!#REF!="Menor"),CONCATENATE("R7C",'Mapa final'!#REF!),"")</f>
        <v>#REF!</v>
      </c>
      <c r="V52" s="51" t="e">
        <f>IF(AND('Mapa final'!#REF!="Muy Baja",'Mapa final'!#REF!="Moderado"),CONCATENATE("R7C",'Mapa final'!#REF!),"")</f>
        <v>#REF!</v>
      </c>
      <c r="W52" s="52" t="e">
        <f>IF(AND('Mapa final'!#REF!="Muy Baja",'Mapa final'!#REF!="Moderado"),CONCATENATE("R7C",'Mapa final'!#REF!),"")</f>
        <v>#REF!</v>
      </c>
      <c r="X52" s="52" t="e">
        <f>IF(AND('Mapa final'!#REF!="Muy Baja",'Mapa final'!#REF!="Moderado"),CONCATENATE("R7C",'Mapa final'!#REF!),"")</f>
        <v>#REF!</v>
      </c>
      <c r="Y52" s="52" t="e">
        <f>IF(AND('Mapa final'!#REF!="Muy Baja",'Mapa final'!#REF!="Moderado"),CONCATENATE("R7C",'Mapa final'!#REF!),"")</f>
        <v>#REF!</v>
      </c>
      <c r="Z52" s="52" t="e">
        <f>IF(AND('Mapa final'!#REF!="Muy Baja",'Mapa final'!#REF!="Moderado"),CONCATENATE("R7C",'Mapa final'!#REF!),"")</f>
        <v>#REF!</v>
      </c>
      <c r="AA52" s="53" t="e">
        <f>IF(AND('Mapa final'!#REF!="Muy Baja",'Mapa final'!#REF!="Moderado"),CONCATENATE("R7C",'Mapa final'!#REF!),"")</f>
        <v>#REF!</v>
      </c>
      <c r="AB52" s="36" t="e">
        <f>IF(AND('Mapa final'!#REF!="Muy Baja",'Mapa final'!#REF!="Mayor"),CONCATENATE("R7C",'Mapa final'!#REF!),"")</f>
        <v>#REF!</v>
      </c>
      <c r="AC52" s="37" t="e">
        <f>IF(AND('Mapa final'!#REF!="Muy Baja",'Mapa final'!#REF!="Mayor"),CONCATENATE("R7C",'Mapa final'!#REF!),"")</f>
        <v>#REF!</v>
      </c>
      <c r="AD52" s="37" t="e">
        <f>IF(AND('Mapa final'!#REF!="Muy Baja",'Mapa final'!#REF!="Mayor"),CONCATENATE("R7C",'Mapa final'!#REF!),"")</f>
        <v>#REF!</v>
      </c>
      <c r="AE52" s="37" t="e">
        <f>IF(AND('Mapa final'!#REF!="Muy Baja",'Mapa final'!#REF!="Mayor"),CONCATENATE("R7C",'Mapa final'!#REF!),"")</f>
        <v>#REF!</v>
      </c>
      <c r="AF52" s="37" t="e">
        <f>IF(AND('Mapa final'!#REF!="Muy Baja",'Mapa final'!#REF!="Mayor"),CONCATENATE("R7C",'Mapa final'!#REF!),"")</f>
        <v>#REF!</v>
      </c>
      <c r="AG52" s="38" t="e">
        <f>IF(AND('Mapa final'!#REF!="Muy Baja",'Mapa final'!#REF!="Mayor"),CONCATENATE("R7C",'Mapa final'!#REF!),"")</f>
        <v>#REF!</v>
      </c>
      <c r="AH52" s="39" t="e">
        <f>IF(AND('Mapa final'!#REF!="Muy Baja",'Mapa final'!#REF!="Catastrófico"),CONCATENATE("R7C",'Mapa final'!#REF!),"")</f>
        <v>#REF!</v>
      </c>
      <c r="AI52" s="40" t="e">
        <f>IF(AND('Mapa final'!#REF!="Muy Baja",'Mapa final'!#REF!="Catastrófico"),CONCATENATE("R7C",'Mapa final'!#REF!),"")</f>
        <v>#REF!</v>
      </c>
      <c r="AJ52" s="40" t="e">
        <f>IF(AND('Mapa final'!#REF!="Muy Baja",'Mapa final'!#REF!="Catastrófico"),CONCATENATE("R7C",'Mapa final'!#REF!),"")</f>
        <v>#REF!</v>
      </c>
      <c r="AK52" s="40" t="e">
        <f>IF(AND('Mapa final'!#REF!="Muy Baja",'Mapa final'!#REF!="Catastrófico"),CONCATENATE("R7C",'Mapa final'!#REF!),"")</f>
        <v>#REF!</v>
      </c>
      <c r="AL52" s="40" t="e">
        <f>IF(AND('Mapa final'!#REF!="Muy Baja",'Mapa final'!#REF!="Catastrófico"),CONCATENATE("R7C",'Mapa final'!#REF!),"")</f>
        <v>#REF!</v>
      </c>
      <c r="AM52" s="41" t="e">
        <f>IF(AND('Mapa final'!#REF!="Muy Baja",'Mapa final'!#REF!="Catastrófico"),CONCATENATE("R7C",'Mapa final'!#REF!),"")</f>
        <v>#REF!</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302"/>
      <c r="C53" s="302"/>
      <c r="D53" s="303"/>
      <c r="E53" s="343"/>
      <c r="F53" s="344"/>
      <c r="G53" s="344"/>
      <c r="H53" s="344"/>
      <c r="I53" s="345"/>
      <c r="J53" s="60" t="e">
        <f>IF(AND('Mapa final'!#REF!="Muy Baja",'Mapa final'!#REF!="Leve"),CONCATENATE("R8C",'Mapa final'!#REF!),"")</f>
        <v>#REF!</v>
      </c>
      <c r="K53" s="61" t="e">
        <f>IF(AND('Mapa final'!#REF!="Muy Baja",'Mapa final'!#REF!="Leve"),CONCATENATE("R8C",'Mapa final'!#REF!),"")</f>
        <v>#REF!</v>
      </c>
      <c r="L53" s="61" t="e">
        <f>IF(AND('Mapa final'!#REF!="Muy Baja",'Mapa final'!#REF!="Leve"),CONCATENATE("R8C",'Mapa final'!#REF!),"")</f>
        <v>#REF!</v>
      </c>
      <c r="M53" s="61" t="e">
        <f>IF(AND('Mapa final'!#REF!="Muy Baja",'Mapa final'!#REF!="Leve"),CONCATENATE("R8C",'Mapa final'!#REF!),"")</f>
        <v>#REF!</v>
      </c>
      <c r="N53" s="61" t="e">
        <f>IF(AND('Mapa final'!#REF!="Muy Baja",'Mapa final'!#REF!="Leve"),CONCATENATE("R8C",'Mapa final'!#REF!),"")</f>
        <v>#REF!</v>
      </c>
      <c r="O53" s="62" t="e">
        <f>IF(AND('Mapa final'!#REF!="Muy Baja",'Mapa final'!#REF!="Leve"),CONCATENATE("R8C",'Mapa final'!#REF!),"")</f>
        <v>#REF!</v>
      </c>
      <c r="P53" s="60" t="e">
        <f>IF(AND('Mapa final'!#REF!="Muy Baja",'Mapa final'!#REF!="Menor"),CONCATENATE("R8C",'Mapa final'!#REF!),"")</f>
        <v>#REF!</v>
      </c>
      <c r="Q53" s="61" t="e">
        <f>IF(AND('Mapa final'!#REF!="Muy Baja",'Mapa final'!#REF!="Menor"),CONCATENATE("R8C",'Mapa final'!#REF!),"")</f>
        <v>#REF!</v>
      </c>
      <c r="R53" s="61" t="e">
        <f>IF(AND('Mapa final'!#REF!="Muy Baja",'Mapa final'!#REF!="Menor"),CONCATENATE("R8C",'Mapa final'!#REF!),"")</f>
        <v>#REF!</v>
      </c>
      <c r="S53" s="61" t="e">
        <f>IF(AND('Mapa final'!#REF!="Muy Baja",'Mapa final'!#REF!="Menor"),CONCATENATE("R8C",'Mapa final'!#REF!),"")</f>
        <v>#REF!</v>
      </c>
      <c r="T53" s="61" t="e">
        <f>IF(AND('Mapa final'!#REF!="Muy Baja",'Mapa final'!#REF!="Menor"),CONCATENATE("R8C",'Mapa final'!#REF!),"")</f>
        <v>#REF!</v>
      </c>
      <c r="U53" s="62" t="e">
        <f>IF(AND('Mapa final'!#REF!="Muy Baja",'Mapa final'!#REF!="Menor"),CONCATENATE("R8C",'Mapa final'!#REF!),"")</f>
        <v>#REF!</v>
      </c>
      <c r="V53" s="51" t="e">
        <f>IF(AND('Mapa final'!#REF!="Muy Baja",'Mapa final'!#REF!="Moderado"),CONCATENATE("R8C",'Mapa final'!#REF!),"")</f>
        <v>#REF!</v>
      </c>
      <c r="W53" s="52" t="e">
        <f>IF(AND('Mapa final'!#REF!="Muy Baja",'Mapa final'!#REF!="Moderado"),CONCATENATE("R8C",'Mapa final'!#REF!),"")</f>
        <v>#REF!</v>
      </c>
      <c r="X53" s="52" t="e">
        <f>IF(AND('Mapa final'!#REF!="Muy Baja",'Mapa final'!#REF!="Moderado"),CONCATENATE("R8C",'Mapa final'!#REF!),"")</f>
        <v>#REF!</v>
      </c>
      <c r="Y53" s="52" t="e">
        <f>IF(AND('Mapa final'!#REF!="Muy Baja",'Mapa final'!#REF!="Moderado"),CONCATENATE("R8C",'Mapa final'!#REF!),"")</f>
        <v>#REF!</v>
      </c>
      <c r="Z53" s="52" t="e">
        <f>IF(AND('Mapa final'!#REF!="Muy Baja",'Mapa final'!#REF!="Moderado"),CONCATENATE("R8C",'Mapa final'!#REF!),"")</f>
        <v>#REF!</v>
      </c>
      <c r="AA53" s="53" t="e">
        <f>IF(AND('Mapa final'!#REF!="Muy Baja",'Mapa final'!#REF!="Moderado"),CONCATENATE("R8C",'Mapa final'!#REF!),"")</f>
        <v>#REF!</v>
      </c>
      <c r="AB53" s="36" t="e">
        <f>IF(AND('Mapa final'!#REF!="Muy Baja",'Mapa final'!#REF!="Mayor"),CONCATENATE("R8C",'Mapa final'!#REF!),"")</f>
        <v>#REF!</v>
      </c>
      <c r="AC53" s="37" t="e">
        <f>IF(AND('Mapa final'!#REF!="Muy Baja",'Mapa final'!#REF!="Mayor"),CONCATENATE("R8C",'Mapa final'!#REF!),"")</f>
        <v>#REF!</v>
      </c>
      <c r="AD53" s="37" t="e">
        <f>IF(AND('Mapa final'!#REF!="Muy Baja",'Mapa final'!#REF!="Mayor"),CONCATENATE("R8C",'Mapa final'!#REF!),"")</f>
        <v>#REF!</v>
      </c>
      <c r="AE53" s="37" t="e">
        <f>IF(AND('Mapa final'!#REF!="Muy Baja",'Mapa final'!#REF!="Mayor"),CONCATENATE("R8C",'Mapa final'!#REF!),"")</f>
        <v>#REF!</v>
      </c>
      <c r="AF53" s="37" t="e">
        <f>IF(AND('Mapa final'!#REF!="Muy Baja",'Mapa final'!#REF!="Mayor"),CONCATENATE("R8C",'Mapa final'!#REF!),"")</f>
        <v>#REF!</v>
      </c>
      <c r="AG53" s="38" t="e">
        <f>IF(AND('Mapa final'!#REF!="Muy Baja",'Mapa final'!#REF!="Mayor"),CONCATENATE("R8C",'Mapa final'!#REF!),"")</f>
        <v>#REF!</v>
      </c>
      <c r="AH53" s="39" t="e">
        <f>IF(AND('Mapa final'!#REF!="Muy Baja",'Mapa final'!#REF!="Catastrófico"),CONCATENATE("R8C",'Mapa final'!#REF!),"")</f>
        <v>#REF!</v>
      </c>
      <c r="AI53" s="40" t="e">
        <f>IF(AND('Mapa final'!#REF!="Muy Baja",'Mapa final'!#REF!="Catastrófico"),CONCATENATE("R8C",'Mapa final'!#REF!),"")</f>
        <v>#REF!</v>
      </c>
      <c r="AJ53" s="40" t="e">
        <f>IF(AND('Mapa final'!#REF!="Muy Baja",'Mapa final'!#REF!="Catastrófico"),CONCATENATE("R8C",'Mapa final'!#REF!),"")</f>
        <v>#REF!</v>
      </c>
      <c r="AK53" s="40" t="e">
        <f>IF(AND('Mapa final'!#REF!="Muy Baja",'Mapa final'!#REF!="Catastrófico"),CONCATENATE("R8C",'Mapa final'!#REF!),"")</f>
        <v>#REF!</v>
      </c>
      <c r="AL53" s="40" t="e">
        <f>IF(AND('Mapa final'!#REF!="Muy Baja",'Mapa final'!#REF!="Catastrófico"),CONCATENATE("R8C",'Mapa final'!#REF!),"")</f>
        <v>#REF!</v>
      </c>
      <c r="AM53" s="41" t="e">
        <f>IF(AND('Mapa final'!#REF!="Muy Baja",'Mapa final'!#REF!="Catastrófico"),CONCATENATE("R8C",'Mapa final'!#REF!),"")</f>
        <v>#REF!</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302"/>
      <c r="C54" s="302"/>
      <c r="D54" s="303"/>
      <c r="E54" s="343"/>
      <c r="F54" s="344"/>
      <c r="G54" s="344"/>
      <c r="H54" s="344"/>
      <c r="I54" s="345"/>
      <c r="J54" s="60" t="e">
        <f>IF(AND('Mapa final'!#REF!="Muy Baja",'Mapa final'!#REF!="Leve"),CONCATENATE("R9C",'Mapa final'!#REF!),"")</f>
        <v>#REF!</v>
      </c>
      <c r="K54" s="61" t="e">
        <f>IF(AND('Mapa final'!#REF!="Muy Baja",'Mapa final'!#REF!="Leve"),CONCATENATE("R9C",'Mapa final'!#REF!),"")</f>
        <v>#REF!</v>
      </c>
      <c r="L54" s="61" t="e">
        <f>IF(AND('Mapa final'!#REF!="Muy Baja",'Mapa final'!#REF!="Leve"),CONCATENATE("R9C",'Mapa final'!#REF!),"")</f>
        <v>#REF!</v>
      </c>
      <c r="M54" s="61" t="e">
        <f>IF(AND('Mapa final'!#REF!="Muy Baja",'Mapa final'!#REF!="Leve"),CONCATENATE("R9C",'Mapa final'!#REF!),"")</f>
        <v>#REF!</v>
      </c>
      <c r="N54" s="61" t="e">
        <f>IF(AND('Mapa final'!#REF!="Muy Baja",'Mapa final'!#REF!="Leve"),CONCATENATE("R9C",'Mapa final'!#REF!),"")</f>
        <v>#REF!</v>
      </c>
      <c r="O54" s="62" t="e">
        <f>IF(AND('Mapa final'!#REF!="Muy Baja",'Mapa final'!#REF!="Leve"),CONCATENATE("R9C",'Mapa final'!#REF!),"")</f>
        <v>#REF!</v>
      </c>
      <c r="P54" s="60" t="e">
        <f>IF(AND('Mapa final'!#REF!="Muy Baja",'Mapa final'!#REF!="Menor"),CONCATENATE("R9C",'Mapa final'!#REF!),"")</f>
        <v>#REF!</v>
      </c>
      <c r="Q54" s="61" t="e">
        <f>IF(AND('Mapa final'!#REF!="Muy Baja",'Mapa final'!#REF!="Menor"),CONCATENATE("R9C",'Mapa final'!#REF!),"")</f>
        <v>#REF!</v>
      </c>
      <c r="R54" s="61" t="e">
        <f>IF(AND('Mapa final'!#REF!="Muy Baja",'Mapa final'!#REF!="Menor"),CONCATENATE("R9C",'Mapa final'!#REF!),"")</f>
        <v>#REF!</v>
      </c>
      <c r="S54" s="61" t="e">
        <f>IF(AND('Mapa final'!#REF!="Muy Baja",'Mapa final'!#REF!="Menor"),CONCATENATE("R9C",'Mapa final'!#REF!),"")</f>
        <v>#REF!</v>
      </c>
      <c r="T54" s="61" t="e">
        <f>IF(AND('Mapa final'!#REF!="Muy Baja",'Mapa final'!#REF!="Menor"),CONCATENATE("R9C",'Mapa final'!#REF!),"")</f>
        <v>#REF!</v>
      </c>
      <c r="U54" s="62" t="e">
        <f>IF(AND('Mapa final'!#REF!="Muy Baja",'Mapa final'!#REF!="Menor"),CONCATENATE("R9C",'Mapa final'!#REF!),"")</f>
        <v>#REF!</v>
      </c>
      <c r="V54" s="51" t="e">
        <f>IF(AND('Mapa final'!#REF!="Muy Baja",'Mapa final'!#REF!="Moderado"),CONCATENATE("R9C",'Mapa final'!#REF!),"")</f>
        <v>#REF!</v>
      </c>
      <c r="W54" s="52" t="e">
        <f>IF(AND('Mapa final'!#REF!="Muy Baja",'Mapa final'!#REF!="Moderado"),CONCATENATE("R9C",'Mapa final'!#REF!),"")</f>
        <v>#REF!</v>
      </c>
      <c r="X54" s="52" t="e">
        <f>IF(AND('Mapa final'!#REF!="Muy Baja",'Mapa final'!#REF!="Moderado"),CONCATENATE("R9C",'Mapa final'!#REF!),"")</f>
        <v>#REF!</v>
      </c>
      <c r="Y54" s="52" t="e">
        <f>IF(AND('Mapa final'!#REF!="Muy Baja",'Mapa final'!#REF!="Moderado"),CONCATENATE("R9C",'Mapa final'!#REF!),"")</f>
        <v>#REF!</v>
      </c>
      <c r="Z54" s="52" t="e">
        <f>IF(AND('Mapa final'!#REF!="Muy Baja",'Mapa final'!#REF!="Moderado"),CONCATENATE("R9C",'Mapa final'!#REF!),"")</f>
        <v>#REF!</v>
      </c>
      <c r="AA54" s="53" t="e">
        <f>IF(AND('Mapa final'!#REF!="Muy Baja",'Mapa final'!#REF!="Moderado"),CONCATENATE("R9C",'Mapa final'!#REF!),"")</f>
        <v>#REF!</v>
      </c>
      <c r="AB54" s="36" t="e">
        <f>IF(AND('Mapa final'!#REF!="Muy Baja",'Mapa final'!#REF!="Mayor"),CONCATENATE("R9C",'Mapa final'!#REF!),"")</f>
        <v>#REF!</v>
      </c>
      <c r="AC54" s="37" t="e">
        <f>IF(AND('Mapa final'!#REF!="Muy Baja",'Mapa final'!#REF!="Mayor"),CONCATENATE("R9C",'Mapa final'!#REF!),"")</f>
        <v>#REF!</v>
      </c>
      <c r="AD54" s="37" t="e">
        <f>IF(AND('Mapa final'!#REF!="Muy Baja",'Mapa final'!#REF!="Mayor"),CONCATENATE("R9C",'Mapa final'!#REF!),"")</f>
        <v>#REF!</v>
      </c>
      <c r="AE54" s="37" t="e">
        <f>IF(AND('Mapa final'!#REF!="Muy Baja",'Mapa final'!#REF!="Mayor"),CONCATENATE("R9C",'Mapa final'!#REF!),"")</f>
        <v>#REF!</v>
      </c>
      <c r="AF54" s="37" t="e">
        <f>IF(AND('Mapa final'!#REF!="Muy Baja",'Mapa final'!#REF!="Mayor"),CONCATENATE("R9C",'Mapa final'!#REF!),"")</f>
        <v>#REF!</v>
      </c>
      <c r="AG54" s="38" t="e">
        <f>IF(AND('Mapa final'!#REF!="Muy Baja",'Mapa final'!#REF!="Mayor"),CONCATENATE("R9C",'Mapa final'!#REF!),"")</f>
        <v>#REF!</v>
      </c>
      <c r="AH54" s="39" t="e">
        <f>IF(AND('Mapa final'!#REF!="Muy Baja",'Mapa final'!#REF!="Catastrófico"),CONCATENATE("R9C",'Mapa final'!#REF!),"")</f>
        <v>#REF!</v>
      </c>
      <c r="AI54" s="40" t="e">
        <f>IF(AND('Mapa final'!#REF!="Muy Baja",'Mapa final'!#REF!="Catastrófico"),CONCATENATE("R9C",'Mapa final'!#REF!),"")</f>
        <v>#REF!</v>
      </c>
      <c r="AJ54" s="40" t="e">
        <f>IF(AND('Mapa final'!#REF!="Muy Baja",'Mapa final'!#REF!="Catastrófico"),CONCATENATE("R9C",'Mapa final'!#REF!),"")</f>
        <v>#REF!</v>
      </c>
      <c r="AK54" s="40" t="e">
        <f>IF(AND('Mapa final'!#REF!="Muy Baja",'Mapa final'!#REF!="Catastrófico"),CONCATENATE("R9C",'Mapa final'!#REF!),"")</f>
        <v>#REF!</v>
      </c>
      <c r="AL54" s="40" t="e">
        <f>IF(AND('Mapa final'!#REF!="Muy Baja",'Mapa final'!#REF!="Catastrófico"),CONCATENATE("R9C",'Mapa final'!#REF!),"")</f>
        <v>#REF!</v>
      </c>
      <c r="AM54" s="41" t="e">
        <f>IF(AND('Mapa final'!#REF!="Muy Baja",'Mapa final'!#REF!="Catastrófico"),CONCATENATE("R9C",'Mapa final'!#REF!),"")</f>
        <v>#REF!</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302"/>
      <c r="C55" s="302"/>
      <c r="D55" s="303"/>
      <c r="E55" s="346"/>
      <c r="F55" s="347"/>
      <c r="G55" s="347"/>
      <c r="H55" s="347"/>
      <c r="I55" s="348"/>
      <c r="J55" s="63" t="e">
        <f>IF(AND('Mapa final'!#REF!="Muy Baja",'Mapa final'!#REF!="Leve"),CONCATENATE("R10C",'Mapa final'!#REF!),"")</f>
        <v>#REF!</v>
      </c>
      <c r="K55" s="64" t="e">
        <f>IF(AND('Mapa final'!#REF!="Muy Baja",'Mapa final'!#REF!="Leve"),CONCATENATE("R10C",'Mapa final'!#REF!),"")</f>
        <v>#REF!</v>
      </c>
      <c r="L55" s="64" t="e">
        <f>IF(AND('Mapa final'!#REF!="Muy Baja",'Mapa final'!#REF!="Leve"),CONCATENATE("R10C",'Mapa final'!#REF!),"")</f>
        <v>#REF!</v>
      </c>
      <c r="M55" s="64" t="e">
        <f>IF(AND('Mapa final'!#REF!="Muy Baja",'Mapa final'!#REF!="Leve"),CONCATENATE("R10C",'Mapa final'!#REF!),"")</f>
        <v>#REF!</v>
      </c>
      <c r="N55" s="64" t="e">
        <f>IF(AND('Mapa final'!#REF!="Muy Baja",'Mapa final'!#REF!="Leve"),CONCATENATE("R10C",'Mapa final'!#REF!),"")</f>
        <v>#REF!</v>
      </c>
      <c r="O55" s="65" t="e">
        <f>IF(AND('Mapa final'!#REF!="Muy Baja",'Mapa final'!#REF!="Leve"),CONCATENATE("R10C",'Mapa final'!#REF!),"")</f>
        <v>#REF!</v>
      </c>
      <c r="P55" s="63" t="e">
        <f>IF(AND('Mapa final'!#REF!="Muy Baja",'Mapa final'!#REF!="Menor"),CONCATENATE("R10C",'Mapa final'!#REF!),"")</f>
        <v>#REF!</v>
      </c>
      <c r="Q55" s="64" t="e">
        <f>IF(AND('Mapa final'!#REF!="Muy Baja",'Mapa final'!#REF!="Menor"),CONCATENATE("R10C",'Mapa final'!#REF!),"")</f>
        <v>#REF!</v>
      </c>
      <c r="R55" s="64" t="e">
        <f>IF(AND('Mapa final'!#REF!="Muy Baja",'Mapa final'!#REF!="Menor"),CONCATENATE("R10C",'Mapa final'!#REF!),"")</f>
        <v>#REF!</v>
      </c>
      <c r="S55" s="64" t="e">
        <f>IF(AND('Mapa final'!#REF!="Muy Baja",'Mapa final'!#REF!="Menor"),CONCATENATE("R10C",'Mapa final'!#REF!),"")</f>
        <v>#REF!</v>
      </c>
      <c r="T55" s="64" t="e">
        <f>IF(AND('Mapa final'!#REF!="Muy Baja",'Mapa final'!#REF!="Menor"),CONCATENATE("R10C",'Mapa final'!#REF!),"")</f>
        <v>#REF!</v>
      </c>
      <c r="U55" s="65" t="e">
        <f>IF(AND('Mapa final'!#REF!="Muy Baja",'Mapa final'!#REF!="Menor"),CONCATENATE("R10C",'Mapa final'!#REF!),"")</f>
        <v>#REF!</v>
      </c>
      <c r="V55" s="54" t="e">
        <f>IF(AND('Mapa final'!#REF!="Muy Baja",'Mapa final'!#REF!="Moderado"),CONCATENATE("R10C",'Mapa final'!#REF!),"")</f>
        <v>#REF!</v>
      </c>
      <c r="W55" s="55" t="e">
        <f>IF(AND('Mapa final'!#REF!="Muy Baja",'Mapa final'!#REF!="Moderado"),CONCATENATE("R10C",'Mapa final'!#REF!),"")</f>
        <v>#REF!</v>
      </c>
      <c r="X55" s="55" t="e">
        <f>IF(AND('Mapa final'!#REF!="Muy Baja",'Mapa final'!#REF!="Moderado"),CONCATENATE("R10C",'Mapa final'!#REF!),"")</f>
        <v>#REF!</v>
      </c>
      <c r="Y55" s="55" t="e">
        <f>IF(AND('Mapa final'!#REF!="Muy Baja",'Mapa final'!#REF!="Moderado"),CONCATENATE("R10C",'Mapa final'!#REF!),"")</f>
        <v>#REF!</v>
      </c>
      <c r="Z55" s="55" t="e">
        <f>IF(AND('Mapa final'!#REF!="Muy Baja",'Mapa final'!#REF!="Moderado"),CONCATENATE("R10C",'Mapa final'!#REF!),"")</f>
        <v>#REF!</v>
      </c>
      <c r="AA55" s="56" t="e">
        <f>IF(AND('Mapa final'!#REF!="Muy Baja",'Mapa final'!#REF!="Moderado"),CONCATENATE("R10C",'Mapa final'!#REF!),"")</f>
        <v>#REF!</v>
      </c>
      <c r="AB55" s="42" t="e">
        <f>IF(AND('Mapa final'!#REF!="Muy Baja",'Mapa final'!#REF!="Mayor"),CONCATENATE("R10C",'Mapa final'!#REF!),"")</f>
        <v>#REF!</v>
      </c>
      <c r="AC55" s="43" t="e">
        <f>IF(AND('Mapa final'!#REF!="Muy Baja",'Mapa final'!#REF!="Mayor"),CONCATENATE("R10C",'Mapa final'!#REF!),"")</f>
        <v>#REF!</v>
      </c>
      <c r="AD55" s="43" t="e">
        <f>IF(AND('Mapa final'!#REF!="Muy Baja",'Mapa final'!#REF!="Mayor"),CONCATENATE("R10C",'Mapa final'!#REF!),"")</f>
        <v>#REF!</v>
      </c>
      <c r="AE55" s="43" t="e">
        <f>IF(AND('Mapa final'!#REF!="Muy Baja",'Mapa final'!#REF!="Mayor"),CONCATENATE("R10C",'Mapa final'!#REF!),"")</f>
        <v>#REF!</v>
      </c>
      <c r="AF55" s="43" t="e">
        <f>IF(AND('Mapa final'!#REF!="Muy Baja",'Mapa final'!#REF!="Mayor"),CONCATENATE("R10C",'Mapa final'!#REF!),"")</f>
        <v>#REF!</v>
      </c>
      <c r="AG55" s="44" t="e">
        <f>IF(AND('Mapa final'!#REF!="Muy Baja",'Mapa final'!#REF!="Mayor"),CONCATENATE("R10C",'Mapa final'!#REF!),"")</f>
        <v>#REF!</v>
      </c>
      <c r="AH55" s="45" t="e">
        <f>IF(AND('Mapa final'!#REF!="Muy Baja",'Mapa final'!#REF!="Catastrófico"),CONCATENATE("R10C",'Mapa final'!#REF!),"")</f>
        <v>#REF!</v>
      </c>
      <c r="AI55" s="46" t="e">
        <f>IF(AND('Mapa final'!#REF!="Muy Baja",'Mapa final'!#REF!="Catastrófico"),CONCATENATE("R10C",'Mapa final'!#REF!),"")</f>
        <v>#REF!</v>
      </c>
      <c r="AJ55" s="46" t="e">
        <f>IF(AND('Mapa final'!#REF!="Muy Baja",'Mapa final'!#REF!="Catastrófico"),CONCATENATE("R10C",'Mapa final'!#REF!),"")</f>
        <v>#REF!</v>
      </c>
      <c r="AK55" s="46" t="e">
        <f>IF(AND('Mapa final'!#REF!="Muy Baja",'Mapa final'!#REF!="Catastrófico"),CONCATENATE("R10C",'Mapa final'!#REF!),"")</f>
        <v>#REF!</v>
      </c>
      <c r="AL55" s="46" t="e">
        <f>IF(AND('Mapa final'!#REF!="Muy Baja",'Mapa final'!#REF!="Catastrófico"),CONCATENATE("R10C",'Mapa final'!#REF!),"")</f>
        <v>#REF!</v>
      </c>
      <c r="AM55" s="47" t="e">
        <f>IF(AND('Mapa final'!#REF!="Muy Baja",'Mapa final'!#REF!="Catastrófico"),CONCATENATE("R10C",'Mapa final'!#REF!),"")</f>
        <v>#REF!</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340" t="s">
        <v>107</v>
      </c>
      <c r="K56" s="341"/>
      <c r="L56" s="341"/>
      <c r="M56" s="341"/>
      <c r="N56" s="341"/>
      <c r="O56" s="342"/>
      <c r="P56" s="340" t="s">
        <v>106</v>
      </c>
      <c r="Q56" s="341"/>
      <c r="R56" s="341"/>
      <c r="S56" s="341"/>
      <c r="T56" s="341"/>
      <c r="U56" s="342"/>
      <c r="V56" s="340" t="s">
        <v>105</v>
      </c>
      <c r="W56" s="341"/>
      <c r="X56" s="341"/>
      <c r="Y56" s="341"/>
      <c r="Z56" s="341"/>
      <c r="AA56" s="342"/>
      <c r="AB56" s="340" t="s">
        <v>104</v>
      </c>
      <c r="AC56" s="349"/>
      <c r="AD56" s="341"/>
      <c r="AE56" s="341"/>
      <c r="AF56" s="341"/>
      <c r="AG56" s="342"/>
      <c r="AH56" s="340" t="s">
        <v>103</v>
      </c>
      <c r="AI56" s="341"/>
      <c r="AJ56" s="341"/>
      <c r="AK56" s="341"/>
      <c r="AL56" s="341"/>
      <c r="AM56" s="342"/>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343"/>
      <c r="K57" s="344"/>
      <c r="L57" s="344"/>
      <c r="M57" s="344"/>
      <c r="N57" s="344"/>
      <c r="O57" s="345"/>
      <c r="P57" s="343"/>
      <c r="Q57" s="344"/>
      <c r="R57" s="344"/>
      <c r="S57" s="344"/>
      <c r="T57" s="344"/>
      <c r="U57" s="345"/>
      <c r="V57" s="343"/>
      <c r="W57" s="344"/>
      <c r="X57" s="344"/>
      <c r="Y57" s="344"/>
      <c r="Z57" s="344"/>
      <c r="AA57" s="345"/>
      <c r="AB57" s="343"/>
      <c r="AC57" s="344"/>
      <c r="AD57" s="344"/>
      <c r="AE57" s="344"/>
      <c r="AF57" s="344"/>
      <c r="AG57" s="345"/>
      <c r="AH57" s="343"/>
      <c r="AI57" s="344"/>
      <c r="AJ57" s="344"/>
      <c r="AK57" s="344"/>
      <c r="AL57" s="344"/>
      <c r="AM57" s="34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343"/>
      <c r="K58" s="344"/>
      <c r="L58" s="344"/>
      <c r="M58" s="344"/>
      <c r="N58" s="344"/>
      <c r="O58" s="345"/>
      <c r="P58" s="343"/>
      <c r="Q58" s="344"/>
      <c r="R58" s="344"/>
      <c r="S58" s="344"/>
      <c r="T58" s="344"/>
      <c r="U58" s="345"/>
      <c r="V58" s="343"/>
      <c r="W58" s="344"/>
      <c r="X58" s="344"/>
      <c r="Y58" s="344"/>
      <c r="Z58" s="344"/>
      <c r="AA58" s="345"/>
      <c r="AB58" s="343"/>
      <c r="AC58" s="344"/>
      <c r="AD58" s="344"/>
      <c r="AE58" s="344"/>
      <c r="AF58" s="344"/>
      <c r="AG58" s="345"/>
      <c r="AH58" s="343"/>
      <c r="AI58" s="344"/>
      <c r="AJ58" s="344"/>
      <c r="AK58" s="344"/>
      <c r="AL58" s="344"/>
      <c r="AM58" s="34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343"/>
      <c r="K59" s="344"/>
      <c r="L59" s="344"/>
      <c r="M59" s="344"/>
      <c r="N59" s="344"/>
      <c r="O59" s="345"/>
      <c r="P59" s="343"/>
      <c r="Q59" s="344"/>
      <c r="R59" s="344"/>
      <c r="S59" s="344"/>
      <c r="T59" s="344"/>
      <c r="U59" s="345"/>
      <c r="V59" s="343"/>
      <c r="W59" s="344"/>
      <c r="X59" s="344"/>
      <c r="Y59" s="344"/>
      <c r="Z59" s="344"/>
      <c r="AA59" s="345"/>
      <c r="AB59" s="343"/>
      <c r="AC59" s="344"/>
      <c r="AD59" s="344"/>
      <c r="AE59" s="344"/>
      <c r="AF59" s="344"/>
      <c r="AG59" s="345"/>
      <c r="AH59" s="343"/>
      <c r="AI59" s="344"/>
      <c r="AJ59" s="344"/>
      <c r="AK59" s="344"/>
      <c r="AL59" s="344"/>
      <c r="AM59" s="34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343"/>
      <c r="K60" s="344"/>
      <c r="L60" s="344"/>
      <c r="M60" s="344"/>
      <c r="N60" s="344"/>
      <c r="O60" s="345"/>
      <c r="P60" s="343"/>
      <c r="Q60" s="344"/>
      <c r="R60" s="344"/>
      <c r="S60" s="344"/>
      <c r="T60" s="344"/>
      <c r="U60" s="345"/>
      <c r="V60" s="343"/>
      <c r="W60" s="344"/>
      <c r="X60" s="344"/>
      <c r="Y60" s="344"/>
      <c r="Z60" s="344"/>
      <c r="AA60" s="345"/>
      <c r="AB60" s="343"/>
      <c r="AC60" s="344"/>
      <c r="AD60" s="344"/>
      <c r="AE60" s="344"/>
      <c r="AF60" s="344"/>
      <c r="AG60" s="345"/>
      <c r="AH60" s="343"/>
      <c r="AI60" s="344"/>
      <c r="AJ60" s="344"/>
      <c r="AK60" s="344"/>
      <c r="AL60" s="344"/>
      <c r="AM60" s="34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346"/>
      <c r="K61" s="347"/>
      <c r="L61" s="347"/>
      <c r="M61" s="347"/>
      <c r="N61" s="347"/>
      <c r="O61" s="348"/>
      <c r="P61" s="346"/>
      <c r="Q61" s="347"/>
      <c r="R61" s="347"/>
      <c r="S61" s="347"/>
      <c r="T61" s="347"/>
      <c r="U61" s="348"/>
      <c r="V61" s="346"/>
      <c r="W61" s="347"/>
      <c r="X61" s="347"/>
      <c r="Y61" s="347"/>
      <c r="Z61" s="347"/>
      <c r="AA61" s="348"/>
      <c r="AB61" s="346"/>
      <c r="AC61" s="347"/>
      <c r="AD61" s="347"/>
      <c r="AE61" s="347"/>
      <c r="AF61" s="347"/>
      <c r="AG61" s="348"/>
      <c r="AH61" s="346"/>
      <c r="AI61" s="347"/>
      <c r="AJ61" s="347"/>
      <c r="AK61" s="347"/>
      <c r="AL61" s="347"/>
      <c r="AM61" s="348"/>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B7" sqref="B7"/>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389" t="s">
        <v>55</v>
      </c>
      <c r="C1" s="389"/>
      <c r="D1" s="389"/>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D6" sqref="D6"/>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390" t="s">
        <v>62</v>
      </c>
      <c r="C1" s="390"/>
      <c r="D1" s="390"/>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0" t="s">
        <v>56</v>
      </c>
      <c r="D3" s="120" t="s">
        <v>57</v>
      </c>
      <c r="E3" s="89"/>
      <c r="F3" s="89"/>
      <c r="G3" s="89"/>
      <c r="H3" s="89"/>
      <c r="I3" s="89"/>
      <c r="J3" s="89"/>
      <c r="K3" s="89"/>
      <c r="L3" s="89"/>
      <c r="M3" s="89"/>
      <c r="N3" s="89"/>
      <c r="O3" s="89"/>
      <c r="P3" s="89"/>
      <c r="Q3" s="89"/>
      <c r="R3" s="89"/>
      <c r="S3" s="89"/>
      <c r="T3" s="89"/>
      <c r="U3" s="89"/>
    </row>
    <row r="4" spans="1:21" ht="32.4" x14ac:dyDescent="0.3">
      <c r="A4" s="89" t="s">
        <v>82</v>
      </c>
      <c r="B4" s="121" t="s">
        <v>96</v>
      </c>
      <c r="C4" s="122" t="s">
        <v>205</v>
      </c>
      <c r="D4" s="123" t="s">
        <v>92</v>
      </c>
      <c r="E4" s="89"/>
      <c r="F4" s="89"/>
      <c r="G4" s="89"/>
      <c r="H4" s="89"/>
      <c r="I4" s="89"/>
      <c r="J4" s="89"/>
      <c r="K4" s="89"/>
      <c r="L4" s="89"/>
      <c r="M4" s="89"/>
      <c r="N4" s="89"/>
      <c r="O4" s="89"/>
      <c r="P4" s="89"/>
      <c r="Q4" s="89"/>
      <c r="R4" s="89"/>
      <c r="S4" s="89"/>
      <c r="T4" s="89"/>
      <c r="U4" s="89"/>
    </row>
    <row r="5" spans="1:21" ht="64.8" x14ac:dyDescent="0.3">
      <c r="A5" s="89" t="s">
        <v>83</v>
      </c>
      <c r="B5" s="124" t="s">
        <v>58</v>
      </c>
      <c r="C5" s="125" t="s">
        <v>206</v>
      </c>
      <c r="D5" s="126" t="s">
        <v>93</v>
      </c>
      <c r="E5" s="89"/>
      <c r="F5" s="89"/>
      <c r="G5" s="89"/>
      <c r="H5" s="89"/>
      <c r="I5" s="89"/>
      <c r="J5" s="89"/>
      <c r="K5" s="89"/>
      <c r="L5" s="89"/>
      <c r="M5" s="89"/>
      <c r="N5" s="89"/>
      <c r="O5" s="89"/>
      <c r="P5" s="89"/>
      <c r="Q5" s="89"/>
      <c r="R5" s="89"/>
      <c r="S5" s="89"/>
      <c r="T5" s="89"/>
      <c r="U5" s="89"/>
    </row>
    <row r="6" spans="1:21" ht="64.8" x14ac:dyDescent="0.3">
      <c r="A6" s="89" t="s">
        <v>80</v>
      </c>
      <c r="B6" s="127" t="s">
        <v>59</v>
      </c>
      <c r="C6" s="125" t="s">
        <v>210</v>
      </c>
      <c r="D6" s="126" t="s">
        <v>95</v>
      </c>
      <c r="E6" s="89"/>
      <c r="F6" s="89"/>
      <c r="G6" s="89"/>
      <c r="H6" s="89"/>
      <c r="I6" s="89"/>
      <c r="J6" s="89"/>
      <c r="K6" s="89"/>
      <c r="L6" s="89"/>
      <c r="M6" s="89"/>
      <c r="N6" s="89"/>
      <c r="O6" s="89"/>
      <c r="P6" s="89"/>
      <c r="Q6" s="89"/>
      <c r="R6" s="89"/>
      <c r="S6" s="89"/>
      <c r="T6" s="89"/>
      <c r="U6" s="89"/>
    </row>
    <row r="7" spans="1:21" ht="97.2" x14ac:dyDescent="0.3">
      <c r="A7" s="89" t="s">
        <v>7</v>
      </c>
      <c r="B7" s="128" t="s">
        <v>60</v>
      </c>
      <c r="C7" s="125" t="s">
        <v>211</v>
      </c>
      <c r="D7" s="126" t="s">
        <v>94</v>
      </c>
      <c r="E7" s="89"/>
      <c r="F7" s="89"/>
      <c r="G7" s="89"/>
      <c r="H7" s="89"/>
      <c r="I7" s="89"/>
      <c r="J7" s="89"/>
      <c r="K7" s="89"/>
      <c r="L7" s="89"/>
      <c r="M7" s="89"/>
      <c r="N7" s="89"/>
      <c r="O7" s="89"/>
      <c r="P7" s="89"/>
      <c r="Q7" s="89"/>
      <c r="R7" s="89"/>
      <c r="S7" s="89"/>
      <c r="T7" s="89"/>
      <c r="U7" s="89"/>
    </row>
    <row r="8" spans="1:21" ht="64.8" x14ac:dyDescent="0.3">
      <c r="A8" s="89" t="s">
        <v>84</v>
      </c>
      <c r="B8" s="129" t="s">
        <v>61</v>
      </c>
      <c r="C8" s="125" t="s">
        <v>207</v>
      </c>
      <c r="D8" s="126"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2"/>
      <c r="D9" s="132"/>
      <c r="E9" s="87"/>
      <c r="F9" s="87"/>
      <c r="G9" s="87"/>
      <c r="H9" s="87"/>
      <c r="I9" s="87"/>
      <c r="J9" s="87"/>
      <c r="K9" s="87"/>
      <c r="L9" s="87"/>
      <c r="M9" s="87"/>
      <c r="N9" s="87"/>
      <c r="O9" s="87"/>
      <c r="P9" s="87"/>
      <c r="Q9" s="87"/>
      <c r="R9" s="87"/>
      <c r="S9" s="87"/>
      <c r="T9" s="87"/>
      <c r="U9" s="87"/>
    </row>
    <row r="10" spans="1:21" s="23" customFormat="1" x14ac:dyDescent="0.3">
      <c r="A10" s="87"/>
      <c r="B10" s="133"/>
      <c r="C10" s="133"/>
      <c r="D10" s="133"/>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2"/>
      <c r="D22" s="132"/>
      <c r="E22" s="87"/>
      <c r="F22" s="87"/>
      <c r="G22" s="87"/>
      <c r="H22" s="87"/>
      <c r="I22" s="87"/>
      <c r="J22" s="87"/>
      <c r="K22" s="87"/>
      <c r="L22" s="87"/>
      <c r="M22" s="87"/>
      <c r="N22" s="87"/>
      <c r="O22" s="87"/>
    </row>
    <row r="23" spans="1:15" s="23" customFormat="1" ht="20.399999999999999" x14ac:dyDescent="0.3">
      <c r="A23" s="87"/>
      <c r="B23" s="87"/>
      <c r="C23" s="132"/>
      <c r="D23" s="132"/>
      <c r="E23" s="87"/>
      <c r="F23" s="87"/>
      <c r="G23" s="87"/>
      <c r="H23" s="87"/>
      <c r="I23" s="87"/>
      <c r="J23" s="87"/>
      <c r="K23" s="87"/>
      <c r="L23" s="87"/>
      <c r="M23" s="87"/>
      <c r="N23" s="87"/>
      <c r="O23" s="87"/>
    </row>
    <row r="24" spans="1:15" s="23" customFormat="1" ht="20.399999999999999" x14ac:dyDescent="0.3">
      <c r="A24" s="87"/>
      <c r="B24" s="87"/>
      <c r="C24" s="132"/>
      <c r="D24" s="132"/>
      <c r="E24" s="87"/>
      <c r="F24" s="87"/>
      <c r="G24" s="87"/>
      <c r="H24" s="87"/>
      <c r="I24" s="87"/>
      <c r="J24" s="87"/>
      <c r="K24" s="87"/>
      <c r="L24" s="87"/>
      <c r="M24" s="87"/>
      <c r="N24" s="87"/>
      <c r="O24" s="87"/>
    </row>
    <row r="25" spans="1:15" s="23" customFormat="1" ht="20.399999999999999" x14ac:dyDescent="0.3">
      <c r="A25" s="87"/>
      <c r="B25" s="87"/>
      <c r="C25" s="132"/>
      <c r="D25" s="132"/>
      <c r="E25" s="87"/>
      <c r="F25" s="87"/>
      <c r="G25" s="87"/>
      <c r="H25" s="87"/>
      <c r="I25" s="87"/>
      <c r="J25" s="87"/>
      <c r="K25" s="87"/>
      <c r="L25" s="87"/>
      <c r="M25" s="87"/>
      <c r="N25" s="87"/>
      <c r="O25" s="87"/>
    </row>
    <row r="26" spans="1:15" s="23" customFormat="1" ht="20.399999999999999" x14ac:dyDescent="0.3">
      <c r="A26" s="87"/>
      <c r="B26" s="87"/>
      <c r="C26" s="132"/>
      <c r="D26" s="132"/>
      <c r="E26" s="87"/>
      <c r="F26" s="87"/>
      <c r="G26" s="87"/>
      <c r="H26" s="87"/>
      <c r="I26" s="87"/>
      <c r="J26" s="87"/>
      <c r="K26" s="87"/>
      <c r="L26" s="87"/>
      <c r="M26" s="87"/>
      <c r="N26" s="87"/>
      <c r="O26" s="87"/>
    </row>
    <row r="27" spans="1:15" s="23" customFormat="1" ht="20.399999999999999" x14ac:dyDescent="0.3">
      <c r="A27" s="87"/>
      <c r="B27" s="87"/>
      <c r="C27" s="132"/>
      <c r="D27" s="132"/>
      <c r="E27" s="87"/>
      <c r="F27" s="87"/>
      <c r="G27" s="87"/>
      <c r="H27" s="87"/>
      <c r="I27" s="87"/>
      <c r="J27" s="87"/>
      <c r="K27" s="87"/>
      <c r="L27" s="87"/>
      <c r="M27" s="87"/>
      <c r="N27" s="87"/>
      <c r="O27" s="87"/>
    </row>
    <row r="28" spans="1:15" s="23" customFormat="1" ht="20.399999999999999" x14ac:dyDescent="0.3">
      <c r="A28" s="87"/>
      <c r="B28" s="87"/>
      <c r="C28" s="132"/>
      <c r="D28" s="132"/>
      <c r="E28" s="87"/>
      <c r="F28" s="87"/>
      <c r="G28" s="87"/>
      <c r="H28" s="87"/>
      <c r="I28" s="87"/>
      <c r="J28" s="87"/>
      <c r="K28" s="87"/>
      <c r="L28" s="87"/>
      <c r="M28" s="87"/>
      <c r="N28" s="87"/>
      <c r="O28" s="87"/>
    </row>
    <row r="29" spans="1:15" s="23" customFormat="1" ht="20.399999999999999" x14ac:dyDescent="0.3">
      <c r="A29" s="87"/>
      <c r="B29" s="87"/>
      <c r="C29" s="132"/>
      <c r="D29" s="132"/>
      <c r="E29" s="87"/>
      <c r="F29" s="87"/>
      <c r="G29" s="87"/>
      <c r="H29" s="87"/>
      <c r="I29" s="87"/>
      <c r="J29" s="87"/>
      <c r="K29" s="87"/>
      <c r="L29" s="87"/>
      <c r="M29" s="87"/>
      <c r="N29" s="87"/>
      <c r="O29" s="87"/>
    </row>
    <row r="30" spans="1:15" s="23" customFormat="1" ht="20.399999999999999" x14ac:dyDescent="0.3">
      <c r="A30" s="87"/>
      <c r="B30" s="87"/>
      <c r="C30" s="132"/>
      <c r="D30" s="132"/>
      <c r="E30" s="87"/>
      <c r="F30" s="87"/>
      <c r="G30" s="87"/>
      <c r="H30" s="87"/>
      <c r="I30" s="87"/>
      <c r="J30" s="87"/>
      <c r="K30" s="87"/>
      <c r="L30" s="87"/>
      <c r="M30" s="87"/>
      <c r="N30" s="87"/>
      <c r="O30" s="87"/>
    </row>
    <row r="31" spans="1:15" s="23" customFormat="1" ht="20.399999999999999" x14ac:dyDescent="0.3">
      <c r="A31" s="87"/>
      <c r="B31" s="87"/>
      <c r="C31" s="132"/>
      <c r="D31" s="132"/>
      <c r="E31" s="87"/>
      <c r="F31" s="87"/>
      <c r="G31" s="87"/>
      <c r="H31" s="87"/>
      <c r="I31" s="87"/>
      <c r="J31" s="87"/>
      <c r="K31" s="87"/>
      <c r="L31" s="87"/>
      <c r="M31" s="87"/>
      <c r="N31" s="87"/>
      <c r="O31" s="87"/>
    </row>
    <row r="32" spans="1:15" s="23" customFormat="1" ht="20.399999999999999" x14ac:dyDescent="0.3">
      <c r="A32" s="87"/>
      <c r="B32" s="87"/>
      <c r="C32" s="132"/>
      <c r="D32" s="132"/>
      <c r="E32" s="87"/>
      <c r="F32" s="87"/>
      <c r="G32" s="87"/>
      <c r="H32" s="87"/>
      <c r="I32" s="87"/>
      <c r="J32" s="87"/>
      <c r="K32" s="87"/>
      <c r="L32" s="87"/>
      <c r="M32" s="87"/>
      <c r="N32" s="87"/>
      <c r="O32" s="87"/>
    </row>
    <row r="33" spans="1:15" s="23" customFormat="1" ht="20.399999999999999" x14ac:dyDescent="0.3">
      <c r="A33" s="87"/>
      <c r="B33" s="87"/>
      <c r="C33" s="132"/>
      <c r="D33" s="132"/>
      <c r="E33" s="87"/>
      <c r="F33" s="87"/>
      <c r="G33" s="87"/>
      <c r="H33" s="87"/>
      <c r="I33" s="87"/>
      <c r="J33" s="87"/>
      <c r="K33" s="87"/>
      <c r="L33" s="87"/>
      <c r="M33" s="87"/>
      <c r="N33" s="87"/>
      <c r="O33" s="87"/>
    </row>
    <row r="34" spans="1:15" s="23" customFormat="1" ht="20.399999999999999" x14ac:dyDescent="0.3">
      <c r="A34" s="87"/>
      <c r="B34" s="87"/>
      <c r="C34" s="132"/>
      <c r="D34" s="132"/>
      <c r="E34" s="87"/>
      <c r="F34" s="87"/>
      <c r="G34" s="87"/>
      <c r="H34" s="87"/>
      <c r="I34" s="87"/>
      <c r="J34" s="87"/>
      <c r="K34" s="87"/>
      <c r="L34" s="87"/>
      <c r="M34" s="87"/>
      <c r="N34" s="87"/>
      <c r="O34" s="87"/>
    </row>
    <row r="35" spans="1:15" s="23" customFormat="1" ht="20.399999999999999" x14ac:dyDescent="0.3">
      <c r="A35" s="87"/>
      <c r="B35" s="87"/>
      <c r="C35" s="132"/>
      <c r="D35" s="132"/>
      <c r="E35" s="87"/>
      <c r="F35" s="87"/>
      <c r="G35" s="87"/>
      <c r="H35" s="87"/>
      <c r="I35" s="87"/>
      <c r="J35" s="87"/>
      <c r="K35" s="87"/>
      <c r="L35" s="87"/>
      <c r="M35" s="87"/>
      <c r="N35" s="87"/>
      <c r="O35" s="87"/>
    </row>
    <row r="36" spans="1:15" s="23" customFormat="1" ht="20.399999999999999" x14ac:dyDescent="0.3">
      <c r="A36" s="87"/>
      <c r="B36" s="87"/>
      <c r="C36" s="132"/>
      <c r="D36" s="132"/>
      <c r="E36" s="87"/>
      <c r="F36" s="87"/>
      <c r="G36" s="87"/>
      <c r="H36" s="87"/>
      <c r="I36" s="87"/>
      <c r="J36" s="87"/>
      <c r="K36" s="87"/>
      <c r="L36" s="87"/>
      <c r="M36" s="87"/>
      <c r="N36" s="87"/>
      <c r="O36" s="87"/>
    </row>
    <row r="37" spans="1:15" s="23" customFormat="1" ht="20.399999999999999" x14ac:dyDescent="0.3">
      <c r="A37" s="87"/>
      <c r="B37" s="87"/>
      <c r="C37" s="132"/>
      <c r="D37" s="132"/>
      <c r="E37" s="87"/>
      <c r="F37" s="87"/>
      <c r="G37" s="87"/>
      <c r="H37" s="87"/>
      <c r="I37" s="87"/>
      <c r="J37" s="87"/>
      <c r="K37" s="87"/>
      <c r="L37" s="87"/>
      <c r="M37" s="87"/>
      <c r="N37" s="87"/>
      <c r="O37" s="87"/>
    </row>
    <row r="38" spans="1:15" s="23" customFormat="1" ht="20.399999999999999" x14ac:dyDescent="0.3">
      <c r="A38" s="87"/>
      <c r="B38" s="87"/>
      <c r="C38" s="132"/>
      <c r="D38" s="132"/>
      <c r="E38" s="87"/>
      <c r="F38" s="87"/>
      <c r="G38" s="87"/>
      <c r="H38" s="87"/>
      <c r="I38" s="87"/>
      <c r="J38" s="87"/>
      <c r="K38" s="87"/>
      <c r="L38" s="87"/>
      <c r="M38" s="87"/>
      <c r="N38" s="87"/>
      <c r="O38" s="87"/>
    </row>
    <row r="39" spans="1:15" s="23" customFormat="1" ht="20.399999999999999" x14ac:dyDescent="0.3">
      <c r="A39" s="87"/>
      <c r="B39" s="87"/>
      <c r="C39" s="132"/>
      <c r="D39" s="132"/>
      <c r="E39" s="87"/>
      <c r="F39" s="87"/>
      <c r="G39" s="87"/>
      <c r="H39" s="87"/>
      <c r="I39" s="87"/>
      <c r="J39" s="87"/>
      <c r="K39" s="87"/>
      <c r="L39" s="87"/>
      <c r="M39" s="87"/>
      <c r="N39" s="87"/>
      <c r="O39" s="87"/>
    </row>
    <row r="40" spans="1:15" s="23" customFormat="1" ht="20.399999999999999" x14ac:dyDescent="0.3">
      <c r="A40" s="87"/>
      <c r="B40" s="87"/>
      <c r="C40" s="132"/>
      <c r="D40" s="132"/>
      <c r="E40" s="87"/>
      <c r="F40" s="87"/>
      <c r="G40" s="87"/>
      <c r="H40" s="87"/>
      <c r="I40" s="87"/>
      <c r="J40" s="87"/>
      <c r="K40" s="87"/>
      <c r="L40" s="87"/>
      <c r="M40" s="87"/>
      <c r="N40" s="87"/>
      <c r="O40" s="87"/>
    </row>
    <row r="41" spans="1:15" s="23" customFormat="1" ht="20.399999999999999" x14ac:dyDescent="0.3">
      <c r="A41" s="87"/>
      <c r="B41" s="87"/>
      <c r="C41" s="132"/>
      <c r="D41" s="132"/>
      <c r="E41" s="87"/>
      <c r="F41" s="87"/>
      <c r="G41" s="87"/>
      <c r="H41" s="87"/>
      <c r="I41" s="87"/>
      <c r="J41" s="87"/>
      <c r="K41" s="87"/>
      <c r="L41" s="87"/>
      <c r="M41" s="87"/>
      <c r="N41" s="87"/>
      <c r="O41" s="87"/>
    </row>
    <row r="42" spans="1:15" s="23" customFormat="1" ht="20.399999999999999" x14ac:dyDescent="0.3">
      <c r="A42" s="87"/>
      <c r="B42" s="87"/>
      <c r="C42" s="132"/>
      <c r="D42" s="132"/>
      <c r="E42" s="87"/>
      <c r="F42" s="87"/>
      <c r="G42" s="87"/>
      <c r="H42" s="87"/>
      <c r="I42" s="87"/>
      <c r="J42" s="87"/>
      <c r="K42" s="87"/>
      <c r="L42" s="87"/>
      <c r="M42" s="87"/>
      <c r="N42" s="87"/>
      <c r="O42" s="87"/>
    </row>
    <row r="43" spans="1:15" s="23" customFormat="1" ht="20.399999999999999" x14ac:dyDescent="0.3">
      <c r="A43" s="87"/>
      <c r="B43" s="87"/>
      <c r="C43" s="132"/>
      <c r="D43" s="132"/>
      <c r="E43" s="87"/>
      <c r="F43" s="87"/>
      <c r="G43" s="87"/>
      <c r="H43" s="87"/>
      <c r="I43" s="87"/>
      <c r="J43" s="87"/>
      <c r="K43" s="87"/>
      <c r="L43" s="87"/>
      <c r="M43" s="87"/>
      <c r="N43" s="87"/>
      <c r="O43" s="87"/>
    </row>
    <row r="44" spans="1:15" s="23" customFormat="1" ht="20.399999999999999" x14ac:dyDescent="0.3">
      <c r="A44" s="87"/>
      <c r="B44" s="87"/>
      <c r="C44" s="132"/>
      <c r="D44" s="132"/>
      <c r="E44" s="87"/>
      <c r="F44" s="87"/>
      <c r="G44" s="87"/>
      <c r="H44" s="87"/>
      <c r="I44" s="87"/>
      <c r="J44" s="87"/>
      <c r="K44" s="87"/>
      <c r="L44" s="87"/>
      <c r="M44" s="87"/>
      <c r="N44" s="87"/>
      <c r="O44" s="87"/>
    </row>
    <row r="45" spans="1:15" s="23" customFormat="1" ht="20.399999999999999" x14ac:dyDescent="0.3">
      <c r="A45" s="87"/>
      <c r="B45" s="87"/>
      <c r="C45" s="132"/>
      <c r="D45" s="132"/>
      <c r="E45" s="87"/>
      <c r="F45" s="87"/>
      <c r="G45" s="87"/>
      <c r="H45" s="87"/>
      <c r="I45" s="87"/>
      <c r="J45" s="87"/>
      <c r="K45" s="87"/>
      <c r="L45" s="87"/>
      <c r="M45" s="87"/>
      <c r="N45" s="87"/>
      <c r="O45" s="87"/>
    </row>
    <row r="46" spans="1:15" s="23" customFormat="1" ht="20.399999999999999" x14ac:dyDescent="0.3">
      <c r="A46" s="87"/>
      <c r="B46" s="87"/>
      <c r="C46" s="132"/>
      <c r="D46" s="132"/>
      <c r="E46" s="87"/>
      <c r="F46" s="87"/>
      <c r="G46" s="87"/>
      <c r="H46" s="87"/>
      <c r="I46" s="87"/>
      <c r="J46" s="87"/>
      <c r="K46" s="87"/>
      <c r="L46" s="87"/>
      <c r="M46" s="87"/>
      <c r="N46" s="87"/>
      <c r="O46" s="87"/>
    </row>
    <row r="47" spans="1:15" s="23" customFormat="1" ht="20.399999999999999" x14ac:dyDescent="0.3">
      <c r="A47" s="87"/>
      <c r="B47" s="87"/>
      <c r="C47" s="132"/>
      <c r="D47" s="132"/>
      <c r="E47" s="87"/>
      <c r="F47" s="87"/>
      <c r="G47" s="87"/>
      <c r="H47" s="87"/>
      <c r="I47" s="87"/>
      <c r="J47" s="87"/>
      <c r="K47" s="87"/>
      <c r="L47" s="87"/>
      <c r="M47" s="87"/>
      <c r="N47" s="87"/>
      <c r="O47" s="87"/>
    </row>
    <row r="48" spans="1:15" s="23" customFormat="1" ht="20.399999999999999" x14ac:dyDescent="0.3">
      <c r="A48" s="87"/>
      <c r="B48" s="87"/>
      <c r="C48" s="132"/>
      <c r="D48" s="132"/>
      <c r="E48" s="87"/>
      <c r="F48" s="87"/>
      <c r="G48" s="87"/>
      <c r="H48" s="87"/>
      <c r="I48" s="87"/>
      <c r="J48" s="87"/>
      <c r="K48" s="87"/>
      <c r="L48" s="87"/>
      <c r="M48" s="87"/>
      <c r="N48" s="87"/>
      <c r="O48" s="87"/>
    </row>
    <row r="49" spans="1:15" s="23" customFormat="1" ht="20.399999999999999" x14ac:dyDescent="0.3">
      <c r="A49" s="87"/>
      <c r="B49" s="87"/>
      <c r="C49" s="132"/>
      <c r="D49" s="132"/>
      <c r="E49" s="87"/>
      <c r="F49" s="87"/>
      <c r="G49" s="87"/>
      <c r="H49" s="87"/>
      <c r="I49" s="87"/>
      <c r="J49" s="87"/>
      <c r="K49" s="87"/>
      <c r="L49" s="87"/>
      <c r="M49" s="87"/>
      <c r="N49" s="87"/>
      <c r="O49" s="87"/>
    </row>
    <row r="50" spans="1:15" s="23" customFormat="1" ht="20.399999999999999" x14ac:dyDescent="0.3">
      <c r="A50" s="87"/>
      <c r="B50" s="87"/>
      <c r="C50" s="132"/>
      <c r="D50" s="132"/>
      <c r="E50" s="87"/>
      <c r="F50" s="87"/>
      <c r="G50" s="87"/>
      <c r="H50" s="87"/>
      <c r="I50" s="87"/>
      <c r="J50" s="87"/>
      <c r="K50" s="87"/>
      <c r="L50" s="87"/>
      <c r="M50" s="87"/>
      <c r="N50" s="87"/>
      <c r="O50" s="87"/>
    </row>
    <row r="51" spans="1:15" s="23" customFormat="1" ht="20.399999999999999" x14ac:dyDescent="0.3">
      <c r="A51" s="87"/>
      <c r="B51" s="87"/>
      <c r="C51" s="132"/>
      <c r="D51" s="132"/>
      <c r="E51" s="87"/>
      <c r="F51" s="87"/>
      <c r="G51" s="87"/>
      <c r="H51" s="87"/>
      <c r="I51" s="87"/>
      <c r="J51" s="87"/>
      <c r="K51" s="87"/>
      <c r="L51" s="87"/>
      <c r="M51" s="87"/>
      <c r="N51" s="87"/>
      <c r="O51" s="87"/>
    </row>
    <row r="52" spans="1:15" s="23" customFormat="1" ht="20.399999999999999" x14ac:dyDescent="0.3">
      <c r="A52" s="87"/>
      <c r="C52" s="134"/>
      <c r="D52" s="134"/>
    </row>
    <row r="53" spans="1:15" s="23" customFormat="1" ht="20.399999999999999" x14ac:dyDescent="0.3">
      <c r="A53" s="87"/>
      <c r="C53" s="134"/>
      <c r="D53" s="134"/>
    </row>
    <row r="54" spans="1:15" s="23" customFormat="1" ht="20.399999999999999" x14ac:dyDescent="0.3">
      <c r="A54" s="87"/>
      <c r="C54" s="134"/>
      <c r="D54" s="134"/>
    </row>
    <row r="55" spans="1:15" s="23" customFormat="1" ht="20.399999999999999" x14ac:dyDescent="0.3">
      <c r="A55" s="87"/>
      <c r="C55" s="134"/>
      <c r="D55" s="134"/>
    </row>
    <row r="56" spans="1:15" s="23" customFormat="1" ht="20.399999999999999" x14ac:dyDescent="0.3">
      <c r="A56" s="87"/>
      <c r="C56" s="134"/>
      <c r="D56" s="134"/>
    </row>
    <row r="57" spans="1:15" s="23" customFormat="1" ht="20.399999999999999" x14ac:dyDescent="0.3">
      <c r="A57" s="87"/>
      <c r="C57" s="134"/>
      <c r="D57" s="134"/>
    </row>
    <row r="58" spans="1:15" s="23" customFormat="1" ht="20.399999999999999" x14ac:dyDescent="0.3">
      <c r="A58" s="87"/>
      <c r="C58" s="134"/>
      <c r="D58" s="134"/>
    </row>
    <row r="59" spans="1:15" s="23" customFormat="1" ht="20.399999999999999" x14ac:dyDescent="0.3">
      <c r="A59" s="87"/>
      <c r="C59" s="134"/>
      <c r="D59" s="134"/>
    </row>
    <row r="60" spans="1:15" s="23" customFormat="1" ht="20.399999999999999" x14ac:dyDescent="0.3">
      <c r="A60" s="87"/>
      <c r="C60" s="134"/>
      <c r="D60" s="134"/>
    </row>
    <row r="61" spans="1:15" s="23" customFormat="1" ht="20.399999999999999" x14ac:dyDescent="0.3">
      <c r="A61" s="87"/>
      <c r="C61" s="134"/>
      <c r="D61" s="134"/>
    </row>
    <row r="62" spans="1:15" s="23" customFormat="1" ht="20.399999999999999" x14ac:dyDescent="0.3">
      <c r="A62" s="87"/>
      <c r="C62" s="134"/>
      <c r="D62" s="134"/>
    </row>
    <row r="63" spans="1:15" s="23" customFormat="1" ht="20.399999999999999" x14ac:dyDescent="0.3">
      <c r="A63" s="87"/>
      <c r="C63" s="134"/>
      <c r="D63" s="134"/>
    </row>
    <row r="64" spans="1:15" s="23" customFormat="1" ht="20.399999999999999" x14ac:dyDescent="0.3">
      <c r="A64" s="87"/>
      <c r="C64" s="134"/>
      <c r="D64" s="134"/>
    </row>
    <row r="65" spans="1:4" s="23" customFormat="1" ht="20.399999999999999" x14ac:dyDescent="0.3">
      <c r="A65" s="87"/>
      <c r="C65" s="134"/>
      <c r="D65" s="134"/>
    </row>
    <row r="66" spans="1:4" s="23" customFormat="1" ht="20.399999999999999" x14ac:dyDescent="0.3">
      <c r="A66" s="87"/>
      <c r="C66" s="134"/>
      <c r="D66" s="134"/>
    </row>
    <row r="67" spans="1:4" s="23" customFormat="1" ht="20.399999999999999" x14ac:dyDescent="0.3">
      <c r="A67" s="87"/>
      <c r="C67" s="134"/>
      <c r="D67" s="134"/>
    </row>
    <row r="68" spans="1:4" s="23" customFormat="1" ht="20.399999999999999" x14ac:dyDescent="0.3">
      <c r="A68" s="87"/>
      <c r="C68" s="134"/>
      <c r="D68" s="134"/>
    </row>
    <row r="69" spans="1:4" s="23" customFormat="1" ht="20.399999999999999" x14ac:dyDescent="0.3">
      <c r="A69" s="87"/>
      <c r="C69" s="134"/>
      <c r="D69" s="134"/>
    </row>
    <row r="70" spans="1:4" s="23" customFormat="1" ht="20.399999999999999" x14ac:dyDescent="0.3">
      <c r="A70" s="87"/>
      <c r="C70" s="134"/>
      <c r="D70" s="134"/>
    </row>
    <row r="71" spans="1:4" s="23" customFormat="1" ht="20.399999999999999" x14ac:dyDescent="0.3">
      <c r="A71" s="87"/>
      <c r="C71" s="134"/>
      <c r="D71" s="134"/>
    </row>
    <row r="72" spans="1:4" s="23" customFormat="1" ht="20.399999999999999" x14ac:dyDescent="0.3">
      <c r="A72" s="87"/>
      <c r="C72" s="134"/>
      <c r="D72" s="134"/>
    </row>
    <row r="73" spans="1:4" s="23" customFormat="1" ht="20.399999999999999" x14ac:dyDescent="0.3">
      <c r="A73" s="87"/>
      <c r="C73" s="134"/>
      <c r="D73" s="134"/>
    </row>
    <row r="74" spans="1:4" s="23" customFormat="1" ht="20.399999999999999" x14ac:dyDescent="0.3">
      <c r="A74" s="87"/>
      <c r="C74" s="134"/>
      <c r="D74" s="134"/>
    </row>
    <row r="75" spans="1:4" s="23" customFormat="1" ht="20.399999999999999" x14ac:dyDescent="0.3">
      <c r="A75" s="87"/>
      <c r="C75" s="134"/>
      <c r="D75" s="134"/>
    </row>
    <row r="76" spans="1:4" s="23" customFormat="1" ht="20.399999999999999" x14ac:dyDescent="0.3">
      <c r="A76" s="87"/>
      <c r="C76" s="134"/>
      <c r="D76" s="134"/>
    </row>
    <row r="77" spans="1:4" s="23" customFormat="1" ht="20.399999999999999" x14ac:dyDescent="0.3">
      <c r="A77" s="87"/>
      <c r="C77" s="134"/>
      <c r="D77" s="134"/>
    </row>
    <row r="78" spans="1:4" s="23" customFormat="1" ht="20.399999999999999" x14ac:dyDescent="0.3">
      <c r="A78" s="87"/>
      <c r="C78" s="134"/>
      <c r="D78" s="134"/>
    </row>
    <row r="79" spans="1:4" s="23" customFormat="1" ht="20.399999999999999" x14ac:dyDescent="0.3">
      <c r="A79" s="87"/>
      <c r="C79" s="134"/>
      <c r="D79" s="134"/>
    </row>
    <row r="80" spans="1:4" s="23" customFormat="1" ht="20.399999999999999" x14ac:dyDescent="0.3">
      <c r="A80" s="87"/>
      <c r="C80" s="134"/>
      <c r="D80" s="134"/>
    </row>
    <row r="81" spans="1:4" s="23" customFormat="1" ht="20.399999999999999" x14ac:dyDescent="0.3">
      <c r="A81" s="87"/>
      <c r="C81" s="134"/>
      <c r="D81" s="134"/>
    </row>
    <row r="82" spans="1:4" s="23" customFormat="1" ht="20.399999999999999" x14ac:dyDescent="0.3">
      <c r="A82" s="87"/>
      <c r="C82" s="134"/>
      <c r="D82" s="134"/>
    </row>
    <row r="83" spans="1:4" s="23" customFormat="1" ht="20.399999999999999" x14ac:dyDescent="0.3">
      <c r="A83" s="87"/>
      <c r="C83" s="134"/>
      <c r="D83" s="134"/>
    </row>
    <row r="84" spans="1:4" s="23" customFormat="1" ht="20.399999999999999" x14ac:dyDescent="0.3">
      <c r="A84" s="87"/>
      <c r="C84" s="134"/>
      <c r="D84" s="134"/>
    </row>
    <row r="85" spans="1:4" s="23" customFormat="1" ht="20.399999999999999" x14ac:dyDescent="0.3">
      <c r="A85" s="87"/>
      <c r="C85" s="134"/>
      <c r="D85" s="134"/>
    </row>
    <row r="86" spans="1:4" s="23" customFormat="1" ht="20.399999999999999" x14ac:dyDescent="0.3">
      <c r="A86" s="87"/>
      <c r="C86" s="134"/>
      <c r="D86" s="134"/>
    </row>
    <row r="87" spans="1:4" s="23" customFormat="1" ht="20.399999999999999" x14ac:dyDescent="0.3">
      <c r="A87" s="87"/>
      <c r="C87" s="134"/>
      <c r="D87" s="134"/>
    </row>
    <row r="88" spans="1:4" s="23" customFormat="1" ht="20.399999999999999" x14ac:dyDescent="0.3">
      <c r="A88" s="87"/>
      <c r="C88" s="134"/>
      <c r="D88" s="134"/>
    </row>
    <row r="89" spans="1:4" s="23" customFormat="1" ht="20.399999999999999" x14ac:dyDescent="0.3">
      <c r="A89" s="87"/>
      <c r="C89" s="134"/>
      <c r="D89" s="134"/>
    </row>
    <row r="90" spans="1:4" s="23" customFormat="1" ht="20.399999999999999" x14ac:dyDescent="0.3">
      <c r="A90" s="87"/>
      <c r="C90" s="134"/>
      <c r="D90" s="134"/>
    </row>
    <row r="91" spans="1:4" s="23" customFormat="1" ht="20.399999999999999" x14ac:dyDescent="0.3">
      <c r="A91" s="87"/>
      <c r="C91" s="134"/>
      <c r="D91" s="134"/>
    </row>
    <row r="92" spans="1:4" s="23" customFormat="1" ht="20.399999999999999" x14ac:dyDescent="0.3">
      <c r="A92" s="87"/>
      <c r="C92" s="134"/>
      <c r="D92" s="134"/>
    </row>
    <row r="93" spans="1:4" s="23" customFormat="1" ht="20.399999999999999" x14ac:dyDescent="0.3">
      <c r="A93" s="87"/>
      <c r="C93" s="134"/>
      <c r="D93" s="134"/>
    </row>
    <row r="94" spans="1:4" s="23" customFormat="1" ht="20.399999999999999" x14ac:dyDescent="0.3">
      <c r="A94" s="87"/>
      <c r="C94" s="134"/>
      <c r="D94" s="134"/>
    </row>
    <row r="95" spans="1:4" s="23" customFormat="1" ht="20.399999999999999" x14ac:dyDescent="0.3">
      <c r="A95" s="87"/>
      <c r="C95" s="134"/>
      <c r="D95" s="134"/>
    </row>
    <row r="96" spans="1:4" s="23" customFormat="1" ht="20.399999999999999" x14ac:dyDescent="0.3">
      <c r="A96" s="87"/>
      <c r="C96" s="134"/>
      <c r="D96" s="134"/>
    </row>
    <row r="97" spans="1:4" s="23" customFormat="1" ht="20.399999999999999" x14ac:dyDescent="0.3">
      <c r="A97" s="87"/>
      <c r="C97" s="134"/>
      <c r="D97" s="134"/>
    </row>
    <row r="98" spans="1:4" s="23" customFormat="1" ht="20.399999999999999" x14ac:dyDescent="0.3">
      <c r="A98" s="87"/>
      <c r="C98" s="134"/>
      <c r="D98" s="134"/>
    </row>
    <row r="99" spans="1:4" s="23" customFormat="1" ht="20.399999999999999" x14ac:dyDescent="0.3">
      <c r="A99" s="87"/>
      <c r="C99" s="134"/>
      <c r="D99" s="134"/>
    </row>
    <row r="100" spans="1:4" s="23" customFormat="1" ht="20.399999999999999" x14ac:dyDescent="0.3">
      <c r="A100" s="87"/>
      <c r="C100" s="134"/>
      <c r="D100" s="134"/>
    </row>
    <row r="101" spans="1:4" s="23" customFormat="1" ht="20.399999999999999" x14ac:dyDescent="0.3">
      <c r="A101" s="87"/>
      <c r="C101" s="134"/>
      <c r="D101" s="134"/>
    </row>
    <row r="102" spans="1:4" s="23" customFormat="1" ht="20.399999999999999" x14ac:dyDescent="0.3">
      <c r="A102" s="87"/>
      <c r="C102" s="134"/>
      <c r="D102" s="134"/>
    </row>
    <row r="103" spans="1:4" s="23" customFormat="1" ht="20.399999999999999" x14ac:dyDescent="0.3">
      <c r="A103" s="87"/>
      <c r="C103" s="134"/>
      <c r="D103" s="134"/>
    </row>
    <row r="104" spans="1:4" s="23" customFormat="1" ht="20.399999999999999" x14ac:dyDescent="0.3">
      <c r="A104" s="87"/>
      <c r="C104" s="134"/>
      <c r="D104" s="134"/>
    </row>
    <row r="105" spans="1:4" s="23" customFormat="1" ht="20.399999999999999" x14ac:dyDescent="0.3">
      <c r="A105" s="87"/>
      <c r="C105" s="134"/>
      <c r="D105" s="134"/>
    </row>
    <row r="106" spans="1:4" s="23" customFormat="1" ht="20.399999999999999" x14ac:dyDescent="0.3">
      <c r="A106" s="87"/>
      <c r="C106" s="134"/>
      <c r="D106" s="134"/>
    </row>
    <row r="107" spans="1:4" s="23" customFormat="1" ht="20.399999999999999" x14ac:dyDescent="0.3">
      <c r="A107" s="87"/>
      <c r="C107" s="134"/>
      <c r="D107" s="134"/>
    </row>
    <row r="108" spans="1:4" s="23" customFormat="1" ht="20.399999999999999" x14ac:dyDescent="0.3">
      <c r="A108" s="87"/>
      <c r="C108" s="134"/>
      <c r="D108" s="134"/>
    </row>
    <row r="109" spans="1:4" s="23" customFormat="1" ht="20.399999999999999" x14ac:dyDescent="0.3">
      <c r="A109" s="87"/>
      <c r="C109" s="134"/>
      <c r="D109" s="134"/>
    </row>
    <row r="110" spans="1:4" s="23" customFormat="1" ht="20.399999999999999" x14ac:dyDescent="0.3">
      <c r="A110" s="87"/>
      <c r="C110" s="134"/>
      <c r="D110" s="134"/>
    </row>
    <row r="111" spans="1:4" s="23" customFormat="1" ht="20.399999999999999" x14ac:dyDescent="0.3">
      <c r="A111" s="87"/>
      <c r="C111" s="134"/>
      <c r="D111" s="134"/>
    </row>
    <row r="112" spans="1:4" s="23" customFormat="1" ht="20.399999999999999" x14ac:dyDescent="0.3">
      <c r="A112" s="87"/>
      <c r="C112" s="134"/>
      <c r="D112" s="134"/>
    </row>
    <row r="113" spans="1:4" s="23" customFormat="1" ht="20.399999999999999" x14ac:dyDescent="0.3">
      <c r="A113" s="87"/>
      <c r="C113" s="134"/>
      <c r="D113" s="134"/>
    </row>
    <row r="114" spans="1:4" s="23" customFormat="1" ht="20.399999999999999" x14ac:dyDescent="0.3">
      <c r="A114" s="87"/>
      <c r="C114" s="134"/>
      <c r="D114" s="134"/>
    </row>
    <row r="115" spans="1:4" s="23" customFormat="1" ht="20.399999999999999" x14ac:dyDescent="0.3">
      <c r="A115" s="87"/>
      <c r="C115" s="134"/>
      <c r="D115" s="134"/>
    </row>
    <row r="116" spans="1:4" s="23" customFormat="1" ht="20.399999999999999" x14ac:dyDescent="0.3">
      <c r="A116" s="87"/>
      <c r="C116" s="134"/>
      <c r="D116" s="134"/>
    </row>
    <row r="117" spans="1:4" s="23" customFormat="1" ht="20.399999999999999" x14ac:dyDescent="0.3">
      <c r="A117" s="87"/>
      <c r="C117" s="134"/>
      <c r="D117" s="134"/>
    </row>
    <row r="118" spans="1:4" s="23" customFormat="1" ht="20.399999999999999" x14ac:dyDescent="0.3">
      <c r="A118" s="87"/>
      <c r="C118" s="134"/>
      <c r="D118" s="134"/>
    </row>
    <row r="119" spans="1:4" s="23" customFormat="1" ht="20.399999999999999" x14ac:dyDescent="0.3">
      <c r="A119" s="87"/>
      <c r="C119" s="134"/>
      <c r="D119" s="134"/>
    </row>
    <row r="120" spans="1:4" s="23" customFormat="1" ht="20.399999999999999" x14ac:dyDescent="0.3">
      <c r="A120" s="87"/>
      <c r="C120" s="134"/>
      <c r="D120" s="134"/>
    </row>
    <row r="121" spans="1:4" s="23" customFormat="1" ht="20.399999999999999" x14ac:dyDescent="0.3">
      <c r="A121" s="87"/>
      <c r="C121" s="134"/>
      <c r="D121" s="134"/>
    </row>
    <row r="122" spans="1:4" s="23" customFormat="1" ht="20.399999999999999" x14ac:dyDescent="0.3">
      <c r="A122" s="87"/>
      <c r="C122" s="134"/>
      <c r="D122" s="134"/>
    </row>
    <row r="123" spans="1:4" s="23" customFormat="1" ht="20.399999999999999" x14ac:dyDescent="0.3">
      <c r="A123" s="87"/>
      <c r="C123" s="134"/>
      <c r="D123" s="134"/>
    </row>
    <row r="124" spans="1:4" s="23" customFormat="1" ht="20.399999999999999" x14ac:dyDescent="0.3">
      <c r="A124" s="87"/>
      <c r="C124" s="134"/>
      <c r="D124" s="134"/>
    </row>
    <row r="125" spans="1:4" s="23" customFormat="1" ht="20.399999999999999" x14ac:dyDescent="0.3">
      <c r="A125" s="87"/>
      <c r="C125" s="134"/>
      <c r="D125" s="134"/>
    </row>
    <row r="126" spans="1:4" s="23" customFormat="1" ht="20.399999999999999" x14ac:dyDescent="0.3">
      <c r="A126" s="87"/>
      <c r="C126" s="134"/>
      <c r="D126" s="134"/>
    </row>
    <row r="127" spans="1:4" s="23" customFormat="1" ht="20.399999999999999" x14ac:dyDescent="0.3">
      <c r="A127" s="87"/>
      <c r="C127" s="134"/>
      <c r="D127" s="134"/>
    </row>
    <row r="128" spans="1:4" s="23" customFormat="1" ht="20.399999999999999" x14ac:dyDescent="0.3">
      <c r="A128" s="87"/>
      <c r="C128" s="134"/>
      <c r="D128" s="134"/>
    </row>
    <row r="129" spans="1:4" s="23" customFormat="1" ht="20.399999999999999" x14ac:dyDescent="0.3">
      <c r="A129" s="87"/>
      <c r="C129" s="134"/>
      <c r="D129" s="134"/>
    </row>
    <row r="130" spans="1:4" s="23" customFormat="1" ht="20.399999999999999" x14ac:dyDescent="0.3">
      <c r="A130" s="87"/>
      <c r="C130" s="134"/>
      <c r="D130" s="134"/>
    </row>
    <row r="131" spans="1:4" s="23" customFormat="1" ht="20.399999999999999" x14ac:dyDescent="0.3">
      <c r="A131" s="87"/>
      <c r="C131" s="134"/>
      <c r="D131" s="134"/>
    </row>
    <row r="132" spans="1:4" s="23" customFormat="1" ht="20.399999999999999" x14ac:dyDescent="0.3">
      <c r="A132" s="87"/>
      <c r="C132" s="134"/>
      <c r="D132" s="134"/>
    </row>
    <row r="133" spans="1:4" s="23" customFormat="1" ht="20.399999999999999" x14ac:dyDescent="0.3">
      <c r="A133" s="87"/>
      <c r="C133" s="134"/>
      <c r="D133" s="134"/>
    </row>
    <row r="134" spans="1:4" s="23" customFormat="1" ht="20.399999999999999" x14ac:dyDescent="0.3">
      <c r="A134" s="87"/>
      <c r="C134" s="134"/>
      <c r="D134" s="134"/>
    </row>
    <row r="135" spans="1:4" s="23" customFormat="1" ht="20.399999999999999" x14ac:dyDescent="0.3">
      <c r="A135" s="87"/>
      <c r="C135" s="134"/>
      <c r="D135" s="134"/>
    </row>
    <row r="136" spans="1:4" s="23" customFormat="1" ht="20.399999999999999" x14ac:dyDescent="0.3">
      <c r="A136" s="87"/>
      <c r="C136" s="134"/>
      <c r="D136" s="134"/>
    </row>
    <row r="137" spans="1:4" s="23" customFormat="1" ht="20.399999999999999" x14ac:dyDescent="0.3">
      <c r="A137" s="87"/>
      <c r="C137" s="134"/>
      <c r="D137" s="134"/>
    </row>
    <row r="138" spans="1:4" s="23" customFormat="1" ht="20.399999999999999" x14ac:dyDescent="0.3">
      <c r="A138" s="87"/>
      <c r="C138" s="134"/>
      <c r="D138" s="134"/>
    </row>
    <row r="139" spans="1:4" s="23" customFormat="1" ht="20.399999999999999" x14ac:dyDescent="0.3">
      <c r="A139" s="87"/>
      <c r="C139" s="134"/>
      <c r="D139" s="134"/>
    </row>
    <row r="140" spans="1:4" s="23" customFormat="1" ht="20.399999999999999" x14ac:dyDescent="0.3">
      <c r="A140" s="87"/>
      <c r="C140" s="134"/>
      <c r="D140" s="134"/>
    </row>
    <row r="141" spans="1:4" s="23" customFormat="1" ht="20.399999999999999" x14ac:dyDescent="0.3">
      <c r="A141" s="87"/>
      <c r="C141" s="134"/>
      <c r="D141" s="134"/>
    </row>
    <row r="142" spans="1:4" s="23" customFormat="1" ht="20.399999999999999" x14ac:dyDescent="0.3">
      <c r="A142" s="87"/>
      <c r="C142" s="134"/>
      <c r="D142" s="134"/>
    </row>
    <row r="143" spans="1:4" s="23" customFormat="1" ht="20.399999999999999" x14ac:dyDescent="0.3">
      <c r="A143" s="87"/>
      <c r="C143" s="134"/>
      <c r="D143" s="134"/>
    </row>
    <row r="144" spans="1:4" s="23" customFormat="1" ht="20.399999999999999" x14ac:dyDescent="0.3">
      <c r="A144" s="87"/>
      <c r="C144" s="134"/>
      <c r="D144" s="134"/>
    </row>
    <row r="145" spans="1:4" s="23" customFormat="1" ht="20.399999999999999" x14ac:dyDescent="0.3">
      <c r="A145" s="87"/>
      <c r="C145" s="134"/>
      <c r="D145" s="134"/>
    </row>
    <row r="146" spans="1:4" s="23" customFormat="1" ht="20.399999999999999" x14ac:dyDescent="0.3">
      <c r="A146" s="87"/>
      <c r="C146" s="134"/>
      <c r="D146" s="134"/>
    </row>
    <row r="147" spans="1:4" s="23" customFormat="1" ht="20.399999999999999" x14ac:dyDescent="0.3">
      <c r="A147" s="87"/>
      <c r="C147" s="134"/>
      <c r="D147" s="134"/>
    </row>
    <row r="148" spans="1:4" s="23" customFormat="1" ht="20.399999999999999" x14ac:dyDescent="0.3">
      <c r="A148" s="87"/>
      <c r="C148" s="134"/>
      <c r="D148" s="134"/>
    </row>
    <row r="149" spans="1:4" s="23" customFormat="1" ht="20.399999999999999" x14ac:dyDescent="0.3">
      <c r="A149" s="87"/>
      <c r="C149" s="134"/>
      <c r="D149" s="134"/>
    </row>
    <row r="150" spans="1:4" s="23" customFormat="1" ht="20.399999999999999" x14ac:dyDescent="0.3">
      <c r="A150" s="87"/>
      <c r="C150" s="134"/>
      <c r="D150" s="134"/>
    </row>
    <row r="151" spans="1:4" s="23" customFormat="1" ht="20.399999999999999" x14ac:dyDescent="0.3">
      <c r="A151" s="87"/>
      <c r="C151" s="134"/>
      <c r="D151" s="134"/>
    </row>
    <row r="152" spans="1:4" s="23" customFormat="1" ht="20.399999999999999" x14ac:dyDescent="0.3">
      <c r="A152" s="87"/>
      <c r="C152" s="134"/>
      <c r="D152" s="134"/>
    </row>
    <row r="153" spans="1:4" s="23" customFormat="1" ht="20.399999999999999" x14ac:dyDescent="0.3">
      <c r="A153" s="87"/>
      <c r="C153" s="134"/>
      <c r="D153" s="134"/>
    </row>
    <row r="154" spans="1:4" s="23" customFormat="1" ht="20.399999999999999" x14ac:dyDescent="0.3">
      <c r="A154" s="87"/>
      <c r="C154" s="134"/>
      <c r="D154" s="134"/>
    </row>
    <row r="155" spans="1:4" s="23" customFormat="1" ht="20.399999999999999" x14ac:dyDescent="0.3">
      <c r="A155" s="87"/>
      <c r="C155" s="134"/>
      <c r="D155" s="134"/>
    </row>
    <row r="156" spans="1:4" s="23" customFormat="1" ht="20.399999999999999" x14ac:dyDescent="0.3">
      <c r="A156" s="87"/>
      <c r="C156" s="134"/>
      <c r="D156" s="134"/>
    </row>
    <row r="157" spans="1:4" s="23" customFormat="1" ht="20.399999999999999" x14ac:dyDescent="0.3">
      <c r="A157" s="87"/>
      <c r="C157" s="134"/>
      <c r="D157" s="134"/>
    </row>
    <row r="158" spans="1:4" s="23" customFormat="1" ht="20.399999999999999" x14ac:dyDescent="0.3">
      <c r="A158" s="87"/>
      <c r="C158" s="134"/>
      <c r="D158" s="134"/>
    </row>
    <row r="159" spans="1:4" s="23" customFormat="1" ht="20.399999999999999" x14ac:dyDescent="0.3">
      <c r="A159" s="87"/>
      <c r="C159" s="134"/>
      <c r="D159" s="134"/>
    </row>
    <row r="160" spans="1:4" s="23" customFormat="1" ht="20.399999999999999" x14ac:dyDescent="0.3">
      <c r="A160" s="87"/>
      <c r="C160" s="134"/>
      <c r="D160" s="134"/>
    </row>
    <row r="161" spans="1:4" s="23" customFormat="1" ht="20.399999999999999" x14ac:dyDescent="0.3">
      <c r="A161" s="87"/>
      <c r="C161" s="134"/>
      <c r="D161" s="134"/>
    </row>
    <row r="162" spans="1:4" s="23" customFormat="1" ht="20.399999999999999" x14ac:dyDescent="0.3">
      <c r="A162" s="87"/>
      <c r="C162" s="134"/>
      <c r="D162" s="134"/>
    </row>
    <row r="163" spans="1:4" s="23" customFormat="1" ht="20.399999999999999" x14ac:dyDescent="0.3">
      <c r="A163" s="87"/>
      <c r="C163" s="134"/>
      <c r="D163" s="134"/>
    </row>
    <row r="164" spans="1:4" s="23" customFormat="1" ht="20.399999999999999" x14ac:dyDescent="0.3">
      <c r="A164" s="87"/>
      <c r="C164" s="134"/>
      <c r="D164" s="134"/>
    </row>
    <row r="165" spans="1:4" s="23" customFormat="1" ht="20.399999999999999" x14ac:dyDescent="0.3">
      <c r="A165" s="87"/>
      <c r="C165" s="134"/>
      <c r="D165" s="134"/>
    </row>
    <row r="166" spans="1:4" s="23" customFormat="1" ht="20.399999999999999" x14ac:dyDescent="0.3">
      <c r="A166" s="87"/>
      <c r="C166" s="134"/>
      <c r="D166" s="134"/>
    </row>
    <row r="167" spans="1:4" s="23" customFormat="1" ht="20.399999999999999" x14ac:dyDescent="0.3">
      <c r="A167" s="87"/>
      <c r="C167" s="134"/>
      <c r="D167" s="134"/>
    </row>
    <row r="168" spans="1:4" s="23" customFormat="1" ht="20.399999999999999" x14ac:dyDescent="0.3">
      <c r="A168" s="87"/>
      <c r="C168" s="134"/>
      <c r="D168" s="134"/>
    </row>
    <row r="169" spans="1:4" s="23" customFormat="1" ht="20.399999999999999" x14ac:dyDescent="0.3">
      <c r="A169" s="87"/>
      <c r="C169" s="134"/>
      <c r="D169" s="134"/>
    </row>
    <row r="170" spans="1:4" s="23" customFormat="1" ht="20.399999999999999" x14ac:dyDescent="0.3">
      <c r="A170" s="87"/>
      <c r="C170" s="134"/>
      <c r="D170" s="134"/>
    </row>
    <row r="171" spans="1:4" s="23" customFormat="1" ht="20.399999999999999" x14ac:dyDescent="0.3">
      <c r="A171" s="87"/>
      <c r="C171" s="134"/>
      <c r="D171" s="134"/>
    </row>
    <row r="172" spans="1:4" s="23" customFormat="1" ht="20.399999999999999" x14ac:dyDescent="0.3">
      <c r="A172" s="87"/>
      <c r="C172" s="134"/>
      <c r="D172" s="134"/>
    </row>
    <row r="173" spans="1:4" s="23" customFormat="1" ht="20.399999999999999" x14ac:dyDescent="0.3">
      <c r="A173" s="87"/>
      <c r="C173" s="134"/>
      <c r="D173" s="134"/>
    </row>
    <row r="174" spans="1:4" s="23" customFormat="1" ht="20.399999999999999" x14ac:dyDescent="0.3">
      <c r="A174" s="87"/>
      <c r="C174" s="134"/>
      <c r="D174" s="134"/>
    </row>
    <row r="175" spans="1:4" s="23" customFormat="1" ht="20.399999999999999" x14ac:dyDescent="0.3">
      <c r="A175" s="87"/>
      <c r="C175" s="134"/>
      <c r="D175" s="134"/>
    </row>
    <row r="176" spans="1:4" s="23" customFormat="1" ht="20.399999999999999" x14ac:dyDescent="0.3">
      <c r="A176" s="87"/>
      <c r="C176" s="134"/>
      <c r="D176" s="134"/>
    </row>
    <row r="177" spans="1:4" s="23" customFormat="1" ht="20.399999999999999" x14ac:dyDescent="0.3">
      <c r="A177" s="87"/>
      <c r="C177" s="134"/>
      <c r="D177" s="134"/>
    </row>
    <row r="178" spans="1:4" s="23" customFormat="1" ht="20.399999999999999" x14ac:dyDescent="0.3">
      <c r="A178" s="87"/>
      <c r="C178" s="134"/>
      <c r="D178" s="134"/>
    </row>
    <row r="179" spans="1:4" s="23" customFormat="1" ht="20.399999999999999" x14ac:dyDescent="0.3">
      <c r="A179" s="87"/>
      <c r="C179" s="134"/>
      <c r="D179" s="134"/>
    </row>
    <row r="180" spans="1:4" s="23" customFormat="1" ht="20.399999999999999" x14ac:dyDescent="0.3">
      <c r="A180" s="87"/>
      <c r="C180" s="134"/>
      <c r="D180" s="134"/>
    </row>
    <row r="181" spans="1:4" s="23" customFormat="1" ht="20.399999999999999" x14ac:dyDescent="0.3">
      <c r="A181" s="87"/>
      <c r="C181" s="134"/>
      <c r="D181" s="134"/>
    </row>
    <row r="182" spans="1:4" s="23" customFormat="1" ht="20.399999999999999" x14ac:dyDescent="0.3">
      <c r="A182" s="87"/>
      <c r="C182" s="134"/>
      <c r="D182" s="134"/>
    </row>
    <row r="183" spans="1:4" s="23" customFormat="1" ht="20.399999999999999" x14ac:dyDescent="0.3">
      <c r="A183" s="87"/>
      <c r="C183" s="134"/>
      <c r="D183" s="134"/>
    </row>
    <row r="184" spans="1:4" s="23" customFormat="1" ht="20.399999999999999" x14ac:dyDescent="0.3">
      <c r="A184" s="87"/>
      <c r="C184" s="134"/>
      <c r="D184" s="134"/>
    </row>
    <row r="185" spans="1:4" s="23" customFormat="1" ht="20.399999999999999" x14ac:dyDescent="0.3">
      <c r="A185" s="87"/>
      <c r="C185" s="134"/>
      <c r="D185" s="134"/>
    </row>
    <row r="186" spans="1:4" s="23" customFormat="1" ht="20.399999999999999" x14ac:dyDescent="0.3">
      <c r="A186" s="87"/>
      <c r="C186" s="134"/>
      <c r="D186" s="134"/>
    </row>
    <row r="187" spans="1:4" s="23" customFormat="1" ht="20.399999999999999" x14ac:dyDescent="0.3">
      <c r="A187" s="87"/>
      <c r="C187" s="134"/>
      <c r="D187" s="134"/>
    </row>
    <row r="188" spans="1:4" s="23" customFormat="1" ht="20.399999999999999" x14ac:dyDescent="0.3">
      <c r="A188" s="87"/>
      <c r="C188" s="134"/>
      <c r="D188" s="134"/>
    </row>
    <row r="189" spans="1:4" s="23" customFormat="1" ht="20.399999999999999" x14ac:dyDescent="0.3">
      <c r="A189" s="87"/>
      <c r="C189" s="134"/>
      <c r="D189" s="134"/>
    </row>
    <row r="190" spans="1:4" s="23" customFormat="1" ht="20.399999999999999" x14ac:dyDescent="0.3">
      <c r="A190" s="87"/>
      <c r="C190" s="134"/>
      <c r="D190" s="134"/>
    </row>
    <row r="191" spans="1:4" s="23" customFormat="1" ht="20.399999999999999" x14ac:dyDescent="0.3">
      <c r="A191" s="87"/>
      <c r="C191" s="134"/>
      <c r="D191" s="134"/>
    </row>
    <row r="192" spans="1:4" s="23" customFormat="1" ht="20.399999999999999" x14ac:dyDescent="0.3">
      <c r="A192" s="87"/>
      <c r="C192" s="134"/>
      <c r="D192" s="134"/>
    </row>
    <row r="193" spans="1:4" s="23" customFormat="1" ht="20.399999999999999" x14ac:dyDescent="0.3">
      <c r="A193" s="87"/>
      <c r="C193" s="134"/>
      <c r="D193" s="134"/>
    </row>
    <row r="194" spans="1:4" s="23" customFormat="1" ht="20.399999999999999" x14ac:dyDescent="0.3">
      <c r="A194" s="87"/>
      <c r="C194" s="134"/>
      <c r="D194" s="134"/>
    </row>
    <row r="195" spans="1:4" s="23" customFormat="1" ht="20.399999999999999" x14ac:dyDescent="0.3">
      <c r="A195" s="87"/>
      <c r="C195" s="134"/>
      <c r="D195" s="134"/>
    </row>
    <row r="196" spans="1:4" s="23" customFormat="1" ht="20.399999999999999" x14ac:dyDescent="0.3">
      <c r="A196" s="87"/>
      <c r="C196" s="134"/>
      <c r="D196" s="134"/>
    </row>
    <row r="197" spans="1:4" s="23" customFormat="1" ht="20.399999999999999" x14ac:dyDescent="0.3">
      <c r="A197" s="87"/>
      <c r="C197" s="134"/>
      <c r="D197" s="134"/>
    </row>
    <row r="198" spans="1:4" s="23" customFormat="1" ht="20.399999999999999" x14ac:dyDescent="0.3">
      <c r="A198" s="87"/>
      <c r="C198" s="134"/>
      <c r="D198" s="134"/>
    </row>
    <row r="199" spans="1:4" s="23" customFormat="1" ht="20.399999999999999" x14ac:dyDescent="0.3">
      <c r="A199" s="87"/>
      <c r="C199" s="134"/>
      <c r="D199" s="134"/>
    </row>
    <row r="200" spans="1:4" s="23" customFormat="1" ht="20.399999999999999" x14ac:dyDescent="0.3">
      <c r="A200" s="87"/>
      <c r="C200" s="134"/>
      <c r="D200" s="134"/>
    </row>
    <row r="201" spans="1:4" s="23" customFormat="1" ht="20.399999999999999" x14ac:dyDescent="0.3">
      <c r="A201" s="87"/>
      <c r="C201" s="134"/>
      <c r="D201" s="134"/>
    </row>
    <row r="202" spans="1:4" s="23" customFormat="1" ht="20.399999999999999" x14ac:dyDescent="0.3">
      <c r="A202" s="87"/>
      <c r="C202" s="134"/>
      <c r="D202" s="134"/>
    </row>
    <row r="203" spans="1:4" s="23" customFormat="1" ht="20.399999999999999" x14ac:dyDescent="0.3">
      <c r="A203" s="87"/>
      <c r="C203" s="134"/>
      <c r="D203" s="134"/>
    </row>
    <row r="204" spans="1:4" s="23" customFormat="1" ht="20.399999999999999" x14ac:dyDescent="0.3">
      <c r="A204" s="87"/>
      <c r="C204" s="134"/>
      <c r="D204" s="134"/>
    </row>
    <row r="205" spans="1:4" s="23" customFormat="1" ht="20.399999999999999" x14ac:dyDescent="0.3">
      <c r="A205" s="87"/>
      <c r="C205" s="134"/>
      <c r="D205" s="134"/>
    </row>
    <row r="206" spans="1:4" s="23" customFormat="1" ht="20.399999999999999" x14ac:dyDescent="0.3">
      <c r="A206" s="87"/>
      <c r="C206" s="134"/>
      <c r="D206" s="134"/>
    </row>
    <row r="207" spans="1:4" s="23" customFormat="1" ht="20.399999999999999" x14ac:dyDescent="0.3">
      <c r="A207" s="87"/>
      <c r="C207" s="134"/>
      <c r="D207" s="134"/>
    </row>
    <row r="208" spans="1:4" s="23" customFormat="1" x14ac:dyDescent="0.3">
      <c r="A208" s="87"/>
    </row>
    <row r="209" spans="1:8" s="23" customFormat="1" ht="20.399999999999999" x14ac:dyDescent="0.3">
      <c r="A209" s="87"/>
      <c r="B209" s="135" t="s">
        <v>87</v>
      </c>
      <c r="C209" s="135" t="s">
        <v>140</v>
      </c>
      <c r="D209" s="136" t="s">
        <v>87</v>
      </c>
      <c r="E209" s="136" t="s">
        <v>140</v>
      </c>
    </row>
    <row r="210" spans="1:8" s="23" customFormat="1" ht="42" x14ac:dyDescent="0.4">
      <c r="A210" s="87"/>
      <c r="B210" s="137" t="s">
        <v>89</v>
      </c>
      <c r="C210" s="137"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4">
      <c r="A211" s="87"/>
      <c r="B211" s="137" t="s">
        <v>89</v>
      </c>
      <c r="C211" s="137" t="s">
        <v>206</v>
      </c>
      <c r="E211" s="23" t="s">
        <v>205</v>
      </c>
      <c r="F211" s="23" t="str">
        <f t="shared" ref="F211:F221" si="0">IF(NOT(ISBLANK(D211)),D211,IF(NOT(ISBLANK(E211)),"     "&amp;E211,FALSE))</f>
        <v xml:space="preserve">     Afectación menor a 200 SMLMV</v>
      </c>
    </row>
    <row r="212" spans="1:8" s="23" customFormat="1" ht="42" x14ac:dyDescent="0.4">
      <c r="A212" s="87"/>
      <c r="B212" s="137" t="s">
        <v>89</v>
      </c>
      <c r="C212" s="137" t="s">
        <v>210</v>
      </c>
      <c r="E212" s="23" t="s">
        <v>206</v>
      </c>
      <c r="F212" s="23" t="str">
        <f t="shared" si="0"/>
        <v xml:space="preserve">     Entre 200 y 1000 SMLMV</v>
      </c>
    </row>
    <row r="213" spans="1:8" s="23" customFormat="1" ht="42" x14ac:dyDescent="0.4">
      <c r="A213" s="87"/>
      <c r="B213" s="137" t="s">
        <v>89</v>
      </c>
      <c r="C213" s="137" t="s">
        <v>211</v>
      </c>
      <c r="E213" s="23" t="s">
        <v>210</v>
      </c>
      <c r="F213" s="23" t="str">
        <f t="shared" si="0"/>
        <v xml:space="preserve">     Entre 1000 y 5000 SMLMV </v>
      </c>
    </row>
    <row r="214" spans="1:8" s="23" customFormat="1" ht="42" x14ac:dyDescent="0.4">
      <c r="A214" s="87"/>
      <c r="B214" s="137" t="s">
        <v>89</v>
      </c>
      <c r="C214" s="137" t="s">
        <v>207</v>
      </c>
      <c r="E214" s="23" t="s">
        <v>211</v>
      </c>
      <c r="F214" s="23" t="str">
        <f t="shared" si="0"/>
        <v xml:space="preserve">     Entre 5000 y 10000 SMLMV</v>
      </c>
    </row>
    <row r="215" spans="1:8" s="23" customFormat="1" ht="21" x14ac:dyDescent="0.4">
      <c r="A215" s="87"/>
      <c r="B215" s="137" t="s">
        <v>57</v>
      </c>
      <c r="C215" s="137" t="s">
        <v>92</v>
      </c>
      <c r="E215" s="23" t="s">
        <v>207</v>
      </c>
      <c r="F215" s="23" t="str">
        <f t="shared" si="0"/>
        <v xml:space="preserve">     Mayor a 10000 SMLMV</v>
      </c>
    </row>
    <row r="216" spans="1:8" s="23" customFormat="1" ht="63" x14ac:dyDescent="0.4">
      <c r="A216" s="87"/>
      <c r="B216" s="137" t="s">
        <v>57</v>
      </c>
      <c r="C216" s="137" t="s">
        <v>93</v>
      </c>
      <c r="D216" s="23" t="s">
        <v>57</v>
      </c>
      <c r="F216" s="23" t="str">
        <f t="shared" si="0"/>
        <v>Pérdida Reputacional</v>
      </c>
    </row>
    <row r="217" spans="1:8" s="23" customFormat="1" ht="42" x14ac:dyDescent="0.4">
      <c r="A217" s="87"/>
      <c r="B217" s="137" t="s">
        <v>57</v>
      </c>
      <c r="C217" s="137" t="s">
        <v>95</v>
      </c>
      <c r="E217" s="23" t="s">
        <v>92</v>
      </c>
      <c r="F217" s="23" t="str">
        <f>IF(NOT(ISBLANK(D217)),D217,IF(NOT(ISBLANK(E217)),"     "&amp;E217,FALSE))</f>
        <v xml:space="preserve">     El riesgo afecta la imagen de alguna área de la organización</v>
      </c>
    </row>
    <row r="218" spans="1:8" s="23" customFormat="1" ht="63" x14ac:dyDescent="0.4">
      <c r="A218" s="87"/>
      <c r="B218" s="137" t="s">
        <v>57</v>
      </c>
      <c r="C218" s="137"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37" t="s">
        <v>57</v>
      </c>
      <c r="C219" s="137"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3">
      <c r="A222" s="87"/>
      <c r="B222" s="23" t="e">
        <f ca="1"/>
        <v>#NAME?</v>
      </c>
    </row>
    <row r="223" spans="1:8" s="23" customFormat="1" x14ac:dyDescent="0.3">
      <c r="B223" s="23" t="e">
        <f ca="1"/>
        <v>#NAME?</v>
      </c>
      <c r="F223" s="138" t="s">
        <v>141</v>
      </c>
    </row>
    <row r="224" spans="1:8" s="23" customFormat="1" x14ac:dyDescent="0.3">
      <c r="F224" s="138"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391" t="s">
        <v>77</v>
      </c>
      <c r="C1" s="392"/>
      <c r="D1" s="392"/>
      <c r="E1" s="392"/>
      <c r="F1" s="393"/>
    </row>
    <row r="2" spans="2:6" ht="16.2" thickBot="1" x14ac:dyDescent="0.35">
      <c r="B2" s="73"/>
      <c r="C2" s="73"/>
      <c r="D2" s="73"/>
      <c r="E2" s="73"/>
      <c r="F2" s="73"/>
    </row>
    <row r="3" spans="2:6" ht="16.2" thickBot="1" x14ac:dyDescent="0.35">
      <c r="B3" s="395" t="s">
        <v>63</v>
      </c>
      <c r="C3" s="396"/>
      <c r="D3" s="396"/>
      <c r="E3" s="85" t="s">
        <v>64</v>
      </c>
      <c r="F3" s="86" t="s">
        <v>65</v>
      </c>
    </row>
    <row r="4" spans="2:6" ht="31.2" x14ac:dyDescent="0.3">
      <c r="B4" s="397" t="s">
        <v>66</v>
      </c>
      <c r="C4" s="399" t="s">
        <v>13</v>
      </c>
      <c r="D4" s="74" t="s">
        <v>14</v>
      </c>
      <c r="E4" s="75" t="s">
        <v>67</v>
      </c>
      <c r="F4" s="76">
        <v>0.25</v>
      </c>
    </row>
    <row r="5" spans="2:6" ht="46.8" x14ac:dyDescent="0.3">
      <c r="B5" s="398"/>
      <c r="C5" s="400"/>
      <c r="D5" s="77" t="s">
        <v>15</v>
      </c>
      <c r="E5" s="78" t="s">
        <v>68</v>
      </c>
      <c r="F5" s="79">
        <v>0.15</v>
      </c>
    </row>
    <row r="6" spans="2:6" ht="46.8" x14ac:dyDescent="0.3">
      <c r="B6" s="398"/>
      <c r="C6" s="400"/>
      <c r="D6" s="77" t="s">
        <v>16</v>
      </c>
      <c r="E6" s="78" t="s">
        <v>69</v>
      </c>
      <c r="F6" s="79">
        <v>0.1</v>
      </c>
    </row>
    <row r="7" spans="2:6" ht="62.4" x14ac:dyDescent="0.3">
      <c r="B7" s="398"/>
      <c r="C7" s="400" t="s">
        <v>17</v>
      </c>
      <c r="D7" s="77" t="s">
        <v>10</v>
      </c>
      <c r="E7" s="78" t="s">
        <v>70</v>
      </c>
      <c r="F7" s="79">
        <v>0.25</v>
      </c>
    </row>
    <row r="8" spans="2:6" ht="31.2" x14ac:dyDescent="0.3">
      <c r="B8" s="398"/>
      <c r="C8" s="400"/>
      <c r="D8" s="77" t="s">
        <v>9</v>
      </c>
      <c r="E8" s="78" t="s">
        <v>71</v>
      </c>
      <c r="F8" s="79">
        <v>0.15</v>
      </c>
    </row>
    <row r="9" spans="2:6" ht="46.8" x14ac:dyDescent="0.3">
      <c r="B9" s="398" t="s">
        <v>151</v>
      </c>
      <c r="C9" s="400" t="s">
        <v>18</v>
      </c>
      <c r="D9" s="77" t="s">
        <v>19</v>
      </c>
      <c r="E9" s="78" t="s">
        <v>72</v>
      </c>
      <c r="F9" s="80" t="s">
        <v>73</v>
      </c>
    </row>
    <row r="10" spans="2:6" ht="46.8" x14ac:dyDescent="0.3">
      <c r="B10" s="398"/>
      <c r="C10" s="400"/>
      <c r="D10" s="77" t="s">
        <v>20</v>
      </c>
      <c r="E10" s="78" t="s">
        <v>74</v>
      </c>
      <c r="F10" s="80" t="s">
        <v>73</v>
      </c>
    </row>
    <row r="11" spans="2:6" ht="46.8" x14ac:dyDescent="0.3">
      <c r="B11" s="398"/>
      <c r="C11" s="400" t="s">
        <v>21</v>
      </c>
      <c r="D11" s="77" t="s">
        <v>22</v>
      </c>
      <c r="E11" s="78" t="s">
        <v>75</v>
      </c>
      <c r="F11" s="80" t="s">
        <v>73</v>
      </c>
    </row>
    <row r="12" spans="2:6" ht="46.8" x14ac:dyDescent="0.3">
      <c r="B12" s="398"/>
      <c r="C12" s="400"/>
      <c r="D12" s="77" t="s">
        <v>23</v>
      </c>
      <c r="E12" s="78" t="s">
        <v>76</v>
      </c>
      <c r="F12" s="80" t="s">
        <v>73</v>
      </c>
    </row>
    <row r="13" spans="2:6" ht="31.2" x14ac:dyDescent="0.3">
      <c r="B13" s="398"/>
      <c r="C13" s="400" t="s">
        <v>24</v>
      </c>
      <c r="D13" s="77" t="s">
        <v>114</v>
      </c>
      <c r="E13" s="78" t="s">
        <v>117</v>
      </c>
      <c r="F13" s="80" t="s">
        <v>73</v>
      </c>
    </row>
    <row r="14" spans="2:6" ht="16.2" thickBot="1" x14ac:dyDescent="0.35">
      <c r="B14" s="401"/>
      <c r="C14" s="402"/>
      <c r="D14" s="81" t="s">
        <v>115</v>
      </c>
      <c r="E14" s="82" t="s">
        <v>116</v>
      </c>
      <c r="F14" s="83" t="s">
        <v>73</v>
      </c>
    </row>
    <row r="15" spans="2:6" ht="49.5" customHeight="1" x14ac:dyDescent="0.3">
      <c r="B15" s="394" t="s">
        <v>148</v>
      </c>
      <c r="C15" s="394"/>
      <c r="D15" s="394"/>
      <c r="E15" s="394"/>
      <c r="F15" s="394"/>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2023-01-05T20:11:02Z</cp:lastPrinted>
  <dcterms:created xsi:type="dcterms:W3CDTF">2020-03-24T23:12:47Z</dcterms:created>
  <dcterms:modified xsi:type="dcterms:W3CDTF">2023-09-05T02:41:45Z</dcterms:modified>
</cp:coreProperties>
</file>