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codeName="ThisWorkbook" defaultThemeVersion="124226"/>
  <mc:AlternateContent xmlns:mc="http://schemas.openxmlformats.org/markup-compatibility/2006">
    <mc:Choice Requires="x15">
      <x15ac:absPath xmlns:x15ac="http://schemas.microsoft.com/office/spreadsheetml/2010/11/ac" url="C:\Users\Maria Paula\Desktop\2023 Alcaldia\Mapa de riesgos de corrupcion 2023\MAPAS DE RIESGOS DE CORRUPCION POR PROCESO\"/>
    </mc:Choice>
  </mc:AlternateContent>
  <xr:revisionPtr revIDLastSave="0" documentId="8_{03952748-7318-46AE-974C-EE1FED3515AA}" xr6:coauthVersionLast="47" xr6:coauthVersionMax="47" xr10:uidLastSave="{00000000-0000-0000-0000-000000000000}"/>
  <bookViews>
    <workbookView xWindow="-108" yWindow="-108" windowWidth="23256" windowHeight="12456" tabRatio="763" firstSheet="18" activeTab="21"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externalReferences>
    <externalReference r:id="rId25"/>
  </externalReference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I17" i="1" l="1"/>
  <c r="M14" i="1" l="1"/>
  <c r="M15" i="1"/>
  <c r="A11" i="1" l="1"/>
  <c r="A10" i="1"/>
  <c r="C20" i="26" l="1"/>
  <c r="C19" i="26"/>
  <c r="B77" i="3"/>
  <c r="B66" i="3"/>
  <c r="B55" i="3"/>
  <c r="B44" i="3"/>
  <c r="B33" i="3"/>
  <c r="B22" i="3"/>
  <c r="B11" i="3"/>
  <c r="D11" i="22" l="1"/>
  <c r="D12" i="22"/>
  <c r="D12" i="1" s="1"/>
  <c r="D13" i="22"/>
  <c r="D14" i="22"/>
  <c r="D15" i="22"/>
  <c r="D16" i="22"/>
  <c r="D17" i="22"/>
  <c r="D18" i="22"/>
  <c r="D10" i="22"/>
  <c r="A6" i="23" l="1"/>
  <c r="A7" i="24"/>
  <c r="A6" i="24"/>
  <c r="B1" i="24"/>
  <c r="S40" i="24"/>
  <c r="R40" i="24"/>
  <c r="S39" i="24"/>
  <c r="R39" i="24"/>
  <c r="S38" i="24"/>
  <c r="R38" i="24"/>
  <c r="S37" i="24"/>
  <c r="R37" i="24"/>
  <c r="S36" i="24"/>
  <c r="R36" i="24"/>
  <c r="S35" i="24"/>
  <c r="R35" i="24"/>
  <c r="S34" i="24"/>
  <c r="R34" i="24"/>
  <c r="S33" i="24"/>
  <c r="R33" i="24"/>
  <c r="S32" i="24"/>
  <c r="R32" i="24"/>
  <c r="S31" i="24"/>
  <c r="R31" i="24"/>
  <c r="S30" i="24"/>
  <c r="R30" i="24"/>
  <c r="S29" i="24"/>
  <c r="R29" i="24"/>
  <c r="S28" i="24"/>
  <c r="R28" i="24"/>
  <c r="B28" i="24"/>
  <c r="S27" i="24"/>
  <c r="R27" i="24"/>
  <c r="B27" i="24"/>
  <c r="S26" i="24"/>
  <c r="R26" i="24"/>
  <c r="B26" i="24"/>
  <c r="S25" i="24"/>
  <c r="R25" i="24"/>
  <c r="B25" i="24"/>
  <c r="S24" i="24"/>
  <c r="R24" i="24"/>
  <c r="B24" i="24"/>
  <c r="S23" i="24"/>
  <c r="R23" i="24"/>
  <c r="B23" i="24"/>
  <c r="S22" i="24"/>
  <c r="R22" i="24"/>
  <c r="B22" i="24"/>
  <c r="S21" i="24"/>
  <c r="R21" i="24"/>
  <c r="B21" i="24"/>
  <c r="S20" i="24"/>
  <c r="R20" i="24"/>
  <c r="B20" i="24"/>
  <c r="S19" i="24"/>
  <c r="R19" i="24"/>
  <c r="B19" i="24"/>
  <c r="S18" i="24"/>
  <c r="R18" i="24"/>
  <c r="B18" i="24"/>
  <c r="S17" i="24"/>
  <c r="R17" i="24"/>
  <c r="B17" i="24"/>
  <c r="S16" i="24"/>
  <c r="R16" i="24"/>
  <c r="B16" i="24"/>
  <c r="S15" i="24"/>
  <c r="R15" i="24"/>
  <c r="B15" i="24"/>
  <c r="S14" i="24"/>
  <c r="R14" i="24"/>
  <c r="B14" i="24"/>
  <c r="S13" i="24"/>
  <c r="R13" i="24"/>
  <c r="B13" i="24"/>
  <c r="S12" i="24"/>
  <c r="R12" i="24"/>
  <c r="B12" i="24"/>
  <c r="S11" i="24"/>
  <c r="R11" i="24"/>
  <c r="B11" i="24"/>
  <c r="A6" i="20"/>
  <c r="S41" i="24" l="1"/>
  <c r="S42" i="24" s="1"/>
  <c r="A13" i="22" l="1"/>
  <c r="A16" i="22" l="1"/>
  <c r="A77" i="3" l="1"/>
  <c r="A66" i="3"/>
  <c r="A14" i="13"/>
  <c r="E17" i="22"/>
  <c r="B1" i="34" l="1"/>
  <c r="F10" i="1" l="1"/>
  <c r="F42" i="1"/>
  <c r="E42" i="1"/>
  <c r="F38" i="1"/>
  <c r="E38" i="1"/>
  <c r="F34" i="1"/>
  <c r="E34" i="1"/>
  <c r="F30" i="1"/>
  <c r="E30" i="1"/>
  <c r="F26" i="1"/>
  <c r="E26" i="1"/>
  <c r="F22" i="1"/>
  <c r="E22" i="1"/>
  <c r="F14" i="1"/>
  <c r="E14" i="1"/>
  <c r="E10" i="1"/>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0" i="26"/>
  <c r="E19"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16" i="26"/>
  <c r="C15" i="26"/>
  <c r="C13" i="26"/>
  <c r="C12" i="26"/>
  <c r="D32" i="16" l="1"/>
  <c r="J10" i="20"/>
  <c r="C10" i="1" s="1"/>
  <c r="G42" i="1" l="1"/>
  <c r="G38" i="1"/>
  <c r="G34" i="1"/>
  <c r="G30" i="1"/>
  <c r="G26" i="1"/>
  <c r="G22" i="1"/>
  <c r="G14" i="1"/>
  <c r="G10" i="1"/>
  <c r="A9" i="29"/>
  <c r="A8" i="29"/>
  <c r="C1" i="29"/>
  <c r="J28" i="20" l="1"/>
  <c r="C30" i="1" s="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E39" i="22"/>
  <c r="E38" i="22"/>
  <c r="E37" i="22"/>
  <c r="D39" i="22"/>
  <c r="B49" i="26" s="1"/>
  <c r="D38" i="22"/>
  <c r="B48" i="26" s="1"/>
  <c r="D37" i="22"/>
  <c r="B47" i="26" s="1"/>
  <c r="E36" i="22"/>
  <c r="E35" i="22"/>
  <c r="E34" i="22"/>
  <c r="D36" i="22"/>
  <c r="D40" i="1" s="1"/>
  <c r="D35" i="22"/>
  <c r="D39" i="1" s="1"/>
  <c r="D34" i="22"/>
  <c r="D38" i="1" s="1"/>
  <c r="E33" i="22"/>
  <c r="E32" i="22"/>
  <c r="E31" i="22"/>
  <c r="D33" i="22"/>
  <c r="B41" i="26" s="1"/>
  <c r="D32" i="22"/>
  <c r="B40" i="26" s="1"/>
  <c r="D31" i="22"/>
  <c r="B39" i="26" s="1"/>
  <c r="E30" i="22"/>
  <c r="E29" i="22"/>
  <c r="E28" i="22"/>
  <c r="D30" i="22"/>
  <c r="D32" i="1" s="1"/>
  <c r="D29" i="22"/>
  <c r="D31" i="1" s="1"/>
  <c r="D28" i="22"/>
  <c r="D30" i="1" s="1"/>
  <c r="E27" i="22"/>
  <c r="E26" i="22"/>
  <c r="E25" i="22"/>
  <c r="D27" i="22"/>
  <c r="D28" i="1" s="1"/>
  <c r="D26" i="22"/>
  <c r="B187" i="3" s="1"/>
  <c r="D25" i="22"/>
  <c r="B31" i="26" s="1"/>
  <c r="E24" i="22"/>
  <c r="E23" i="22"/>
  <c r="E22" i="22"/>
  <c r="D24" i="22"/>
  <c r="D24" i="1" s="1"/>
  <c r="D23" i="22"/>
  <c r="D23" i="1" s="1"/>
  <c r="D22" i="22"/>
  <c r="D22" i="1" s="1"/>
  <c r="E21" i="22"/>
  <c r="E20" i="22"/>
  <c r="E19" i="22"/>
  <c r="D21" i="22"/>
  <c r="D20" i="22"/>
  <c r="B24" i="26" s="1"/>
  <c r="D19" i="22"/>
  <c r="E18" i="22"/>
  <c r="E16" i="22"/>
  <c r="D16" i="1"/>
  <c r="D15" i="1"/>
  <c r="D14" i="1"/>
  <c r="E15" i="22"/>
  <c r="E14" i="22"/>
  <c r="E13" i="22"/>
  <c r="E12" i="22"/>
  <c r="E11" i="22"/>
  <c r="E10" i="22"/>
  <c r="C14" i="1"/>
  <c r="J19" i="20"/>
  <c r="J22" i="20"/>
  <c r="J25" i="20"/>
  <c r="C26" i="1" s="1"/>
  <c r="J31" i="20"/>
  <c r="C34" i="1" s="1"/>
  <c r="J34" i="20"/>
  <c r="J37" i="20"/>
  <c r="C42" i="1" s="1"/>
  <c r="C37" i="22"/>
  <c r="B15" i="26" l="1"/>
  <c r="D10" i="1"/>
  <c r="G128" i="3"/>
  <c r="H121" i="3" s="1"/>
  <c r="J121" i="3" s="1"/>
  <c r="G194" i="3"/>
  <c r="H187" i="3" s="1"/>
  <c r="J187" i="3" s="1"/>
  <c r="G216" i="3"/>
  <c r="H209" i="3" s="1"/>
  <c r="J209" i="3" s="1"/>
  <c r="G260" i="3"/>
  <c r="H253" i="3" s="1"/>
  <c r="D40" i="26" s="1"/>
  <c r="G304" i="3"/>
  <c r="H297" i="3" s="1"/>
  <c r="J297" i="3" s="1"/>
  <c r="G326" i="3"/>
  <c r="H319" i="3" s="1"/>
  <c r="J319" i="3" s="1"/>
  <c r="B330" i="3"/>
  <c r="D36" i="1"/>
  <c r="B132" i="3"/>
  <c r="B19" i="26"/>
  <c r="B35" i="26"/>
  <c r="B198" i="3"/>
  <c r="B27" i="26"/>
  <c r="B43" i="26"/>
  <c r="C28" i="22"/>
  <c r="B264" i="3"/>
  <c r="D35" i="1"/>
  <c r="B176" i="3"/>
  <c r="B308" i="3"/>
  <c r="D27" i="1"/>
  <c r="D43" i="1"/>
  <c r="B242" i="3"/>
  <c r="B11" i="26"/>
  <c r="D44" i="1"/>
  <c r="G183" i="3"/>
  <c r="H176" i="3" s="1"/>
  <c r="G293" i="3"/>
  <c r="H286" i="3" s="1"/>
  <c r="G150" i="3"/>
  <c r="H143" i="3" s="1"/>
  <c r="G172" i="3"/>
  <c r="H165" i="3" s="1"/>
  <c r="G238" i="3"/>
  <c r="H231" i="3" s="1"/>
  <c r="G282" i="3"/>
  <c r="H275" i="3" s="1"/>
  <c r="B121" i="3"/>
  <c r="B143" i="3"/>
  <c r="B165" i="3"/>
  <c r="B209" i="3"/>
  <c r="B231" i="3"/>
  <c r="B253" i="3"/>
  <c r="B275" i="3"/>
  <c r="B297" i="3"/>
  <c r="B319" i="3"/>
  <c r="B12" i="26"/>
  <c r="B16" i="26"/>
  <c r="B20" i="26"/>
  <c r="B28" i="26"/>
  <c r="B36" i="26"/>
  <c r="B44" i="26"/>
  <c r="C31" i="22"/>
  <c r="B154" i="3"/>
  <c r="B286" i="3"/>
  <c r="D11" i="1"/>
  <c r="C25" i="22"/>
  <c r="C34" i="22"/>
  <c r="C38" i="1"/>
  <c r="C22" i="22"/>
  <c r="C22"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26" i="1"/>
  <c r="D34" i="1"/>
  <c r="D42" i="1"/>
  <c r="B220" i="3"/>
  <c r="G249" i="3"/>
  <c r="H242" i="3" s="1"/>
  <c r="B23" i="26"/>
  <c r="G12" i="3"/>
  <c r="D35" i="26" l="1"/>
  <c r="J253" i="3"/>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G17" i="26"/>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E21" i="13"/>
  <c r="E22" i="13"/>
  <c r="C22" i="13"/>
  <c r="C21" i="13"/>
  <c r="B1" i="13"/>
  <c r="A37" i="22"/>
  <c r="A47" i="26" s="1"/>
  <c r="A34" i="22"/>
  <c r="A31" i="22"/>
  <c r="A28" i="22"/>
  <c r="A25" i="22"/>
  <c r="A22" i="22"/>
  <c r="A19" i="22"/>
  <c r="A10" i="22"/>
  <c r="A13" i="13" s="1"/>
  <c r="B1" i="8"/>
  <c r="B1" i="22"/>
  <c r="B1" i="20"/>
  <c r="A6" i="3"/>
  <c r="A9" i="16"/>
  <c r="A8" i="16"/>
  <c r="A8" i="13"/>
  <c r="A6" i="13"/>
  <c r="A7" i="8"/>
  <c r="A6" i="8"/>
  <c r="A7" i="22"/>
  <c r="A6" i="22"/>
  <c r="A7" i="20"/>
  <c r="A44" i="3" l="1"/>
  <c r="A55" i="3"/>
  <c r="A33" i="3"/>
  <c r="A11" i="3"/>
  <c r="A22" i="3"/>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A18" i="8"/>
  <c r="B158" i="29"/>
  <c r="A253" i="3"/>
  <c r="A39" i="26"/>
  <c r="B151" i="16"/>
  <c r="A264" i="3"/>
  <c r="A242" i="3"/>
  <c r="B34" i="1"/>
  <c r="A11" i="8"/>
  <c r="B11" i="29"/>
  <c r="B11" i="16"/>
  <c r="A11" i="26"/>
  <c r="B10" i="1"/>
  <c r="A17" i="8"/>
  <c r="B137" i="29"/>
  <c r="A231" i="3"/>
  <c r="A209" i="3"/>
  <c r="A35" i="26"/>
  <c r="A220" i="3"/>
  <c r="B131" i="16"/>
  <c r="B30" i="1"/>
  <c r="A13" i="8"/>
  <c r="B53" i="29"/>
  <c r="A19" i="26"/>
  <c r="B51" i="16"/>
  <c r="B14" i="1"/>
  <c r="A15" i="8"/>
  <c r="B95" i="29"/>
  <c r="A165" i="3"/>
  <c r="A143" i="3"/>
  <c r="A27" i="26"/>
  <c r="A154" i="3"/>
  <c r="B22" i="1"/>
  <c r="B91" i="16"/>
  <c r="A19" i="8"/>
  <c r="B180" i="29"/>
  <c r="A297" i="3"/>
  <c r="A275" i="3"/>
  <c r="B172" i="16"/>
  <c r="A43" i="26"/>
  <c r="A286" i="3"/>
  <c r="B38" i="1"/>
  <c r="B32" i="29"/>
  <c r="A12" i="8"/>
  <c r="B31" i="16"/>
  <c r="A15" i="26"/>
  <c r="A16" i="8"/>
  <c r="B116" i="29"/>
  <c r="B111" i="16"/>
  <c r="A187" i="3"/>
  <c r="A31" i="26"/>
  <c r="A198" i="3"/>
  <c r="A176" i="3"/>
  <c r="B26" i="1"/>
  <c r="A20" i="8"/>
  <c r="B201" i="29"/>
  <c r="B192" i="16"/>
  <c r="A319" i="3"/>
  <c r="A330" i="3"/>
  <c r="A308" i="3"/>
  <c r="B42" i="1"/>
  <c r="A1" i="23"/>
  <c r="E13" i="13" l="1"/>
  <c r="S11" i="8" l="1"/>
  <c r="T11" i="8" s="1"/>
  <c r="D12" i="16" l="1"/>
  <c r="A7" i="26"/>
  <c r="A6" i="26"/>
  <c r="A7" i="3"/>
  <c r="A8" i="25"/>
  <c r="A6" i="25"/>
  <c r="R14" i="8" l="1"/>
  <c r="G116" i="3" l="1"/>
  <c r="G115" i="3"/>
  <c r="G114" i="3"/>
  <c r="G113" i="3"/>
  <c r="G112" i="3"/>
  <c r="G111" i="3"/>
  <c r="G110"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17" i="3"/>
  <c r="H110" i="3" s="1"/>
  <c r="B100" i="21"/>
  <c r="D78" i="25" s="1"/>
  <c r="F59" i="25" s="1"/>
  <c r="B123" i="21"/>
  <c r="D101" i="25" s="1"/>
  <c r="F82" i="25" s="1"/>
  <c r="B146" i="21"/>
  <c r="D124" i="25" s="1"/>
  <c r="F105" i="25" s="1"/>
  <c r="G106" i="3"/>
  <c r="H99" i="3" s="1"/>
  <c r="J99" i="3" s="1"/>
  <c r="K99" i="3" s="1"/>
  <c r="G95" i="3"/>
  <c r="H88" i="3" s="1"/>
  <c r="J88" i="3" s="1"/>
  <c r="K88" i="3" s="1"/>
  <c r="G84" i="3"/>
  <c r="H77" i="3" s="1"/>
  <c r="G62" i="3"/>
  <c r="G51" i="3"/>
  <c r="H44" i="3" s="1"/>
  <c r="G40" i="3"/>
  <c r="H33" i="3" s="1"/>
  <c r="J33" i="3" s="1"/>
  <c r="K33" i="3" s="1"/>
  <c r="G29" i="3"/>
  <c r="H22" i="3" s="1"/>
  <c r="J22" i="3" s="1"/>
  <c r="K22" i="3" s="1"/>
  <c r="G18" i="3"/>
  <c r="H11" i="3" s="1"/>
  <c r="J11" i="3" s="1"/>
  <c r="K11" i="3" s="1"/>
  <c r="B77" i="21"/>
  <c r="D55" i="25" s="1"/>
  <c r="F36" i="25" s="1"/>
  <c r="B54" i="21"/>
  <c r="D32" i="25" l="1"/>
  <c r="F13" i="25" s="1"/>
  <c r="D12" i="26"/>
  <c r="F12" i="26" s="1"/>
  <c r="G12" i="26" s="1"/>
  <c r="J44" i="3"/>
  <c r="D15" i="26"/>
  <c r="J77" i="3"/>
  <c r="D19" i="26"/>
  <c r="D13" i="26"/>
  <c r="F13" i="26" s="1"/>
  <c r="G13" i="26" s="1"/>
  <c r="D20" i="26"/>
  <c r="J110" i="3"/>
  <c r="D23" i="26"/>
  <c r="H55" i="3"/>
  <c r="D11" i="26" l="1"/>
  <c r="F11" i="26" s="1"/>
  <c r="G11" i="26" s="1"/>
  <c r="K110" i="3"/>
  <c r="F23" i="26"/>
  <c r="F20" i="26"/>
  <c r="G20" i="26" s="1"/>
  <c r="K77" i="3"/>
  <c r="F19" i="26"/>
  <c r="K44" i="3"/>
  <c r="F15" i="26"/>
  <c r="J55" i="3"/>
  <c r="D16" i="26"/>
  <c r="G21" i="26"/>
  <c r="G19" i="26" l="1"/>
  <c r="G22" i="26" s="1"/>
  <c r="G23" i="26"/>
  <c r="G26" i="26" s="1"/>
  <c r="H23" i="26" s="1"/>
  <c r="K76" i="29" s="1"/>
  <c r="G15" i="26"/>
  <c r="G14" i="26"/>
  <c r="H11" i="26" s="1"/>
  <c r="K13" i="29" s="1"/>
  <c r="K55" i="3"/>
  <c r="F16" i="26"/>
  <c r="G16" i="26" s="1"/>
  <c r="H19" i="26" l="1"/>
  <c r="K55" i="29" s="1"/>
  <c r="G18" i="26"/>
  <c r="H15" i="26" s="1"/>
  <c r="K34" i="29" s="1"/>
</calcChain>
</file>

<file path=xl/sharedStrings.xml><?xml version="1.0" encoding="utf-8"?>
<sst xmlns="http://schemas.openxmlformats.org/spreadsheetml/2006/main" count="2495" uniqueCount="504">
  <si>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</si>
  <si>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</si>
  <si>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</si>
  <si>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</si>
  <si>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</si>
  <si>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</si>
  <si>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</si>
  <si>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</si>
  <si>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</si>
  <si>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</si>
  <si>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</si>
  <si>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</si>
  <si>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</si>
  <si>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</si>
  <si>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</si>
  <si>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</si>
  <si>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</si>
  <si>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</si>
  <si>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</si>
  <si>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</si>
  <si>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</si>
  <si>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</si>
  <si>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</si>
  <si>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</si>
  <si>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</si>
  <si>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</si>
  <si>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</si>
  <si>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</si>
  <si>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</si>
  <si>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</si>
  <si>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</si>
  <si>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</si>
  <si>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</si>
  <si>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</si>
  <si>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</si>
  <si>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</si>
  <si>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</si>
  <si>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</si>
  <si>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</si>
  <si>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</si>
  <si>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</si>
  <si>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</si>
  <si>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</si>
  <si>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</si>
  <si>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</si>
  <si>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</si>
  <si>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</si>
  <si>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</si>
  <si>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</si>
  <si>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</si>
  <si>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</si>
  <si>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</si>
  <si>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</si>
  <si>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</si>
  <si>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</si>
  <si>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</si>
  <si>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</si>
  <si>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</si>
  <si>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</si>
  <si>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</si>
  <si>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</si>
  <si>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</si>
  <si>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</si>
  <si>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</si>
  <si>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</si>
  <si>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</si>
  <si>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</si>
  <si>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</si>
  <si>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</si>
  <si>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</si>
  <si>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</si>
  <si>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</si>
  <si>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</si>
  <si>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</si>
  <si>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</si>
  <si>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</si>
  <si>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</si>
  <si>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</si>
  <si>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</si>
  <si>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</si>
  <si>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</si>
  <si>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</si>
  <si>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</si>
  <si>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</si>
  <si>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</si>
  <si>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</si>
  <si>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</si>
  <si>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</si>
  <si>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</si>
  <si>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</si>
  <si>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</si>
  <si>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</si>
  <si>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</si>
  <si>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</si>
  <si>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</si>
  <si>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</si>
  <si>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</si>
  <si>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</si>
  <si>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</si>
  <si>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</si>
  <si>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</si>
  <si>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</si>
  <si>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</si>
  <si>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</si>
  <si>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</si>
  <si>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</si>
  <si>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</si>
  <si>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</si>
  <si>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</si>
  <si>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</si>
  <si>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</si>
  <si>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</si>
  <si>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</si>
  <si>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</si>
  <si>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</si>
  <si>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</si>
  <si>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</si>
  <si>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</si>
  <si>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</si>
  <si>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</si>
  <si>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</si>
  <si>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</si>
  <si>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</si>
  <si>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</si>
  <si>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</si>
  <si>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</si>
  <si>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</si>
  <si>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</si>
  <si>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</si>
  <si>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</si>
  <si>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</si>
  <si>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</si>
  <si>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</si>
  <si>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</si>
  <si>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</si>
  <si>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</si>
  <si>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</si>
  <si>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</si>
  <si>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</si>
  <si>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</si>
  <si>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</si>
  <si>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</si>
  <si>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</si>
  <si>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</si>
  <si>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</si>
  <si>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</si>
  <si>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</si>
  <si>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</si>
  <si>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</si>
  <si>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</si>
  <si>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</si>
  <si>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</si>
  <si>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</si>
  <si>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</si>
  <si>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</si>
  <si>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</si>
  <si>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</si>
  <si>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</si>
  <si>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</si>
  <si>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</si>
  <si>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</si>
  <si>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</si>
  <si>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</si>
  <si>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</si>
  <si>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</si>
  <si>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</si>
  <si>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</si>
  <si>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</si>
  <si>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</si>
  <si>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</si>
  <si>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</si>
  <si>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</si>
  <si>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</si>
  <si>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</si>
  <si>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</si>
  <si>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</si>
  <si>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</si>
  <si>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</si>
  <si>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</si>
  <si>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</si>
  <si>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</si>
  <si>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</si>
  <si>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</si>
  <si>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</si>
  <si>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</si>
  <si>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</si>
  <si>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</si>
  <si>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</si>
  <si>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</si>
  <si>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</si>
  <si>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</si>
  <si>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</si>
  <si>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</si>
  <si>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</si>
  <si>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</si>
  <si>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</si>
  <si>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</si>
  <si>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</si>
  <si>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</si>
  <si>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</si>
  <si>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</si>
  <si>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</si>
  <si>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</si>
  <si>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</si>
  <si>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</si>
  <si>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</si>
  <si>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</si>
  <si>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</si>
  <si>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</si>
  <si>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</si>
  <si>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</si>
  <si>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</si>
  <si>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</si>
  <si>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</si>
  <si>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</si>
  <si>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</si>
  <si>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</si>
  <si>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</si>
  <si>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</si>
  <si>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</si>
  <si>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</si>
  <si>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</si>
  <si>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</si>
  <si>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</si>
  <si>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</si>
  <si>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</si>
  <si>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</si>
  <si>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</si>
  <si>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</si>
  <si>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</si>
  <si>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</si>
  <si>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</si>
  <si>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</si>
  <si>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</si>
  <si>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</si>
  <si>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</si>
  <si>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</si>
  <si>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</si>
  <si>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</si>
  <si>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</si>
  <si>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</si>
  <si>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</si>
  <si>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</si>
  <si>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</si>
  <si>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</si>
  <si>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</si>
  <si>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</si>
  <si>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</si>
  <si>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</si>
  <si>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</si>
  <si>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</si>
  <si>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</si>
  <si>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</si>
  <si>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</si>
  <si>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</si>
  <si>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</si>
  <si>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</si>
  <si>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</si>
  <si>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</si>
  <si>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</si>
  <si>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</si>
  <si>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</si>
  <si>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</si>
  <si>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</si>
  <si>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</si>
  <si>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</si>
  <si>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</si>
  <si>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</si>
  <si>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</si>
  <si>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</si>
  <si>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</si>
  <si>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</si>
  <si>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</si>
  <si>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</si>
  <si>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</si>
  <si>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</si>
  <si>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</si>
  <si>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</si>
  <si>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</si>
  <si>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</si>
  <si>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</si>
  <si>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</si>
  <si>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</si>
  <si>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</si>
  <si>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</si>
  <si>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</si>
  <si>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</si>
  <si>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</si>
  <si>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</si>
  <si>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</si>
  <si>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</si>
  <si>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</si>
  <si>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</si>
  <si>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</si>
  <si>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</si>
  <si>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</si>
  <si>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</si>
  <si>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</si>
  <si>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</si>
  <si>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</si>
  <si>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</si>
  <si>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</si>
  <si>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</si>
  <si>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</si>
  <si>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</si>
  <si>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</si>
  <si>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</si>
  <si>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</si>
  <si>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</si>
  <si>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</si>
  <si>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</si>
  <si>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</si>
  <si>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</si>
  <si>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</si>
  <si>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</si>
  <si>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</si>
  <si>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</si>
  <si>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</si>
  <si>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</si>
  <si>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</si>
  <si>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</si>
  <si>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</si>
  <si>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</si>
  <si>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</si>
  <si>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</si>
  <si>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</si>
  <si>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</si>
  <si>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</si>
  <si>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</si>
  <si>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</si>
  <si>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</si>
  <si>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</si>
  <si>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</si>
  <si>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</si>
  <si>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</si>
  <si>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</si>
  <si>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</si>
  <si>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</si>
  <si>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</si>
  <si>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</si>
  <si>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</si>
  <si>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</si>
  <si>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</si>
  <si>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</si>
  <si>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</si>
  <si>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</si>
  <si>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</si>
  <si>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</si>
  <si>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</si>
  <si>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</si>
  <si>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</si>
  <si>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</si>
  <si>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</si>
  <si>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</si>
  <si>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</si>
  <si>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</si>
  <si>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</si>
  <si>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</si>
  <si>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</si>
  <si>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</si>
  <si>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</si>
  <si>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</si>
  <si>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</si>
  <si>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</si>
  <si>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</si>
  <si>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</si>
  <si>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</si>
  <si>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</si>
  <si>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</si>
  <si>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</si>
  <si>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</si>
  <si>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</si>
  <si>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</si>
  <si>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</si>
  <si>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</si>
  <si>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</si>
  <si>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</si>
  <si>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</si>
  <si>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</si>
  <si>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</si>
  <si>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</si>
  <si>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</si>
  <si>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Posibilidad de Recibir y/o solicitar dadivas o beneficios a nombre propio o de terceros por realizar tramites sin el cumplimiento de los requisitos</t>
  </si>
  <si>
    <t>PROCESO: GESTIÓN EDUCATIVA</t>
  </si>
  <si>
    <t>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t>
  </si>
  <si>
    <t>Cambios normativos en lo que concierne a la implementación de politicas educativas nacionales</t>
  </si>
  <si>
    <t>Base de datos desactualizada o con información erronea</t>
  </si>
  <si>
    <t>falta de comunicación oportuna con otros procesos, que genera demora en respuestas de PQR y requerimientos de entes de control</t>
  </si>
  <si>
    <t>Cese de actividades por parte de la comunidad educativa</t>
  </si>
  <si>
    <t>Personal insuficiente para la implementación de las estrategias y polìticas educativas Nacionales</t>
  </si>
  <si>
    <t>Falta de articulacion adecuada con los otros procesos de la Administración</t>
  </si>
  <si>
    <t>Entorno Socio- Economico Perjudicial para Niños, Niñas y Jovenes paa el normal desarrollo de los procesos educativos</t>
  </si>
  <si>
    <t>Talento humano en condiciones de salud y edad que no permiten el desarrollo satisfactorio de las actidades academicas.</t>
  </si>
  <si>
    <t>Cambios de Gobierno</t>
  </si>
  <si>
    <t>Falta de liderazgo y compromiso por parte de las Directivas de algunas Insituciones Educativas</t>
  </si>
  <si>
    <t>Deficiencias e interrupción en los sistemas de información del Ministerio de Educación</t>
  </si>
  <si>
    <t>Exclusion y discriminacion por parte del docente y compañeros hacia el educando.</t>
  </si>
  <si>
    <t>Declaratoria de Calamidad producto de Pandemias o Catastrofes Naturales</t>
  </si>
  <si>
    <t>Falta de mayor difusión e interiorización del manual de convivencia escolar</t>
  </si>
  <si>
    <t>Deficiencia en las estrategias de comunicación con los Padres de Familia y Alumnos</t>
  </si>
  <si>
    <t>Obsolesencia en algunos equipos tecnologicos para el desarrollo de las actividades</t>
  </si>
  <si>
    <t>Ubicaciòn de sedes educativas en zonas de dificil acceso que genera difultad en la prestaciòn del servicio educativo</t>
  </si>
  <si>
    <t xml:space="preserve">Falta de legalizaciòn de predios </t>
  </si>
  <si>
    <t>Utilizaciòn del cargo, para favorecer a un tercero en la realizaciòn de un tramite</t>
  </si>
  <si>
    <t>1. Poco liderazgo y compromiso por parte de las Directivas de algunas Insituciones Educativas Oficiales</t>
  </si>
  <si>
    <t>2.Falta de controles efectivos en la ejecución de los recursos de los Fondos de Servicio Educativo.</t>
  </si>
  <si>
    <t>3. Oferta insuficiente en el sector rural en los niveles de secundaria y media</t>
  </si>
  <si>
    <t>4. Talento humano en condiciones de salud y edad que no permiten el desarrollo satisfactorio de las actividades academicas.</t>
  </si>
  <si>
    <t>5. . Falta de formación en valores eticos</t>
  </si>
  <si>
    <t>6.Falta de actualización sobre normatividad vigente.</t>
  </si>
  <si>
    <t>7. Recursos insuficientes para atender las necesidades de las Instituciones Educativas Oficiales, en personal, equipos, infraestructura.</t>
  </si>
  <si>
    <t>8. Incumplimiento en los tiempos legales en los tramites.</t>
  </si>
  <si>
    <t xml:space="preserve">9. se evidencian relaciones de amistad entre servidores y tramitadores </t>
  </si>
  <si>
    <t>10. Practicas pedagogicas no se ajustan a las necesidades de los estudiantes</t>
  </si>
  <si>
    <t>1.Procesos Certificados por el ICONTEC</t>
  </si>
  <si>
    <t>2.Mejoramiento constante del ISCE en todos los niveles.</t>
  </si>
  <si>
    <t>3.Recursos continuos para el pago de nomina  que garantizan la prestación y continuidad básica del servicio educativo.</t>
  </si>
  <si>
    <t>4. Personal de planta con nivele académico adecuado y experiencia laboral.</t>
  </si>
  <si>
    <t>5.Funcionarios con experiencia en procesos de auditorias</t>
  </si>
  <si>
    <t>6. personal de planta cualificado  e idoneo</t>
  </si>
  <si>
    <t>7. Nuevo plan de desarrollo aprobado</t>
  </si>
  <si>
    <t xml:space="preserve">8. Apoyo del talento humano de la Alcaldía </t>
  </si>
  <si>
    <t>1. Distinas fuentes de financiación externa para el desarrollo de inversion en proyectos educativos</t>
  </si>
  <si>
    <t>2.  Ley general de la educación y sus decretos reglamentarios, generan bases claras  para la formulación y el desarrollo pedagógico del aula.</t>
  </si>
  <si>
    <t>3. Fortalecimiento de la Estrategia de Inclusión en todos los niveles educativos y dirigido a todas las poblaciones.</t>
  </si>
  <si>
    <t>4. Apoyo del Ministerio de Educación para el desarrollo de estrategias en el ente territorial</t>
  </si>
  <si>
    <t>5. Apoyo Personal para atención de estudiantes con discapacidad en las Instituciones Educativas oficiales</t>
  </si>
  <si>
    <t>6. Implementación de modelos flexibles, teniendo en cuenta la nueva problemática de salud mundial</t>
  </si>
  <si>
    <t>7. Disponibilidad de plataformas y equipos tecnológicos de apoyo al componente pedagógico de las Instituciones Educativas</t>
  </si>
  <si>
    <t xml:space="preserve">8. Implementación del modelo de Gestión de Educación  Inicial </t>
  </si>
  <si>
    <t>1 .Deficiencia de recursos para la implementaciòn de las polìticas educativas Nacionales</t>
  </si>
  <si>
    <t>2. Cambios normativos en politica educativa</t>
  </si>
  <si>
    <t>Alto nivel de desempleo en ibagué ,bajos ingresos y pérdida de empleo.</t>
  </si>
  <si>
    <t>El entorno social afecta los comportamientos de los estudiantes, los problemas juveniles como drogas, embarazos, riñas, bulling, exclusiòn, baja autoestima  etc.</t>
  </si>
  <si>
    <t xml:space="preserve"> Los problemas económicos de las familias desencadenan situaciones de violencia intrafamiliar</t>
  </si>
  <si>
    <t>6. proliferación de Instituciones privadas sin el lleno de requisitos para su funcionamiento</t>
  </si>
  <si>
    <t>A1-2 D8  Convocar de manera  extraordinaria al Comité Directivo Ampliado de la SEM a fin de tomar medidas que permitan  corregir las inconsistencias de matrículas  presentadas en I:E.</t>
  </si>
  <si>
    <t>D8A6 Convocar de manera  extrahordinaria al Comité Directivo Ampliado de la SEM a fin de tomar medidas que permitan asegurar el cumplimiento de requisitos para el funcionamiento de las I:E Privadas .</t>
  </si>
  <si>
    <t>D1 -8 A 1-2Remitir a la Secretaría  Administrativa de la Alcaldía, Control Disciplinario para inicio de investigaciones disciplinarias e inicio de acciones administrativas a que haya lugar</t>
  </si>
  <si>
    <t>A1-2 D8-1Convocar de manera  extrahordinaria al Comité Directivo Ampliado de la SEM a fin de tomar medidas que permitan garantizar el acceso del Servicio Educativo Integral.</t>
  </si>
  <si>
    <t xml:space="preserve">D1 -10 A1-2 Realizar investigación previamente para determinar su remisión o no a Control Disciplinario </t>
  </si>
  <si>
    <t>F7  A1 Gestionar y racionalizar recursos para el cumplimiento del nuevo plan de desarrollo</t>
  </si>
  <si>
    <t>F4 A2, Capacitación al personal de planta en nuevas politicas eductaivas de nivel nacional</t>
  </si>
  <si>
    <t xml:space="preserve">D6O1 Actualización y capacitaciónes permanentes  sobre normativad y politicas del sector educativo </t>
  </si>
  <si>
    <t>D10, O2 Desarrollar practicas pedagicoas innovadoras</t>
  </si>
  <si>
    <t>D3O3, Desarrollo de estategias de inclusión en el sector rural</t>
  </si>
  <si>
    <t>D1O4, Implementacion de acciones con el MEN para el desarrollo de esucleas de liderazgo de los rectores</t>
  </si>
  <si>
    <t>D10 O4-5, establecimiento de estrategias para los estudiantes con discapacidad</t>
  </si>
  <si>
    <t>D10, O6-7 ; Desarrollo de modelos pedagogicos en base a plataformas y equipos tecnologicos</t>
  </si>
  <si>
    <t>D4 O8 Implementar la educación inicial de manera integral en la parte educativa</t>
  </si>
  <si>
    <t>Posibilidad de la utilizaciòn del cargo, para favorecer a un tercero en la realizaciòn de un tramite</t>
  </si>
  <si>
    <t>Inequidad en la prestaciòn de los servicios y tramites  de la secretaria de educaciòn</t>
  </si>
  <si>
    <t>Trafico de influencias en los diferentes tràmites de la entidad</t>
  </si>
  <si>
    <t>No cumplimiento de tiempos establecidos por cada uno de los tramites, segùn la fecha de readicaciòn</t>
  </si>
  <si>
    <t>Permanentemente</t>
  </si>
  <si>
    <t>Investigaciones disciplinarias, sanciones.</t>
  </si>
  <si>
    <t>Perdida de imagen y confianza institucional</t>
  </si>
  <si>
    <t>La combinación de factores como: trafico de influencias en los diferentes tramites de la entidad y el no cumplimiento de tiempos establecidos por cada uno de los tramites, según la fecha de radicación, pueden ocasionar la posibilidad de la utilización del cargo para favorecer a un tercero en la realizacón de un tramite. Teniendo como consecuencias las investigaciones disciplinarias, sanciones y la perdida de imagen y confianza institucional.</t>
  </si>
  <si>
    <t>Planillas de asistencia de las capacticaciones</t>
  </si>
  <si>
    <t>Acta de Comité Directivo Ampliado</t>
  </si>
  <si>
    <t xml:space="preserve">Planillas de asistencia de socialización  </t>
  </si>
  <si>
    <t>Dirección Administrativa y Financiera</t>
  </si>
  <si>
    <t xml:space="preserve">Coordinador del SAC </t>
  </si>
  <si>
    <t>Documento donde se soporte la comunicación el inicio de investigación  o su remisión para tal efecto.</t>
  </si>
  <si>
    <t>Adopción de una (1) estrategia de  metodología flexible para manejo de población en extraedad y en condición de vulnerabilidad</t>
  </si>
  <si>
    <t>Actas, materiales de la metodología entrega de las mismas a las Instituciones Educativas</t>
  </si>
  <si>
    <t>Direccion de calidad y Direccion de cobertura</t>
  </si>
  <si>
    <t>Dos (2) capacitaciones al personal directivo sobre normatividad y la gestión educativa en el ingreso de niños, niñas y adolescentes al sistema educativo</t>
  </si>
  <si>
    <t>Secretaria de Educación</t>
  </si>
  <si>
    <t>Dentro de los quince diaz siguientes una vez se materialice el riesgo</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</si>
  <si>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</si>
  <si>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</si>
  <si>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</si>
  <si>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</si>
  <si>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</si>
  <si>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</si>
  <si>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</si>
  <si>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</si>
  <si>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</si>
  <si>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</si>
  <si>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</si>
  <si>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</si>
  <si>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</si>
  <si>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</si>
  <si>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</si>
  <si>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</si>
  <si>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</si>
  <si>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</si>
  <si>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</si>
  <si>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</si>
  <si>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</si>
  <si>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</si>
  <si>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</si>
  <si>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01/01/2021 - 31/12/2021</t>
  </si>
  <si>
    <t xml:space="preserve">Pagina: 1 de </t>
  </si>
  <si>
    <t>NIO HUBO</t>
  </si>
  <si>
    <t xml:space="preserve">Mediante capacitacion( 1)  socializar y aplicar Codigo de Integridad y Buen Gobierno entre los funcionarios  de la Secretaría de Educación </t>
  </si>
  <si>
    <t>indice de cumplimienmto=(ActividadesEjecutadas/Actividades programadas)*100</t>
  </si>
  <si>
    <t>1. Director Administrativo y Financiero, Director de Calidad Educativa, Director de Cobertura Educativa, 2. Semestralmente, 3. Verifican el cumplimiento de tiempo en los tramites 4. Mediante revisiones aleatorias en la Plataforma SAC 5. identificando los terminados antes de tiempo 6. realizando un analisis de posible adelanto de tramites</t>
  </si>
  <si>
    <t xml:space="preserve">Verificaciones y socializaciones semestrales , al sistema de información SAC, sobre cumplimiento de tiempos en  ejecución del trámite  para detectar posibles anomalías y determinando el cumplimiento a los terminos establecidos por la Ley.  </t>
  </si>
  <si>
    <t>Informe y socialización del mismo por medio electronico</t>
  </si>
  <si>
    <t>1. El Director(a) Administrativo y Financiero 2. Semestralmente 3, determina una estrategia de comunicación sobre la gratuidad y la facilidad para realizar 4,los tramites en el Sistema de Atención al Ciudadano SAC 5, para concientisar el no uso de tramitadores 6 evidenciado en la pagina WEB de la SEM</t>
  </si>
  <si>
    <t>01/01/2023 - 31/12/2023</t>
  </si>
  <si>
    <t>01/01/2023 a 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</si>
</sst>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9"/>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2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0" fillId="0" borderId="0" xfId="0"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164" fontId="19" fillId="15" borderId="16" xfId="0" applyNumberFormat="1" applyFont="1" applyFill="1" applyBorder="1" applyAlignment="1">
      <alignment horizontal="center" vertical="center" wrapText="1"/>
    </xf>
    <xf numFmtId="0" fontId="45" fillId="15" borderId="54" xfId="0" applyFont="1" applyFill="1" applyBorder="1" applyAlignment="1">
      <alignment horizontal="center" vertical="center" wrapText="1"/>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9" fillId="0" borderId="1"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protection locked="0"/>
    </xf>
    <xf numFmtId="0" fontId="23" fillId="3" borderId="0" xfId="0" applyFont="1" applyFill="1" applyAlignment="1">
      <alignment horizontal="left"/>
    </xf>
    <xf numFmtId="0" fontId="7" fillId="0" borderId="1" xfId="0" applyFont="1" applyBorder="1" applyAlignment="1">
      <alignment horizontal="left" vertical="center" wrapText="1"/>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0" borderId="0" xfId="0" applyFont="1"/>
    <xf numFmtId="0" fontId="7" fillId="0" borderId="5" xfId="0" applyFont="1" applyBorder="1" applyAlignment="1" applyProtection="1">
      <alignment horizontal="left" vertical="center"/>
      <protection locked="0"/>
    </xf>
    <xf numFmtId="0" fontId="7" fillId="0" borderId="0" xfId="0" applyFont="1" applyAlignment="1">
      <alignment horizontal="center" vertical="center"/>
    </xf>
    <xf numFmtId="0" fontId="23" fillId="0" borderId="1" xfId="0" applyFont="1" applyBorder="1" applyAlignment="1">
      <alignment horizontal="left" vertical="center" wrapText="1"/>
    </xf>
    <xf numFmtId="0" fontId="1" fillId="23" borderId="8" xfId="0" applyFont="1" applyFill="1" applyBorder="1" applyAlignment="1">
      <alignment vertical="center" wrapText="1"/>
    </xf>
    <xf numFmtId="0" fontId="1" fillId="23" borderId="7" xfId="0" applyFont="1" applyFill="1" applyBorder="1" applyAlignment="1">
      <alignmen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0" fillId="3" borderId="0" xfId="0" applyFill="1"/>
    <xf numFmtId="0" fontId="10" fillId="3" borderId="0" xfId="0" applyFont="1" applyFill="1" applyAlignment="1">
      <alignment horizontal="center" vertical="center" wrapText="1"/>
    </xf>
    <xf numFmtId="0" fontId="0" fillId="3" borderId="95" xfId="0" applyFill="1" applyBorder="1" applyAlignment="1" applyProtection="1">
      <alignment horizontal="center" vertical="top"/>
      <protection locked="0"/>
    </xf>
    <xf numFmtId="0" fontId="0" fillId="3" borderId="96" xfId="0" applyFill="1" applyBorder="1" applyAlignment="1" applyProtection="1">
      <alignment vertical="top"/>
      <protection locked="0"/>
    </xf>
    <xf numFmtId="0" fontId="0" fillId="3" borderId="96" xfId="0" applyFill="1" applyBorder="1"/>
    <xf numFmtId="0" fontId="0" fillId="3" borderId="97" xfId="0" applyFill="1" applyBorder="1"/>
    <xf numFmtId="0" fontId="0" fillId="3" borderId="0" xfId="0" applyFill="1" applyAlignment="1" applyProtection="1">
      <alignment horizontal="center"/>
      <protection locked="0"/>
    </xf>
    <xf numFmtId="0" fontId="0" fillId="3" borderId="0" xfId="0" applyFill="1" applyProtection="1">
      <protection locked="0"/>
    </xf>
    <xf numFmtId="164" fontId="0" fillId="3" borderId="0" xfId="0" applyNumberFormat="1" applyFill="1" applyProtection="1">
      <protection locked="0"/>
    </xf>
    <xf numFmtId="0" fontId="1" fillId="0" borderId="0" xfId="0" applyFont="1" applyAlignment="1">
      <alignment horizontal="left" vertical="center" wrapText="1"/>
    </xf>
    <xf numFmtId="0" fontId="1" fillId="0" borderId="22" xfId="0" applyFont="1" applyBorder="1" applyAlignment="1">
      <alignment horizontal="left" vertical="center" wrapText="1"/>
    </xf>
    <xf numFmtId="0" fontId="1" fillId="0" borderId="22" xfId="0" applyFont="1" applyBorder="1"/>
    <xf numFmtId="0" fontId="1" fillId="0" borderId="41" xfId="0" applyFont="1" applyBorder="1"/>
    <xf numFmtId="0" fontId="1" fillId="0" borderId="24" xfId="0" applyFont="1" applyBorder="1"/>
    <xf numFmtId="0" fontId="1" fillId="3" borderId="0" xfId="0" applyFont="1" applyFill="1" applyAlignment="1">
      <alignment horizontal="left" vertical="center" wrapText="1"/>
    </xf>
    <xf numFmtId="0" fontId="1" fillId="3" borderId="36" xfId="0" applyFont="1" applyFill="1" applyBorder="1" applyAlignment="1">
      <alignment horizontal="left" vertical="center" wrapText="1"/>
    </xf>
    <xf numFmtId="0" fontId="1" fillId="0" borderId="85" xfId="0" applyFont="1" applyBorder="1"/>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165" fontId="1" fillId="0" borderId="60" xfId="0" applyNumberFormat="1" applyFont="1" applyBorder="1" applyAlignment="1">
      <alignment horizontal="center" vertical="center"/>
    </xf>
    <xf numFmtId="164" fontId="1" fillId="0" borderId="60" xfId="0" applyNumberFormat="1" applyFont="1" applyBorder="1" applyAlignment="1">
      <alignment horizontal="center" vertical="center"/>
    </xf>
    <xf numFmtId="0" fontId="1" fillId="0" borderId="10" xfId="0" applyFont="1" applyBorder="1" applyAlignment="1">
      <alignment horizontal="center" vertical="center"/>
    </xf>
    <xf numFmtId="0" fontId="1" fillId="0" borderId="10" xfId="0" applyFont="1" applyBorder="1" applyAlignment="1">
      <alignment horizontal="left" vertical="center" wrapText="1"/>
    </xf>
    <xf numFmtId="0" fontId="1" fillId="0" borderId="10" xfId="0" applyFont="1" applyBorder="1" applyAlignment="1" applyProtection="1">
      <alignment horizontal="center" vertical="center"/>
      <protection locked="0"/>
    </xf>
    <xf numFmtId="164" fontId="1" fillId="0" borderId="14" xfId="0" applyNumberFormat="1" applyFont="1" applyBorder="1" applyAlignment="1">
      <alignment horizontal="center" vertical="center"/>
    </xf>
    <xf numFmtId="164" fontId="1" fillId="17" borderId="9" xfId="0" applyNumberFormat="1" applyFont="1" applyFill="1" applyBorder="1" applyAlignment="1">
      <alignment vertical="center"/>
    </xf>
    <xf numFmtId="164" fontId="1" fillId="8" borderId="6" xfId="0" applyNumberFormat="1" applyFont="1" applyFill="1" applyBorder="1" applyAlignment="1">
      <alignment vertical="center"/>
    </xf>
    <xf numFmtId="0" fontId="9" fillId="0" borderId="28" xfId="0" applyFont="1" applyBorder="1" applyAlignment="1">
      <alignment vertical="center" wrapText="1"/>
    </xf>
    <xf numFmtId="0" fontId="9" fillId="0" borderId="1" xfId="0" applyFont="1" applyBorder="1" applyAlignment="1">
      <alignment vertical="center" wrapText="1"/>
    </xf>
    <xf numFmtId="0" fontId="9" fillId="5" borderId="30" xfId="0" applyFont="1" applyFill="1" applyBorder="1" applyAlignment="1">
      <alignment vertical="center"/>
    </xf>
    <xf numFmtId="0" fontId="9" fillId="5" borderId="65" xfId="0" applyFont="1" applyFill="1" applyBorder="1" applyAlignment="1">
      <alignment horizontal="center" vertical="center" wrapText="1"/>
    </xf>
    <xf numFmtId="0" fontId="9" fillId="5" borderId="65" xfId="0" applyFont="1" applyFill="1" applyBorder="1" applyAlignment="1">
      <alignment horizontal="center" vertical="center"/>
    </xf>
    <xf numFmtId="0" fontId="9" fillId="5" borderId="43" xfId="0" applyFont="1" applyFill="1" applyBorder="1" applyAlignment="1">
      <alignment horizontal="center" vertical="center"/>
    </xf>
    <xf numFmtId="0" fontId="9" fillId="5" borderId="7"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0" borderId="2" xfId="0" applyFont="1" applyBorder="1" applyAlignment="1" applyProtection="1">
      <alignment horizontal="left" vertical="top"/>
      <protection locked="0"/>
    </xf>
    <xf numFmtId="0" fontId="9" fillId="0" borderId="1" xfId="0" applyFont="1" applyBorder="1" applyAlignment="1" applyProtection="1">
      <alignment horizontal="left" vertical="top"/>
      <protection locked="0"/>
    </xf>
    <xf numFmtId="0" fontId="9" fillId="0" borderId="2" xfId="0" applyFont="1" applyBorder="1" applyProtection="1">
      <protection locked="0"/>
    </xf>
    <xf numFmtId="0" fontId="9" fillId="0" borderId="1" xfId="0" applyFont="1" applyBorder="1" applyProtection="1">
      <protection locked="0"/>
    </xf>
    <xf numFmtId="0" fontId="9" fillId="0" borderId="25" xfId="0" applyFont="1" applyBorder="1" applyProtection="1">
      <protection locked="0"/>
    </xf>
    <xf numFmtId="0" fontId="9" fillId="0" borderId="10"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0" fontId="9" fillId="0" borderId="0" xfId="0" applyFont="1" applyAlignment="1">
      <alignment horizontal="left" vertical="center"/>
    </xf>
    <xf numFmtId="0" fontId="8" fillId="5" borderId="26" xfId="0" applyFont="1" applyFill="1" applyBorder="1" applyAlignment="1">
      <alignment horizontal="left" vertical="center"/>
    </xf>
    <xf numFmtId="0" fontId="8" fillId="5" borderId="43" xfId="0" applyFont="1" applyFill="1" applyBorder="1" applyAlignment="1">
      <alignment horizontal="left" vertical="center"/>
    </xf>
    <xf numFmtId="0" fontId="8" fillId="5" borderId="7" xfId="0" applyFont="1" applyFill="1" applyBorder="1" applyAlignment="1">
      <alignment horizontal="left" vertical="center"/>
    </xf>
    <xf numFmtId="0" fontId="42" fillId="0" borderId="0" xfId="0" applyFont="1" applyAlignment="1">
      <alignment horizontal="left" vertical="center"/>
    </xf>
    <xf numFmtId="0" fontId="7" fillId="0" borderId="28" xfId="0" applyFont="1" applyBorder="1" applyAlignment="1" applyProtection="1">
      <alignment vertical="center" wrapText="1"/>
      <protection locked="0"/>
    </xf>
    <xf numFmtId="0" fontId="7" fillId="0" borderId="7" xfId="0" applyFont="1" applyBorder="1" applyAlignment="1">
      <alignment horizontal="center"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7" fillId="0" borderId="7" xfId="0" applyFont="1" applyBorder="1" applyAlignment="1">
      <alignment horizontal="left" vertical="center" wrapText="1"/>
    </xf>
    <xf numFmtId="0" fontId="15" fillId="24" borderId="1" xfId="0" applyFont="1" applyFill="1" applyBorder="1" applyAlignment="1">
      <alignment vertical="center" wrapText="1"/>
    </xf>
    <xf numFmtId="0" fontId="15" fillId="0" borderId="20" xfId="0" applyFont="1" applyBorder="1" applyAlignment="1">
      <alignment vertical="center" wrapText="1"/>
    </xf>
    <xf numFmtId="0" fontId="15" fillId="24" borderId="5" xfId="0" applyFont="1" applyFill="1" applyBorder="1" applyAlignment="1">
      <alignment horizontal="center" vertical="center" wrapText="1"/>
    </xf>
    <xf numFmtId="0" fontId="15" fillId="0" borderId="30" xfId="0" applyFont="1" applyBorder="1" applyAlignment="1">
      <alignment horizontal="center" vertical="center" wrapText="1"/>
    </xf>
    <xf numFmtId="0" fontId="15" fillId="0" borderId="45" xfId="0" applyFont="1" applyBorder="1" applyAlignment="1">
      <alignment vertical="center" wrapText="1"/>
    </xf>
    <xf numFmtId="0" fontId="7" fillId="0" borderId="47" xfId="0" applyFont="1" applyBorder="1" applyAlignment="1">
      <alignment vertical="center"/>
    </xf>
    <xf numFmtId="0" fontId="7" fillId="0" borderId="13" xfId="0" applyFont="1" applyBorder="1" applyAlignment="1">
      <alignment vertical="center" wrapText="1"/>
    </xf>
    <xf numFmtId="0" fontId="7" fillId="0" borderId="3" xfId="0" applyFont="1" applyBorder="1" applyAlignment="1">
      <alignment vertical="center"/>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wrapText="1"/>
    </xf>
    <xf numFmtId="0" fontId="7" fillId="0" borderId="29" xfId="0" applyFont="1" applyBorder="1" applyAlignment="1">
      <alignment vertical="center"/>
    </xf>
    <xf numFmtId="0" fontId="7" fillId="0" borderId="28" xfId="0" applyFont="1" applyBorder="1" applyAlignment="1" applyProtection="1">
      <alignment horizontal="left" vertical="center" wrapText="1"/>
      <protection locked="0"/>
    </xf>
    <xf numFmtId="0" fontId="7" fillId="0" borderId="1" xfId="0" applyFont="1" applyBorder="1" applyAlignment="1" applyProtection="1">
      <alignment horizontal="left" wrapText="1"/>
      <protection locked="0"/>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3" borderId="83" xfId="0" applyFont="1" applyFill="1" applyBorder="1" applyAlignment="1">
      <alignment horizontal="center" vertical="center" wrapText="1"/>
    </xf>
    <xf numFmtId="0" fontId="6" fillId="3"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1" fillId="16" borderId="1" xfId="0" applyFont="1" applyFill="1" applyBorder="1" applyAlignment="1">
      <alignment vertical="center" wrapText="1"/>
    </xf>
    <xf numFmtId="0" fontId="1"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0" fillId="3" borderId="60" xfId="0" applyFont="1" applyFill="1" applyBorder="1" applyAlignment="1" applyProtection="1">
      <alignment horizontal="left" vertical="center" wrapText="1"/>
      <protection locked="0"/>
    </xf>
    <xf numFmtId="0" fontId="50" fillId="3" borderId="62" xfId="0" applyFont="1" applyFill="1" applyBorder="1" applyAlignment="1" applyProtection="1">
      <alignment horizontal="left" vertical="center" wrapText="1"/>
      <protection locked="0"/>
    </xf>
    <xf numFmtId="0" fontId="50"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1" fillId="3" borderId="60" xfId="0" applyFont="1" applyFill="1" applyBorder="1" applyAlignment="1">
      <alignment vertical="center" wrapText="1"/>
    </xf>
    <xf numFmtId="0" fontId="21" fillId="3" borderId="62" xfId="0" applyFont="1" applyFill="1" applyBorder="1" applyAlignment="1">
      <alignment vertical="center" wrapText="1"/>
    </xf>
    <xf numFmtId="0" fontId="50" fillId="3" borderId="60" xfId="0" applyFont="1" applyFill="1" applyBorder="1" applyAlignment="1">
      <alignment horizontal="justify" vertical="center" wrapText="1"/>
    </xf>
    <xf numFmtId="0" fontId="50" fillId="3" borderId="56" xfId="0" applyFont="1" applyFill="1" applyBorder="1" applyAlignment="1">
      <alignment horizontal="justify" vertical="center" wrapText="1"/>
    </xf>
    <xf numFmtId="0" fontId="50" fillId="3" borderId="62" xfId="0" applyFont="1" applyFill="1" applyBorder="1" applyAlignment="1">
      <alignment horizontal="justify" vertical="center" wrapText="1"/>
    </xf>
    <xf numFmtId="0" fontId="50" fillId="3" borderId="60" xfId="0" applyFont="1" applyFill="1" applyBorder="1" applyAlignment="1" applyProtection="1">
      <alignment vertical="center" wrapText="1"/>
      <protection locked="0"/>
    </xf>
    <xf numFmtId="0" fontId="50" fillId="3" borderId="62" xfId="0" applyFont="1" applyFill="1" applyBorder="1" applyAlignment="1" applyProtection="1">
      <alignment vertical="center" wrapText="1"/>
      <protection locked="0"/>
    </xf>
    <xf numFmtId="0" fontId="50" fillId="3" borderId="1" xfId="0" applyFont="1" applyFill="1" applyBorder="1" applyAlignment="1">
      <alignment horizontal="justify"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0" xfId="0" applyFont="1" applyAlignment="1">
      <alignment horizontal="center"/>
    </xf>
    <xf numFmtId="0" fontId="1" fillId="0" borderId="1" xfId="0" applyFont="1" applyBorder="1" applyAlignment="1">
      <alignment horizontal="left" wrapText="1"/>
    </xf>
    <xf numFmtId="0" fontId="23" fillId="3" borderId="1"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25"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23" fillId="3" borderId="60" xfId="0" applyFont="1" applyFill="1" applyBorder="1" applyAlignment="1">
      <alignment horizontal="justify" vertical="center"/>
    </xf>
    <xf numFmtId="0" fontId="23" fillId="3" borderId="62" xfId="0" applyFont="1" applyFill="1" applyBorder="1" applyAlignment="1">
      <alignment horizontal="justify" vertical="center"/>
    </xf>
    <xf numFmtId="0" fontId="7" fillId="0" borderId="60" xfId="0" applyFont="1" applyBorder="1" applyAlignment="1" applyProtection="1">
      <alignment vertical="center" wrapText="1"/>
      <protection locked="0"/>
    </xf>
    <xf numFmtId="0" fontId="7" fillId="0" borderId="62" xfId="0" applyFont="1" applyBorder="1" applyAlignment="1" applyProtection="1">
      <alignment vertical="center" wrapText="1"/>
      <protection locked="0"/>
    </xf>
    <xf numFmtId="0" fontId="1" fillId="0" borderId="16" xfId="0" applyFont="1" applyBorder="1" applyAlignment="1" applyProtection="1">
      <alignment vertical="center" wrapText="1"/>
      <protection locked="0"/>
    </xf>
    <xf numFmtId="0" fontId="1" fillId="0" borderId="17" xfId="0" applyFont="1" applyBorder="1" applyAlignment="1" applyProtection="1">
      <alignment vertical="center" wrapText="1"/>
      <protection locked="0"/>
    </xf>
    <xf numFmtId="0" fontId="23" fillId="0" borderId="60" xfId="0" applyFont="1" applyBorder="1" applyAlignment="1" applyProtection="1">
      <alignment vertical="center" wrapText="1"/>
      <protection locked="0"/>
    </xf>
    <xf numFmtId="0" fontId="23" fillId="0" borderId="62" xfId="0" applyFont="1" applyBorder="1" applyAlignment="1" applyProtection="1">
      <alignment vertical="center" wrapText="1"/>
      <protection locked="0"/>
    </xf>
    <xf numFmtId="0" fontId="23" fillId="3" borderId="1" xfId="0" applyFont="1" applyFill="1" applyBorder="1" applyAlignment="1">
      <alignment horizontal="justify" vertical="center"/>
    </xf>
    <xf numFmtId="0" fontId="9" fillId="0" borderId="10"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9" fillId="0" borderId="3" xfId="0" applyFont="1" applyBorder="1" applyAlignment="1">
      <alignment horizontal="center" vertical="center" wrapText="1"/>
    </xf>
    <xf numFmtId="0" fontId="9" fillId="0" borderId="66" xfId="0" applyFont="1" applyBorder="1" applyAlignment="1" applyProtection="1">
      <alignment horizontal="center" vertical="center"/>
      <protection locked="0"/>
    </xf>
    <xf numFmtId="0" fontId="9" fillId="17" borderId="40" xfId="0" applyFont="1" applyFill="1" applyBorder="1" applyAlignment="1">
      <alignment horizontal="left" vertical="center" wrapText="1"/>
    </xf>
    <xf numFmtId="0" fontId="9" fillId="17" borderId="41" xfId="0" applyFont="1" applyFill="1" applyBorder="1" applyAlignment="1">
      <alignment horizontal="left" vertical="center" wrapText="1"/>
    </xf>
    <xf numFmtId="0" fontId="9"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9"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9" xfId="0" applyFont="1" applyBorder="1" applyAlignment="1">
      <alignment horizontal="center"/>
    </xf>
    <xf numFmtId="0" fontId="9" fillId="0" borderId="3" xfId="0" applyFont="1" applyBorder="1" applyAlignment="1">
      <alignment horizontal="center"/>
    </xf>
    <xf numFmtId="0" fontId="9" fillId="0" borderId="6" xfId="0" applyFont="1" applyBorder="1" applyAlignment="1">
      <alignment horizontal="center"/>
    </xf>
    <xf numFmtId="0" fontId="2" fillId="0" borderId="7" xfId="0" applyFont="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25" xfId="0" applyFont="1" applyBorder="1" applyAlignment="1">
      <alignment horizontal="left" vertical="center"/>
    </xf>
    <xf numFmtId="0" fontId="5" fillId="0" borderId="20" xfId="0" applyFont="1" applyBorder="1" applyAlignment="1">
      <alignment horizontal="left" vertical="center"/>
    </xf>
    <xf numFmtId="0" fontId="5" fillId="0" borderId="27" xfId="0" applyFont="1" applyBorder="1" applyAlignment="1">
      <alignment horizontal="left" vertical="center"/>
    </xf>
    <xf numFmtId="0" fontId="5" fillId="0" borderId="10" xfId="0" applyFont="1" applyBorder="1" applyAlignment="1">
      <alignment horizontal="left" vertical="center"/>
    </xf>
    <xf numFmtId="0" fontId="5" fillId="0" borderId="11" xfId="0" applyFont="1" applyBorder="1" applyAlignment="1">
      <alignment horizontal="left" vertical="center"/>
    </xf>
    <xf numFmtId="0" fontId="5" fillId="0" borderId="28" xfId="0" applyFont="1" applyBorder="1" applyAlignment="1">
      <alignment horizontal="left"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left" vertical="center"/>
    </xf>
    <xf numFmtId="0" fontId="5" fillId="0" borderId="45" xfId="0" applyFont="1" applyBorder="1" applyAlignment="1">
      <alignment horizontal="left"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left" vertical="center"/>
    </xf>
    <xf numFmtId="0" fontId="7" fillId="0" borderId="20" xfId="0" applyFont="1" applyBorder="1" applyAlignment="1">
      <alignment horizontal="left" vertical="center"/>
    </xf>
    <xf numFmtId="0" fontId="7" fillId="0" borderId="27" xfId="0" applyFont="1" applyBorder="1" applyAlignment="1">
      <alignment horizontal="left" vertical="center"/>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7" fillId="0" borderId="28" xfId="0" applyFont="1" applyBorder="1" applyAlignment="1">
      <alignment horizontal="left"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0" xfId="0" applyFont="1" applyFill="1" applyAlignment="1">
      <alignment horizontal="left" vertical="center" wrapText="1"/>
    </xf>
    <xf numFmtId="0" fontId="7" fillId="3" borderId="36" xfId="0" applyFont="1" applyFill="1" applyBorder="1" applyAlignment="1">
      <alignment horizontal="left" vertical="center" wrapText="1"/>
    </xf>
    <xf numFmtId="0" fontId="2" fillId="0" borderId="39" xfId="0" applyFont="1" applyBorder="1" applyAlignment="1">
      <alignment horizontal="left" vertical="center" wrapText="1"/>
    </xf>
    <xf numFmtId="0" fontId="2" fillId="0" borderId="0" xfId="0" applyFont="1" applyAlignment="1">
      <alignment horizontal="left" vertical="center" wrapText="1"/>
    </xf>
    <xf numFmtId="0" fontId="2" fillId="0" borderId="22" xfId="0" applyFont="1" applyBorder="1" applyAlignment="1">
      <alignment horizontal="left" vertical="center" wrapText="1"/>
    </xf>
    <xf numFmtId="0" fontId="23" fillId="0" borderId="2" xfId="0" applyFont="1" applyBorder="1" applyAlignment="1">
      <alignment horizontal="center" vertical="center" wrapText="1"/>
    </xf>
    <xf numFmtId="0" fontId="23" fillId="0" borderId="10" xfId="0" applyFont="1" applyBorder="1" applyAlignment="1" applyProtection="1">
      <alignment horizontal="left" vertical="center" wrapText="1"/>
      <protection locked="0"/>
    </xf>
    <xf numFmtId="0" fontId="23" fillId="0" borderId="11" xfId="0" applyFont="1" applyBorder="1" applyAlignment="1" applyProtection="1">
      <alignment horizontal="left" vertical="center" wrapText="1"/>
      <protection locked="0"/>
    </xf>
    <xf numFmtId="0" fontId="23" fillId="0" borderId="28" xfId="0" applyFont="1" applyBorder="1" applyAlignment="1" applyProtection="1">
      <alignment horizontal="left" vertical="center" wrapText="1"/>
      <protection locked="0"/>
    </xf>
    <xf numFmtId="0" fontId="8" fillId="5" borderId="7" xfId="0" applyFont="1" applyFill="1" applyBorder="1" applyAlignment="1">
      <alignment horizontal="left" vertical="center"/>
    </xf>
    <xf numFmtId="0" fontId="8" fillId="5" borderId="9" xfId="0" applyFont="1" applyFill="1" applyBorder="1" applyAlignment="1">
      <alignment horizontal="left" vertical="center"/>
    </xf>
    <xf numFmtId="0" fontId="23" fillId="0" borderId="1" xfId="0" applyFont="1" applyBorder="1" applyAlignment="1">
      <alignment horizontal="left" vertical="center" wrapText="1"/>
    </xf>
    <xf numFmtId="0" fontId="23" fillId="0" borderId="3" xfId="0" applyFont="1" applyBorder="1" applyAlignment="1">
      <alignment horizontal="left" vertical="center" wrapText="1"/>
    </xf>
    <xf numFmtId="0" fontId="23"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2" fillId="0" borderId="8" xfId="0" applyFont="1" applyBorder="1" applyAlignment="1">
      <alignment horizontal="left" vertical="center" wrapText="1"/>
    </xf>
    <xf numFmtId="0" fontId="2" fillId="0" borderId="2" xfId="0" applyFont="1" applyBorder="1" applyAlignment="1">
      <alignment horizontal="left" vertical="center" wrapText="1"/>
    </xf>
    <xf numFmtId="0" fontId="16" fillId="0" borderId="7" xfId="0" applyFont="1" applyBorder="1" applyAlignment="1">
      <alignment horizontal="left" vertical="center" wrapText="1"/>
    </xf>
    <xf numFmtId="0" fontId="5" fillId="0" borderId="9" xfId="0" applyFont="1" applyBorder="1" applyAlignment="1">
      <alignment horizontal="left" vertical="center"/>
    </xf>
    <xf numFmtId="0" fontId="5" fillId="0" borderId="3" xfId="0" applyFont="1" applyBorder="1" applyAlignment="1">
      <alignment horizontal="left" vertical="center"/>
    </xf>
    <xf numFmtId="0" fontId="5" fillId="0" borderId="6" xfId="0" applyFont="1" applyBorder="1" applyAlignment="1">
      <alignment horizontal="left" vertical="center"/>
    </xf>
    <xf numFmtId="0" fontId="16" fillId="0" borderId="1" xfId="0" applyFont="1" applyBorder="1" applyAlignment="1">
      <alignment horizontal="left" vertical="center" wrapText="1"/>
    </xf>
    <xf numFmtId="0" fontId="23" fillId="0" borderId="14" xfId="0" applyFont="1" applyBorder="1" applyAlignment="1">
      <alignment horizontal="left" vertical="center" wrapText="1"/>
    </xf>
    <xf numFmtId="0" fontId="23" fillId="0" borderId="63" xfId="0" applyFont="1" applyBorder="1" applyAlignment="1">
      <alignment horizontal="left" vertical="center" wrapText="1"/>
    </xf>
    <xf numFmtId="0" fontId="23" fillId="0" borderId="16" xfId="0" applyFont="1" applyBorder="1" applyAlignment="1">
      <alignment horizontal="left" vertical="center" wrapText="1"/>
    </xf>
    <xf numFmtId="0" fontId="23" fillId="0" borderId="64" xfId="0" applyFont="1" applyBorder="1" applyAlignment="1">
      <alignment horizontal="left" vertical="center" wrapText="1"/>
    </xf>
    <xf numFmtId="0" fontId="23" fillId="0" borderId="25"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60" xfId="0" applyFont="1" applyBorder="1" applyAlignment="1">
      <alignment horizontal="left" vertical="center" wrapText="1"/>
    </xf>
    <xf numFmtId="0" fontId="23" fillId="0" borderId="69" xfId="0" applyFont="1" applyBorder="1" applyAlignment="1">
      <alignment horizontal="left" vertical="center" wrapText="1"/>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28" xfId="0" applyFont="1" applyBorder="1" applyAlignment="1">
      <alignment horizontal="center" vertical="center"/>
    </xf>
    <xf numFmtId="0" fontId="7" fillId="3" borderId="0" xfId="0" applyFont="1" applyFill="1" applyAlignment="1">
      <alignment horizontal="center" vertical="center" wrapText="1"/>
    </xf>
    <xf numFmtId="0" fontId="7" fillId="3" borderId="36" xfId="0" applyFont="1" applyFill="1" applyBorder="1" applyAlignment="1">
      <alignment horizontal="center"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4" borderId="36" xfId="0" applyFont="1" applyFill="1" applyBorder="1" applyAlignment="1">
      <alignment horizontal="left" vertical="center" wrapText="1"/>
    </xf>
    <xf numFmtId="0" fontId="5" fillId="4" borderId="36"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4" borderId="20" xfId="0" applyFont="1" applyFill="1" applyBorder="1" applyAlignment="1">
      <alignment horizontal="left" vertical="center" wrapText="1"/>
    </xf>
    <xf numFmtId="0" fontId="5" fillId="4" borderId="20"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6" fillId="13" borderId="11" xfId="0" applyFont="1" applyFill="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42" fillId="0" borderId="13" xfId="0" applyFont="1" applyBorder="1" applyAlignment="1">
      <alignment horizontal="center"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9" xfId="0" applyFont="1" applyBorder="1" applyAlignment="1">
      <alignment horizontal="center"/>
    </xf>
    <xf numFmtId="0" fontId="7" fillId="0" borderId="3" xfId="0" applyFont="1" applyBorder="1" applyAlignment="1">
      <alignment horizontal="center"/>
    </xf>
    <xf numFmtId="0" fontId="7" fillId="0" borderId="29" xfId="0" applyFont="1" applyBorder="1" applyAlignment="1">
      <alignment horizontal="left"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3" xfId="0" applyFont="1" applyBorder="1" applyAlignment="1">
      <alignment horizontal="left"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7"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png"/><Relationship Id="rId1" Type="http://schemas.openxmlformats.org/officeDocument/2006/relationships/image" Target="../media/image2.png"/><Relationship Id="rId5" Type="http://schemas.openxmlformats.org/officeDocument/2006/relationships/image" Target="../media/image17.emf"/><Relationship Id="rId4"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674326</xdr:colOff>
      <xdr:row>0</xdr:row>
      <xdr:rowOff>98498</xdr:rowOff>
    </xdr:from>
    <xdr:to>
      <xdr:col>0</xdr:col>
      <xdr:colOff>2234045</xdr:colOff>
      <xdr:row>3</xdr:row>
      <xdr:rowOff>30308</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674326" y="98498"/>
          <a:ext cx="1559719" cy="61046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295275</xdr:colOff>
      <xdr:row>10</xdr:row>
      <xdr:rowOff>72117</xdr:rowOff>
    </xdr:from>
    <xdr:to>
      <xdr:col>19</xdr:col>
      <xdr:colOff>621507</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620250"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162720</xdr:colOff>
      <xdr:row>0</xdr:row>
      <xdr:rowOff>87313</xdr:rowOff>
    </xdr:from>
    <xdr:to>
      <xdr:col>0</xdr:col>
      <xdr:colOff>1722439</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62720" y="87313"/>
          <a:ext cx="1559719" cy="619125"/>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0</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5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19</xdr:col>
      <xdr:colOff>635000</xdr:colOff>
      <xdr:row>10</xdr:row>
      <xdr:rowOff>63500</xdr:rowOff>
    </xdr:from>
    <xdr:to>
      <xdr:col>19</xdr:col>
      <xdr:colOff>876300</xdr:colOff>
      <xdr:row>10</xdr:row>
      <xdr:rowOff>457200</xdr:rowOff>
    </xdr:to>
    <xdr:sp macro="" textlink="">
      <xdr:nvSpPr>
        <xdr:cNvPr id="3073" name="CheckBox1" hidden="1">
          <a:extLst>
            <a:ext uri="{63B3BB69-23CF-44E3-9099-C40C66FF867C}">
              <a14:compatExt xmlns:a14="http://schemas.microsoft.com/office/drawing/2010/main"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11</xdr:row>
      <xdr:rowOff>165100</xdr:rowOff>
    </xdr:from>
    <xdr:to>
      <xdr:col>19</xdr:col>
      <xdr:colOff>901700</xdr:colOff>
      <xdr:row>11</xdr:row>
      <xdr:rowOff>419100</xdr:rowOff>
    </xdr:to>
    <xdr:sp macro="" textlink="">
      <xdr:nvSpPr>
        <xdr:cNvPr id="3074" name="CheckBox2" hidden="1">
          <a:extLst>
            <a:ext uri="{63B3BB69-23CF-44E3-9099-C40C66FF867C}">
              <a14:compatExt xmlns:a14="http://schemas.microsoft.com/office/drawing/2010/main"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12</xdr:row>
      <xdr:rowOff>165100</xdr:rowOff>
    </xdr:from>
    <xdr:to>
      <xdr:col>19</xdr:col>
      <xdr:colOff>901700</xdr:colOff>
      <xdr:row>12</xdr:row>
      <xdr:rowOff>419100</xdr:rowOff>
    </xdr:to>
    <xdr:sp macro="" textlink="">
      <xdr:nvSpPr>
        <xdr:cNvPr id="3075" name="CheckBox3" hidden="1">
          <a:extLst>
            <a:ext uri="{63B3BB69-23CF-44E3-9099-C40C66FF867C}">
              <a14:compatExt xmlns:a14="http://schemas.microsoft.com/office/drawing/2010/main"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13</xdr:row>
      <xdr:rowOff>165100</xdr:rowOff>
    </xdr:from>
    <xdr:to>
      <xdr:col>19</xdr:col>
      <xdr:colOff>901700</xdr:colOff>
      <xdr:row>13</xdr:row>
      <xdr:rowOff>419100</xdr:rowOff>
    </xdr:to>
    <xdr:sp macro="" textlink="">
      <xdr:nvSpPr>
        <xdr:cNvPr id="3076" name="CheckBox4" hidden="1">
          <a:extLst>
            <a:ext uri="{63B3BB69-23CF-44E3-9099-C40C66FF867C}">
              <a14:compatExt xmlns:a14="http://schemas.microsoft.com/office/drawing/2010/main"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14</xdr:row>
      <xdr:rowOff>177800</xdr:rowOff>
    </xdr:from>
    <xdr:to>
      <xdr:col>19</xdr:col>
      <xdr:colOff>901700</xdr:colOff>
      <xdr:row>14</xdr:row>
      <xdr:rowOff>431800</xdr:rowOff>
    </xdr:to>
    <xdr:sp macro="" textlink="">
      <xdr:nvSpPr>
        <xdr:cNvPr id="3077" name="CheckBox5" hidden="1">
          <a:extLst>
            <a:ext uri="{63B3BB69-23CF-44E3-9099-C40C66FF867C}">
              <a14:compatExt xmlns:a14="http://schemas.microsoft.com/office/drawing/2010/main"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15</xdr:row>
      <xdr:rowOff>165100</xdr:rowOff>
    </xdr:from>
    <xdr:to>
      <xdr:col>19</xdr:col>
      <xdr:colOff>901700</xdr:colOff>
      <xdr:row>15</xdr:row>
      <xdr:rowOff>419100</xdr:rowOff>
    </xdr:to>
    <xdr:sp macro="" textlink="">
      <xdr:nvSpPr>
        <xdr:cNvPr id="3078" name="CheckBox6" hidden="1">
          <a:extLst>
            <a:ext uri="{63B3BB69-23CF-44E3-9099-C40C66FF867C}">
              <a14:compatExt xmlns:a14="http://schemas.microsoft.com/office/drawing/2010/main"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16</xdr:row>
      <xdr:rowOff>165100</xdr:rowOff>
    </xdr:from>
    <xdr:to>
      <xdr:col>19</xdr:col>
      <xdr:colOff>901700</xdr:colOff>
      <xdr:row>16</xdr:row>
      <xdr:rowOff>419100</xdr:rowOff>
    </xdr:to>
    <xdr:sp macro="" textlink="">
      <xdr:nvSpPr>
        <xdr:cNvPr id="3079" name="CheckBox7" hidden="1">
          <a:extLst>
            <a:ext uri="{63B3BB69-23CF-44E3-9099-C40C66FF867C}">
              <a14:compatExt xmlns:a14="http://schemas.microsoft.com/office/drawing/2010/main"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17</xdr:row>
      <xdr:rowOff>165100</xdr:rowOff>
    </xdr:from>
    <xdr:to>
      <xdr:col>19</xdr:col>
      <xdr:colOff>901700</xdr:colOff>
      <xdr:row>17</xdr:row>
      <xdr:rowOff>419100</xdr:rowOff>
    </xdr:to>
    <xdr:sp macro="" textlink="">
      <xdr:nvSpPr>
        <xdr:cNvPr id="3080" name="CheckBox8" hidden="1">
          <a:extLst>
            <a:ext uri="{63B3BB69-23CF-44E3-9099-C40C66FF867C}">
              <a14:compatExt xmlns:a14="http://schemas.microsoft.com/office/drawing/2010/main"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18</xdr:row>
      <xdr:rowOff>165100</xdr:rowOff>
    </xdr:from>
    <xdr:to>
      <xdr:col>19</xdr:col>
      <xdr:colOff>901700</xdr:colOff>
      <xdr:row>18</xdr:row>
      <xdr:rowOff>419100</xdr:rowOff>
    </xdr:to>
    <xdr:sp macro="" textlink="">
      <xdr:nvSpPr>
        <xdr:cNvPr id="3081" name="CheckBox9" hidden="1">
          <a:extLst>
            <a:ext uri="{63B3BB69-23CF-44E3-9099-C40C66FF867C}">
              <a14:compatExt xmlns:a14="http://schemas.microsoft.com/office/drawing/2010/main"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19</xdr:row>
      <xdr:rowOff>165100</xdr:rowOff>
    </xdr:from>
    <xdr:to>
      <xdr:col>19</xdr:col>
      <xdr:colOff>901700</xdr:colOff>
      <xdr:row>19</xdr:row>
      <xdr:rowOff>419100</xdr:rowOff>
    </xdr:to>
    <xdr:sp macro="" textlink="">
      <xdr:nvSpPr>
        <xdr:cNvPr id="3082" name="CheckBox10" hidden="1">
          <a:extLst>
            <a:ext uri="{63B3BB69-23CF-44E3-9099-C40C66FF867C}">
              <a14:compatExt xmlns:a14="http://schemas.microsoft.com/office/drawing/2010/main"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20</xdr:row>
      <xdr:rowOff>165100</xdr:rowOff>
    </xdr:from>
    <xdr:to>
      <xdr:col>19</xdr:col>
      <xdr:colOff>901700</xdr:colOff>
      <xdr:row>20</xdr:row>
      <xdr:rowOff>419100</xdr:rowOff>
    </xdr:to>
    <xdr:sp macro="" textlink="">
      <xdr:nvSpPr>
        <xdr:cNvPr id="3083" name="CheckBox11" hidden="1">
          <a:extLst>
            <a:ext uri="{63B3BB69-23CF-44E3-9099-C40C66FF867C}">
              <a14:compatExt xmlns:a14="http://schemas.microsoft.com/office/drawing/2010/main"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21</xdr:row>
      <xdr:rowOff>165100</xdr:rowOff>
    </xdr:from>
    <xdr:to>
      <xdr:col>19</xdr:col>
      <xdr:colOff>901700</xdr:colOff>
      <xdr:row>21</xdr:row>
      <xdr:rowOff>419100</xdr:rowOff>
    </xdr:to>
    <xdr:sp macro="" textlink="">
      <xdr:nvSpPr>
        <xdr:cNvPr id="3084" name="CheckBox12" hidden="1">
          <a:extLst>
            <a:ext uri="{63B3BB69-23CF-44E3-9099-C40C66FF867C}">
              <a14:compatExt xmlns:a14="http://schemas.microsoft.com/office/drawing/2010/main"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22</xdr:row>
      <xdr:rowOff>165100</xdr:rowOff>
    </xdr:from>
    <xdr:to>
      <xdr:col>19</xdr:col>
      <xdr:colOff>901700</xdr:colOff>
      <xdr:row>22</xdr:row>
      <xdr:rowOff>419100</xdr:rowOff>
    </xdr:to>
    <xdr:sp macro="" textlink="">
      <xdr:nvSpPr>
        <xdr:cNvPr id="3085" name="CheckBox13" hidden="1">
          <a:extLst>
            <a:ext uri="{63B3BB69-23CF-44E3-9099-C40C66FF867C}">
              <a14:compatExt xmlns:a14="http://schemas.microsoft.com/office/drawing/2010/main"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23</xdr:row>
      <xdr:rowOff>165100</xdr:rowOff>
    </xdr:from>
    <xdr:to>
      <xdr:col>19</xdr:col>
      <xdr:colOff>901700</xdr:colOff>
      <xdr:row>23</xdr:row>
      <xdr:rowOff>419100</xdr:rowOff>
    </xdr:to>
    <xdr:sp macro="" textlink="">
      <xdr:nvSpPr>
        <xdr:cNvPr id="3086" name="CheckBox14" hidden="1">
          <a:extLst>
            <a:ext uri="{63B3BB69-23CF-44E3-9099-C40C66FF867C}">
              <a14:compatExt xmlns:a14="http://schemas.microsoft.com/office/drawing/2010/main"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24</xdr:row>
      <xdr:rowOff>165100</xdr:rowOff>
    </xdr:from>
    <xdr:to>
      <xdr:col>19</xdr:col>
      <xdr:colOff>901700</xdr:colOff>
      <xdr:row>24</xdr:row>
      <xdr:rowOff>419100</xdr:rowOff>
    </xdr:to>
    <xdr:sp macro="" textlink="">
      <xdr:nvSpPr>
        <xdr:cNvPr id="3087" name="CheckBox15" hidden="1">
          <a:extLst>
            <a:ext uri="{63B3BB69-23CF-44E3-9099-C40C66FF867C}">
              <a14:compatExt xmlns:a14="http://schemas.microsoft.com/office/drawing/2010/main"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25</xdr:row>
      <xdr:rowOff>165100</xdr:rowOff>
    </xdr:from>
    <xdr:to>
      <xdr:col>19</xdr:col>
      <xdr:colOff>901700</xdr:colOff>
      <xdr:row>25</xdr:row>
      <xdr:rowOff>419100</xdr:rowOff>
    </xdr:to>
    <xdr:sp macro="" textlink="">
      <xdr:nvSpPr>
        <xdr:cNvPr id="3088" name="CheckBox16" hidden="1">
          <a:extLst>
            <a:ext uri="{63B3BB69-23CF-44E3-9099-C40C66FF867C}">
              <a14:compatExt xmlns:a14="http://schemas.microsoft.com/office/drawing/2010/main"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26</xdr:row>
      <xdr:rowOff>165100</xdr:rowOff>
    </xdr:from>
    <xdr:to>
      <xdr:col>19</xdr:col>
      <xdr:colOff>901700</xdr:colOff>
      <xdr:row>26</xdr:row>
      <xdr:rowOff>419100</xdr:rowOff>
    </xdr:to>
    <xdr:sp macro="" textlink="">
      <xdr:nvSpPr>
        <xdr:cNvPr id="3089" name="CheckBox17" hidden="1">
          <a:extLst>
            <a:ext uri="{63B3BB69-23CF-44E3-9099-C40C66FF867C}">
              <a14:compatExt xmlns:a14="http://schemas.microsoft.com/office/drawing/2010/main"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27</xdr:row>
      <xdr:rowOff>165100</xdr:rowOff>
    </xdr:from>
    <xdr:to>
      <xdr:col>19</xdr:col>
      <xdr:colOff>901700</xdr:colOff>
      <xdr:row>27</xdr:row>
      <xdr:rowOff>419100</xdr:rowOff>
    </xdr:to>
    <xdr:sp macro="" textlink="">
      <xdr:nvSpPr>
        <xdr:cNvPr id="3090" name="CheckBox18" hidden="1">
          <a:extLst>
            <a:ext uri="{63B3BB69-23CF-44E3-9099-C40C66FF867C}">
              <a14:compatExt xmlns:a14="http://schemas.microsoft.com/office/drawing/2010/main"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28</xdr:row>
      <xdr:rowOff>165100</xdr:rowOff>
    </xdr:from>
    <xdr:to>
      <xdr:col>19</xdr:col>
      <xdr:colOff>901700</xdr:colOff>
      <xdr:row>28</xdr:row>
      <xdr:rowOff>419100</xdr:rowOff>
    </xdr:to>
    <xdr:sp macro="" textlink="">
      <xdr:nvSpPr>
        <xdr:cNvPr id="3091" name="CheckBox19" hidden="1">
          <a:extLst>
            <a:ext uri="{63B3BB69-23CF-44E3-9099-C40C66FF867C}">
              <a14:compatExt xmlns:a14="http://schemas.microsoft.com/office/drawing/2010/main"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29</xdr:row>
      <xdr:rowOff>165100</xdr:rowOff>
    </xdr:from>
    <xdr:to>
      <xdr:col>19</xdr:col>
      <xdr:colOff>901700</xdr:colOff>
      <xdr:row>29</xdr:row>
      <xdr:rowOff>419100</xdr:rowOff>
    </xdr:to>
    <xdr:sp macro="" textlink="">
      <xdr:nvSpPr>
        <xdr:cNvPr id="3092" name="CheckBox20" hidden="1">
          <a:extLst>
            <a:ext uri="{63B3BB69-23CF-44E3-9099-C40C66FF867C}">
              <a14:compatExt xmlns:a14="http://schemas.microsoft.com/office/drawing/2010/main"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30</xdr:row>
      <xdr:rowOff>165100</xdr:rowOff>
    </xdr:from>
    <xdr:to>
      <xdr:col>19</xdr:col>
      <xdr:colOff>901700</xdr:colOff>
      <xdr:row>30</xdr:row>
      <xdr:rowOff>419100</xdr:rowOff>
    </xdr:to>
    <xdr:sp macro="" textlink="">
      <xdr:nvSpPr>
        <xdr:cNvPr id="3093" name="CheckBox21" hidden="1">
          <a:extLst>
            <a:ext uri="{63B3BB69-23CF-44E3-9099-C40C66FF867C}">
              <a14:compatExt xmlns:a14="http://schemas.microsoft.com/office/drawing/2010/main"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31</xdr:row>
      <xdr:rowOff>165100</xdr:rowOff>
    </xdr:from>
    <xdr:to>
      <xdr:col>19</xdr:col>
      <xdr:colOff>901700</xdr:colOff>
      <xdr:row>31</xdr:row>
      <xdr:rowOff>419100</xdr:rowOff>
    </xdr:to>
    <xdr:sp macro="" textlink="">
      <xdr:nvSpPr>
        <xdr:cNvPr id="3094" name="CheckBox22" hidden="1">
          <a:extLst>
            <a:ext uri="{63B3BB69-23CF-44E3-9099-C40C66FF867C}">
              <a14:compatExt xmlns:a14="http://schemas.microsoft.com/office/drawing/2010/main"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32</xdr:row>
      <xdr:rowOff>165100</xdr:rowOff>
    </xdr:from>
    <xdr:to>
      <xdr:col>19</xdr:col>
      <xdr:colOff>901700</xdr:colOff>
      <xdr:row>32</xdr:row>
      <xdr:rowOff>419100</xdr:rowOff>
    </xdr:to>
    <xdr:sp macro="" textlink="">
      <xdr:nvSpPr>
        <xdr:cNvPr id="3095" name="CheckBox23" hidden="1">
          <a:extLst>
            <a:ext uri="{63B3BB69-23CF-44E3-9099-C40C66FF867C}">
              <a14:compatExt xmlns:a14="http://schemas.microsoft.com/office/drawing/2010/main"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33</xdr:row>
      <xdr:rowOff>165100</xdr:rowOff>
    </xdr:from>
    <xdr:to>
      <xdr:col>19</xdr:col>
      <xdr:colOff>901700</xdr:colOff>
      <xdr:row>33</xdr:row>
      <xdr:rowOff>419100</xdr:rowOff>
    </xdr:to>
    <xdr:sp macro="" textlink="">
      <xdr:nvSpPr>
        <xdr:cNvPr id="3096" name="CheckBox24" hidden="1">
          <a:extLst>
            <a:ext uri="{63B3BB69-23CF-44E3-9099-C40C66FF867C}">
              <a14:compatExt xmlns:a14="http://schemas.microsoft.com/office/drawing/2010/main"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34</xdr:row>
      <xdr:rowOff>165100</xdr:rowOff>
    </xdr:from>
    <xdr:to>
      <xdr:col>19</xdr:col>
      <xdr:colOff>901700</xdr:colOff>
      <xdr:row>34</xdr:row>
      <xdr:rowOff>419100</xdr:rowOff>
    </xdr:to>
    <xdr:sp macro="" textlink="">
      <xdr:nvSpPr>
        <xdr:cNvPr id="3097" name="CheckBox25" hidden="1">
          <a:extLst>
            <a:ext uri="{63B3BB69-23CF-44E3-9099-C40C66FF867C}">
              <a14:compatExt xmlns:a14="http://schemas.microsoft.com/office/drawing/2010/main"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35</xdr:row>
      <xdr:rowOff>165100</xdr:rowOff>
    </xdr:from>
    <xdr:to>
      <xdr:col>19</xdr:col>
      <xdr:colOff>901700</xdr:colOff>
      <xdr:row>35</xdr:row>
      <xdr:rowOff>419100</xdr:rowOff>
    </xdr:to>
    <xdr:sp macro="" textlink="">
      <xdr:nvSpPr>
        <xdr:cNvPr id="3098" name="CheckBox26" hidden="1">
          <a:extLst>
            <a:ext uri="{63B3BB69-23CF-44E3-9099-C40C66FF867C}">
              <a14:compatExt xmlns:a14="http://schemas.microsoft.com/office/drawing/2010/main"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36</xdr:row>
      <xdr:rowOff>165100</xdr:rowOff>
    </xdr:from>
    <xdr:to>
      <xdr:col>19</xdr:col>
      <xdr:colOff>901700</xdr:colOff>
      <xdr:row>36</xdr:row>
      <xdr:rowOff>419100</xdr:rowOff>
    </xdr:to>
    <xdr:sp macro="" textlink="">
      <xdr:nvSpPr>
        <xdr:cNvPr id="3099" name="CheckBox27" hidden="1">
          <a:extLst>
            <a:ext uri="{63B3BB69-23CF-44E3-9099-C40C66FF867C}">
              <a14:compatExt xmlns:a14="http://schemas.microsoft.com/office/drawing/2010/main"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37</xdr:row>
      <xdr:rowOff>165100</xdr:rowOff>
    </xdr:from>
    <xdr:to>
      <xdr:col>19</xdr:col>
      <xdr:colOff>901700</xdr:colOff>
      <xdr:row>37</xdr:row>
      <xdr:rowOff>419100</xdr:rowOff>
    </xdr:to>
    <xdr:sp macro="" textlink="">
      <xdr:nvSpPr>
        <xdr:cNvPr id="3100" name="CheckBox28" hidden="1">
          <a:extLst>
            <a:ext uri="{63B3BB69-23CF-44E3-9099-C40C66FF867C}">
              <a14:compatExt xmlns:a14="http://schemas.microsoft.com/office/drawing/2010/main"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38</xdr:row>
      <xdr:rowOff>165100</xdr:rowOff>
    </xdr:from>
    <xdr:to>
      <xdr:col>19</xdr:col>
      <xdr:colOff>901700</xdr:colOff>
      <xdr:row>38</xdr:row>
      <xdr:rowOff>419100</xdr:rowOff>
    </xdr:to>
    <xdr:sp macro="" textlink="">
      <xdr:nvSpPr>
        <xdr:cNvPr id="3101" name="CheckBox29" hidden="1">
          <a:extLst>
            <a:ext uri="{63B3BB69-23CF-44E3-9099-C40C66FF867C}">
              <a14:compatExt xmlns:a14="http://schemas.microsoft.com/office/drawing/2010/main"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165100</xdr:rowOff>
    </xdr:from>
    <xdr:to>
      <xdr:col>19</xdr:col>
      <xdr:colOff>901700</xdr:colOff>
      <xdr:row>39</xdr:row>
      <xdr:rowOff>419100</xdr:rowOff>
    </xdr:to>
    <xdr:sp macro="" textlink="">
      <xdr:nvSpPr>
        <xdr:cNvPr id="3102" name="CheckBox30" hidden="1">
          <a:extLst>
            <a:ext uri="{63B3BB69-23CF-44E3-9099-C40C66FF867C}">
              <a14:compatExt xmlns:a14="http://schemas.microsoft.com/office/drawing/2010/main"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3" name="CheckBox31" hidden="1">
          <a:extLst>
            <a:ext uri="{63B3BB69-23CF-44E3-9099-C40C66FF867C}">
              <a14:compatExt xmlns:a14="http://schemas.microsoft.com/office/drawing/2010/main"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4" name="CheckBox32" hidden="1">
          <a:extLst>
            <a:ext uri="{63B3BB69-23CF-44E3-9099-C40C66FF867C}">
              <a14:compatExt xmlns:a14="http://schemas.microsoft.com/office/drawing/2010/main"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5" name="CheckBox33" hidden="1">
          <a:extLst>
            <a:ext uri="{63B3BB69-23CF-44E3-9099-C40C66FF867C}">
              <a14:compatExt xmlns:a14="http://schemas.microsoft.com/office/drawing/2010/main"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6" name="CheckBox34" hidden="1">
          <a:extLst>
            <a:ext uri="{63B3BB69-23CF-44E3-9099-C40C66FF867C}">
              <a14:compatExt xmlns:a14="http://schemas.microsoft.com/office/drawing/2010/main"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7" name="CheckBox35" hidden="1">
          <a:extLst>
            <a:ext uri="{63B3BB69-23CF-44E3-9099-C40C66FF867C}">
              <a14:compatExt xmlns:a14="http://schemas.microsoft.com/office/drawing/2010/main"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8" name="CheckBox36" hidden="1">
          <a:extLst>
            <a:ext uri="{63B3BB69-23CF-44E3-9099-C40C66FF867C}">
              <a14:compatExt xmlns:a14="http://schemas.microsoft.com/office/drawing/2010/main"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0" name="CheckBox38" hidden="1">
          <a:extLst>
            <a:ext uri="{63B3BB69-23CF-44E3-9099-C40C66FF867C}">
              <a14:compatExt xmlns:a14="http://schemas.microsoft.com/office/drawing/2010/main"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1" name="CheckBox39" hidden="1">
          <a:extLst>
            <a:ext uri="{63B3BB69-23CF-44E3-9099-C40C66FF867C}">
              <a14:compatExt xmlns:a14="http://schemas.microsoft.com/office/drawing/2010/main"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2" name="CheckBox40" hidden="1">
          <a:extLst>
            <a:ext uri="{63B3BB69-23CF-44E3-9099-C40C66FF867C}">
              <a14:compatExt xmlns:a14="http://schemas.microsoft.com/office/drawing/2010/main"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3" name="CheckBox41" hidden="1">
          <a:extLst>
            <a:ext uri="{63B3BB69-23CF-44E3-9099-C40C66FF867C}">
              <a14:compatExt xmlns:a14="http://schemas.microsoft.com/office/drawing/2010/main"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4" name="CheckBox42" hidden="1">
          <a:extLst>
            <a:ext uri="{63B3BB69-23CF-44E3-9099-C40C66FF867C}">
              <a14:compatExt xmlns:a14="http://schemas.microsoft.com/office/drawing/2010/main"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5" name="CheckBox43" hidden="1">
          <a:extLst>
            <a:ext uri="{63B3BB69-23CF-44E3-9099-C40C66FF867C}">
              <a14:compatExt xmlns:a14="http://schemas.microsoft.com/office/drawing/2010/main"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6" name="CheckBox44" hidden="1">
          <a:extLst>
            <a:ext uri="{63B3BB69-23CF-44E3-9099-C40C66FF867C}">
              <a14:compatExt xmlns:a14="http://schemas.microsoft.com/office/drawing/2010/main"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7" name="CheckBox45" hidden="1">
          <a:extLst>
            <a:ext uri="{63B3BB69-23CF-44E3-9099-C40C66FF867C}">
              <a14:compatExt xmlns:a14="http://schemas.microsoft.com/office/drawing/2010/main"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8" name="CheckBox46" hidden="1">
          <a:extLst>
            <a:ext uri="{63B3BB69-23CF-44E3-9099-C40C66FF867C}">
              <a14:compatExt xmlns:a14="http://schemas.microsoft.com/office/drawing/2010/main"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0</xdr:colOff>
      <xdr:row>25</xdr:row>
      <xdr:rowOff>288633</xdr:rowOff>
    </xdr:from>
    <xdr:to>
      <xdr:col>0</xdr:col>
      <xdr:colOff>1</xdr:colOff>
      <xdr:row>39</xdr:row>
      <xdr:rowOff>288634</xdr:rowOff>
    </xdr:to>
    <xdr:sp macro="" textlink="">
      <xdr:nvSpPr>
        <xdr:cNvPr id="148" name="CuadroTexto 147">
          <a:extLst>
            <a:ext uri="{FF2B5EF4-FFF2-40B4-BE49-F238E27FC236}">
              <a16:creationId xmlns:a16="http://schemas.microsoft.com/office/drawing/2014/main" id="{00000000-0008-0000-0400-000094000000}"/>
            </a:ext>
          </a:extLst>
        </xdr:cNvPr>
        <xdr:cNvSpPr txBox="1"/>
      </xdr:nvSpPr>
      <xdr:spPr>
        <a:xfrm rot="16200000">
          <a:off x="-4019550" y="16252533"/>
          <a:ext cx="80391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0</xdr:col>
      <xdr:colOff>0</xdr:colOff>
      <xdr:row>40</xdr:row>
      <xdr:rowOff>0</xdr:rowOff>
    </xdr:from>
    <xdr:to>
      <xdr:col>0</xdr:col>
      <xdr:colOff>2</xdr:colOff>
      <xdr:row>40</xdr:row>
      <xdr:rowOff>0</xdr:rowOff>
    </xdr:to>
    <xdr:sp macro="" textlink="">
      <xdr:nvSpPr>
        <xdr:cNvPr id="149" name="CuadroTexto 148">
          <a:extLst>
            <a:ext uri="{FF2B5EF4-FFF2-40B4-BE49-F238E27FC236}">
              <a16:creationId xmlns:a16="http://schemas.microsoft.com/office/drawing/2014/main" id="{00000000-0008-0000-0400-000095000000}"/>
            </a:ext>
          </a:extLst>
        </xdr:cNvPr>
        <xdr:cNvSpPr txBox="1"/>
      </xdr:nvSpPr>
      <xdr:spPr>
        <a:xfrm rot="16200000">
          <a:off x="1" y="20621624"/>
          <a:ext cx="0" cy="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0</xdr:col>
      <xdr:colOff>0</xdr:colOff>
      <xdr:row>0</xdr:row>
      <xdr:rowOff>69056</xdr:rowOff>
    </xdr:from>
    <xdr:to>
      <xdr:col>1</xdr:col>
      <xdr:colOff>1295400</xdr:colOff>
      <xdr:row>3</xdr:row>
      <xdr:rowOff>104775</xdr:rowOff>
    </xdr:to>
    <xdr:pic>
      <xdr:nvPicPr>
        <xdr:cNvPr id="150" name="3 Imagen" descr="logotipo alcaldia version para documentos word">
          <a:extLst>
            <a:ext uri="{FF2B5EF4-FFF2-40B4-BE49-F238E27FC236}">
              <a16:creationId xmlns:a16="http://schemas.microsoft.com/office/drawing/2014/main" id="{00000000-0008-0000-0400-000096000000}"/>
            </a:ext>
          </a:extLst>
        </xdr:cNvPr>
        <xdr:cNvPicPr/>
      </xdr:nvPicPr>
      <xdr:blipFill>
        <a:blip xmlns:r="http://schemas.openxmlformats.org/officeDocument/2006/relationships" r:embed="rId1"/>
        <a:srcRect/>
        <a:stretch>
          <a:fillRect/>
        </a:stretch>
      </xdr:blipFill>
      <xdr:spPr bwMode="auto">
        <a:xfrm>
          <a:off x="0" y="69056"/>
          <a:ext cx="1638300" cy="607219"/>
        </a:xfrm>
        <a:prstGeom prst="rect">
          <a:avLst/>
        </a:prstGeom>
        <a:noFill/>
        <a:ln w="9525">
          <a:noFill/>
          <a:miter lim="800000"/>
          <a:headEnd/>
          <a:tailEnd/>
        </a:ln>
      </xdr:spPr>
    </xdr:pic>
    <xdr:clientData/>
  </xdr:twoCellAnchor>
  <xdr:twoCellAnchor>
    <xdr:from>
      <xdr:col>19</xdr:col>
      <xdr:colOff>2222499</xdr:colOff>
      <xdr:row>0</xdr:row>
      <xdr:rowOff>0</xdr:rowOff>
    </xdr:from>
    <xdr:to>
      <xdr:col>19</xdr:col>
      <xdr:colOff>3030680</xdr:colOff>
      <xdr:row>3</xdr:row>
      <xdr:rowOff>187614</xdr:rowOff>
    </xdr:to>
    <xdr:sp macro="" textlink="">
      <xdr:nvSpPr>
        <xdr:cNvPr id="151" name="CuadroTexto 150">
          <a:extLst>
            <a:ext uri="{FF2B5EF4-FFF2-40B4-BE49-F238E27FC236}">
              <a16:creationId xmlns:a16="http://schemas.microsoft.com/office/drawing/2014/main" id="{00000000-0008-0000-0400-000097000000}"/>
            </a:ext>
          </a:extLst>
        </xdr:cNvPr>
        <xdr:cNvSpPr txBox="1"/>
      </xdr:nvSpPr>
      <xdr:spPr>
        <a:xfrm>
          <a:off x="12195174" y="0"/>
          <a:ext cx="0" cy="75911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152" name="Imagen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2"/>
        <a:stretch>
          <a:fillRect/>
        </a:stretch>
      </xdr:blipFill>
      <xdr:spPr>
        <a:xfrm>
          <a:off x="10160116" y="43584"/>
          <a:ext cx="610754" cy="658425"/>
        </a:xfrm>
        <a:prstGeom prst="rect">
          <a:avLst/>
        </a:prstGeom>
      </xdr:spPr>
    </xdr:pic>
    <xdr:clientData/>
  </xdr:twoCellAnchor>
  <xdr:twoCellAnchor editAs="oneCell">
    <xdr:from>
      <xdr:col>19</xdr:col>
      <xdr:colOff>635000</xdr:colOff>
      <xdr:row>10</xdr:row>
      <xdr:rowOff>63500</xdr:rowOff>
    </xdr:from>
    <xdr:to>
      <xdr:col>19</xdr:col>
      <xdr:colOff>876300</xdr:colOff>
      <xdr:row>10</xdr:row>
      <xdr:rowOff>457200</xdr:rowOff>
    </xdr:to>
    <xdr:pic>
      <xdr:nvPicPr>
        <xdr:cNvPr id="8" name="CheckBox1">
          <a:extLst>
            <a:ext uri="{FF2B5EF4-FFF2-40B4-BE49-F238E27FC236}">
              <a16:creationId xmlns:a16="http://schemas.microsoft.com/office/drawing/2014/main" id="{EA31002B-6340-EF48-BC75-07F0DD2F67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57200" y="3619500"/>
          <a:ext cx="241300" cy="393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11</xdr:row>
      <xdr:rowOff>165100</xdr:rowOff>
    </xdr:from>
    <xdr:to>
      <xdr:col>19</xdr:col>
      <xdr:colOff>901700</xdr:colOff>
      <xdr:row>11</xdr:row>
      <xdr:rowOff>419100</xdr:rowOff>
    </xdr:to>
    <xdr:pic>
      <xdr:nvPicPr>
        <xdr:cNvPr id="9" name="CheckBox2">
          <a:extLst>
            <a:ext uri="{FF2B5EF4-FFF2-40B4-BE49-F238E27FC236}">
              <a16:creationId xmlns:a16="http://schemas.microsoft.com/office/drawing/2014/main" id="{8773599C-6AAC-3549-93B5-335A47F49F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4216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12</xdr:row>
      <xdr:rowOff>165100</xdr:rowOff>
    </xdr:from>
    <xdr:to>
      <xdr:col>19</xdr:col>
      <xdr:colOff>901700</xdr:colOff>
      <xdr:row>12</xdr:row>
      <xdr:rowOff>419100</xdr:rowOff>
    </xdr:to>
    <xdr:pic>
      <xdr:nvPicPr>
        <xdr:cNvPr id="10" name="CheckBox3">
          <a:extLst>
            <a:ext uri="{FF2B5EF4-FFF2-40B4-BE49-F238E27FC236}">
              <a16:creationId xmlns:a16="http://schemas.microsoft.com/office/drawing/2014/main" id="{1727C303-C660-8845-B5FC-5246BA8EAD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4787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13</xdr:row>
      <xdr:rowOff>165100</xdr:rowOff>
    </xdr:from>
    <xdr:to>
      <xdr:col>19</xdr:col>
      <xdr:colOff>901700</xdr:colOff>
      <xdr:row>13</xdr:row>
      <xdr:rowOff>419100</xdr:rowOff>
    </xdr:to>
    <xdr:pic>
      <xdr:nvPicPr>
        <xdr:cNvPr id="11" name="CheckBox4">
          <a:extLst>
            <a:ext uri="{FF2B5EF4-FFF2-40B4-BE49-F238E27FC236}">
              <a16:creationId xmlns:a16="http://schemas.microsoft.com/office/drawing/2014/main" id="{4BD76DC4-3B14-AB41-ABD1-38BDD5A8CE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5613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14</xdr:row>
      <xdr:rowOff>177800</xdr:rowOff>
    </xdr:from>
    <xdr:to>
      <xdr:col>19</xdr:col>
      <xdr:colOff>901700</xdr:colOff>
      <xdr:row>14</xdr:row>
      <xdr:rowOff>431800</xdr:rowOff>
    </xdr:to>
    <xdr:pic>
      <xdr:nvPicPr>
        <xdr:cNvPr id="12" name="CheckBox5">
          <a:extLst>
            <a:ext uri="{FF2B5EF4-FFF2-40B4-BE49-F238E27FC236}">
              <a16:creationId xmlns:a16="http://schemas.microsoft.com/office/drawing/2014/main" id="{78CA7904-9B6B-E845-B548-806B3A5B53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6121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15</xdr:row>
      <xdr:rowOff>165100</xdr:rowOff>
    </xdr:from>
    <xdr:to>
      <xdr:col>19</xdr:col>
      <xdr:colOff>901700</xdr:colOff>
      <xdr:row>15</xdr:row>
      <xdr:rowOff>419100</xdr:rowOff>
    </xdr:to>
    <xdr:pic>
      <xdr:nvPicPr>
        <xdr:cNvPr id="13" name="CheckBox6">
          <a:extLst>
            <a:ext uri="{FF2B5EF4-FFF2-40B4-BE49-F238E27FC236}">
              <a16:creationId xmlns:a16="http://schemas.microsoft.com/office/drawing/2014/main" id="{67F3C633-0FD6-1746-B769-EA637D9A29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6604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16</xdr:row>
      <xdr:rowOff>165100</xdr:rowOff>
    </xdr:from>
    <xdr:to>
      <xdr:col>19</xdr:col>
      <xdr:colOff>901700</xdr:colOff>
      <xdr:row>16</xdr:row>
      <xdr:rowOff>419100</xdr:rowOff>
    </xdr:to>
    <xdr:pic>
      <xdr:nvPicPr>
        <xdr:cNvPr id="14" name="CheckBox7">
          <a:extLst>
            <a:ext uri="{FF2B5EF4-FFF2-40B4-BE49-F238E27FC236}">
              <a16:creationId xmlns:a16="http://schemas.microsoft.com/office/drawing/2014/main" id="{1BEBDE37-DB01-AF45-A0A3-231FA574064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7099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17</xdr:row>
      <xdr:rowOff>165100</xdr:rowOff>
    </xdr:from>
    <xdr:to>
      <xdr:col>19</xdr:col>
      <xdr:colOff>901700</xdr:colOff>
      <xdr:row>17</xdr:row>
      <xdr:rowOff>419100</xdr:rowOff>
    </xdr:to>
    <xdr:pic>
      <xdr:nvPicPr>
        <xdr:cNvPr id="15" name="CheckBox8">
          <a:extLst>
            <a:ext uri="{FF2B5EF4-FFF2-40B4-BE49-F238E27FC236}">
              <a16:creationId xmlns:a16="http://schemas.microsoft.com/office/drawing/2014/main" id="{8F9DC2BD-0749-6A4E-9D9F-29953498E9C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7594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18</xdr:row>
      <xdr:rowOff>165100</xdr:rowOff>
    </xdr:from>
    <xdr:to>
      <xdr:col>19</xdr:col>
      <xdr:colOff>901700</xdr:colOff>
      <xdr:row>18</xdr:row>
      <xdr:rowOff>419100</xdr:rowOff>
    </xdr:to>
    <xdr:pic>
      <xdr:nvPicPr>
        <xdr:cNvPr id="16" name="CheckBox9">
          <a:extLst>
            <a:ext uri="{FF2B5EF4-FFF2-40B4-BE49-F238E27FC236}">
              <a16:creationId xmlns:a16="http://schemas.microsoft.com/office/drawing/2014/main" id="{CCC30EC7-7499-4743-8B5F-E69C3A1F35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8178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19</xdr:row>
      <xdr:rowOff>165100</xdr:rowOff>
    </xdr:from>
    <xdr:to>
      <xdr:col>19</xdr:col>
      <xdr:colOff>901700</xdr:colOff>
      <xdr:row>19</xdr:row>
      <xdr:rowOff>419100</xdr:rowOff>
    </xdr:to>
    <xdr:pic>
      <xdr:nvPicPr>
        <xdr:cNvPr id="17" name="CheckBox10">
          <a:extLst>
            <a:ext uri="{FF2B5EF4-FFF2-40B4-BE49-F238E27FC236}">
              <a16:creationId xmlns:a16="http://schemas.microsoft.com/office/drawing/2014/main" id="{895B6FA4-8D6A-954E-B9EC-4D7E0508944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8775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20</xdr:row>
      <xdr:rowOff>165100</xdr:rowOff>
    </xdr:from>
    <xdr:to>
      <xdr:col>19</xdr:col>
      <xdr:colOff>901700</xdr:colOff>
      <xdr:row>20</xdr:row>
      <xdr:rowOff>419100</xdr:rowOff>
    </xdr:to>
    <xdr:pic>
      <xdr:nvPicPr>
        <xdr:cNvPr id="18" name="CheckBox11">
          <a:extLst>
            <a:ext uri="{FF2B5EF4-FFF2-40B4-BE49-F238E27FC236}">
              <a16:creationId xmlns:a16="http://schemas.microsoft.com/office/drawing/2014/main" id="{B94E9B84-D2F8-424A-8334-C81FA4674E0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9271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21</xdr:row>
      <xdr:rowOff>165100</xdr:rowOff>
    </xdr:from>
    <xdr:to>
      <xdr:col>19</xdr:col>
      <xdr:colOff>901700</xdr:colOff>
      <xdr:row>21</xdr:row>
      <xdr:rowOff>419100</xdr:rowOff>
    </xdr:to>
    <xdr:pic>
      <xdr:nvPicPr>
        <xdr:cNvPr id="19" name="CheckBox12">
          <a:extLst>
            <a:ext uri="{FF2B5EF4-FFF2-40B4-BE49-F238E27FC236}">
              <a16:creationId xmlns:a16="http://schemas.microsoft.com/office/drawing/2014/main" id="{34CD2BA0-42EC-404C-9978-780993DD451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9766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22</xdr:row>
      <xdr:rowOff>165100</xdr:rowOff>
    </xdr:from>
    <xdr:to>
      <xdr:col>19</xdr:col>
      <xdr:colOff>901700</xdr:colOff>
      <xdr:row>22</xdr:row>
      <xdr:rowOff>419100</xdr:rowOff>
    </xdr:to>
    <xdr:pic>
      <xdr:nvPicPr>
        <xdr:cNvPr id="20" name="CheckBox13">
          <a:extLst>
            <a:ext uri="{FF2B5EF4-FFF2-40B4-BE49-F238E27FC236}">
              <a16:creationId xmlns:a16="http://schemas.microsoft.com/office/drawing/2014/main" id="{D631317B-5F51-E144-BE54-84C2D08074C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0337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23</xdr:row>
      <xdr:rowOff>165100</xdr:rowOff>
    </xdr:from>
    <xdr:to>
      <xdr:col>19</xdr:col>
      <xdr:colOff>901700</xdr:colOff>
      <xdr:row>23</xdr:row>
      <xdr:rowOff>419100</xdr:rowOff>
    </xdr:to>
    <xdr:pic>
      <xdr:nvPicPr>
        <xdr:cNvPr id="21" name="CheckBox14">
          <a:extLst>
            <a:ext uri="{FF2B5EF4-FFF2-40B4-BE49-F238E27FC236}">
              <a16:creationId xmlns:a16="http://schemas.microsoft.com/office/drawing/2014/main" id="{408F8AE1-7BE8-BB45-BC41-C42380E38A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0960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24</xdr:row>
      <xdr:rowOff>165100</xdr:rowOff>
    </xdr:from>
    <xdr:to>
      <xdr:col>19</xdr:col>
      <xdr:colOff>901700</xdr:colOff>
      <xdr:row>24</xdr:row>
      <xdr:rowOff>419100</xdr:rowOff>
    </xdr:to>
    <xdr:pic>
      <xdr:nvPicPr>
        <xdr:cNvPr id="22" name="CheckBox15">
          <a:extLst>
            <a:ext uri="{FF2B5EF4-FFF2-40B4-BE49-F238E27FC236}">
              <a16:creationId xmlns:a16="http://schemas.microsoft.com/office/drawing/2014/main" id="{29E6B962-133B-394D-AAFC-B5A8BFF1BE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1455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25</xdr:row>
      <xdr:rowOff>165100</xdr:rowOff>
    </xdr:from>
    <xdr:to>
      <xdr:col>19</xdr:col>
      <xdr:colOff>901700</xdr:colOff>
      <xdr:row>25</xdr:row>
      <xdr:rowOff>419100</xdr:rowOff>
    </xdr:to>
    <xdr:pic>
      <xdr:nvPicPr>
        <xdr:cNvPr id="23" name="CheckBox16">
          <a:extLst>
            <a:ext uri="{FF2B5EF4-FFF2-40B4-BE49-F238E27FC236}">
              <a16:creationId xmlns:a16="http://schemas.microsoft.com/office/drawing/2014/main" id="{A5ACBA44-151F-6446-BF40-D467FB277A9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195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26</xdr:row>
      <xdr:rowOff>165100</xdr:rowOff>
    </xdr:from>
    <xdr:to>
      <xdr:col>19</xdr:col>
      <xdr:colOff>901700</xdr:colOff>
      <xdr:row>26</xdr:row>
      <xdr:rowOff>419100</xdr:rowOff>
    </xdr:to>
    <xdr:pic>
      <xdr:nvPicPr>
        <xdr:cNvPr id="24" name="CheckBox17">
          <a:extLst>
            <a:ext uri="{FF2B5EF4-FFF2-40B4-BE49-F238E27FC236}">
              <a16:creationId xmlns:a16="http://schemas.microsoft.com/office/drawing/2014/main" id="{ED2DC3CB-EC68-1A45-9821-4FA7E4D9A2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2560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27</xdr:row>
      <xdr:rowOff>165100</xdr:rowOff>
    </xdr:from>
    <xdr:to>
      <xdr:col>19</xdr:col>
      <xdr:colOff>901700</xdr:colOff>
      <xdr:row>27</xdr:row>
      <xdr:rowOff>419100</xdr:rowOff>
    </xdr:to>
    <xdr:pic>
      <xdr:nvPicPr>
        <xdr:cNvPr id="25" name="CheckBox18">
          <a:extLst>
            <a:ext uri="{FF2B5EF4-FFF2-40B4-BE49-F238E27FC236}">
              <a16:creationId xmlns:a16="http://schemas.microsoft.com/office/drawing/2014/main" id="{78A636DB-03DF-AE43-B6D5-41A908B918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322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28</xdr:row>
      <xdr:rowOff>165100</xdr:rowOff>
    </xdr:from>
    <xdr:to>
      <xdr:col>19</xdr:col>
      <xdr:colOff>901700</xdr:colOff>
      <xdr:row>28</xdr:row>
      <xdr:rowOff>419100</xdr:rowOff>
    </xdr:to>
    <xdr:pic>
      <xdr:nvPicPr>
        <xdr:cNvPr id="26" name="CheckBox19">
          <a:extLst>
            <a:ext uri="{FF2B5EF4-FFF2-40B4-BE49-F238E27FC236}">
              <a16:creationId xmlns:a16="http://schemas.microsoft.com/office/drawing/2014/main" id="{C2F6633E-0C45-4045-A7E8-EAA109D03A1D}"/>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3716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29</xdr:row>
      <xdr:rowOff>165100</xdr:rowOff>
    </xdr:from>
    <xdr:to>
      <xdr:col>19</xdr:col>
      <xdr:colOff>901700</xdr:colOff>
      <xdr:row>29</xdr:row>
      <xdr:rowOff>419100</xdr:rowOff>
    </xdr:to>
    <xdr:pic>
      <xdr:nvPicPr>
        <xdr:cNvPr id="27" name="CheckBox20">
          <a:extLst>
            <a:ext uri="{FF2B5EF4-FFF2-40B4-BE49-F238E27FC236}">
              <a16:creationId xmlns:a16="http://schemas.microsoft.com/office/drawing/2014/main" id="{C81C9995-03E4-3E4B-A9AA-97B4EB4929F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4325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30</xdr:row>
      <xdr:rowOff>165100</xdr:rowOff>
    </xdr:from>
    <xdr:to>
      <xdr:col>19</xdr:col>
      <xdr:colOff>901700</xdr:colOff>
      <xdr:row>30</xdr:row>
      <xdr:rowOff>419100</xdr:rowOff>
    </xdr:to>
    <xdr:pic>
      <xdr:nvPicPr>
        <xdr:cNvPr id="28" name="CheckBox21">
          <a:extLst>
            <a:ext uri="{FF2B5EF4-FFF2-40B4-BE49-F238E27FC236}">
              <a16:creationId xmlns:a16="http://schemas.microsoft.com/office/drawing/2014/main" id="{58CE9699-AA4F-774A-8B3B-98F70F13568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482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31</xdr:row>
      <xdr:rowOff>165100</xdr:rowOff>
    </xdr:from>
    <xdr:to>
      <xdr:col>19</xdr:col>
      <xdr:colOff>901700</xdr:colOff>
      <xdr:row>31</xdr:row>
      <xdr:rowOff>419100</xdr:rowOff>
    </xdr:to>
    <xdr:pic>
      <xdr:nvPicPr>
        <xdr:cNvPr id="29" name="CheckBox22">
          <a:extLst>
            <a:ext uri="{FF2B5EF4-FFF2-40B4-BE49-F238E27FC236}">
              <a16:creationId xmlns:a16="http://schemas.microsoft.com/office/drawing/2014/main" id="{6F73F417-42C1-0340-8A9D-BF04582B4E9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5443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32</xdr:row>
      <xdr:rowOff>165100</xdr:rowOff>
    </xdr:from>
    <xdr:to>
      <xdr:col>19</xdr:col>
      <xdr:colOff>901700</xdr:colOff>
      <xdr:row>32</xdr:row>
      <xdr:rowOff>419100</xdr:rowOff>
    </xdr:to>
    <xdr:pic>
      <xdr:nvPicPr>
        <xdr:cNvPr id="30" name="CheckBox23">
          <a:extLst>
            <a:ext uri="{FF2B5EF4-FFF2-40B4-BE49-F238E27FC236}">
              <a16:creationId xmlns:a16="http://schemas.microsoft.com/office/drawing/2014/main" id="{FBEB94B7-D4D5-AE4B-B969-B1D6E26AA703}"/>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5976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33</xdr:row>
      <xdr:rowOff>165100</xdr:rowOff>
    </xdr:from>
    <xdr:to>
      <xdr:col>19</xdr:col>
      <xdr:colOff>901700</xdr:colOff>
      <xdr:row>33</xdr:row>
      <xdr:rowOff>419100</xdr:rowOff>
    </xdr:to>
    <xdr:pic>
      <xdr:nvPicPr>
        <xdr:cNvPr id="31" name="CheckBox24">
          <a:extLst>
            <a:ext uri="{FF2B5EF4-FFF2-40B4-BE49-F238E27FC236}">
              <a16:creationId xmlns:a16="http://schemas.microsoft.com/office/drawing/2014/main" id="{F435FC1A-E19A-B643-B0E9-77D809FDE6B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658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34</xdr:row>
      <xdr:rowOff>165100</xdr:rowOff>
    </xdr:from>
    <xdr:to>
      <xdr:col>19</xdr:col>
      <xdr:colOff>901700</xdr:colOff>
      <xdr:row>34</xdr:row>
      <xdr:rowOff>419100</xdr:rowOff>
    </xdr:to>
    <xdr:pic>
      <xdr:nvPicPr>
        <xdr:cNvPr id="32" name="CheckBox25">
          <a:extLst>
            <a:ext uri="{FF2B5EF4-FFF2-40B4-BE49-F238E27FC236}">
              <a16:creationId xmlns:a16="http://schemas.microsoft.com/office/drawing/2014/main" id="{AB7D9A7F-5D0C-664F-9AB5-AACC5FB8749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7170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35</xdr:row>
      <xdr:rowOff>165100</xdr:rowOff>
    </xdr:from>
    <xdr:to>
      <xdr:col>19</xdr:col>
      <xdr:colOff>901700</xdr:colOff>
      <xdr:row>35</xdr:row>
      <xdr:rowOff>419100</xdr:rowOff>
    </xdr:to>
    <xdr:pic>
      <xdr:nvPicPr>
        <xdr:cNvPr id="33" name="CheckBox26">
          <a:extLst>
            <a:ext uri="{FF2B5EF4-FFF2-40B4-BE49-F238E27FC236}">
              <a16:creationId xmlns:a16="http://schemas.microsoft.com/office/drawing/2014/main" id="{934AEC9E-94A8-BC44-9DD0-B9FCF59E25A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7729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36</xdr:row>
      <xdr:rowOff>165100</xdr:rowOff>
    </xdr:from>
    <xdr:to>
      <xdr:col>19</xdr:col>
      <xdr:colOff>901700</xdr:colOff>
      <xdr:row>36</xdr:row>
      <xdr:rowOff>419100</xdr:rowOff>
    </xdr:to>
    <xdr:pic>
      <xdr:nvPicPr>
        <xdr:cNvPr id="34" name="CheckBox27">
          <a:extLst>
            <a:ext uri="{FF2B5EF4-FFF2-40B4-BE49-F238E27FC236}">
              <a16:creationId xmlns:a16="http://schemas.microsoft.com/office/drawing/2014/main" id="{AEACFF27-83F3-4D4A-967E-CE69AE7F4E7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8262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37</xdr:row>
      <xdr:rowOff>165100</xdr:rowOff>
    </xdr:from>
    <xdr:to>
      <xdr:col>19</xdr:col>
      <xdr:colOff>901700</xdr:colOff>
      <xdr:row>37</xdr:row>
      <xdr:rowOff>419100</xdr:rowOff>
    </xdr:to>
    <xdr:pic>
      <xdr:nvPicPr>
        <xdr:cNvPr id="35" name="CheckBox28">
          <a:extLst>
            <a:ext uri="{FF2B5EF4-FFF2-40B4-BE49-F238E27FC236}">
              <a16:creationId xmlns:a16="http://schemas.microsoft.com/office/drawing/2014/main" id="{56FD8AD5-206F-1F4D-A209-B56D47EAA2E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8796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38</xdr:row>
      <xdr:rowOff>165100</xdr:rowOff>
    </xdr:from>
    <xdr:to>
      <xdr:col>19</xdr:col>
      <xdr:colOff>901700</xdr:colOff>
      <xdr:row>38</xdr:row>
      <xdr:rowOff>419100</xdr:rowOff>
    </xdr:to>
    <xdr:pic>
      <xdr:nvPicPr>
        <xdr:cNvPr id="36" name="CheckBox29">
          <a:extLst>
            <a:ext uri="{FF2B5EF4-FFF2-40B4-BE49-F238E27FC236}">
              <a16:creationId xmlns:a16="http://schemas.microsoft.com/office/drawing/2014/main" id="{9EA14E0C-0252-984C-8803-4FDB0E643E2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9329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39</xdr:row>
      <xdr:rowOff>165100</xdr:rowOff>
    </xdr:from>
    <xdr:to>
      <xdr:col>19</xdr:col>
      <xdr:colOff>901700</xdr:colOff>
      <xdr:row>39</xdr:row>
      <xdr:rowOff>419100</xdr:rowOff>
    </xdr:to>
    <xdr:pic>
      <xdr:nvPicPr>
        <xdr:cNvPr id="37" name="CheckBox30">
          <a:extLst>
            <a:ext uri="{FF2B5EF4-FFF2-40B4-BE49-F238E27FC236}">
              <a16:creationId xmlns:a16="http://schemas.microsoft.com/office/drawing/2014/main" id="{A1BC98AF-6524-5B4F-BC82-FE5F0013A1B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9926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8" name="CheckBox31">
          <a:extLst>
            <a:ext uri="{FF2B5EF4-FFF2-40B4-BE49-F238E27FC236}">
              <a16:creationId xmlns:a16="http://schemas.microsoft.com/office/drawing/2014/main" id="{33F1E567-6908-F34D-88F2-DFC865E3810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9" name="CheckBox32">
          <a:extLst>
            <a:ext uri="{FF2B5EF4-FFF2-40B4-BE49-F238E27FC236}">
              <a16:creationId xmlns:a16="http://schemas.microsoft.com/office/drawing/2014/main" id="{F3876025-0370-E844-90E6-AC9FFA0D738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0" name="CheckBox33">
          <a:extLst>
            <a:ext uri="{FF2B5EF4-FFF2-40B4-BE49-F238E27FC236}">
              <a16:creationId xmlns:a16="http://schemas.microsoft.com/office/drawing/2014/main" id="{2FF5A5C2-8F10-1641-AB1C-1A62221C9A4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1" name="CheckBox34">
          <a:extLst>
            <a:ext uri="{FF2B5EF4-FFF2-40B4-BE49-F238E27FC236}">
              <a16:creationId xmlns:a16="http://schemas.microsoft.com/office/drawing/2014/main" id="{D12A78C3-66F3-3F4E-A555-E25C1A2FB93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2" name="CheckBox35">
          <a:extLst>
            <a:ext uri="{FF2B5EF4-FFF2-40B4-BE49-F238E27FC236}">
              <a16:creationId xmlns:a16="http://schemas.microsoft.com/office/drawing/2014/main" id="{A8A2CAC6-F9E4-5B48-96D0-1B498A2989D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3" name="CheckBox36">
          <a:extLst>
            <a:ext uri="{FF2B5EF4-FFF2-40B4-BE49-F238E27FC236}">
              <a16:creationId xmlns:a16="http://schemas.microsoft.com/office/drawing/2014/main" id="{6C36E2D2-43E0-6742-AE41-59970E242E7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4" name="CheckBox38">
          <a:extLst>
            <a:ext uri="{FF2B5EF4-FFF2-40B4-BE49-F238E27FC236}">
              <a16:creationId xmlns:a16="http://schemas.microsoft.com/office/drawing/2014/main" id="{DEF2FCF8-2B3B-A64F-87E5-149E5A52B4B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5" name="CheckBox39">
          <a:extLst>
            <a:ext uri="{FF2B5EF4-FFF2-40B4-BE49-F238E27FC236}">
              <a16:creationId xmlns:a16="http://schemas.microsoft.com/office/drawing/2014/main" id="{8A8F851E-3368-254A-920D-FB3041BF3B4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6" name="CheckBox40">
          <a:extLst>
            <a:ext uri="{FF2B5EF4-FFF2-40B4-BE49-F238E27FC236}">
              <a16:creationId xmlns:a16="http://schemas.microsoft.com/office/drawing/2014/main" id="{650AE228-D854-0846-AFC3-68B6E14F48F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7" name="CheckBox41">
          <a:extLst>
            <a:ext uri="{FF2B5EF4-FFF2-40B4-BE49-F238E27FC236}">
              <a16:creationId xmlns:a16="http://schemas.microsoft.com/office/drawing/2014/main" id="{DFD8D72A-91FB-1C40-A17C-F95B6CDC5AA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8" name="CheckBox42">
          <a:extLst>
            <a:ext uri="{FF2B5EF4-FFF2-40B4-BE49-F238E27FC236}">
              <a16:creationId xmlns:a16="http://schemas.microsoft.com/office/drawing/2014/main" id="{DCA4249F-E8C6-AA4A-8F42-0ED7C24C34B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9" name="CheckBox43">
          <a:extLst>
            <a:ext uri="{FF2B5EF4-FFF2-40B4-BE49-F238E27FC236}">
              <a16:creationId xmlns:a16="http://schemas.microsoft.com/office/drawing/2014/main" id="{2D563CCB-9696-2748-BCCD-884D8A2D7B8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0" name="CheckBox44">
          <a:extLst>
            <a:ext uri="{FF2B5EF4-FFF2-40B4-BE49-F238E27FC236}">
              <a16:creationId xmlns:a16="http://schemas.microsoft.com/office/drawing/2014/main" id="{4417E5DF-3006-8745-B27F-E1F78AE8970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1" name="CheckBox45">
          <a:extLst>
            <a:ext uri="{FF2B5EF4-FFF2-40B4-BE49-F238E27FC236}">
              <a16:creationId xmlns:a16="http://schemas.microsoft.com/office/drawing/2014/main" id="{BD724C0A-D083-1A46-B1C4-0546EC4A2FD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2" name="CheckBox46">
          <a:extLst>
            <a:ext uri="{FF2B5EF4-FFF2-40B4-BE49-F238E27FC236}">
              <a16:creationId xmlns:a16="http://schemas.microsoft.com/office/drawing/2014/main" id="{BEE1CAEB-8E84-BB48-8370-7B51A84CA1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38101</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161276</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1</xdr:row>
      <xdr:rowOff>186871</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1</xdr:row>
      <xdr:rowOff>111919</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Downloads/HERRAMIENTA%20PARA%20REGISTRAR%20EL%20MAPA%20DE%20RIESGOS%20SEM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GyC)"/>
      <sheetName val="DESCRIPCION"/>
      <sheetName val="PROBABILIDAD (2)"/>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NOO"/>
      <sheetName val="NO"/>
    </sheetNames>
    <sheetDataSet>
      <sheetData sheetId="0"/>
      <sheetData sheetId="1">
        <row r="1">
          <cell r="B1" t="str">
            <v xml:space="preserve">PROCESO: </v>
          </cell>
        </row>
        <row r="12">
          <cell r="B12" t="str">
            <v>Cambios normativos en lo que concierne a la implementación de politicas educativas nacionales</v>
          </cell>
          <cell r="D12" t="str">
            <v>Base de datos desactualizada o con información erronea</v>
          </cell>
          <cell r="F12" t="str">
            <v>falta de comunicación oportuna con otros procesos, que genera demora en respuestas de PQR y requerimientos de entes de control</v>
          </cell>
        </row>
        <row r="13">
          <cell r="B13" t="str">
            <v>Cese de actividades por parte de la comunidad educativa</v>
          </cell>
          <cell r="D13" t="str">
            <v>Personal insuficiente para la implementación de las estrategias y polìticas educativas Nacionales</v>
          </cell>
          <cell r="F13" t="str">
            <v>Falta de articulacion adecuada con los otros procesos de la Administración</v>
          </cell>
        </row>
        <row r="14">
          <cell r="B14" t="str">
            <v>Entorno Socio- Economico Perjudicial para Niños, Niñas y Jovenes paa el normal desarrollo de los procesos educativos</v>
          </cell>
          <cell r="D14" t="str">
            <v>Talento humano en condiciones de salud y edad que no permiten el desarrollo satisfactorio de las actidades academicas.</v>
          </cell>
        </row>
        <row r="15">
          <cell r="B15" t="str">
            <v>Cambios de Gobierno</v>
          </cell>
          <cell r="D15" t="str">
            <v>Falta de liderazgo y compromiso por parte de las Directivas de algunas Insituciones Educativas</v>
          </cell>
        </row>
        <row r="16">
          <cell r="B16" t="str">
            <v>Deficiencias e interrupción en los sistemas de información del Ministerio de Educación</v>
          </cell>
          <cell r="D16" t="str">
            <v>Exclusion y discriminacion por parte del docente y compañeros hacia el educando.</v>
          </cell>
        </row>
        <row r="17">
          <cell r="B17" t="str">
            <v>Declaratoria de Calamidad producto de Pandemias o Catastrofes Naturales</v>
          </cell>
          <cell r="D17" t="str">
            <v>Falta de mayor difusión e interiorización del manual de convivencia escolar</v>
          </cell>
        </row>
        <row r="18">
          <cell r="B18" t="str">
            <v>Deficiencia en las estrategias de comunicación con los Padres de Familia y Alumnos</v>
          </cell>
          <cell r="D18" t="str">
            <v>Obsolesencia en algunos equipos tecnologicos para el desarrollo de las actividades</v>
          </cell>
        </row>
        <row r="19">
          <cell r="D19" t="str">
            <v>Ubicaciòn de sedes educativas en zonas de dificil acceso que genera difultad en la prestaciòn del servicio educativo</v>
          </cell>
        </row>
        <row r="20">
          <cell r="D20" t="str">
            <v xml:space="preserve">Falta de legalizaciòn de predios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E1" sqref="E1:E4"/>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41"/>
      <c r="B1" s="350" t="s">
        <v>272</v>
      </c>
      <c r="C1" s="351"/>
      <c r="D1" s="352"/>
      <c r="E1" s="305" t="s">
        <v>470</v>
      </c>
      <c r="F1" s="344"/>
    </row>
    <row r="2" spans="1:7" x14ac:dyDescent="0.25">
      <c r="A2" s="342"/>
      <c r="B2" s="353"/>
      <c r="C2" s="354"/>
      <c r="D2" s="355"/>
      <c r="E2" s="306" t="s">
        <v>471</v>
      </c>
      <c r="F2" s="345"/>
    </row>
    <row r="3" spans="1:7" ht="15" customHeight="1" x14ac:dyDescent="0.25">
      <c r="A3" s="342"/>
      <c r="B3" s="353"/>
      <c r="C3" s="354"/>
      <c r="D3" s="355"/>
      <c r="E3" s="306" t="s">
        <v>472</v>
      </c>
      <c r="F3" s="345"/>
    </row>
    <row r="4" spans="1:7" ht="14.4" thickBot="1" x14ac:dyDescent="0.3">
      <c r="A4" s="343"/>
      <c r="B4" s="356"/>
      <c r="C4" s="357"/>
      <c r="D4" s="358"/>
      <c r="E4" s="307" t="s">
        <v>473</v>
      </c>
      <c r="F4" s="346"/>
    </row>
    <row r="5" spans="1:7" ht="14.4" thickBot="1" x14ac:dyDescent="0.3"/>
    <row r="6" spans="1:7" ht="42.75" customHeight="1" x14ac:dyDescent="0.25">
      <c r="A6" s="145" t="s">
        <v>273</v>
      </c>
      <c r="B6" s="359" t="s">
        <v>280</v>
      </c>
      <c r="C6" s="359"/>
      <c r="D6" s="359"/>
      <c r="E6" s="359"/>
      <c r="F6" s="360"/>
    </row>
    <row r="7" spans="1:7" ht="50.25" customHeight="1" thickBot="1" x14ac:dyDescent="0.3">
      <c r="A7" s="146" t="s">
        <v>274</v>
      </c>
      <c r="B7" s="330" t="s">
        <v>275</v>
      </c>
      <c r="C7" s="330"/>
      <c r="D7" s="330"/>
      <c r="E7" s="330"/>
      <c r="F7" s="331"/>
    </row>
    <row r="8" spans="1:7" ht="17.25" customHeight="1" x14ac:dyDescent="0.25">
      <c r="A8" s="362"/>
      <c r="B8" s="362"/>
      <c r="C8" s="362"/>
      <c r="D8" s="362"/>
      <c r="E8" s="362"/>
      <c r="F8" s="362"/>
    </row>
    <row r="9" spans="1:7" ht="54.75" customHeight="1" x14ac:dyDescent="0.25">
      <c r="A9" s="361" t="s">
        <v>375</v>
      </c>
      <c r="B9" s="361"/>
      <c r="C9" s="361"/>
      <c r="D9" s="361"/>
      <c r="E9" s="361"/>
      <c r="F9" s="361"/>
    </row>
    <row r="10" spans="1:7" ht="18" customHeight="1" thickBot="1" x14ac:dyDescent="0.3">
      <c r="A10" s="339"/>
      <c r="B10" s="340"/>
      <c r="C10" s="340"/>
      <c r="D10" s="340"/>
      <c r="E10" s="340"/>
      <c r="F10" s="340"/>
      <c r="G10" s="340"/>
    </row>
    <row r="11" spans="1:7" ht="24.75" customHeight="1" x14ac:dyDescent="0.25">
      <c r="A11" s="347" t="s">
        <v>276</v>
      </c>
      <c r="B11" s="348"/>
      <c r="C11" s="348"/>
      <c r="D11" s="348"/>
      <c r="E11" s="348"/>
      <c r="F11" s="349"/>
    </row>
    <row r="12" spans="1:7" ht="229.5" customHeight="1" thickBot="1" x14ac:dyDescent="0.3">
      <c r="A12" s="338" t="s">
        <v>374</v>
      </c>
      <c r="B12" s="330"/>
      <c r="C12" s="330"/>
      <c r="D12" s="330"/>
      <c r="E12" s="330"/>
      <c r="F12" s="331"/>
    </row>
    <row r="13" spans="1:7" ht="18" customHeight="1" thickBot="1" x14ac:dyDescent="0.3">
      <c r="A13" s="381"/>
      <c r="B13" s="381"/>
      <c r="C13" s="381"/>
      <c r="D13" s="381"/>
      <c r="E13" s="381"/>
      <c r="F13" s="381"/>
    </row>
    <row r="14" spans="1:7" ht="26.25" customHeight="1" x14ac:dyDescent="0.25">
      <c r="A14" s="347" t="s">
        <v>277</v>
      </c>
      <c r="B14" s="348"/>
      <c r="C14" s="348"/>
      <c r="D14" s="348"/>
      <c r="E14" s="348"/>
      <c r="F14" s="349"/>
    </row>
    <row r="15" spans="1:7" ht="284.25" customHeight="1" thickBot="1" x14ac:dyDescent="0.3">
      <c r="A15" s="338" t="s">
        <v>377</v>
      </c>
      <c r="B15" s="330"/>
      <c r="C15" s="330"/>
      <c r="D15" s="330"/>
      <c r="E15" s="330"/>
      <c r="F15" s="331"/>
    </row>
    <row r="16" spans="1:7" ht="21.75" customHeight="1" thickBot="1" x14ac:dyDescent="0.3">
      <c r="A16" s="127"/>
      <c r="B16" s="127"/>
      <c r="C16" s="127"/>
      <c r="D16" s="127"/>
      <c r="E16" s="127"/>
      <c r="F16" s="127"/>
    </row>
    <row r="17" spans="1:6" ht="23.25" customHeight="1" thickBot="1" x14ac:dyDescent="0.3">
      <c r="A17" s="347" t="s">
        <v>380</v>
      </c>
      <c r="B17" s="348"/>
      <c r="C17" s="348"/>
      <c r="D17" s="348"/>
      <c r="E17" s="348"/>
      <c r="F17" s="349"/>
    </row>
    <row r="18" spans="1:6" ht="81.75" customHeight="1" x14ac:dyDescent="0.25">
      <c r="A18" s="369" t="s">
        <v>381</v>
      </c>
      <c r="B18" s="370"/>
      <c r="C18" s="370"/>
      <c r="D18" s="370"/>
      <c r="E18" s="370"/>
      <c r="F18" s="371"/>
    </row>
    <row r="19" spans="1:6" ht="71.25" customHeight="1" thickBot="1" x14ac:dyDescent="0.3">
      <c r="A19" s="372"/>
      <c r="B19" s="373"/>
      <c r="C19" s="373"/>
      <c r="D19" s="373"/>
      <c r="E19" s="373"/>
      <c r="F19" s="374"/>
    </row>
    <row r="20" spans="1:6" ht="14.4" thickBot="1" x14ac:dyDescent="0.3"/>
    <row r="21" spans="1:6" ht="27" customHeight="1" x14ac:dyDescent="0.25">
      <c r="A21" s="382" t="s">
        <v>337</v>
      </c>
      <c r="B21" s="383"/>
      <c r="C21" s="383"/>
      <c r="D21" s="383"/>
      <c r="E21" s="383"/>
      <c r="F21" s="384"/>
    </row>
    <row r="22" spans="1:6" ht="363" customHeight="1" thickBot="1" x14ac:dyDescent="0.3">
      <c r="A22" s="385" t="s">
        <v>347</v>
      </c>
      <c r="B22" s="386"/>
      <c r="C22" s="386"/>
      <c r="D22" s="386"/>
      <c r="E22" s="386"/>
      <c r="F22" s="387"/>
    </row>
    <row r="23" spans="1:6" ht="14.4" thickBot="1" x14ac:dyDescent="0.3"/>
    <row r="24" spans="1:6" ht="28.5" customHeight="1" thickBot="1" x14ac:dyDescent="0.3">
      <c r="A24" s="388" t="s">
        <v>338</v>
      </c>
      <c r="B24" s="389"/>
      <c r="C24" s="389"/>
      <c r="D24" s="389"/>
      <c r="E24" s="389"/>
      <c r="F24" s="390"/>
    </row>
    <row r="25" spans="1:6" ht="375" customHeight="1" x14ac:dyDescent="0.25">
      <c r="A25" s="397" t="s">
        <v>316</v>
      </c>
      <c r="B25" s="398"/>
      <c r="C25" s="398"/>
      <c r="D25" s="398"/>
      <c r="E25" s="398"/>
      <c r="F25" s="399"/>
    </row>
    <row r="26" spans="1:6" ht="27.6" customHeight="1" thickBot="1" x14ac:dyDescent="0.3">
      <c r="A26" s="400"/>
      <c r="B26" s="401"/>
      <c r="C26" s="401"/>
      <c r="D26" s="401"/>
      <c r="E26" s="401"/>
      <c r="F26" s="402"/>
    </row>
    <row r="27" spans="1:6" ht="25.5" customHeight="1" thickBot="1" x14ac:dyDescent="0.3">
      <c r="A27" s="127"/>
      <c r="B27" s="127"/>
      <c r="C27" s="127"/>
      <c r="D27" s="127"/>
      <c r="E27" s="127"/>
      <c r="F27" s="127"/>
    </row>
    <row r="28" spans="1:6" ht="27" customHeight="1" x14ac:dyDescent="0.25">
      <c r="A28" s="391" t="s">
        <v>339</v>
      </c>
      <c r="B28" s="392"/>
      <c r="C28" s="392"/>
      <c r="D28" s="392"/>
      <c r="E28" s="392"/>
      <c r="F28" s="393"/>
    </row>
    <row r="29" spans="1:6" ht="210.75" customHeight="1" thickBot="1" x14ac:dyDescent="0.3">
      <c r="A29" s="329" t="s">
        <v>313</v>
      </c>
      <c r="B29" s="330"/>
      <c r="C29" s="330"/>
      <c r="D29" s="330"/>
      <c r="E29" s="330"/>
      <c r="F29" s="331"/>
    </row>
    <row r="30" spans="1:6" ht="14.4" thickBot="1" x14ac:dyDescent="0.3"/>
    <row r="31" spans="1:6" ht="30.75" customHeight="1" x14ac:dyDescent="0.25">
      <c r="A31" s="394" t="s">
        <v>340</v>
      </c>
      <c r="B31" s="395"/>
      <c r="C31" s="395"/>
      <c r="D31" s="395"/>
      <c r="E31" s="395"/>
      <c r="F31" s="396"/>
    </row>
    <row r="32" spans="1:6" ht="138" customHeight="1" thickBot="1" x14ac:dyDescent="0.3">
      <c r="A32" s="323" t="s">
        <v>314</v>
      </c>
      <c r="B32" s="324"/>
      <c r="C32" s="324"/>
      <c r="D32" s="324"/>
      <c r="E32" s="324"/>
      <c r="F32" s="325"/>
    </row>
    <row r="33" spans="1:6" ht="14.4" thickBot="1" x14ac:dyDescent="0.3"/>
    <row r="34" spans="1:6" ht="28.5" customHeight="1" x14ac:dyDescent="0.25">
      <c r="A34" s="326" t="s">
        <v>341</v>
      </c>
      <c r="B34" s="327"/>
      <c r="C34" s="327"/>
      <c r="D34" s="327"/>
      <c r="E34" s="327"/>
      <c r="F34" s="328"/>
    </row>
    <row r="35" spans="1:6" ht="219" customHeight="1" thickBot="1" x14ac:dyDescent="0.3">
      <c r="A35" s="329" t="s">
        <v>307</v>
      </c>
      <c r="B35" s="330"/>
      <c r="C35" s="330"/>
      <c r="D35" s="330"/>
      <c r="E35" s="330"/>
      <c r="F35" s="331"/>
    </row>
    <row r="36" spans="1:6" ht="14.4" thickBot="1" x14ac:dyDescent="0.3"/>
    <row r="37" spans="1:6" ht="27.75" customHeight="1" x14ac:dyDescent="0.25">
      <c r="A37" s="326" t="s">
        <v>342</v>
      </c>
      <c r="B37" s="327"/>
      <c r="C37" s="327"/>
      <c r="D37" s="327"/>
      <c r="E37" s="327"/>
      <c r="F37" s="328"/>
    </row>
    <row r="38" spans="1:6" ht="170.25" customHeight="1" thickBot="1" x14ac:dyDescent="0.3">
      <c r="A38" s="329" t="s">
        <v>308</v>
      </c>
      <c r="B38" s="330"/>
      <c r="C38" s="330"/>
      <c r="D38" s="330"/>
      <c r="E38" s="330"/>
      <c r="F38" s="331"/>
    </row>
    <row r="39" spans="1:6" ht="14.4" thickBot="1" x14ac:dyDescent="0.3"/>
    <row r="40" spans="1:6" ht="27.75" customHeight="1" x14ac:dyDescent="0.25">
      <c r="A40" s="403" t="s">
        <v>343</v>
      </c>
      <c r="B40" s="404"/>
      <c r="C40" s="404"/>
      <c r="D40" s="404"/>
      <c r="E40" s="404"/>
      <c r="F40" s="405"/>
    </row>
    <row r="41" spans="1:6" ht="208.5" customHeight="1" thickBot="1" x14ac:dyDescent="0.3">
      <c r="A41" s="338" t="s">
        <v>373</v>
      </c>
      <c r="B41" s="330"/>
      <c r="C41" s="330"/>
      <c r="D41" s="330"/>
      <c r="E41" s="330"/>
      <c r="F41" s="331"/>
    </row>
    <row r="42" spans="1:6" ht="14.4" thickBot="1" x14ac:dyDescent="0.3"/>
    <row r="43" spans="1:6" ht="29.25" customHeight="1" x14ac:dyDescent="0.25">
      <c r="A43" s="363" t="s">
        <v>378</v>
      </c>
      <c r="B43" s="364"/>
      <c r="C43" s="364"/>
      <c r="D43" s="364"/>
      <c r="E43" s="364"/>
      <c r="F43" s="365"/>
    </row>
    <row r="44" spans="1:6" ht="274.5" customHeight="1" thickBot="1" x14ac:dyDescent="0.3">
      <c r="A44" s="329" t="s">
        <v>301</v>
      </c>
      <c r="B44" s="330"/>
      <c r="C44" s="330"/>
      <c r="D44" s="330"/>
      <c r="E44" s="330"/>
      <c r="F44" s="331"/>
    </row>
    <row r="45" spans="1:6" ht="14.4" thickBot="1" x14ac:dyDescent="0.3"/>
    <row r="46" spans="1:6" ht="29.25" customHeight="1" x14ac:dyDescent="0.25">
      <c r="A46" s="363" t="s">
        <v>344</v>
      </c>
      <c r="B46" s="364"/>
      <c r="C46" s="364"/>
      <c r="D46" s="364"/>
      <c r="E46" s="364"/>
      <c r="F46" s="365"/>
    </row>
    <row r="47" spans="1:6" s="198" customFormat="1" ht="181.5" customHeight="1" thickBot="1" x14ac:dyDescent="0.35">
      <c r="A47" s="366" t="s">
        <v>302</v>
      </c>
      <c r="B47" s="367"/>
      <c r="C47" s="367"/>
      <c r="D47" s="367"/>
      <c r="E47" s="367"/>
      <c r="F47" s="368"/>
    </row>
    <row r="48" spans="1:6" ht="15.75" customHeight="1" thickBot="1" x14ac:dyDescent="0.3">
      <c r="A48" s="127"/>
      <c r="B48" s="127"/>
      <c r="C48" s="127"/>
      <c r="D48" s="127"/>
      <c r="E48" s="127"/>
      <c r="F48" s="127"/>
    </row>
    <row r="49" spans="1:6" ht="19.5" customHeight="1" x14ac:dyDescent="0.25">
      <c r="A49" s="332" t="s">
        <v>345</v>
      </c>
      <c r="B49" s="333"/>
      <c r="C49" s="333"/>
      <c r="D49" s="333"/>
      <c r="E49" s="333"/>
      <c r="F49" s="334"/>
    </row>
    <row r="50" spans="1:6" ht="363" customHeight="1" thickBot="1" x14ac:dyDescent="0.3">
      <c r="A50" s="335" t="s">
        <v>309</v>
      </c>
      <c r="B50" s="336"/>
      <c r="C50" s="336"/>
      <c r="D50" s="336"/>
      <c r="E50" s="336"/>
      <c r="F50" s="337"/>
    </row>
    <row r="51" spans="1:6" ht="14.4" thickBot="1" x14ac:dyDescent="0.3"/>
    <row r="52" spans="1:6" ht="27.75" customHeight="1" x14ac:dyDescent="0.25">
      <c r="A52" s="375" t="s">
        <v>346</v>
      </c>
      <c r="B52" s="376"/>
      <c r="C52" s="376"/>
      <c r="D52" s="376"/>
      <c r="E52" s="376"/>
      <c r="F52" s="377"/>
    </row>
    <row r="53" spans="1:6" ht="409.5" customHeight="1" x14ac:dyDescent="0.25">
      <c r="A53" s="378" t="s">
        <v>312</v>
      </c>
      <c r="B53" s="379"/>
      <c r="C53" s="379"/>
      <c r="D53" s="379"/>
      <c r="E53" s="379"/>
      <c r="F53" s="380"/>
    </row>
    <row r="54" spans="1:6" ht="77.25" customHeight="1" thickBot="1" x14ac:dyDescent="0.3">
      <c r="A54" s="372"/>
      <c r="B54" s="373"/>
      <c r="C54" s="373"/>
      <c r="D54" s="373"/>
      <c r="E54" s="373"/>
      <c r="F54" s="374"/>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39"/>
  <sheetViews>
    <sheetView topLeftCell="A7" zoomScale="55" zoomScaleNormal="55" workbookViewId="0">
      <selection activeCell="A13" sqref="A13:J18"/>
    </sheetView>
  </sheetViews>
  <sheetFormatPr baseColWidth="10" defaultColWidth="11.44140625" defaultRowHeight="49.5" customHeight="1" x14ac:dyDescent="0.25"/>
  <cols>
    <col min="1" max="1" width="31" style="69" customWidth="1"/>
    <col min="2" max="2" width="39.44140625" style="69" customWidth="1"/>
    <col min="3" max="3" width="29" style="69" customWidth="1"/>
    <col min="4" max="4" width="38" style="69" customWidth="1"/>
    <col min="5" max="5" width="32.88671875" style="69" customWidth="1"/>
    <col min="6" max="9" width="10.44140625" style="69" customWidth="1"/>
    <col min="10" max="10" width="16.6640625" style="69" customWidth="1"/>
    <col min="11" max="16384" width="11.44140625" style="69"/>
  </cols>
  <sheetData>
    <row r="1" spans="1:10" ht="49.5" customHeight="1" x14ac:dyDescent="0.25">
      <c r="A1" s="450"/>
      <c r="B1" s="605" t="str">
        <f>CONTEXTO!B1</f>
        <v>PROCESO: GESTIÓN EDUCATIVA</v>
      </c>
      <c r="C1" s="605"/>
      <c r="D1" s="605"/>
      <c r="E1" s="605"/>
      <c r="F1" s="426" t="s">
        <v>470</v>
      </c>
      <c r="G1" s="426"/>
      <c r="H1" s="426"/>
      <c r="I1" s="426"/>
      <c r="J1" s="602"/>
    </row>
    <row r="2" spans="1:10" ht="49.5" customHeight="1" x14ac:dyDescent="0.25">
      <c r="A2" s="451"/>
      <c r="B2" s="445" t="s">
        <v>68</v>
      </c>
      <c r="C2" s="445"/>
      <c r="D2" s="445"/>
      <c r="E2" s="445"/>
      <c r="F2" s="428" t="s">
        <v>471</v>
      </c>
      <c r="G2" s="428"/>
      <c r="H2" s="428"/>
      <c r="I2" s="428"/>
      <c r="J2" s="603"/>
    </row>
    <row r="3" spans="1:10" ht="49.5" customHeight="1" x14ac:dyDescent="0.25">
      <c r="A3" s="451"/>
      <c r="B3" s="445"/>
      <c r="C3" s="445"/>
      <c r="D3" s="445"/>
      <c r="E3" s="445"/>
      <c r="F3" s="428" t="s">
        <v>472</v>
      </c>
      <c r="G3" s="428"/>
      <c r="H3" s="428"/>
      <c r="I3" s="428"/>
      <c r="J3" s="603"/>
    </row>
    <row r="4" spans="1:10" ht="49.5" customHeight="1" thickBot="1" x14ac:dyDescent="0.3">
      <c r="A4" s="451"/>
      <c r="B4" s="445"/>
      <c r="C4" s="445"/>
      <c r="D4" s="445"/>
      <c r="E4" s="445"/>
      <c r="F4" s="428" t="s">
        <v>480</v>
      </c>
      <c r="G4" s="428"/>
      <c r="H4" s="428"/>
      <c r="I4" s="428"/>
      <c r="J4" s="604"/>
    </row>
    <row r="5" spans="1:10" ht="49.5" customHeight="1" x14ac:dyDescent="0.25">
      <c r="A5" s="593"/>
      <c r="B5" s="419"/>
      <c r="C5" s="419"/>
      <c r="D5" s="419"/>
      <c r="E5" s="419"/>
      <c r="F5" s="419"/>
      <c r="G5" s="419"/>
      <c r="H5" s="419"/>
      <c r="I5" s="419"/>
      <c r="J5" s="594"/>
    </row>
    <row r="6" spans="1:10" ht="49.5" customHeight="1" x14ac:dyDescent="0.25">
      <c r="A6" s="589" t="str">
        <f>CONTEXTO!A8</f>
        <v>PROCESO: GESTIÓN EDUCATIVA</v>
      </c>
      <c r="B6" s="590"/>
      <c r="C6" s="590"/>
      <c r="D6" s="590"/>
      <c r="E6" s="590"/>
      <c r="F6" s="590"/>
      <c r="G6" s="590"/>
      <c r="H6" s="590"/>
      <c r="I6" s="590"/>
      <c r="J6" s="591"/>
    </row>
    <row r="7" spans="1:10" ht="49.5" customHeight="1" thickBot="1" x14ac:dyDescent="0.3">
      <c r="A7" s="586"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587"/>
      <c r="C7" s="587"/>
      <c r="D7" s="587"/>
      <c r="E7" s="587"/>
      <c r="F7" s="587"/>
      <c r="G7" s="587"/>
      <c r="H7" s="587"/>
      <c r="I7" s="587"/>
      <c r="J7" s="588"/>
    </row>
    <row r="8" spans="1:10" ht="49.5" customHeight="1" thickBot="1" x14ac:dyDescent="0.3">
      <c r="A8" s="592"/>
      <c r="B8" s="592"/>
      <c r="C8" s="592"/>
      <c r="D8" s="592"/>
      <c r="E8" s="592"/>
      <c r="F8" s="592"/>
      <c r="G8" s="592"/>
      <c r="H8" s="592"/>
      <c r="I8" s="592"/>
      <c r="J8" s="592"/>
    </row>
    <row r="9" spans="1:10" ht="49.5" customHeight="1" x14ac:dyDescent="0.25">
      <c r="A9" s="281" t="s">
        <v>264</v>
      </c>
      <c r="B9" s="282" t="s">
        <v>263</v>
      </c>
      <c r="C9" s="283" t="s">
        <v>265</v>
      </c>
      <c r="D9" s="284" t="s">
        <v>79</v>
      </c>
      <c r="E9" s="285" t="s">
        <v>69</v>
      </c>
      <c r="F9" s="286" t="s">
        <v>70</v>
      </c>
      <c r="G9" s="286" t="s">
        <v>71</v>
      </c>
      <c r="H9" s="286" t="s">
        <v>72</v>
      </c>
      <c r="I9" s="286" t="s">
        <v>73</v>
      </c>
      <c r="J9" s="287" t="s">
        <v>74</v>
      </c>
    </row>
    <row r="10" spans="1:10" ht="49.5" customHeight="1" x14ac:dyDescent="0.25">
      <c r="A10" s="599" t="s">
        <v>451</v>
      </c>
      <c r="B10" s="216" t="s">
        <v>452</v>
      </c>
      <c r="C10" s="595" t="s">
        <v>454</v>
      </c>
      <c r="D10" s="216" t="s">
        <v>455</v>
      </c>
      <c r="E10" s="595" t="s">
        <v>450</v>
      </c>
      <c r="F10" s="598" t="s">
        <v>138</v>
      </c>
      <c r="G10" s="598" t="s">
        <v>138</v>
      </c>
      <c r="H10" s="598" t="s">
        <v>138</v>
      </c>
      <c r="I10" s="598" t="s">
        <v>138</v>
      </c>
      <c r="J10" s="584" t="str">
        <f>IF(F10="NA","GESTION",IF(G10="NA","GESTION",IF(H10="NA","GESTION",IF(I10="NA","GESTION",IF(F10&lt;&gt;"X"," ",IF(G10&lt;&gt;"X"," ",IF(H10&lt;&gt;"X"," ",IF(I10&lt;&gt;"X"," ","CORRUPCION"))))))))</f>
        <v>CORRUPCION</v>
      </c>
    </row>
    <row r="11" spans="1:10" ht="49.5" customHeight="1" x14ac:dyDescent="0.25">
      <c r="A11" s="600"/>
      <c r="B11" s="216" t="s">
        <v>453</v>
      </c>
      <c r="C11" s="596"/>
      <c r="D11" s="237" t="s">
        <v>456</v>
      </c>
      <c r="E11" s="596"/>
      <c r="F11" s="598"/>
      <c r="G11" s="598"/>
      <c r="H11" s="598"/>
      <c r="I11" s="598"/>
      <c r="J11" s="584"/>
    </row>
    <row r="12" spans="1:10" ht="49.5" customHeight="1" x14ac:dyDescent="0.25">
      <c r="A12" s="601"/>
      <c r="B12" s="216"/>
      <c r="C12" s="597"/>
      <c r="D12" s="216"/>
      <c r="E12" s="597"/>
      <c r="F12" s="598"/>
      <c r="G12" s="598"/>
      <c r="H12" s="598"/>
      <c r="I12" s="598"/>
      <c r="J12" s="584"/>
    </row>
    <row r="13" spans="1:10" ht="49.5" customHeight="1" x14ac:dyDescent="0.25">
      <c r="A13" s="599"/>
      <c r="B13" s="216"/>
      <c r="C13" s="595"/>
      <c r="D13" s="216"/>
      <c r="E13" s="595"/>
      <c r="F13" s="598"/>
      <c r="G13" s="598"/>
      <c r="H13" s="598"/>
      <c r="I13" s="598"/>
      <c r="J13" s="584"/>
    </row>
    <row r="14" spans="1:10" ht="49.5" customHeight="1" x14ac:dyDescent="0.25">
      <c r="A14" s="600"/>
      <c r="B14" s="216"/>
      <c r="C14" s="596"/>
      <c r="D14" s="237"/>
      <c r="E14" s="596"/>
      <c r="F14" s="598"/>
      <c r="G14" s="598"/>
      <c r="H14" s="598"/>
      <c r="I14" s="598"/>
      <c r="J14" s="584"/>
    </row>
    <row r="15" spans="1:10" ht="49.5" customHeight="1" x14ac:dyDescent="0.25">
      <c r="A15" s="601"/>
      <c r="B15" s="216"/>
      <c r="C15" s="597"/>
      <c r="D15" s="216"/>
      <c r="E15" s="597"/>
      <c r="F15" s="598"/>
      <c r="G15" s="598"/>
      <c r="H15" s="598"/>
      <c r="I15" s="598"/>
      <c r="J15" s="584"/>
    </row>
    <row r="16" spans="1:10" ht="49.5" customHeight="1" x14ac:dyDescent="0.25">
      <c r="A16" s="606"/>
      <c r="B16" s="216"/>
      <c r="C16" s="595"/>
      <c r="D16" s="280"/>
      <c r="E16" s="607"/>
      <c r="F16" s="598"/>
      <c r="G16" s="598"/>
      <c r="H16" s="598"/>
      <c r="I16" s="598"/>
      <c r="J16" s="584"/>
    </row>
    <row r="17" spans="1:10" ht="49.5" customHeight="1" x14ac:dyDescent="0.25">
      <c r="A17" s="606"/>
      <c r="B17" s="216"/>
      <c r="C17" s="596"/>
      <c r="D17" s="279"/>
      <c r="E17" s="607"/>
      <c r="F17" s="598"/>
      <c r="G17" s="598"/>
      <c r="H17" s="598"/>
      <c r="I17" s="598"/>
      <c r="J17" s="584"/>
    </row>
    <row r="18" spans="1:10" ht="49.5" customHeight="1" x14ac:dyDescent="0.25">
      <c r="A18" s="606"/>
      <c r="B18" s="216"/>
      <c r="C18" s="597"/>
      <c r="D18" s="216"/>
      <c r="E18" s="607"/>
      <c r="F18" s="598"/>
      <c r="G18" s="598"/>
      <c r="H18" s="598"/>
      <c r="I18" s="598"/>
      <c r="J18" s="584"/>
    </row>
    <row r="19" spans="1:10" ht="49.5" customHeight="1" x14ac:dyDescent="0.25">
      <c r="A19" s="288"/>
      <c r="B19" s="289"/>
      <c r="C19" s="289"/>
      <c r="D19" s="289"/>
      <c r="E19" s="581" t="s">
        <v>270</v>
      </c>
      <c r="F19" s="289"/>
      <c r="G19" s="289"/>
      <c r="H19" s="289"/>
      <c r="I19" s="289"/>
      <c r="J19" s="584" t="str">
        <f t="shared" ref="J19" si="0">IF(F19="NA","GESTION",IF(G19="NA","GESTION",IF(H19="NA","GESTION",IF(I19="NA","GESTION",IF(F19&lt;&gt;"X"," ",IF(G19&lt;&gt;"X"," ",IF(H19&lt;&gt;"X"," ",IF(I19&lt;&gt;"X"," ","CORRUPCION"))))))))</f>
        <v xml:space="preserve"> </v>
      </c>
    </row>
    <row r="20" spans="1:10" ht="49.5" customHeight="1" x14ac:dyDescent="0.25">
      <c r="A20" s="288"/>
      <c r="B20" s="289"/>
      <c r="C20" s="289"/>
      <c r="D20" s="289"/>
      <c r="E20" s="582"/>
      <c r="F20" s="289"/>
      <c r="G20" s="289"/>
      <c r="H20" s="289"/>
      <c r="I20" s="289"/>
      <c r="J20" s="584"/>
    </row>
    <row r="21" spans="1:10" ht="49.5" customHeight="1" x14ac:dyDescent="0.25">
      <c r="A21" s="288"/>
      <c r="B21" s="289"/>
      <c r="C21" s="289"/>
      <c r="D21" s="289"/>
      <c r="E21" s="583"/>
      <c r="F21" s="289"/>
      <c r="G21" s="289"/>
      <c r="H21" s="289"/>
      <c r="I21" s="289"/>
      <c r="J21" s="584"/>
    </row>
    <row r="22" spans="1:10" ht="49.5" customHeight="1" x14ac:dyDescent="0.25">
      <c r="A22" s="288"/>
      <c r="B22" s="289"/>
      <c r="C22" s="289"/>
      <c r="D22" s="289"/>
      <c r="E22" s="581" t="s">
        <v>252</v>
      </c>
      <c r="F22" s="289"/>
      <c r="G22" s="289"/>
      <c r="H22" s="289"/>
      <c r="I22" s="289"/>
      <c r="J22" s="584" t="str">
        <f t="shared" ref="J22" si="1">IF(F22="NA","GESTION",IF(G22="NA","GESTION",IF(H22="NA","GESTION",IF(I22="NA","GESTION",IF(F22&lt;&gt;"X"," ",IF(G22&lt;&gt;"X"," ",IF(H22&lt;&gt;"X"," ",IF(I22&lt;&gt;"X"," ","CORRUPCION"))))))))</f>
        <v xml:space="preserve"> </v>
      </c>
    </row>
    <row r="23" spans="1:10" ht="49.5" customHeight="1" x14ac:dyDescent="0.25">
      <c r="A23" s="288"/>
      <c r="B23" s="289"/>
      <c r="C23" s="289"/>
      <c r="D23" s="289"/>
      <c r="E23" s="582"/>
      <c r="F23" s="289"/>
      <c r="G23" s="289"/>
      <c r="H23" s="289"/>
      <c r="I23" s="289"/>
      <c r="J23" s="584"/>
    </row>
    <row r="24" spans="1:10" ht="49.5" customHeight="1" x14ac:dyDescent="0.25">
      <c r="A24" s="288"/>
      <c r="B24" s="289"/>
      <c r="C24" s="289"/>
      <c r="D24" s="289"/>
      <c r="E24" s="583"/>
      <c r="F24" s="289"/>
      <c r="G24" s="289"/>
      <c r="H24" s="289"/>
      <c r="I24" s="289"/>
      <c r="J24" s="584"/>
    </row>
    <row r="25" spans="1:10" ht="49.5" customHeight="1" x14ac:dyDescent="0.25">
      <c r="A25" s="288"/>
      <c r="B25" s="289"/>
      <c r="C25" s="289"/>
      <c r="D25" s="289"/>
      <c r="E25" s="581" t="s">
        <v>271</v>
      </c>
      <c r="F25" s="289"/>
      <c r="G25" s="289"/>
      <c r="H25" s="289"/>
      <c r="I25" s="289"/>
      <c r="J25" s="584" t="str">
        <f t="shared" ref="J25" si="2">IF(F25="NA","GESTION",IF(G25="NA","GESTION",IF(H25="NA","GESTION",IF(I25="NA","GESTION",IF(F25&lt;&gt;"X"," ",IF(G25&lt;&gt;"X"," ",IF(H25&lt;&gt;"X"," ",IF(I25&lt;&gt;"X"," ","CORRUPCION"))))))))</f>
        <v xml:space="preserve"> </v>
      </c>
    </row>
    <row r="26" spans="1:10" ht="49.5" customHeight="1" x14ac:dyDescent="0.25">
      <c r="A26" s="288"/>
      <c r="B26" s="289"/>
      <c r="C26" s="289"/>
      <c r="D26" s="289"/>
      <c r="E26" s="582"/>
      <c r="F26" s="289"/>
      <c r="G26" s="289"/>
      <c r="H26" s="289"/>
      <c r="I26" s="289"/>
      <c r="J26" s="584"/>
    </row>
    <row r="27" spans="1:10" ht="49.5" customHeight="1" x14ac:dyDescent="0.25">
      <c r="A27" s="288"/>
      <c r="B27" s="289"/>
      <c r="C27" s="289"/>
      <c r="D27" s="289"/>
      <c r="E27" s="583"/>
      <c r="F27" s="289"/>
      <c r="G27" s="289"/>
      <c r="H27" s="289"/>
      <c r="I27" s="289"/>
      <c r="J27" s="584"/>
    </row>
    <row r="28" spans="1:10" ht="49.5" customHeight="1" x14ac:dyDescent="0.25">
      <c r="A28" s="288"/>
      <c r="B28" s="289"/>
      <c r="C28" s="289"/>
      <c r="D28" s="289"/>
      <c r="E28" s="581" t="s">
        <v>266</v>
      </c>
      <c r="F28" s="289"/>
      <c r="G28" s="289"/>
      <c r="H28" s="289"/>
      <c r="I28" s="289"/>
      <c r="J28" s="584" t="str">
        <f>IF(F28="NA","GESTION",IF(G28="NA","GESTION",IF(H28="NA","GESTION",IF(I28="NA","GESTION",IF(F28&lt;&gt;"X"," ",IF(G28&lt;&gt;"X"," ",IF(H28&lt;&gt;"X"," ",IF(I28&lt;&gt;"X"," ","CORRUPCION"))))))))</f>
        <v xml:space="preserve"> </v>
      </c>
    </row>
    <row r="29" spans="1:10" ht="49.5" customHeight="1" x14ac:dyDescent="0.25">
      <c r="A29" s="288"/>
      <c r="B29" s="289"/>
      <c r="C29" s="289"/>
      <c r="D29" s="289"/>
      <c r="E29" s="582"/>
      <c r="F29" s="289"/>
      <c r="G29" s="289"/>
      <c r="H29" s="289"/>
      <c r="I29" s="289"/>
      <c r="J29" s="584"/>
    </row>
    <row r="30" spans="1:10" ht="49.5" customHeight="1" x14ac:dyDescent="0.25">
      <c r="A30" s="288"/>
      <c r="B30" s="289"/>
      <c r="C30" s="289"/>
      <c r="D30" s="289"/>
      <c r="E30" s="583"/>
      <c r="F30" s="289"/>
      <c r="G30" s="289"/>
      <c r="H30" s="289"/>
      <c r="I30" s="289"/>
      <c r="J30" s="584"/>
    </row>
    <row r="31" spans="1:10" ht="49.5" customHeight="1" x14ac:dyDescent="0.25">
      <c r="A31" s="288"/>
      <c r="B31" s="289"/>
      <c r="C31" s="289"/>
      <c r="D31" s="289"/>
      <c r="E31" s="581" t="s">
        <v>267</v>
      </c>
      <c r="F31" s="289"/>
      <c r="G31" s="289"/>
      <c r="H31" s="289"/>
      <c r="I31" s="289"/>
      <c r="J31" s="584" t="str">
        <f t="shared" ref="J31" si="3">IF(F31="NA","GESTION",IF(G31="NA","GESTION",IF(H31="NA","GESTION",IF(I31="NA","GESTION",IF(F31&lt;&gt;"X"," ",IF(G31&lt;&gt;"X"," ",IF(H31&lt;&gt;"X"," ",IF(I31&lt;&gt;"X"," ","CORRUPCION"))))))))</f>
        <v xml:space="preserve"> </v>
      </c>
    </row>
    <row r="32" spans="1:10" ht="49.5" customHeight="1" x14ac:dyDescent="0.25">
      <c r="A32" s="288"/>
      <c r="B32" s="289"/>
      <c r="C32" s="289"/>
      <c r="D32" s="289"/>
      <c r="E32" s="582"/>
      <c r="F32" s="289"/>
      <c r="G32" s="289"/>
      <c r="H32" s="289"/>
      <c r="I32" s="289"/>
      <c r="J32" s="584"/>
    </row>
    <row r="33" spans="1:10" ht="49.5" customHeight="1" x14ac:dyDescent="0.25">
      <c r="A33" s="288"/>
      <c r="B33" s="289"/>
      <c r="C33" s="289"/>
      <c r="D33" s="289"/>
      <c r="E33" s="583"/>
      <c r="F33" s="289"/>
      <c r="G33" s="289"/>
      <c r="H33" s="289"/>
      <c r="I33" s="289"/>
      <c r="J33" s="584"/>
    </row>
    <row r="34" spans="1:10" ht="49.5" customHeight="1" x14ac:dyDescent="0.25">
      <c r="A34" s="290"/>
      <c r="B34" s="291"/>
      <c r="C34" s="291"/>
      <c r="D34" s="291"/>
      <c r="E34" s="581" t="s">
        <v>268</v>
      </c>
      <c r="F34" s="291"/>
      <c r="G34" s="291"/>
      <c r="H34" s="291"/>
      <c r="I34" s="291"/>
      <c r="J34" s="584" t="str">
        <f t="shared" ref="J34" si="4">IF(F34="NA","GESTION",IF(G34="NA","GESTION",IF(H34="NA","GESTION",IF(I34="NA","GESTION",IF(F34&lt;&gt;"X"," ",IF(G34&lt;&gt;"X"," ",IF(H34&lt;&gt;"X"," ",IF(I34&lt;&gt;"X"," ","CORRUPCION"))))))))</f>
        <v xml:space="preserve"> </v>
      </c>
    </row>
    <row r="35" spans="1:10" ht="49.5" customHeight="1" x14ac:dyDescent="0.25">
      <c r="A35" s="292"/>
      <c r="B35" s="293"/>
      <c r="C35" s="293"/>
      <c r="D35" s="293"/>
      <c r="E35" s="582"/>
      <c r="F35" s="293"/>
      <c r="G35" s="293"/>
      <c r="H35" s="293"/>
      <c r="I35" s="293"/>
      <c r="J35" s="584"/>
    </row>
    <row r="36" spans="1:10" ht="49.5" customHeight="1" x14ac:dyDescent="0.25">
      <c r="A36" s="292"/>
      <c r="B36" s="293"/>
      <c r="C36" s="293"/>
      <c r="D36" s="293"/>
      <c r="E36" s="583"/>
      <c r="F36" s="293"/>
      <c r="G36" s="293"/>
      <c r="H36" s="293"/>
      <c r="I36" s="293"/>
      <c r="J36" s="584"/>
    </row>
    <row r="37" spans="1:10" ht="49.5" customHeight="1" x14ac:dyDescent="0.25">
      <c r="A37" s="292"/>
      <c r="B37" s="293"/>
      <c r="C37" s="293"/>
      <c r="D37" s="293"/>
      <c r="E37" s="581" t="s">
        <v>269</v>
      </c>
      <c r="F37" s="293"/>
      <c r="G37" s="293"/>
      <c r="H37" s="293"/>
      <c r="I37" s="293"/>
      <c r="J37" s="584" t="str">
        <f t="shared" ref="J37" si="5">IF(F37="NA","GESTION",IF(G37="NA","GESTION",IF(H37="NA","GESTION",IF(I37="NA","GESTION",IF(F37&lt;&gt;"X"," ",IF(G37&lt;&gt;"X"," ",IF(H37&lt;&gt;"X"," ",IF(I37&lt;&gt;"X"," ","CORRUPCION"))))))))</f>
        <v xml:space="preserve"> </v>
      </c>
    </row>
    <row r="38" spans="1:10" ht="49.5" customHeight="1" x14ac:dyDescent="0.25">
      <c r="A38" s="292"/>
      <c r="B38" s="293"/>
      <c r="C38" s="293"/>
      <c r="D38" s="293"/>
      <c r="E38" s="582"/>
      <c r="F38" s="293"/>
      <c r="G38" s="293"/>
      <c r="H38" s="293"/>
      <c r="I38" s="293"/>
      <c r="J38" s="584"/>
    </row>
    <row r="39" spans="1:10" ht="49.5" customHeight="1" thickBot="1" x14ac:dyDescent="0.3">
      <c r="A39" s="294"/>
      <c r="B39" s="295"/>
      <c r="C39" s="295"/>
      <c r="D39" s="295"/>
      <c r="E39" s="585"/>
      <c r="F39" s="295"/>
      <c r="G39" s="295"/>
      <c r="H39" s="295"/>
      <c r="I39" s="295"/>
      <c r="J39" s="584"/>
    </row>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4" workbookViewId="0">
      <selection activeCell="B16" sqref="B16:B18"/>
    </sheetView>
  </sheetViews>
  <sheetFormatPr baseColWidth="10" defaultColWidth="11.44140625" defaultRowHeight="13.8" x14ac:dyDescent="0.3"/>
  <cols>
    <col min="1" max="1" width="31" style="184" customWidth="1"/>
    <col min="2" max="2" width="47.44140625" style="184" customWidth="1"/>
    <col min="3" max="3" width="27.33203125" style="184" customWidth="1"/>
    <col min="4" max="4" width="31.88671875" style="184" customWidth="1"/>
    <col min="5" max="5" width="15" style="184" customWidth="1"/>
    <col min="6" max="6" width="14.44140625" style="184" customWidth="1"/>
    <col min="7" max="16384" width="11.44140625" style="184"/>
  </cols>
  <sheetData>
    <row r="1" spans="1:6" ht="28.5" customHeight="1" x14ac:dyDescent="0.3">
      <c r="A1" s="656"/>
      <c r="B1" s="658" t="str">
        <f>CONTEXTO!B1</f>
        <v>PROCESO: GESTIÓN EDUCATIVA</v>
      </c>
      <c r="C1" s="658"/>
      <c r="D1" s="426" t="s">
        <v>470</v>
      </c>
      <c r="E1" s="426"/>
      <c r="F1" s="659"/>
    </row>
    <row r="2" spans="1:6" x14ac:dyDescent="0.3">
      <c r="A2" s="657"/>
      <c r="B2" s="662" t="s">
        <v>75</v>
      </c>
      <c r="C2" s="662"/>
      <c r="D2" s="428" t="s">
        <v>471</v>
      </c>
      <c r="E2" s="428"/>
      <c r="F2" s="660"/>
    </row>
    <row r="3" spans="1:6" ht="15" customHeight="1" x14ac:dyDescent="0.3">
      <c r="A3" s="657"/>
      <c r="B3" s="662"/>
      <c r="C3" s="662"/>
      <c r="D3" s="428" t="s">
        <v>472</v>
      </c>
      <c r="E3" s="428"/>
      <c r="F3" s="660"/>
    </row>
    <row r="4" spans="1:6" ht="14.4" thickBot="1" x14ac:dyDescent="0.35">
      <c r="A4" s="657"/>
      <c r="B4" s="662"/>
      <c r="C4" s="662"/>
      <c r="D4" s="428" t="s">
        <v>481</v>
      </c>
      <c r="E4" s="428"/>
      <c r="F4" s="661"/>
    </row>
    <row r="5" spans="1:6" ht="15.6" x14ac:dyDescent="0.3">
      <c r="A5" s="637"/>
      <c r="B5" s="638"/>
      <c r="C5" s="638"/>
      <c r="D5" s="638"/>
      <c r="E5" s="638"/>
      <c r="F5" s="639"/>
    </row>
    <row r="6" spans="1:6" s="296" customFormat="1" ht="25.5" customHeight="1" x14ac:dyDescent="0.3">
      <c r="A6" s="649" t="str">
        <f>CONTEXTO!A8</f>
        <v>PROCESO: GESTIÓN EDUCATIVA</v>
      </c>
      <c r="B6" s="650"/>
      <c r="C6" s="650"/>
      <c r="D6" s="650"/>
      <c r="E6" s="650"/>
      <c r="F6" s="651"/>
    </row>
    <row r="7" spans="1:6" s="296" customFormat="1" ht="65.25" customHeight="1" thickBot="1" x14ac:dyDescent="0.35">
      <c r="A7" s="652"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653"/>
      <c r="C7" s="653"/>
      <c r="D7" s="653"/>
      <c r="E7" s="653"/>
      <c r="F7" s="654"/>
    </row>
    <row r="8" spans="1:6" s="296" customFormat="1" ht="18.75" customHeight="1" thickBot="1" x14ac:dyDescent="0.35">
      <c r="A8" s="635"/>
      <c r="B8" s="635"/>
      <c r="C8" s="635"/>
      <c r="D8" s="635"/>
      <c r="E8" s="635"/>
      <c r="F8" s="636"/>
    </row>
    <row r="9" spans="1:6" ht="31.5" customHeight="1" x14ac:dyDescent="0.3">
      <c r="A9" s="297" t="s">
        <v>69</v>
      </c>
      <c r="B9" s="298" t="s">
        <v>76</v>
      </c>
      <c r="C9" s="298" t="s">
        <v>77</v>
      </c>
      <c r="D9" s="299" t="s">
        <v>78</v>
      </c>
      <c r="E9" s="644" t="s">
        <v>79</v>
      </c>
      <c r="F9" s="645"/>
    </row>
    <row r="10" spans="1:6" s="300" customFormat="1" ht="56.25" customHeight="1" x14ac:dyDescent="0.3">
      <c r="A10" s="640" t="str">
        <f>'IDENTIFICACION DE RIESGOS'!E10:E12</f>
        <v>Posibilidad de la utilizaciòn del cargo, para favorecer a un tercero en la realizaciòn de un tramite</v>
      </c>
      <c r="B10" s="641" t="s">
        <v>457</v>
      </c>
      <c r="C10" s="648" t="str">
        <f>'IDENTIFICACION DE RIESGOS'!J10:J12</f>
        <v>CORRUPCION</v>
      </c>
      <c r="D10" s="247" t="str">
        <f>'IDENTIFICACION DE RIESGOS'!B10</f>
        <v>Trafico de influencias en los diferentes tràmites de la entidad</v>
      </c>
      <c r="E10" s="646" t="str">
        <f>'IDENTIFICACION DE RIESGOS'!D10</f>
        <v>Investigaciones disciplinarias, sanciones.</v>
      </c>
      <c r="F10" s="647"/>
    </row>
    <row r="11" spans="1:6" s="300" customFormat="1" ht="72" customHeight="1" x14ac:dyDescent="0.3">
      <c r="A11" s="640"/>
      <c r="B11" s="642"/>
      <c r="C11" s="648"/>
      <c r="D11" s="247" t="str">
        <f>'IDENTIFICACION DE RIESGOS'!B11</f>
        <v>No cumplimiento de tiempos establecidos por cada uno de los tramites, segùn la fecha de readicaciòn</v>
      </c>
      <c r="E11" s="646" t="str">
        <f>'IDENTIFICACION DE RIESGOS'!D11</f>
        <v>Perdida de imagen y confianza institucional</v>
      </c>
      <c r="F11" s="647"/>
    </row>
    <row r="12" spans="1:6" s="300" customFormat="1" ht="96" customHeight="1" x14ac:dyDescent="0.3">
      <c r="A12" s="640"/>
      <c r="B12" s="643"/>
      <c r="C12" s="648"/>
      <c r="D12" s="247">
        <f>'IDENTIFICACION DE RIESGOS'!B12</f>
        <v>0</v>
      </c>
      <c r="E12" s="665">
        <f>'IDENTIFICACION DE RIESGOS'!D12</f>
        <v>0</v>
      </c>
      <c r="F12" s="666"/>
    </row>
    <row r="13" spans="1:6" s="300" customFormat="1" ht="53.25" customHeight="1" x14ac:dyDescent="0.3">
      <c r="A13" s="667">
        <f>'IDENTIFICACION DE RIESGOS'!E13:E15</f>
        <v>0</v>
      </c>
      <c r="B13" s="641"/>
      <c r="C13" s="672">
        <f>'IDENTIFICACION DE RIESGOS'!J13:J15</f>
        <v>0</v>
      </c>
      <c r="D13" s="247">
        <f>'IDENTIFICACION DE RIESGOS'!B13</f>
        <v>0</v>
      </c>
      <c r="E13" s="670">
        <f>'IDENTIFICACION DE RIESGOS'!D13</f>
        <v>0</v>
      </c>
      <c r="F13" s="671"/>
    </row>
    <row r="14" spans="1:6" s="300" customFormat="1" ht="68.25" customHeight="1" x14ac:dyDescent="0.3">
      <c r="A14" s="668"/>
      <c r="B14" s="642"/>
      <c r="C14" s="673"/>
      <c r="D14" s="247">
        <f>'IDENTIFICACION DE RIESGOS'!B14</f>
        <v>0</v>
      </c>
      <c r="E14" s="670">
        <f>'IDENTIFICACION DE RIESGOS'!D14</f>
        <v>0</v>
      </c>
      <c r="F14" s="671"/>
    </row>
    <row r="15" spans="1:6" s="300" customFormat="1" ht="107.25" customHeight="1" x14ac:dyDescent="0.3">
      <c r="A15" s="669"/>
      <c r="B15" s="643"/>
      <c r="C15" s="674"/>
      <c r="D15" s="247">
        <f>'IDENTIFICACION DE RIESGOS'!B15</f>
        <v>0</v>
      </c>
      <c r="E15" s="670">
        <f>'IDENTIFICACION DE RIESGOS'!D15</f>
        <v>0</v>
      </c>
      <c r="F15" s="671"/>
    </row>
    <row r="16" spans="1:6" s="300" customFormat="1" ht="77.25" customHeight="1" x14ac:dyDescent="0.3">
      <c r="A16" s="640">
        <f>'IDENTIFICACION DE RIESGOS'!E16:E18</f>
        <v>0</v>
      </c>
      <c r="B16" s="655"/>
      <c r="C16" s="648">
        <f>'IDENTIFICACION DE RIESGOS'!J16:J18</f>
        <v>0</v>
      </c>
      <c r="D16" s="247">
        <f>'IDENTIFICACION DE RIESGOS'!B16</f>
        <v>0</v>
      </c>
      <c r="E16" s="646">
        <f>'IDENTIFICACION DE RIESGOS'!D16</f>
        <v>0</v>
      </c>
      <c r="F16" s="647"/>
    </row>
    <row r="17" spans="1:6" s="300" customFormat="1" ht="82.5" customHeight="1" x14ac:dyDescent="0.3">
      <c r="A17" s="640"/>
      <c r="B17" s="655"/>
      <c r="C17" s="648"/>
      <c r="D17" s="247">
        <f>'IDENTIFICACION DE RIESGOS'!B17</f>
        <v>0</v>
      </c>
      <c r="E17" s="663">
        <f>'IDENTIFICACION DE RIESGOS'!D17</f>
        <v>0</v>
      </c>
      <c r="F17" s="664"/>
    </row>
    <row r="18" spans="1:6" s="300" customFormat="1" ht="63" customHeight="1" x14ac:dyDescent="0.3">
      <c r="A18" s="640"/>
      <c r="B18" s="655"/>
      <c r="C18" s="648"/>
      <c r="D18" s="247">
        <f>'IDENTIFICACION DE RIESGOS'!B18</f>
        <v>0</v>
      </c>
      <c r="E18" s="646">
        <f>'IDENTIFICACION DE RIESGOS'!D18</f>
        <v>0</v>
      </c>
      <c r="F18" s="647"/>
    </row>
    <row r="19" spans="1:6" ht="57" customHeight="1" x14ac:dyDescent="0.3">
      <c r="A19" s="624" t="str">
        <f>'IDENTIFICACION DE RIESGOS'!E19</f>
        <v>d</v>
      </c>
      <c r="B19" s="632"/>
      <c r="C19" s="627" t="str">
        <f>'IDENTIFICACION DE RIESGOS'!J19</f>
        <v xml:space="preserve"> </v>
      </c>
      <c r="D19" s="96">
        <f>'IDENTIFICACION DE RIESGOS'!B19</f>
        <v>0</v>
      </c>
      <c r="E19" s="630">
        <f>'IDENTIFICACION DE RIESGOS'!D19</f>
        <v>0</v>
      </c>
      <c r="F19" s="631"/>
    </row>
    <row r="20" spans="1:6" ht="57" customHeight="1" x14ac:dyDescent="0.3">
      <c r="A20" s="625"/>
      <c r="B20" s="633"/>
      <c r="C20" s="628"/>
      <c r="D20" s="96">
        <f>'IDENTIFICACION DE RIESGOS'!B20</f>
        <v>0</v>
      </c>
      <c r="E20" s="630">
        <f>'IDENTIFICACION DE RIESGOS'!D20</f>
        <v>0</v>
      </c>
      <c r="F20" s="631"/>
    </row>
    <row r="21" spans="1:6" ht="57" customHeight="1" x14ac:dyDescent="0.3">
      <c r="A21" s="626"/>
      <c r="B21" s="634"/>
      <c r="C21" s="629"/>
      <c r="D21" s="96">
        <f>'IDENTIFICACION DE RIESGOS'!B21</f>
        <v>0</v>
      </c>
      <c r="E21" s="630">
        <f>'IDENTIFICACION DE RIESGOS'!D21</f>
        <v>0</v>
      </c>
      <c r="F21" s="631"/>
    </row>
    <row r="22" spans="1:6" ht="63" customHeight="1" x14ac:dyDescent="0.3">
      <c r="A22" s="624" t="str">
        <f>'IDENTIFICACION DE RIESGOS'!E22</f>
        <v>e</v>
      </c>
      <c r="B22" s="632"/>
      <c r="C22" s="627" t="str">
        <f>'IDENTIFICACION DE RIESGOS'!J22</f>
        <v xml:space="preserve"> </v>
      </c>
      <c r="D22" s="96">
        <f>'IDENTIFICACION DE RIESGOS'!B22</f>
        <v>0</v>
      </c>
      <c r="E22" s="630">
        <f>'IDENTIFICACION DE RIESGOS'!D22</f>
        <v>0</v>
      </c>
      <c r="F22" s="631"/>
    </row>
    <row r="23" spans="1:6" ht="54.75" customHeight="1" x14ac:dyDescent="0.3">
      <c r="A23" s="625"/>
      <c r="B23" s="633"/>
      <c r="C23" s="628"/>
      <c r="D23" s="96">
        <f>'IDENTIFICACION DE RIESGOS'!B23</f>
        <v>0</v>
      </c>
      <c r="E23" s="630">
        <f>'IDENTIFICACION DE RIESGOS'!D23</f>
        <v>0</v>
      </c>
      <c r="F23" s="631"/>
    </row>
    <row r="24" spans="1:6" ht="54.75" customHeight="1" x14ac:dyDescent="0.3">
      <c r="A24" s="626"/>
      <c r="B24" s="634"/>
      <c r="C24" s="629"/>
      <c r="D24" s="96">
        <f>'IDENTIFICACION DE RIESGOS'!B24</f>
        <v>0</v>
      </c>
      <c r="E24" s="630">
        <f>'IDENTIFICACION DE RIESGOS'!D24</f>
        <v>0</v>
      </c>
      <c r="F24" s="631"/>
    </row>
    <row r="25" spans="1:6" ht="47.25" customHeight="1" x14ac:dyDescent="0.3">
      <c r="A25" s="624" t="str">
        <f>'IDENTIFICACION DE RIESGOS'!E25</f>
        <v>f</v>
      </c>
      <c r="B25" s="632"/>
      <c r="C25" s="627" t="str">
        <f>'IDENTIFICACION DE RIESGOS'!J25</f>
        <v xml:space="preserve"> </v>
      </c>
      <c r="D25" s="96">
        <f>'IDENTIFICACION DE RIESGOS'!B25</f>
        <v>0</v>
      </c>
      <c r="E25" s="630">
        <f>'IDENTIFICACION DE RIESGOS'!D25</f>
        <v>0</v>
      </c>
      <c r="F25" s="631"/>
    </row>
    <row r="26" spans="1:6" ht="44.25" customHeight="1" x14ac:dyDescent="0.3">
      <c r="A26" s="625"/>
      <c r="B26" s="633"/>
      <c r="C26" s="628"/>
      <c r="D26" s="96">
        <f>'IDENTIFICACION DE RIESGOS'!B26</f>
        <v>0</v>
      </c>
      <c r="E26" s="630">
        <f>'IDENTIFICACION DE RIESGOS'!D26</f>
        <v>0</v>
      </c>
      <c r="F26" s="631"/>
    </row>
    <row r="27" spans="1:6" ht="45" customHeight="1" x14ac:dyDescent="0.3">
      <c r="A27" s="626"/>
      <c r="B27" s="634"/>
      <c r="C27" s="629"/>
      <c r="D27" s="96">
        <f>'IDENTIFICACION DE RIESGOS'!B27</f>
        <v>0</v>
      </c>
      <c r="E27" s="630">
        <f>'IDENTIFICACION DE RIESGOS'!D27</f>
        <v>0</v>
      </c>
      <c r="F27" s="631"/>
    </row>
    <row r="28" spans="1:6" ht="58.5" customHeight="1" x14ac:dyDescent="0.3">
      <c r="A28" s="624" t="str">
        <f>'IDENTIFICACION DE RIESGOS'!E28</f>
        <v>g</v>
      </c>
      <c r="B28" s="632"/>
      <c r="C28" s="627" t="str">
        <f>'IDENTIFICACION DE RIESGOS'!J28</f>
        <v xml:space="preserve"> </v>
      </c>
      <c r="D28" s="96">
        <f>'IDENTIFICACION DE RIESGOS'!B28</f>
        <v>0</v>
      </c>
      <c r="E28" s="630">
        <f>'IDENTIFICACION DE RIESGOS'!D28</f>
        <v>0</v>
      </c>
      <c r="F28" s="631"/>
    </row>
    <row r="29" spans="1:6" ht="55.5" customHeight="1" x14ac:dyDescent="0.3">
      <c r="A29" s="625"/>
      <c r="B29" s="633"/>
      <c r="C29" s="628"/>
      <c r="D29" s="96">
        <f>'IDENTIFICACION DE RIESGOS'!B29</f>
        <v>0</v>
      </c>
      <c r="E29" s="630">
        <f>'IDENTIFICACION DE RIESGOS'!D29</f>
        <v>0</v>
      </c>
      <c r="F29" s="631"/>
    </row>
    <row r="30" spans="1:6" ht="63.75" customHeight="1" x14ac:dyDescent="0.3">
      <c r="A30" s="626"/>
      <c r="B30" s="634"/>
      <c r="C30" s="629"/>
      <c r="D30" s="96">
        <f>'IDENTIFICACION DE RIESGOS'!B30</f>
        <v>0</v>
      </c>
      <c r="E30" s="630">
        <f>'IDENTIFICACION DE RIESGOS'!D30</f>
        <v>0</v>
      </c>
      <c r="F30" s="631"/>
    </row>
    <row r="31" spans="1:6" ht="47.25" customHeight="1" x14ac:dyDescent="0.3">
      <c r="A31" s="624" t="str">
        <f>'IDENTIFICACION DE RIESGOS'!E31</f>
        <v>h</v>
      </c>
      <c r="B31" s="632"/>
      <c r="C31" s="627" t="str">
        <f>'IDENTIFICACION DE RIESGOS'!J31</f>
        <v xml:space="preserve"> </v>
      </c>
      <c r="D31" s="96">
        <f>'IDENTIFICACION DE RIESGOS'!B31</f>
        <v>0</v>
      </c>
      <c r="E31" s="630">
        <f>'IDENTIFICACION DE RIESGOS'!D31</f>
        <v>0</v>
      </c>
      <c r="F31" s="631"/>
    </row>
    <row r="32" spans="1:6" ht="55.5" customHeight="1" x14ac:dyDescent="0.3">
      <c r="A32" s="625"/>
      <c r="B32" s="633"/>
      <c r="C32" s="628"/>
      <c r="D32" s="96">
        <f>'IDENTIFICACION DE RIESGOS'!B32</f>
        <v>0</v>
      </c>
      <c r="E32" s="630">
        <f>'IDENTIFICACION DE RIESGOS'!D32</f>
        <v>0</v>
      </c>
      <c r="F32" s="631"/>
    </row>
    <row r="33" spans="1:6" ht="57.75" customHeight="1" x14ac:dyDescent="0.3">
      <c r="A33" s="626"/>
      <c r="B33" s="634"/>
      <c r="C33" s="629"/>
      <c r="D33" s="96">
        <f>'IDENTIFICACION DE RIESGOS'!B33</f>
        <v>0</v>
      </c>
      <c r="E33" s="630">
        <f>'IDENTIFICACION DE RIESGOS'!D33</f>
        <v>0</v>
      </c>
      <c r="F33" s="631"/>
    </row>
    <row r="34" spans="1:6" ht="45.75" customHeight="1" x14ac:dyDescent="0.3">
      <c r="A34" s="608" t="str">
        <f>'IDENTIFICACION DE RIESGOS'!E34</f>
        <v>i</v>
      </c>
      <c r="B34" s="620"/>
      <c r="C34" s="611" t="str">
        <f>'IDENTIFICACION DE RIESGOS'!J34</f>
        <v xml:space="preserve"> </v>
      </c>
      <c r="D34" s="97">
        <f>'IDENTIFICACION DE RIESGOS'!B34</f>
        <v>0</v>
      </c>
      <c r="E34" s="614">
        <f>'IDENTIFICACION DE RIESGOS'!D34</f>
        <v>0</v>
      </c>
      <c r="F34" s="615"/>
    </row>
    <row r="35" spans="1:6" ht="57.75" customHeight="1" x14ac:dyDescent="0.3">
      <c r="A35" s="609"/>
      <c r="B35" s="621"/>
      <c r="C35" s="612"/>
      <c r="D35" s="98">
        <f>'IDENTIFICACION DE RIESGOS'!B35</f>
        <v>0</v>
      </c>
      <c r="E35" s="614">
        <f>'IDENTIFICACION DE RIESGOS'!D35</f>
        <v>0</v>
      </c>
      <c r="F35" s="615"/>
    </row>
    <row r="36" spans="1:6" ht="51" customHeight="1" x14ac:dyDescent="0.3">
      <c r="A36" s="610"/>
      <c r="B36" s="622"/>
      <c r="C36" s="613"/>
      <c r="D36" s="98">
        <f>'IDENTIFICACION DE RIESGOS'!B36</f>
        <v>0</v>
      </c>
      <c r="E36" s="614">
        <f>'IDENTIFICACION DE RIESGOS'!D36</f>
        <v>0</v>
      </c>
      <c r="F36" s="615"/>
    </row>
    <row r="37" spans="1:6" ht="51" customHeight="1" x14ac:dyDescent="0.3">
      <c r="A37" s="608" t="str">
        <f>'IDENTIFICACION DE RIESGOS'!E37</f>
        <v>j</v>
      </c>
      <c r="B37" s="620"/>
      <c r="C37" s="611">
        <f>'IDENTIFICACION DE RIESGOS'!J39</f>
        <v>0</v>
      </c>
      <c r="D37" s="98">
        <f>'IDENTIFICACION DE RIESGOS'!B37</f>
        <v>0</v>
      </c>
      <c r="E37" s="614">
        <f>'IDENTIFICACION DE RIESGOS'!D37</f>
        <v>0</v>
      </c>
      <c r="F37" s="615"/>
    </row>
    <row r="38" spans="1:6" ht="51" customHeight="1" x14ac:dyDescent="0.3">
      <c r="A38" s="609"/>
      <c r="B38" s="621"/>
      <c r="C38" s="612"/>
      <c r="D38" s="98">
        <f>'IDENTIFICACION DE RIESGOS'!B38</f>
        <v>0</v>
      </c>
      <c r="E38" s="614">
        <f>'IDENTIFICACION DE RIESGOS'!D38</f>
        <v>0</v>
      </c>
      <c r="F38" s="615"/>
    </row>
    <row r="39" spans="1:6" ht="54" customHeight="1" thickBot="1" x14ac:dyDescent="0.35">
      <c r="A39" s="617"/>
      <c r="B39" s="623"/>
      <c r="C39" s="616"/>
      <c r="D39" s="99">
        <f>'IDENTIFICACION DE RIESGOS'!B39</f>
        <v>0</v>
      </c>
      <c r="E39" s="618">
        <f>'IDENTIFICACION DE RIESGOS'!D39</f>
        <v>0</v>
      </c>
      <c r="F39" s="619"/>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6" zoomScale="115" zoomScaleNormal="115" workbookViewId="0">
      <selection activeCell="A22" sqref="A22"/>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5.33203125" style="72" customWidth="1"/>
    <col min="20" max="20" width="18.88671875" style="1" customWidth="1"/>
    <col min="21" max="16384" width="11.44140625" style="1"/>
  </cols>
  <sheetData>
    <row r="1" spans="1:23" ht="27.75" customHeight="1" x14ac:dyDescent="0.25">
      <c r="A1" s="450"/>
      <c r="B1" s="350" t="str">
        <f>CONTEXTO!B1</f>
        <v>PROCESO: GESTIÓN EDUCATIVA</v>
      </c>
      <c r="C1" s="351"/>
      <c r="D1" s="351"/>
      <c r="E1" s="351"/>
      <c r="F1" s="351"/>
      <c r="G1" s="351"/>
      <c r="H1" s="351"/>
      <c r="I1" s="351"/>
      <c r="J1" s="351"/>
      <c r="K1" s="351"/>
      <c r="L1" s="351"/>
      <c r="M1" s="351"/>
      <c r="N1" s="351"/>
      <c r="O1" s="351"/>
      <c r="P1" s="352"/>
      <c r="Q1" s="426" t="s">
        <v>482</v>
      </c>
      <c r="R1" s="426"/>
      <c r="S1" s="426"/>
      <c r="T1" s="693"/>
    </row>
    <row r="2" spans="1:23" ht="20.25" customHeight="1" x14ac:dyDescent="0.25">
      <c r="A2" s="451"/>
      <c r="B2" s="453"/>
      <c r="C2" s="438"/>
      <c r="D2" s="438"/>
      <c r="E2" s="438"/>
      <c r="F2" s="438"/>
      <c r="G2" s="438"/>
      <c r="H2" s="438"/>
      <c r="I2" s="438"/>
      <c r="J2" s="438"/>
      <c r="K2" s="438"/>
      <c r="L2" s="438"/>
      <c r="M2" s="438"/>
      <c r="N2" s="438"/>
      <c r="O2" s="438"/>
      <c r="P2" s="439"/>
      <c r="Q2" s="428" t="s">
        <v>471</v>
      </c>
      <c r="R2" s="428"/>
      <c r="S2" s="428"/>
      <c r="T2" s="694"/>
    </row>
    <row r="3" spans="1:23" ht="18.75" customHeight="1" x14ac:dyDescent="0.25">
      <c r="A3" s="451"/>
      <c r="B3" s="457" t="s">
        <v>81</v>
      </c>
      <c r="C3" s="458"/>
      <c r="D3" s="458"/>
      <c r="E3" s="458"/>
      <c r="F3" s="458"/>
      <c r="G3" s="458"/>
      <c r="H3" s="458"/>
      <c r="I3" s="458"/>
      <c r="J3" s="458"/>
      <c r="K3" s="458"/>
      <c r="L3" s="458"/>
      <c r="M3" s="458"/>
      <c r="N3" s="458"/>
      <c r="O3" s="458"/>
      <c r="P3" s="681"/>
      <c r="Q3" s="428" t="s">
        <v>472</v>
      </c>
      <c r="R3" s="428"/>
      <c r="S3" s="428"/>
      <c r="T3" s="694"/>
    </row>
    <row r="4" spans="1:23" ht="19.5" customHeight="1" thickBot="1" x14ac:dyDescent="0.3">
      <c r="A4" s="452"/>
      <c r="B4" s="356"/>
      <c r="C4" s="357"/>
      <c r="D4" s="357"/>
      <c r="E4" s="357"/>
      <c r="F4" s="357"/>
      <c r="G4" s="357"/>
      <c r="H4" s="357"/>
      <c r="I4" s="357"/>
      <c r="J4" s="357"/>
      <c r="K4" s="357"/>
      <c r="L4" s="357"/>
      <c r="M4" s="357"/>
      <c r="N4" s="357"/>
      <c r="O4" s="357"/>
      <c r="P4" s="358"/>
      <c r="Q4" s="428" t="s">
        <v>483</v>
      </c>
      <c r="R4" s="428"/>
      <c r="S4" s="428"/>
      <c r="T4" s="695"/>
    </row>
    <row r="5" spans="1:23" ht="19.5" customHeight="1" x14ac:dyDescent="0.25">
      <c r="A5" s="593"/>
      <c r="B5" s="419"/>
      <c r="C5" s="419"/>
      <c r="D5" s="419"/>
      <c r="E5" s="419"/>
      <c r="F5" s="419"/>
      <c r="G5" s="419"/>
      <c r="H5" s="419"/>
      <c r="I5" s="419"/>
      <c r="J5" s="419"/>
      <c r="K5" s="419"/>
      <c r="L5" s="419"/>
      <c r="M5" s="419"/>
      <c r="N5" s="419"/>
      <c r="O5" s="419"/>
      <c r="P5" s="419"/>
      <c r="Q5" s="419"/>
      <c r="R5" s="419"/>
      <c r="S5" s="419"/>
      <c r="T5" s="594"/>
    </row>
    <row r="6" spans="1:23" ht="24.75" customHeight="1" x14ac:dyDescent="0.25">
      <c r="A6" s="649" t="str">
        <f>CONTEXTO!A8</f>
        <v>PROCESO: GESTIÓN EDUCATIVA</v>
      </c>
      <c r="B6" s="650"/>
      <c r="C6" s="650"/>
      <c r="D6" s="650"/>
      <c r="E6" s="650"/>
      <c r="F6" s="650"/>
      <c r="G6" s="650"/>
      <c r="H6" s="650"/>
      <c r="I6" s="650"/>
      <c r="J6" s="650"/>
      <c r="K6" s="650"/>
      <c r="L6" s="650"/>
      <c r="M6" s="650"/>
      <c r="N6" s="650"/>
      <c r="O6" s="650"/>
      <c r="P6" s="650"/>
      <c r="Q6" s="650"/>
      <c r="R6" s="650"/>
      <c r="S6" s="650"/>
      <c r="T6" s="651"/>
    </row>
    <row r="7" spans="1:23" ht="66.75" customHeight="1" thickBot="1" x14ac:dyDescent="0.3">
      <c r="A7" s="652"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653"/>
      <c r="C7" s="653"/>
      <c r="D7" s="653"/>
      <c r="E7" s="653"/>
      <c r="F7" s="653"/>
      <c r="G7" s="653"/>
      <c r="H7" s="653"/>
      <c r="I7" s="653"/>
      <c r="J7" s="653"/>
      <c r="K7" s="653"/>
      <c r="L7" s="653"/>
      <c r="M7" s="653"/>
      <c r="N7" s="653"/>
      <c r="O7" s="653"/>
      <c r="P7" s="653"/>
      <c r="Q7" s="653"/>
      <c r="R7" s="653"/>
      <c r="S7" s="653"/>
      <c r="T7" s="654"/>
    </row>
    <row r="8" spans="1:23" ht="19.5" customHeight="1" thickBot="1" x14ac:dyDescent="0.3">
      <c r="A8" s="675"/>
      <c r="B8" s="675"/>
      <c r="C8" s="675"/>
      <c r="D8" s="675"/>
      <c r="E8" s="675"/>
      <c r="F8" s="675"/>
      <c r="G8" s="675"/>
      <c r="H8" s="675"/>
      <c r="I8" s="675"/>
      <c r="J8" s="675"/>
      <c r="K8" s="675"/>
      <c r="L8" s="675"/>
      <c r="M8" s="675"/>
      <c r="N8" s="675"/>
      <c r="O8" s="675"/>
      <c r="P8" s="675"/>
      <c r="Q8" s="675"/>
      <c r="R8" s="675"/>
      <c r="S8" s="675"/>
      <c r="T8" s="676"/>
    </row>
    <row r="9" spans="1:23" ht="37.5" customHeight="1" x14ac:dyDescent="0.25">
      <c r="A9" s="682" t="s">
        <v>69</v>
      </c>
      <c r="B9" s="683"/>
      <c r="C9" s="686" t="s">
        <v>82</v>
      </c>
      <c r="D9" s="687"/>
      <c r="E9" s="687"/>
      <c r="F9" s="687"/>
      <c r="G9" s="687"/>
      <c r="H9" s="687"/>
      <c r="I9" s="687"/>
      <c r="J9" s="687"/>
      <c r="K9" s="687"/>
      <c r="L9" s="687"/>
      <c r="M9" s="687"/>
      <c r="N9" s="687"/>
      <c r="O9" s="687"/>
      <c r="P9" s="687"/>
      <c r="Q9" s="687"/>
      <c r="R9" s="687"/>
      <c r="S9" s="687"/>
      <c r="T9" s="688"/>
    </row>
    <row r="10" spans="1:23" ht="25.5" customHeight="1" x14ac:dyDescent="0.25">
      <c r="A10" s="684"/>
      <c r="B10" s="685"/>
      <c r="C10" s="66" t="s">
        <v>43</v>
      </c>
      <c r="D10" s="66" t="s">
        <v>44</v>
      </c>
      <c r="E10" s="66" t="s">
        <v>45</v>
      </c>
      <c r="F10" s="66" t="s">
        <v>46</v>
      </c>
      <c r="G10" s="66" t="s">
        <v>47</v>
      </c>
      <c r="H10" s="66" t="s">
        <v>48</v>
      </c>
      <c r="I10" s="66" t="s">
        <v>49</v>
      </c>
      <c r="J10" s="66" t="s">
        <v>50</v>
      </c>
      <c r="K10" s="66" t="s">
        <v>51</v>
      </c>
      <c r="L10" s="66" t="s">
        <v>52</v>
      </c>
      <c r="M10" s="66" t="s">
        <v>53</v>
      </c>
      <c r="N10" s="66" t="s">
        <v>54</v>
      </c>
      <c r="O10" s="66" t="s">
        <v>55</v>
      </c>
      <c r="P10" s="66" t="s">
        <v>56</v>
      </c>
      <c r="Q10" s="66" t="s">
        <v>57</v>
      </c>
      <c r="R10" s="67" t="s">
        <v>58</v>
      </c>
      <c r="S10" s="70" t="s">
        <v>59</v>
      </c>
      <c r="T10" s="83" t="s">
        <v>83</v>
      </c>
    </row>
    <row r="11" spans="1:23" ht="44.25" customHeight="1" x14ac:dyDescent="0.25">
      <c r="A11" s="689" t="str">
        <f>DESCRIPCION!A10</f>
        <v>Posibilidad de la utilizaciòn del cargo, para favorecer a un tercero en la realizaciòn de un tramite</v>
      </c>
      <c r="B11" s="690"/>
      <c r="C11" s="203">
        <v>5</v>
      </c>
      <c r="D11" s="203">
        <v>3</v>
      </c>
      <c r="E11" s="203">
        <v>4</v>
      </c>
      <c r="F11" s="203">
        <v>5</v>
      </c>
      <c r="G11" s="203">
        <v>5</v>
      </c>
      <c r="H11" s="203">
        <v>4</v>
      </c>
      <c r="I11" s="203"/>
      <c r="J11" s="203"/>
      <c r="K11" s="203"/>
      <c r="L11" s="203"/>
      <c r="M11" s="203"/>
      <c r="N11" s="203"/>
      <c r="O11" s="203"/>
      <c r="P11" s="203"/>
      <c r="Q11" s="203"/>
      <c r="R11" s="94">
        <f>SUM(C11:Q11)</f>
        <v>26</v>
      </c>
      <c r="S11" s="101">
        <f t="shared" ref="S11:S20" si="0">IF(ISERROR(AVERAGE(C11:Q11)),0,AVERAGE(C11:Q11))</f>
        <v>4.333333333333333</v>
      </c>
      <c r="T11" s="73" t="str">
        <f>IF(AND(S11&gt;=1,S11&lt;1.5),"Rara Vez",IF(AND(S11&gt;=1.6,S11&lt;2.5),"Improbable",IF(AND(S11&gt;=2.6,S11&lt;3.5),"Posible",IF(AND(S11&gt;=3.6,S11&lt;4.5),"Probable",IF(AND(S11&gt;=4.6),"Casi Seguro"," ")))))</f>
        <v>Probable</v>
      </c>
      <c r="W11" s="71"/>
    </row>
    <row r="12" spans="1:23" ht="38.25" customHeight="1" x14ac:dyDescent="0.25">
      <c r="A12" s="691">
        <f>DESCRIPCION!A13</f>
        <v>0</v>
      </c>
      <c r="B12" s="692"/>
      <c r="C12" s="203"/>
      <c r="D12" s="203"/>
      <c r="E12" s="203"/>
      <c r="F12" s="203"/>
      <c r="G12" s="203"/>
      <c r="H12" s="203"/>
      <c r="I12" s="203"/>
      <c r="J12" s="203"/>
      <c r="K12" s="203"/>
      <c r="L12" s="203"/>
      <c r="M12" s="203"/>
      <c r="N12" s="203"/>
      <c r="O12" s="203"/>
      <c r="P12" s="203"/>
      <c r="Q12" s="203"/>
      <c r="R12" s="94">
        <f>SUM(C12:Q12)</f>
        <v>0</v>
      </c>
      <c r="S12" s="101">
        <f t="shared" si="0"/>
        <v>0</v>
      </c>
      <c r="T12" s="73" t="str">
        <f>IF(AND(S12&gt;=1,S12&lt;1.5),"Rara Vez",IF(AND(S12&gt;=1.6,S12&lt;2.5),"Improbable",IF(AND(S12&gt;=2.6,S12&lt;3.5),"Posible",IF(AND(S12&gt;=3.6,S12&lt;4.5),"Probable",IF(AND(S12&gt;=4.6),"Casi Seguro"," ")))))</f>
        <v xml:space="preserve"> </v>
      </c>
      <c r="W12" s="71"/>
    </row>
    <row r="13" spans="1:23" ht="39.75" customHeight="1" x14ac:dyDescent="0.25">
      <c r="A13" s="689">
        <f>DESCRIPCION!A16</f>
        <v>0</v>
      </c>
      <c r="B13" s="690"/>
      <c r="C13" s="203"/>
      <c r="D13" s="203"/>
      <c r="E13" s="203"/>
      <c r="F13" s="203"/>
      <c r="G13" s="203"/>
      <c r="H13" s="203"/>
      <c r="I13" s="203"/>
      <c r="J13" s="203"/>
      <c r="K13" s="203"/>
      <c r="L13" s="203"/>
      <c r="M13" s="203"/>
      <c r="N13" s="203"/>
      <c r="O13" s="203"/>
      <c r="P13" s="203"/>
      <c r="Q13" s="203"/>
      <c r="R13" s="94">
        <f t="shared" ref="R13:R20" si="1">SUM(C13:Q13)</f>
        <v>0</v>
      </c>
      <c r="S13" s="101">
        <f t="shared" si="0"/>
        <v>0</v>
      </c>
      <c r="T13" s="73" t="str">
        <f t="shared" ref="T13:T20" si="2">IF(AND(S13&gt;=1,S13&lt;1.5),"Rara Vez",IF(AND(S13&gt;=1.6,S13&lt;2.5),"Improbable",IF(AND(S13&gt;=2.6,S13&lt;3.5),"Posible",IF(AND(S13&gt;=3.6,S13&lt;4.5),"Probable",IF(AND(S13&gt;=4.6),"Casi Seguro"," ")))))</f>
        <v xml:space="preserve"> </v>
      </c>
    </row>
    <row r="14" spans="1:23" ht="39.75" customHeight="1" x14ac:dyDescent="0.25">
      <c r="A14" s="677" t="str">
        <f>DESCRIPCION!A19</f>
        <v>d</v>
      </c>
      <c r="B14" s="678"/>
      <c r="C14" s="203"/>
      <c r="D14" s="203"/>
      <c r="E14" s="203"/>
      <c r="F14" s="203"/>
      <c r="G14" s="203"/>
      <c r="H14" s="203"/>
      <c r="I14" s="203"/>
      <c r="J14" s="203"/>
      <c r="K14" s="203"/>
      <c r="L14" s="203"/>
      <c r="M14" s="203"/>
      <c r="N14" s="203"/>
      <c r="O14" s="203"/>
      <c r="P14" s="203"/>
      <c r="Q14" s="203"/>
      <c r="R14" s="94">
        <f t="shared" si="1"/>
        <v>0</v>
      </c>
      <c r="S14" s="101">
        <f t="shared" si="0"/>
        <v>0</v>
      </c>
      <c r="T14" s="73" t="str">
        <f t="shared" si="2"/>
        <v xml:space="preserve"> </v>
      </c>
    </row>
    <row r="15" spans="1:23" ht="39.75" customHeight="1" x14ac:dyDescent="0.25">
      <c r="A15" s="677" t="str">
        <f>DESCRIPCION!A22</f>
        <v>e</v>
      </c>
      <c r="B15" s="678"/>
      <c r="C15" s="203"/>
      <c r="D15" s="203"/>
      <c r="E15" s="203"/>
      <c r="F15" s="203"/>
      <c r="G15" s="203"/>
      <c r="H15" s="203"/>
      <c r="I15" s="203"/>
      <c r="J15" s="203"/>
      <c r="K15" s="203"/>
      <c r="L15" s="203"/>
      <c r="M15" s="203"/>
      <c r="N15" s="203"/>
      <c r="O15" s="203"/>
      <c r="P15" s="203"/>
      <c r="Q15" s="203"/>
      <c r="R15" s="94">
        <f t="shared" si="1"/>
        <v>0</v>
      </c>
      <c r="S15" s="101">
        <f t="shared" si="0"/>
        <v>0</v>
      </c>
      <c r="T15" s="73" t="str">
        <f t="shared" si="2"/>
        <v xml:space="preserve"> </v>
      </c>
    </row>
    <row r="16" spans="1:23" ht="39.75" customHeight="1" x14ac:dyDescent="0.25">
      <c r="A16" s="677" t="str">
        <f>DESCRIPCION!A25</f>
        <v>f</v>
      </c>
      <c r="B16" s="678"/>
      <c r="C16" s="203"/>
      <c r="D16" s="203"/>
      <c r="E16" s="203"/>
      <c r="F16" s="203"/>
      <c r="G16" s="203"/>
      <c r="H16" s="203"/>
      <c r="I16" s="203"/>
      <c r="J16" s="203"/>
      <c r="K16" s="203"/>
      <c r="L16" s="203"/>
      <c r="M16" s="203"/>
      <c r="N16" s="203"/>
      <c r="O16" s="203"/>
      <c r="P16" s="203"/>
      <c r="Q16" s="203"/>
      <c r="R16" s="94">
        <f t="shared" si="1"/>
        <v>0</v>
      </c>
      <c r="S16" s="101">
        <f t="shared" si="0"/>
        <v>0</v>
      </c>
      <c r="T16" s="73" t="str">
        <f t="shared" si="2"/>
        <v xml:space="preserve"> </v>
      </c>
    </row>
    <row r="17" spans="1:20" ht="39.75" customHeight="1" x14ac:dyDescent="0.25">
      <c r="A17" s="677" t="str">
        <f>DESCRIPCION!A28</f>
        <v>g</v>
      </c>
      <c r="B17" s="678"/>
      <c r="C17" s="203"/>
      <c r="D17" s="203"/>
      <c r="E17" s="203"/>
      <c r="F17" s="203"/>
      <c r="G17" s="203"/>
      <c r="H17" s="203"/>
      <c r="I17" s="203"/>
      <c r="J17" s="203"/>
      <c r="K17" s="203"/>
      <c r="L17" s="203"/>
      <c r="M17" s="203"/>
      <c r="N17" s="203"/>
      <c r="O17" s="203"/>
      <c r="P17" s="203"/>
      <c r="Q17" s="203"/>
      <c r="R17" s="94">
        <f t="shared" si="1"/>
        <v>0</v>
      </c>
      <c r="S17" s="101">
        <f t="shared" si="0"/>
        <v>0</v>
      </c>
      <c r="T17" s="73" t="str">
        <f t="shared" si="2"/>
        <v xml:space="preserve"> </v>
      </c>
    </row>
    <row r="18" spans="1:20" ht="39.75" customHeight="1" x14ac:dyDescent="0.25">
      <c r="A18" s="677" t="str">
        <f>DESCRIPCION!A31</f>
        <v>h</v>
      </c>
      <c r="B18" s="678"/>
      <c r="C18" s="203"/>
      <c r="D18" s="203"/>
      <c r="E18" s="203"/>
      <c r="F18" s="203"/>
      <c r="G18" s="203"/>
      <c r="H18" s="203"/>
      <c r="I18" s="203"/>
      <c r="J18" s="203"/>
      <c r="K18" s="203"/>
      <c r="L18" s="203"/>
      <c r="M18" s="203"/>
      <c r="N18" s="203"/>
      <c r="O18" s="203"/>
      <c r="P18" s="203"/>
      <c r="Q18" s="203"/>
      <c r="R18" s="94">
        <f t="shared" si="1"/>
        <v>0</v>
      </c>
      <c r="S18" s="101">
        <f t="shared" si="0"/>
        <v>0</v>
      </c>
      <c r="T18" s="73" t="str">
        <f t="shared" si="2"/>
        <v xml:space="preserve"> </v>
      </c>
    </row>
    <row r="19" spans="1:20" ht="39.75" customHeight="1" x14ac:dyDescent="0.25">
      <c r="A19" s="677" t="str">
        <f>DESCRIPCION!A34</f>
        <v>i</v>
      </c>
      <c r="B19" s="678"/>
      <c r="C19" s="203"/>
      <c r="D19" s="203"/>
      <c r="E19" s="203"/>
      <c r="F19" s="203"/>
      <c r="G19" s="203"/>
      <c r="H19" s="203"/>
      <c r="I19" s="203"/>
      <c r="J19" s="203"/>
      <c r="K19" s="203"/>
      <c r="L19" s="203"/>
      <c r="M19" s="203"/>
      <c r="N19" s="203"/>
      <c r="O19" s="203"/>
      <c r="P19" s="203"/>
      <c r="Q19" s="203"/>
      <c r="R19" s="94">
        <f t="shared" si="1"/>
        <v>0</v>
      </c>
      <c r="S19" s="101">
        <f t="shared" si="0"/>
        <v>0</v>
      </c>
      <c r="T19" s="73" t="str">
        <f t="shared" si="2"/>
        <v xml:space="preserve"> </v>
      </c>
    </row>
    <row r="20" spans="1:20" ht="39.75" customHeight="1" thickBot="1" x14ac:dyDescent="0.3">
      <c r="A20" s="679" t="str">
        <f>DESCRIPCION!A37</f>
        <v>j</v>
      </c>
      <c r="B20" s="680"/>
      <c r="C20" s="203"/>
      <c r="D20" s="203"/>
      <c r="E20" s="203"/>
      <c r="F20" s="203"/>
      <c r="G20" s="203"/>
      <c r="H20" s="203"/>
      <c r="I20" s="203"/>
      <c r="J20" s="203"/>
      <c r="K20" s="203"/>
      <c r="L20" s="203"/>
      <c r="M20" s="203"/>
      <c r="N20" s="203"/>
      <c r="O20" s="203"/>
      <c r="P20" s="203"/>
      <c r="Q20" s="203"/>
      <c r="R20" s="95">
        <f t="shared" si="1"/>
        <v>0</v>
      </c>
      <c r="S20" s="102">
        <f t="shared" si="0"/>
        <v>0</v>
      </c>
      <c r="T20" s="84"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sheetPr>
  <dimension ref="A1:F22"/>
  <sheetViews>
    <sheetView zoomScale="58" zoomScaleNormal="58" workbookViewId="0">
      <selection activeCell="A13" sqref="A13"/>
    </sheetView>
  </sheetViews>
  <sheetFormatPr baseColWidth="10" defaultColWidth="11.44140625" defaultRowHeight="13.8" x14ac:dyDescent="0.25"/>
  <cols>
    <col min="1" max="1" width="34" style="1" customWidth="1"/>
    <col min="2" max="2" width="22.44140625" style="1" customWidth="1"/>
    <col min="3" max="3" width="24.109375" style="1" customWidth="1"/>
    <col min="4" max="4" width="32.6640625" style="1" customWidth="1"/>
    <col min="5" max="5" width="39.44140625" style="1" customWidth="1"/>
    <col min="6" max="6" width="17.88671875" style="1" customWidth="1"/>
    <col min="7" max="16384" width="11.44140625" style="1"/>
  </cols>
  <sheetData>
    <row r="1" spans="1:6" ht="22.5" customHeight="1" x14ac:dyDescent="0.25">
      <c r="A1" s="710"/>
      <c r="B1" s="420" t="str">
        <f>CONTEXTO!B1</f>
        <v>PROCESO: GESTIÓN EDUCATIVA</v>
      </c>
      <c r="C1" s="420"/>
      <c r="D1" s="420"/>
      <c r="E1" s="29" t="s">
        <v>484</v>
      </c>
      <c r="F1" s="693"/>
    </row>
    <row r="2" spans="1:6" ht="15.75" customHeight="1" x14ac:dyDescent="0.25">
      <c r="A2" s="472"/>
      <c r="B2" s="421"/>
      <c r="C2" s="421"/>
      <c r="D2" s="421"/>
      <c r="E2" s="30" t="s">
        <v>471</v>
      </c>
      <c r="F2" s="694"/>
    </row>
    <row r="3" spans="1:6" ht="15" customHeight="1" x14ac:dyDescent="0.25">
      <c r="A3" s="472"/>
      <c r="B3" s="421" t="s">
        <v>85</v>
      </c>
      <c r="C3" s="421"/>
      <c r="D3" s="421"/>
      <c r="E3" s="30" t="s">
        <v>472</v>
      </c>
      <c r="F3" s="694"/>
    </row>
    <row r="4" spans="1:6" ht="15.75" customHeight="1" x14ac:dyDescent="0.25">
      <c r="A4" s="707"/>
      <c r="B4" s="421"/>
      <c r="C4" s="421"/>
      <c r="D4" s="421"/>
      <c r="E4" s="30" t="s">
        <v>485</v>
      </c>
      <c r="F4" s="694"/>
    </row>
    <row r="5" spans="1:6" ht="15.75" customHeight="1" x14ac:dyDescent="0.25">
      <c r="A5" s="707"/>
      <c r="B5" s="708"/>
      <c r="C5" s="708"/>
      <c r="D5" s="708"/>
      <c r="E5" s="708"/>
      <c r="F5" s="709"/>
    </row>
    <row r="6" spans="1:6" x14ac:dyDescent="0.25">
      <c r="A6" s="476" t="str">
        <f>CONTEXTO!A8</f>
        <v>PROCESO: GESTIÓN EDUCATIVA</v>
      </c>
      <c r="B6" s="477"/>
      <c r="C6" s="477"/>
      <c r="D6" s="477"/>
      <c r="E6" s="477"/>
      <c r="F6" s="478"/>
    </row>
    <row r="7" spans="1:6" ht="13.5" customHeight="1" x14ac:dyDescent="0.25">
      <c r="A7" s="476"/>
      <c r="B7" s="477"/>
      <c r="C7" s="477"/>
      <c r="D7" s="477"/>
      <c r="E7" s="477"/>
      <c r="F7" s="478"/>
    </row>
    <row r="8" spans="1:6" ht="59.25" customHeight="1" x14ac:dyDescent="0.25">
      <c r="A8" s="712"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8" s="713"/>
      <c r="C8" s="713"/>
      <c r="D8" s="713"/>
      <c r="E8" s="713"/>
      <c r="F8" s="714"/>
    </row>
    <row r="9" spans="1:6" ht="14.4" thickBot="1" x14ac:dyDescent="0.3">
      <c r="A9" s="715"/>
      <c r="B9" s="716"/>
      <c r="C9" s="716"/>
      <c r="D9" s="716"/>
      <c r="E9" s="716"/>
      <c r="F9" s="717"/>
    </row>
    <row r="10" spans="1:6" ht="14.4" thickBot="1" x14ac:dyDescent="0.3">
      <c r="A10" s="700"/>
      <c r="B10" s="675"/>
      <c r="C10" s="675"/>
      <c r="D10" s="675"/>
      <c r="E10" s="675"/>
      <c r="F10" s="675"/>
    </row>
    <row r="11" spans="1:6" ht="51" customHeight="1" x14ac:dyDescent="0.25">
      <c r="A11" s="703" t="s">
        <v>87</v>
      </c>
      <c r="B11" s="701" t="s">
        <v>88</v>
      </c>
      <c r="C11" s="701" t="s">
        <v>89</v>
      </c>
      <c r="D11" s="701"/>
      <c r="E11" s="701"/>
      <c r="F11" s="702"/>
    </row>
    <row r="12" spans="1:6" x14ac:dyDescent="0.25">
      <c r="A12" s="704"/>
      <c r="B12" s="711"/>
      <c r="C12" s="711" t="s">
        <v>90</v>
      </c>
      <c r="D12" s="711"/>
      <c r="E12" s="705" t="s">
        <v>91</v>
      </c>
      <c r="F12" s="706"/>
    </row>
    <row r="13" spans="1:6" ht="174" customHeight="1" x14ac:dyDescent="0.25">
      <c r="A13" s="205" t="str">
        <f>DESCRIPCION!A10</f>
        <v>Posibilidad de la utilizaciòn del cargo, para favorecer a un tercero en la realizaciòn de un tramite</v>
      </c>
      <c r="B13" s="201" t="s">
        <v>151</v>
      </c>
      <c r="C13" s="465" t="str">
        <f>IF(B13="5. CATASTROFICO",+NOOO!$C$28,IF(B13="4. MAYOR",+NOOO!$C$29,IF(B13="3. MODERADO",+NOOO!$C$30,IF(B13="2. MENOR",+NOOO!$C$31,IF(B13="1. INSIGNIFICANTE",NOOO!$C$32,"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3" s="465"/>
      <c r="E13" s="696" t="str">
        <f>IF(B13="5. CATASTROFICO",+NOOO!$B$28,IF(B13="4. MAYOR",+NOOO!$B$29,IF(B13="3. MODERADO",+NOOO!$B$30,IF(B13="2. MENOR",+NOOO!$B$31,IF(B13="1. INSIGNIFICANTE",NOOO!$B$32,"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3" s="697"/>
    </row>
    <row r="14" spans="1:6" ht="174" customHeight="1" x14ac:dyDescent="0.25">
      <c r="A14" s="205">
        <f>DESCRIPCION!A16</f>
        <v>0</v>
      </c>
      <c r="B14" s="201" t="s">
        <v>153</v>
      </c>
      <c r="C14" s="465"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465"/>
      <c r="E14" s="696"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697"/>
    </row>
    <row r="15" spans="1:6" ht="174" customHeight="1" x14ac:dyDescent="0.25">
      <c r="A15" s="239"/>
      <c r="B15" s="201"/>
      <c r="C15" s="465" t="str">
        <f>IF(B15="5. CATASTROFICO",+NOOO!$C$28,IF(B15="4. MAYOR",+NOOO!$C$29,IF(B15="3. MODERADO",+NOOO!$C$30,IF(B15="2. MENOR",+NOOO!$C$31,IF(B15="1. INSIGNIFICANTE",NOOO!$C$32," ")))))</f>
        <v xml:space="preserve"> </v>
      </c>
      <c r="D15" s="465"/>
      <c r="E15" s="696" t="str">
        <f>IF(B15="5. CATASTROFICO",+NOOO!$B$28,IF(B15="4. MAYOR",+NOOO!$B$29,IF(B15="3. MODERADO",+NOOO!$B$30,IF(B15="2. MENOR",+NOOO!$B$31,IF(B15="1. INSIGNIFICANTE",NOOO!$B$32," ")))))</f>
        <v xml:space="preserve"> </v>
      </c>
      <c r="F15" s="697"/>
    </row>
    <row r="16" spans="1:6" ht="174" customHeight="1" x14ac:dyDescent="0.25">
      <c r="A16" s="206"/>
      <c r="B16" s="201" t="s">
        <v>92</v>
      </c>
      <c r="C16" s="465" t="str">
        <f>IF(B16="5. CATASTROFICO",+NOOO!$C$28,IF(B16="4. MAYOR",+NOOO!$C$29,IF(B16="3. MODERADO",+NOOO!$C$30,IF(B16="2. MENOR",+NOOO!$C$31,IF(B16="1. INSIGNIFICANTE",NOOO!$C$32," ")))))</f>
        <v xml:space="preserve"> </v>
      </c>
      <c r="D16" s="465"/>
      <c r="E16" s="696" t="str">
        <f>IF(B16="5. CATASTROFICO",+NOOO!$B$28,IF(B16="4. MAYOR",+NOOO!$B$29,IF(B16="3. MODERADO",+NOOO!$B$30,IF(B16="2. MENOR",+NOOO!$B$31,IF(B16="1. INSIGNIFICANTE",NOOO!$B$32," ")))))</f>
        <v xml:space="preserve"> </v>
      </c>
      <c r="F16" s="697"/>
    </row>
    <row r="17" spans="1:6" ht="174" customHeight="1" x14ac:dyDescent="0.25">
      <c r="A17" s="206"/>
      <c r="B17" s="201" t="s">
        <v>92</v>
      </c>
      <c r="C17" s="465" t="str">
        <f>IF(B17="5. CATASTROFICO",+NOOO!$C$28,IF(B17="4. MAYOR",+NOOO!$C$29,IF(B17="3. MODERADO",+NOOO!$C$30,IF(B17="2. MENOR",+NOOO!$C$31,IF(B17="1. INSIGNIFICANTE",NOOO!$C$32," ")))))</f>
        <v xml:space="preserve"> </v>
      </c>
      <c r="D17" s="465"/>
      <c r="E17" s="696" t="str">
        <f>IF(B17="5. CATASTROFICO",+NOOO!$B$28,IF(B17="4. MAYOR",+NOOO!$B$29,IF(B17="3. MODERADO",+NOOO!$B$30,IF(B17="2. MENOR",+NOOO!$B$31,IF(B17="1. INSIGNIFICANTE",NOOO!$B$32," ")))))</f>
        <v xml:space="preserve"> </v>
      </c>
      <c r="F17" s="697"/>
    </row>
    <row r="18" spans="1:6" ht="174" customHeight="1" x14ac:dyDescent="0.25">
      <c r="A18" s="206"/>
      <c r="B18" s="201" t="s">
        <v>92</v>
      </c>
      <c r="C18" s="465" t="str">
        <f>IF(B18="5. CATASTROFICO",+NOOO!$C$28,IF(B18="4. MAYOR",+NOOO!$C$29,IF(B18="3. MODERADO",+NOOO!$C$30,IF(B18="2. MENOR",+NOOO!$C$31,IF(B18="1. INSIGNIFICANTE",NOOO!$C$32," ")))))</f>
        <v xml:space="preserve"> </v>
      </c>
      <c r="D18" s="465"/>
      <c r="E18" s="696" t="str">
        <f>IF(B18="5. CATASTROFICO",+NOOO!$B$28,IF(B18="4. MAYOR",+NOOO!$B$29,IF(B18="3. MODERADO",+NOOO!$B$30,IF(B18="2. MENOR",+NOOO!$B$31,IF(B18="1. INSIGNIFICANTE",NOOO!$B$32," ")))))</f>
        <v xml:space="preserve"> </v>
      </c>
      <c r="F18" s="697"/>
    </row>
    <row r="19" spans="1:6" ht="174" customHeight="1" x14ac:dyDescent="0.25">
      <c r="A19" s="206"/>
      <c r="B19" s="201" t="s">
        <v>92</v>
      </c>
      <c r="C19" s="465" t="str">
        <f>IF(B19="5. CATASTROFICO",+NOOO!$C$28,IF(B19="4. MAYOR",+NOOO!$C$29,IF(B19="3. MODERADO",+NOOO!$C$30,IF(B19="2. MENOR",+NOOO!$C$31,IF(B19="1. INSIGNIFICANTE",NOOO!$C$32," ")))))</f>
        <v xml:space="preserve"> </v>
      </c>
      <c r="D19" s="465"/>
      <c r="E19" s="696" t="str">
        <f>IF(B19="5. CATASTROFICO",+NOOO!$B$28,IF(B19="4. MAYOR",+NOOO!$B$29,IF(B19="3. MODERADO",+NOOO!$B$30,IF(B19="2. MENOR",+NOOO!$B$31,IF(B19="1. INSIGNIFICANTE",NOOO!$B$32," ")))))</f>
        <v xml:space="preserve"> </v>
      </c>
      <c r="F19" s="697"/>
    </row>
    <row r="20" spans="1:6" ht="174" customHeight="1" x14ac:dyDescent="0.25">
      <c r="A20" s="206"/>
      <c r="B20" s="201" t="s">
        <v>92</v>
      </c>
      <c r="C20" s="465" t="str">
        <f>IF(B20="5. CATASTROFICO",+NOOO!$C$28,IF(B20="4. MAYOR",+NOOO!$C$29,IF(B20="3. MODERADO",+NOOO!$C$30,IF(B20="2. MENOR",+NOOO!$C$31,IF(B20="1. INSIGNIFICANTE",NOOO!$C$32," ")))))</f>
        <v xml:space="preserve"> </v>
      </c>
      <c r="D20" s="465"/>
      <c r="E20" s="696" t="str">
        <f>IF(B20="5. CATASTROFICO",+NOOO!$B$28,IF(B20="4. MAYOR",+NOOO!$B$29,IF(B20="3. MODERADO",+NOOO!$B$30,IF(B20="2. MENOR",+NOOO!$B$31,IF(B20="1. INSIGNIFICANTE",NOOO!$B$32," ")))))</f>
        <v xml:space="preserve"> </v>
      </c>
      <c r="F20" s="697"/>
    </row>
    <row r="21" spans="1:6" ht="188.25" customHeight="1" x14ac:dyDescent="0.25">
      <c r="A21" s="206"/>
      <c r="B21" s="201" t="s">
        <v>92</v>
      </c>
      <c r="C21" s="465" t="str">
        <f>IF(B21="5. CATASTROFICO",+NOOO!$C$28,IF(B21="4. MAYOR",+NOOO!$C$29,IF(B21="3. MODERADO",+NOOO!$C$30,IF(B21="2. MENOR",+NOOO!$C$31,IF(B21="1. INSIGNIFICANTE",NOOO!$C$32," ")))))</f>
        <v xml:space="preserve"> </v>
      </c>
      <c r="D21" s="465"/>
      <c r="E21" s="696" t="str">
        <f>IF(B21="5. CATASTROFICO",+NOOO!$B$28,IF(B21="4. MAYOR",+NOOO!$B$29,IF(B21="3. MODERADO",+NOOO!$B$30,IF(B21="2. MENOR",+NOOO!$B$31,IF(B21="1. INSIGNIFICANTE",NOOO!$B$32," ")))))</f>
        <v xml:space="preserve"> </v>
      </c>
      <c r="F21" s="697"/>
    </row>
    <row r="22" spans="1:6" ht="183" customHeight="1" thickBot="1" x14ac:dyDescent="0.3">
      <c r="A22" s="207"/>
      <c r="B22" s="208" t="s">
        <v>92</v>
      </c>
      <c r="C22" s="367" t="str">
        <f>IF(B22="5. CATASTROFICO",+NOOO!$C$28,IF(B22="4. MAYOR",+NOOO!$C$29,IF(B22="3. MODERADO",+NOOO!$C$30,IF(B22="2. MENOR",+NOOO!$C$31,IF(B22="1. INSIGNIFICANTE",NOOO!$C$32," ")))))</f>
        <v xml:space="preserve"> </v>
      </c>
      <c r="D22" s="367"/>
      <c r="E22" s="698" t="str">
        <f>IF(B22="5. CATASTROFICO",+NOOO!$B$28,IF(B22="4. MAYOR",+NOOO!$B$29,IF(B22="3. MODERADO",+NOOO!$B$30,IF(B22="2. MENOR",+NOOO!$B$31,IF(B22="1. INSIGNIFICANTE",NOOO!$B$32," ")))))</f>
        <v xml:space="preserve"> </v>
      </c>
      <c r="F22" s="699"/>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4"/>
  <sheetViews>
    <sheetView zoomScale="85" zoomScaleNormal="85" workbookViewId="0">
      <selection activeCell="C1" sqref="C1:E4"/>
    </sheetView>
  </sheetViews>
  <sheetFormatPr baseColWidth="10" defaultColWidth="11.44140625" defaultRowHeight="13.8" x14ac:dyDescent="0.25"/>
  <cols>
    <col min="1" max="1" width="34" style="1" customWidth="1"/>
    <col min="2" max="2" width="91" style="1" customWidth="1"/>
    <col min="3" max="3" width="16.44140625" style="1" customWidth="1"/>
    <col min="4" max="4" width="10.33203125" style="1" customWidth="1"/>
    <col min="5" max="5" width="8.33203125" style="1" customWidth="1"/>
    <col min="6" max="6" width="16.33203125" style="1" customWidth="1"/>
    <col min="7" max="16384" width="11.44140625" style="1"/>
  </cols>
  <sheetData>
    <row r="1" spans="1:6" ht="22.5" customHeight="1" x14ac:dyDescent="0.25">
      <c r="A1" s="467"/>
      <c r="B1" s="420" t="str">
        <f>CONTEXTO!B1</f>
        <v>PROCESO: GESTIÓN EDUCATIVA</v>
      </c>
      <c r="C1" s="728" t="s">
        <v>486</v>
      </c>
      <c r="D1" s="728"/>
      <c r="E1" s="728"/>
      <c r="F1" s="730"/>
    </row>
    <row r="2" spans="1:6" ht="15.75" customHeight="1" x14ac:dyDescent="0.25">
      <c r="A2" s="468"/>
      <c r="B2" s="421"/>
      <c r="C2" s="729" t="s">
        <v>471</v>
      </c>
      <c r="D2" s="729"/>
      <c r="E2" s="729"/>
      <c r="F2" s="731"/>
    </row>
    <row r="3" spans="1:6" ht="15" customHeight="1" x14ac:dyDescent="0.25">
      <c r="A3" s="468"/>
      <c r="B3" s="421" t="s">
        <v>93</v>
      </c>
      <c r="C3" s="729" t="s">
        <v>472</v>
      </c>
      <c r="D3" s="729"/>
      <c r="E3" s="729"/>
      <c r="F3" s="731"/>
    </row>
    <row r="4" spans="1:6" ht="15.75" customHeight="1" x14ac:dyDescent="0.25">
      <c r="A4" s="468"/>
      <c r="B4" s="421"/>
      <c r="C4" s="729" t="s">
        <v>487</v>
      </c>
      <c r="D4" s="729"/>
      <c r="E4" s="729"/>
      <c r="F4" s="731"/>
    </row>
    <row r="5" spans="1:6" ht="15.75" customHeight="1" x14ac:dyDescent="0.25">
      <c r="A5" s="718"/>
      <c r="B5" s="719"/>
      <c r="C5" s="719"/>
      <c r="D5" s="719"/>
      <c r="E5" s="719"/>
      <c r="F5" s="720"/>
    </row>
    <row r="6" spans="1:6" x14ac:dyDescent="0.25">
      <c r="A6" s="476" t="str">
        <f>+CONTEXTO!A8</f>
        <v>PROCESO: GESTIÓN EDUCATIVA</v>
      </c>
      <c r="B6" s="477"/>
      <c r="C6" s="477"/>
      <c r="D6" s="477"/>
      <c r="E6" s="477"/>
      <c r="F6" s="478"/>
    </row>
    <row r="7" spans="1:6" ht="12.75" customHeight="1" x14ac:dyDescent="0.25">
      <c r="A7" s="476"/>
      <c r="B7" s="477"/>
      <c r="C7" s="477"/>
      <c r="D7" s="477"/>
      <c r="E7" s="477"/>
      <c r="F7" s="478"/>
    </row>
    <row r="8" spans="1:6" ht="60.75" customHeight="1" x14ac:dyDescent="0.25">
      <c r="A8" s="479"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8" s="480"/>
      <c r="C8" s="480"/>
      <c r="D8" s="480"/>
      <c r="E8" s="480"/>
      <c r="F8" s="481"/>
    </row>
    <row r="9" spans="1:6" ht="3.75" customHeight="1" thickBot="1" x14ac:dyDescent="0.3">
      <c r="A9" s="482"/>
      <c r="B9" s="483"/>
      <c r="C9" s="483"/>
      <c r="D9" s="483"/>
      <c r="E9" s="483"/>
      <c r="F9" s="484"/>
    </row>
    <row r="10" spans="1:6" ht="13.5" customHeight="1" thickBot="1" x14ac:dyDescent="0.3">
      <c r="A10" s="485"/>
      <c r="B10" s="485"/>
      <c r="C10" s="485"/>
      <c r="D10" s="485"/>
      <c r="E10" s="485"/>
      <c r="F10" s="485"/>
    </row>
    <row r="11" spans="1:6" ht="34.5" customHeight="1" x14ac:dyDescent="0.25">
      <c r="A11" s="721" t="s">
        <v>94</v>
      </c>
      <c r="B11" s="488" t="s">
        <v>95</v>
      </c>
      <c r="C11" s="488"/>
      <c r="D11" s="736" t="s">
        <v>96</v>
      </c>
      <c r="E11" s="736"/>
      <c r="F11" s="732" t="s">
        <v>97</v>
      </c>
    </row>
    <row r="12" spans="1:6" ht="21" customHeight="1" x14ac:dyDescent="0.25">
      <c r="A12" s="722"/>
      <c r="B12" s="489"/>
      <c r="C12" s="489"/>
      <c r="D12" s="88" t="s">
        <v>98</v>
      </c>
      <c r="E12" s="88" t="s">
        <v>99</v>
      </c>
      <c r="F12" s="733"/>
    </row>
    <row r="13" spans="1:6" ht="26.25" customHeight="1" x14ac:dyDescent="0.25">
      <c r="A13" s="462" t="s">
        <v>382</v>
      </c>
      <c r="B13" s="465" t="s">
        <v>100</v>
      </c>
      <c r="C13" s="465"/>
      <c r="D13" s="238" t="s">
        <v>138</v>
      </c>
      <c r="E13" s="201"/>
      <c r="F13" s="723" t="str">
        <f>IF(D28="X","CATASTROFICO",IF(AND(D32&gt;0,D32&lt;=5),"MODERADO",IF(AND(D32&gt;=6,D32&lt;=11),"MAYOR",IF(AND(D32&gt;=12,D32&lt;=19),"CATASTROFICO",IF(AND(D32=0),"MENOR")))))</f>
        <v>CATASTROFICO</v>
      </c>
    </row>
    <row r="14" spans="1:6" ht="26.25" customHeight="1" x14ac:dyDescent="0.25">
      <c r="A14" s="498"/>
      <c r="B14" s="465" t="s">
        <v>101</v>
      </c>
      <c r="C14" s="465"/>
      <c r="D14" s="201" t="s">
        <v>138</v>
      </c>
      <c r="E14" s="201"/>
      <c r="F14" s="724"/>
    </row>
    <row r="15" spans="1:6" ht="26.25" customHeight="1" x14ac:dyDescent="0.25">
      <c r="A15" s="498"/>
      <c r="B15" s="465" t="s">
        <v>102</v>
      </c>
      <c r="C15" s="465"/>
      <c r="D15" s="201" t="s">
        <v>138</v>
      </c>
      <c r="E15" s="201"/>
      <c r="F15" s="724"/>
    </row>
    <row r="16" spans="1:6" ht="26.25" customHeight="1" x14ac:dyDescent="0.25">
      <c r="A16" s="498"/>
      <c r="B16" s="465" t="s">
        <v>103</v>
      </c>
      <c r="C16" s="465"/>
      <c r="D16" s="201" t="s">
        <v>138</v>
      </c>
      <c r="E16" s="201"/>
      <c r="F16" s="724"/>
    </row>
    <row r="17" spans="1:6" ht="26.25" customHeight="1" x14ac:dyDescent="0.25">
      <c r="A17" s="498"/>
      <c r="B17" s="465" t="s">
        <v>104</v>
      </c>
      <c r="C17" s="465"/>
      <c r="D17" s="201" t="s">
        <v>138</v>
      </c>
      <c r="E17" s="201"/>
      <c r="F17" s="724"/>
    </row>
    <row r="18" spans="1:6" ht="26.25" customHeight="1" x14ac:dyDescent="0.25">
      <c r="A18" s="498"/>
      <c r="B18" s="465" t="s">
        <v>105</v>
      </c>
      <c r="C18" s="465"/>
      <c r="D18" s="201"/>
      <c r="E18" s="201" t="s">
        <v>138</v>
      </c>
      <c r="F18" s="724"/>
    </row>
    <row r="19" spans="1:6" ht="26.25" customHeight="1" x14ac:dyDescent="0.25">
      <c r="A19" s="498"/>
      <c r="B19" s="465" t="s">
        <v>106</v>
      </c>
      <c r="C19" s="465"/>
      <c r="D19" s="201" t="s">
        <v>138</v>
      </c>
      <c r="E19" s="201"/>
      <c r="F19" s="724"/>
    </row>
    <row r="20" spans="1:6" ht="33" customHeight="1" x14ac:dyDescent="0.25">
      <c r="A20" s="498"/>
      <c r="B20" s="465" t="s">
        <v>107</v>
      </c>
      <c r="C20" s="465"/>
      <c r="D20" s="201"/>
      <c r="E20" s="201" t="s">
        <v>138</v>
      </c>
      <c r="F20" s="724"/>
    </row>
    <row r="21" spans="1:6" ht="26.25" customHeight="1" x14ac:dyDescent="0.25">
      <c r="A21" s="498"/>
      <c r="B21" s="465" t="s">
        <v>108</v>
      </c>
      <c r="C21" s="465"/>
      <c r="D21" s="201" t="s">
        <v>138</v>
      </c>
      <c r="E21" s="201"/>
      <c r="F21" s="724"/>
    </row>
    <row r="22" spans="1:6" ht="26.25" customHeight="1" x14ac:dyDescent="0.25">
      <c r="A22" s="498"/>
      <c r="B22" s="465" t="s">
        <v>109</v>
      </c>
      <c r="C22" s="465"/>
      <c r="D22" s="201" t="s">
        <v>138</v>
      </c>
      <c r="E22" s="201"/>
      <c r="F22" s="724"/>
    </row>
    <row r="23" spans="1:6" ht="26.25" customHeight="1" x14ac:dyDescent="0.25">
      <c r="A23" s="498"/>
      <c r="B23" s="465" t="s">
        <v>110</v>
      </c>
      <c r="C23" s="465"/>
      <c r="D23" s="201" t="s">
        <v>138</v>
      </c>
      <c r="E23" s="201"/>
      <c r="F23" s="724"/>
    </row>
    <row r="24" spans="1:6" ht="26.25" customHeight="1" x14ac:dyDescent="0.25">
      <c r="A24" s="498"/>
      <c r="B24" s="465" t="s">
        <v>111</v>
      </c>
      <c r="C24" s="465"/>
      <c r="D24" s="201" t="s">
        <v>138</v>
      </c>
      <c r="E24" s="201"/>
      <c r="F24" s="724"/>
    </row>
    <row r="25" spans="1:6" ht="26.25" customHeight="1" x14ac:dyDescent="0.25">
      <c r="A25" s="498"/>
      <c r="B25" s="465" t="s">
        <v>112</v>
      </c>
      <c r="C25" s="465"/>
      <c r="D25" s="201" t="s">
        <v>138</v>
      </c>
      <c r="E25" s="201"/>
      <c r="F25" s="724"/>
    </row>
    <row r="26" spans="1:6" ht="26.25" customHeight="1" x14ac:dyDescent="0.25">
      <c r="A26" s="498"/>
      <c r="B26" s="465" t="s">
        <v>113</v>
      </c>
      <c r="C26" s="465"/>
      <c r="D26" s="201" t="s">
        <v>138</v>
      </c>
      <c r="E26" s="201"/>
      <c r="F26" s="724"/>
    </row>
    <row r="27" spans="1:6" ht="26.25" customHeight="1" x14ac:dyDescent="0.25">
      <c r="A27" s="498"/>
      <c r="B27" s="465" t="s">
        <v>114</v>
      </c>
      <c r="C27" s="465"/>
      <c r="D27" s="201" t="s">
        <v>138</v>
      </c>
      <c r="E27" s="201"/>
      <c r="F27" s="724"/>
    </row>
    <row r="28" spans="1:6" ht="26.25" customHeight="1" x14ac:dyDescent="0.25">
      <c r="A28" s="498"/>
      <c r="B28" s="465" t="s">
        <v>115</v>
      </c>
      <c r="C28" s="465"/>
      <c r="D28" s="201"/>
      <c r="E28" s="201" t="s">
        <v>138</v>
      </c>
      <c r="F28" s="724"/>
    </row>
    <row r="29" spans="1:6" ht="26.25" customHeight="1" x14ac:dyDescent="0.25">
      <c r="A29" s="498"/>
      <c r="B29" s="465" t="s">
        <v>116</v>
      </c>
      <c r="C29" s="465"/>
      <c r="D29" s="201"/>
      <c r="E29" s="201" t="s">
        <v>138</v>
      </c>
      <c r="F29" s="724"/>
    </row>
    <row r="30" spans="1:6" ht="26.25" customHeight="1" x14ac:dyDescent="0.25">
      <c r="A30" s="498"/>
      <c r="B30" s="465" t="s">
        <v>117</v>
      </c>
      <c r="C30" s="465"/>
      <c r="D30" s="201"/>
      <c r="E30" s="201" t="s">
        <v>138</v>
      </c>
      <c r="F30" s="724"/>
    </row>
    <row r="31" spans="1:6" ht="26.25" customHeight="1" x14ac:dyDescent="0.25">
      <c r="A31" s="498"/>
      <c r="B31" s="465" t="s">
        <v>118</v>
      </c>
      <c r="C31" s="465"/>
      <c r="D31" s="201"/>
      <c r="E31" s="201" t="s">
        <v>138</v>
      </c>
      <c r="F31" s="724"/>
    </row>
    <row r="32" spans="1:6" ht="16.2" thickBot="1" x14ac:dyDescent="0.35">
      <c r="A32" s="499"/>
      <c r="B32" s="726" t="s">
        <v>58</v>
      </c>
      <c r="C32" s="727"/>
      <c r="D32" s="85">
        <f>+NOOO!B54</f>
        <v>13</v>
      </c>
      <c r="E32" s="86"/>
      <c r="F32" s="725"/>
    </row>
    <row r="33" spans="1:6" ht="15.75" customHeight="1" thickBot="1" x14ac:dyDescent="0.3">
      <c r="A33" s="734"/>
      <c r="B33" s="381"/>
      <c r="C33" s="381"/>
      <c r="D33" s="381"/>
      <c r="E33" s="381"/>
      <c r="F33" s="735"/>
    </row>
    <row r="34" spans="1:6" ht="34.5" customHeight="1" x14ac:dyDescent="0.25">
      <c r="A34" s="721" t="s">
        <v>94</v>
      </c>
      <c r="B34" s="488" t="s">
        <v>95</v>
      </c>
      <c r="C34" s="488"/>
      <c r="D34" s="736" t="s">
        <v>96</v>
      </c>
      <c r="E34" s="736"/>
      <c r="F34" s="732" t="s">
        <v>97</v>
      </c>
    </row>
    <row r="35" spans="1:6" ht="21" customHeight="1" x14ac:dyDescent="0.25">
      <c r="A35" s="722"/>
      <c r="B35" s="489"/>
      <c r="C35" s="489"/>
      <c r="D35" s="74" t="s">
        <v>98</v>
      </c>
      <c r="E35" s="74" t="s">
        <v>99</v>
      </c>
      <c r="F35" s="733"/>
    </row>
    <row r="36" spans="1:6" ht="26.25" customHeight="1" x14ac:dyDescent="0.25">
      <c r="A36" s="498"/>
      <c r="B36" s="465" t="s">
        <v>100</v>
      </c>
      <c r="C36" s="465"/>
      <c r="D36" s="201"/>
      <c r="E36" s="201"/>
      <c r="F36" s="739" t="str">
        <f>IF(D51="X","CATASTROFICO",IF(AND(D55&gt;0,D55&lt;=5),"MODERADO",IF(AND(D55&gt;=6,D55&lt;=11),"MAYOR",IF(AND(D55&gt;=12,D55&lt;=19),"CATASTROFICO"," "))))</f>
        <v xml:space="preserve"> </v>
      </c>
    </row>
    <row r="37" spans="1:6" ht="26.25" customHeight="1" x14ac:dyDescent="0.25">
      <c r="A37" s="498"/>
      <c r="B37" s="465" t="s">
        <v>101</v>
      </c>
      <c r="C37" s="465"/>
      <c r="D37" s="201"/>
      <c r="E37" s="201"/>
      <c r="F37" s="739"/>
    </row>
    <row r="38" spans="1:6" ht="26.25" customHeight="1" x14ac:dyDescent="0.25">
      <c r="A38" s="498"/>
      <c r="B38" s="465" t="s">
        <v>102</v>
      </c>
      <c r="C38" s="465"/>
      <c r="D38" s="201"/>
      <c r="E38" s="201"/>
      <c r="F38" s="739"/>
    </row>
    <row r="39" spans="1:6" ht="26.25" customHeight="1" x14ac:dyDescent="0.25">
      <c r="A39" s="498"/>
      <c r="B39" s="465" t="s">
        <v>103</v>
      </c>
      <c r="C39" s="465"/>
      <c r="D39" s="201"/>
      <c r="E39" s="201"/>
      <c r="F39" s="739"/>
    </row>
    <row r="40" spans="1:6" ht="26.25" customHeight="1" x14ac:dyDescent="0.25">
      <c r="A40" s="498"/>
      <c r="B40" s="465" t="s">
        <v>104</v>
      </c>
      <c r="C40" s="465"/>
      <c r="D40" s="201"/>
      <c r="E40" s="201"/>
      <c r="F40" s="739"/>
    </row>
    <row r="41" spans="1:6" ht="26.25" customHeight="1" x14ac:dyDescent="0.25">
      <c r="A41" s="498"/>
      <c r="B41" s="465" t="s">
        <v>105</v>
      </c>
      <c r="C41" s="465"/>
      <c r="D41" s="201"/>
      <c r="E41" s="201"/>
      <c r="F41" s="739"/>
    </row>
    <row r="42" spans="1:6" ht="26.25" customHeight="1" x14ac:dyDescent="0.25">
      <c r="A42" s="498"/>
      <c r="B42" s="465" t="s">
        <v>106</v>
      </c>
      <c r="C42" s="465"/>
      <c r="D42" s="201"/>
      <c r="E42" s="201"/>
      <c r="F42" s="739"/>
    </row>
    <row r="43" spans="1:6" ht="33" customHeight="1" x14ac:dyDescent="0.25">
      <c r="A43" s="498"/>
      <c r="B43" s="465" t="s">
        <v>107</v>
      </c>
      <c r="C43" s="465"/>
      <c r="D43" s="201"/>
      <c r="E43" s="201"/>
      <c r="F43" s="739"/>
    </row>
    <row r="44" spans="1:6" ht="26.25" customHeight="1" x14ac:dyDescent="0.25">
      <c r="A44" s="498"/>
      <c r="B44" s="465" t="s">
        <v>108</v>
      </c>
      <c r="C44" s="465"/>
      <c r="D44" s="201"/>
      <c r="E44" s="201"/>
      <c r="F44" s="739"/>
    </row>
    <row r="45" spans="1:6" ht="26.25" customHeight="1" x14ac:dyDescent="0.25">
      <c r="A45" s="498"/>
      <c r="B45" s="465" t="s">
        <v>109</v>
      </c>
      <c r="C45" s="465"/>
      <c r="D45" s="201"/>
      <c r="E45" s="201"/>
      <c r="F45" s="739"/>
    </row>
    <row r="46" spans="1:6" ht="26.25" customHeight="1" x14ac:dyDescent="0.25">
      <c r="A46" s="498"/>
      <c r="B46" s="465" t="s">
        <v>110</v>
      </c>
      <c r="C46" s="465"/>
      <c r="D46" s="201"/>
      <c r="E46" s="201"/>
      <c r="F46" s="739"/>
    </row>
    <row r="47" spans="1:6" ht="26.25" customHeight="1" x14ac:dyDescent="0.25">
      <c r="A47" s="498"/>
      <c r="B47" s="465" t="s">
        <v>111</v>
      </c>
      <c r="C47" s="465"/>
      <c r="D47" s="209"/>
      <c r="E47" s="209"/>
      <c r="F47" s="739"/>
    </row>
    <row r="48" spans="1:6" ht="26.25" customHeight="1" x14ac:dyDescent="0.25">
      <c r="A48" s="498"/>
      <c r="B48" s="465" t="s">
        <v>112</v>
      </c>
      <c r="C48" s="465"/>
      <c r="D48" s="209"/>
      <c r="E48" s="209"/>
      <c r="F48" s="739"/>
    </row>
    <row r="49" spans="1:6" ht="26.25" customHeight="1" x14ac:dyDescent="0.25">
      <c r="A49" s="498"/>
      <c r="B49" s="465" t="s">
        <v>113</v>
      </c>
      <c r="C49" s="465"/>
      <c r="D49" s="209"/>
      <c r="E49" s="209"/>
      <c r="F49" s="739"/>
    </row>
    <row r="50" spans="1:6" ht="26.25" customHeight="1" x14ac:dyDescent="0.25">
      <c r="A50" s="498"/>
      <c r="B50" s="465" t="s">
        <v>114</v>
      </c>
      <c r="C50" s="465"/>
      <c r="D50" s="209"/>
      <c r="E50" s="209"/>
      <c r="F50" s="739"/>
    </row>
    <row r="51" spans="1:6" ht="26.25" customHeight="1" x14ac:dyDescent="0.25">
      <c r="A51" s="498"/>
      <c r="B51" s="465" t="s">
        <v>115</v>
      </c>
      <c r="C51" s="465"/>
      <c r="D51" s="209"/>
      <c r="E51" s="209"/>
      <c r="F51" s="739"/>
    </row>
    <row r="52" spans="1:6" ht="26.25" customHeight="1" x14ac:dyDescent="0.25">
      <c r="A52" s="498"/>
      <c r="B52" s="465" t="s">
        <v>116</v>
      </c>
      <c r="C52" s="465"/>
      <c r="D52" s="209"/>
      <c r="E52" s="209"/>
      <c r="F52" s="739"/>
    </row>
    <row r="53" spans="1:6" ht="26.25" customHeight="1" x14ac:dyDescent="0.25">
      <c r="A53" s="498"/>
      <c r="B53" s="465" t="s">
        <v>117</v>
      </c>
      <c r="C53" s="465"/>
      <c r="D53" s="209"/>
      <c r="E53" s="209"/>
      <c r="F53" s="739"/>
    </row>
    <row r="54" spans="1:6" ht="26.25" customHeight="1" x14ac:dyDescent="0.25">
      <c r="A54" s="498"/>
      <c r="B54" s="465" t="s">
        <v>118</v>
      </c>
      <c r="C54" s="465"/>
      <c r="D54" s="209"/>
      <c r="E54" s="209"/>
      <c r="F54" s="739"/>
    </row>
    <row r="55" spans="1:6" ht="16.2" thickBot="1" x14ac:dyDescent="0.35">
      <c r="A55" s="499"/>
      <c r="B55" s="726" t="s">
        <v>58</v>
      </c>
      <c r="C55" s="727"/>
      <c r="D55" s="85">
        <f>+NOOO!B77</f>
        <v>0</v>
      </c>
      <c r="E55" s="86"/>
      <c r="F55" s="740"/>
    </row>
    <row r="56" spans="1:6" ht="14.4" thickBot="1" x14ac:dyDescent="0.3"/>
    <row r="57" spans="1:6" ht="34.5" customHeight="1" x14ac:dyDescent="0.25">
      <c r="A57" s="721" t="s">
        <v>94</v>
      </c>
      <c r="B57" s="488" t="s">
        <v>95</v>
      </c>
      <c r="C57" s="488"/>
      <c r="D57" s="736" t="s">
        <v>96</v>
      </c>
      <c r="E57" s="736"/>
      <c r="F57" s="732" t="s">
        <v>97</v>
      </c>
    </row>
    <row r="58" spans="1:6" ht="21" customHeight="1" x14ac:dyDescent="0.25">
      <c r="A58" s="722"/>
      <c r="B58" s="489"/>
      <c r="C58" s="489"/>
      <c r="D58" s="74" t="s">
        <v>98</v>
      </c>
      <c r="E58" s="74" t="s">
        <v>99</v>
      </c>
      <c r="F58" s="733"/>
    </row>
    <row r="59" spans="1:6" ht="26.25" customHeight="1" x14ac:dyDescent="0.25">
      <c r="A59" s="737"/>
      <c r="B59" s="465" t="s">
        <v>100</v>
      </c>
      <c r="C59" s="465"/>
      <c r="D59" s="210"/>
      <c r="E59" s="210"/>
      <c r="F59" s="739" t="str">
        <f>IF(D74="X","CATASTROFICO",IF(AND(D78&gt;0,D78&lt;=5),"MODERADO",IF(AND(D78&gt;=6,D78&lt;=11),"MAYOR",IF(AND(D78&gt;=12,D78&lt;=19),"CATASTROFICO"," "))))</f>
        <v xml:space="preserve"> </v>
      </c>
    </row>
    <row r="60" spans="1:6" ht="26.25" customHeight="1" x14ac:dyDescent="0.25">
      <c r="A60" s="737"/>
      <c r="B60" s="465" t="s">
        <v>101</v>
      </c>
      <c r="C60" s="465"/>
      <c r="D60" s="210"/>
      <c r="E60" s="210"/>
      <c r="F60" s="739"/>
    </row>
    <row r="61" spans="1:6" ht="26.25" customHeight="1" x14ac:dyDescent="0.25">
      <c r="A61" s="737"/>
      <c r="B61" s="465" t="s">
        <v>102</v>
      </c>
      <c r="C61" s="465"/>
      <c r="D61" s="210"/>
      <c r="E61" s="210"/>
      <c r="F61" s="739"/>
    </row>
    <row r="62" spans="1:6" ht="26.25" customHeight="1" x14ac:dyDescent="0.25">
      <c r="A62" s="737"/>
      <c r="B62" s="465" t="s">
        <v>103</v>
      </c>
      <c r="C62" s="465"/>
      <c r="D62" s="210"/>
      <c r="E62" s="210"/>
      <c r="F62" s="739"/>
    </row>
    <row r="63" spans="1:6" ht="26.25" customHeight="1" x14ac:dyDescent="0.25">
      <c r="A63" s="737"/>
      <c r="B63" s="465" t="s">
        <v>104</v>
      </c>
      <c r="C63" s="465"/>
      <c r="D63" s="210"/>
      <c r="E63" s="210"/>
      <c r="F63" s="739"/>
    </row>
    <row r="64" spans="1:6" ht="26.25" customHeight="1" x14ac:dyDescent="0.25">
      <c r="A64" s="737"/>
      <c r="B64" s="465" t="s">
        <v>105</v>
      </c>
      <c r="C64" s="465"/>
      <c r="D64" s="210"/>
      <c r="E64" s="210"/>
      <c r="F64" s="739"/>
    </row>
    <row r="65" spans="1:6" ht="26.25" customHeight="1" x14ac:dyDescent="0.25">
      <c r="A65" s="737"/>
      <c r="B65" s="465" t="s">
        <v>106</v>
      </c>
      <c r="C65" s="465"/>
      <c r="D65" s="210"/>
      <c r="E65" s="210"/>
      <c r="F65" s="739"/>
    </row>
    <row r="66" spans="1:6" ht="32.25" customHeight="1" x14ac:dyDescent="0.25">
      <c r="A66" s="737"/>
      <c r="B66" s="465" t="s">
        <v>107</v>
      </c>
      <c r="C66" s="465"/>
      <c r="D66" s="210"/>
      <c r="E66" s="210"/>
      <c r="F66" s="739"/>
    </row>
    <row r="67" spans="1:6" ht="26.25" customHeight="1" x14ac:dyDescent="0.25">
      <c r="A67" s="737"/>
      <c r="B67" s="465" t="s">
        <v>108</v>
      </c>
      <c r="C67" s="465"/>
      <c r="D67" s="210"/>
      <c r="E67" s="210"/>
      <c r="F67" s="739"/>
    </row>
    <row r="68" spans="1:6" ht="26.25" customHeight="1" x14ac:dyDescent="0.25">
      <c r="A68" s="737"/>
      <c r="B68" s="465" t="s">
        <v>109</v>
      </c>
      <c r="C68" s="465"/>
      <c r="D68" s="210"/>
      <c r="E68" s="210"/>
      <c r="F68" s="739"/>
    </row>
    <row r="69" spans="1:6" ht="26.25" customHeight="1" x14ac:dyDescent="0.25">
      <c r="A69" s="737"/>
      <c r="B69" s="465" t="s">
        <v>110</v>
      </c>
      <c r="C69" s="465"/>
      <c r="D69" s="210"/>
      <c r="E69" s="210"/>
      <c r="F69" s="739"/>
    </row>
    <row r="70" spans="1:6" ht="26.25" customHeight="1" x14ac:dyDescent="0.25">
      <c r="A70" s="737"/>
      <c r="B70" s="465" t="s">
        <v>111</v>
      </c>
      <c r="C70" s="465"/>
      <c r="D70" s="210"/>
      <c r="E70" s="210"/>
      <c r="F70" s="739"/>
    </row>
    <row r="71" spans="1:6" ht="26.25" customHeight="1" x14ac:dyDescent="0.25">
      <c r="A71" s="737"/>
      <c r="B71" s="465" t="s">
        <v>112</v>
      </c>
      <c r="C71" s="465"/>
      <c r="D71" s="210"/>
      <c r="E71" s="210"/>
      <c r="F71" s="739"/>
    </row>
    <row r="72" spans="1:6" ht="26.25" customHeight="1" x14ac:dyDescent="0.25">
      <c r="A72" s="737"/>
      <c r="B72" s="465" t="s">
        <v>113</v>
      </c>
      <c r="C72" s="465"/>
      <c r="D72" s="210"/>
      <c r="E72" s="210"/>
      <c r="F72" s="739"/>
    </row>
    <row r="73" spans="1:6" ht="26.25" customHeight="1" x14ac:dyDescent="0.25">
      <c r="A73" s="737"/>
      <c r="B73" s="465" t="s">
        <v>114</v>
      </c>
      <c r="C73" s="465"/>
      <c r="D73" s="210"/>
      <c r="E73" s="210"/>
      <c r="F73" s="739"/>
    </row>
    <row r="74" spans="1:6" ht="26.25" customHeight="1" x14ac:dyDescent="0.25">
      <c r="A74" s="737"/>
      <c r="B74" s="465" t="s">
        <v>115</v>
      </c>
      <c r="C74" s="465"/>
      <c r="D74" s="210"/>
      <c r="E74" s="210"/>
      <c r="F74" s="739"/>
    </row>
    <row r="75" spans="1:6" ht="26.25" customHeight="1" x14ac:dyDescent="0.25">
      <c r="A75" s="737"/>
      <c r="B75" s="465" t="s">
        <v>116</v>
      </c>
      <c r="C75" s="465"/>
      <c r="D75" s="210"/>
      <c r="E75" s="210"/>
      <c r="F75" s="739"/>
    </row>
    <row r="76" spans="1:6" ht="26.25" customHeight="1" x14ac:dyDescent="0.25">
      <c r="A76" s="737"/>
      <c r="B76" s="465" t="s">
        <v>117</v>
      </c>
      <c r="C76" s="465"/>
      <c r="D76" s="210"/>
      <c r="E76" s="210"/>
      <c r="F76" s="739"/>
    </row>
    <row r="77" spans="1:6" ht="26.25" customHeight="1" x14ac:dyDescent="0.25">
      <c r="A77" s="737"/>
      <c r="B77" s="465" t="s">
        <v>118</v>
      </c>
      <c r="C77" s="465"/>
      <c r="D77" s="210"/>
      <c r="E77" s="210"/>
      <c r="F77" s="739"/>
    </row>
    <row r="78" spans="1:6" ht="16.2" thickBot="1" x14ac:dyDescent="0.35">
      <c r="A78" s="738"/>
      <c r="B78" s="726" t="s">
        <v>58</v>
      </c>
      <c r="C78" s="727"/>
      <c r="D78" s="85">
        <f>+NOOO!B100</f>
        <v>0</v>
      </c>
      <c r="E78" s="86"/>
      <c r="F78" s="740"/>
    </row>
    <row r="79" spans="1:6" ht="14.4" thickBot="1" x14ac:dyDescent="0.3"/>
    <row r="80" spans="1:6" ht="34.5" customHeight="1" x14ac:dyDescent="0.25">
      <c r="A80" s="721" t="s">
        <v>94</v>
      </c>
      <c r="B80" s="488" t="s">
        <v>95</v>
      </c>
      <c r="C80" s="488"/>
      <c r="D80" s="736" t="s">
        <v>96</v>
      </c>
      <c r="E80" s="736"/>
      <c r="F80" s="732" t="s">
        <v>97</v>
      </c>
    </row>
    <row r="81" spans="1:6" ht="21" customHeight="1" x14ac:dyDescent="0.25">
      <c r="A81" s="722"/>
      <c r="B81" s="489"/>
      <c r="C81" s="489"/>
      <c r="D81" s="74" t="s">
        <v>98</v>
      </c>
      <c r="E81" s="74" t="s">
        <v>99</v>
      </c>
      <c r="F81" s="733"/>
    </row>
    <row r="82" spans="1:6" ht="26.25" customHeight="1" x14ac:dyDescent="0.25">
      <c r="A82" s="737"/>
      <c r="B82" s="465" t="s">
        <v>100</v>
      </c>
      <c r="C82" s="465"/>
      <c r="D82" s="210"/>
      <c r="E82" s="210"/>
      <c r="F82" s="739" t="str">
        <f>IF(D97="X","CATASTROFICO",IF(AND(D101&gt;0,D101&lt;=5),"MODERADO",IF(AND(D101&gt;=6,D101&lt;=11),"MAYOR",IF(AND(D101&gt;=12,D101&lt;=19),"CATASTROFICO"," "))))</f>
        <v xml:space="preserve"> </v>
      </c>
    </row>
    <row r="83" spans="1:6" ht="26.25" customHeight="1" x14ac:dyDescent="0.25">
      <c r="A83" s="737"/>
      <c r="B83" s="465" t="s">
        <v>101</v>
      </c>
      <c r="C83" s="465"/>
      <c r="D83" s="210"/>
      <c r="E83" s="210"/>
      <c r="F83" s="739"/>
    </row>
    <row r="84" spans="1:6" ht="26.25" customHeight="1" x14ac:dyDescent="0.25">
      <c r="A84" s="737"/>
      <c r="B84" s="465" t="s">
        <v>102</v>
      </c>
      <c r="C84" s="465"/>
      <c r="D84" s="210"/>
      <c r="E84" s="210"/>
      <c r="F84" s="739"/>
    </row>
    <row r="85" spans="1:6" ht="26.25" customHeight="1" x14ac:dyDescent="0.25">
      <c r="A85" s="737"/>
      <c r="B85" s="465" t="s">
        <v>103</v>
      </c>
      <c r="C85" s="465"/>
      <c r="D85" s="210"/>
      <c r="E85" s="210"/>
      <c r="F85" s="739"/>
    </row>
    <row r="86" spans="1:6" ht="26.25" customHeight="1" x14ac:dyDescent="0.25">
      <c r="A86" s="737"/>
      <c r="B86" s="465" t="s">
        <v>104</v>
      </c>
      <c r="C86" s="465"/>
      <c r="D86" s="210"/>
      <c r="E86" s="210"/>
      <c r="F86" s="739"/>
    </row>
    <row r="87" spans="1:6" ht="26.25" customHeight="1" x14ac:dyDescent="0.25">
      <c r="A87" s="737"/>
      <c r="B87" s="465" t="s">
        <v>105</v>
      </c>
      <c r="C87" s="465"/>
      <c r="D87" s="210"/>
      <c r="E87" s="210"/>
      <c r="F87" s="739"/>
    </row>
    <row r="88" spans="1:6" ht="26.25" customHeight="1" x14ac:dyDescent="0.25">
      <c r="A88" s="737"/>
      <c r="B88" s="465" t="s">
        <v>106</v>
      </c>
      <c r="C88" s="465"/>
      <c r="D88" s="210"/>
      <c r="E88" s="210"/>
      <c r="F88" s="739"/>
    </row>
    <row r="89" spans="1:6" ht="33" customHeight="1" x14ac:dyDescent="0.25">
      <c r="A89" s="737"/>
      <c r="B89" s="465" t="s">
        <v>107</v>
      </c>
      <c r="C89" s="465"/>
      <c r="D89" s="210"/>
      <c r="E89" s="210"/>
      <c r="F89" s="739"/>
    </row>
    <row r="90" spans="1:6" ht="26.25" customHeight="1" x14ac:dyDescent="0.25">
      <c r="A90" s="737"/>
      <c r="B90" s="465" t="s">
        <v>108</v>
      </c>
      <c r="C90" s="465"/>
      <c r="D90" s="210"/>
      <c r="E90" s="210"/>
      <c r="F90" s="739"/>
    </row>
    <row r="91" spans="1:6" ht="26.25" customHeight="1" x14ac:dyDescent="0.25">
      <c r="A91" s="737"/>
      <c r="B91" s="465" t="s">
        <v>109</v>
      </c>
      <c r="C91" s="465"/>
      <c r="D91" s="210"/>
      <c r="E91" s="210"/>
      <c r="F91" s="739"/>
    </row>
    <row r="92" spans="1:6" ht="26.25" customHeight="1" x14ac:dyDescent="0.25">
      <c r="A92" s="737"/>
      <c r="B92" s="465" t="s">
        <v>110</v>
      </c>
      <c r="C92" s="465"/>
      <c r="D92" s="210"/>
      <c r="E92" s="210"/>
      <c r="F92" s="739"/>
    </row>
    <row r="93" spans="1:6" ht="26.25" customHeight="1" x14ac:dyDescent="0.25">
      <c r="A93" s="737"/>
      <c r="B93" s="465" t="s">
        <v>111</v>
      </c>
      <c r="C93" s="465"/>
      <c r="D93" s="210"/>
      <c r="E93" s="210"/>
      <c r="F93" s="739"/>
    </row>
    <row r="94" spans="1:6" ht="26.25" customHeight="1" x14ac:dyDescent="0.25">
      <c r="A94" s="737"/>
      <c r="B94" s="465" t="s">
        <v>112</v>
      </c>
      <c r="C94" s="465"/>
      <c r="D94" s="210"/>
      <c r="E94" s="210"/>
      <c r="F94" s="739"/>
    </row>
    <row r="95" spans="1:6" ht="26.25" customHeight="1" x14ac:dyDescent="0.25">
      <c r="A95" s="737"/>
      <c r="B95" s="465" t="s">
        <v>113</v>
      </c>
      <c r="C95" s="465"/>
      <c r="D95" s="210"/>
      <c r="E95" s="210"/>
      <c r="F95" s="739"/>
    </row>
    <row r="96" spans="1:6" ht="26.25" customHeight="1" x14ac:dyDescent="0.25">
      <c r="A96" s="737"/>
      <c r="B96" s="465" t="s">
        <v>114</v>
      </c>
      <c r="C96" s="465"/>
      <c r="D96" s="210"/>
      <c r="E96" s="210"/>
      <c r="F96" s="739"/>
    </row>
    <row r="97" spans="1:6" ht="26.25" customHeight="1" x14ac:dyDescent="0.25">
      <c r="A97" s="737"/>
      <c r="B97" s="465" t="s">
        <v>115</v>
      </c>
      <c r="C97" s="465"/>
      <c r="D97" s="210"/>
      <c r="E97" s="210"/>
      <c r="F97" s="739"/>
    </row>
    <row r="98" spans="1:6" ht="26.25" customHeight="1" x14ac:dyDescent="0.25">
      <c r="A98" s="737"/>
      <c r="B98" s="465" t="s">
        <v>116</v>
      </c>
      <c r="C98" s="465"/>
      <c r="D98" s="210"/>
      <c r="E98" s="210"/>
      <c r="F98" s="739"/>
    </row>
    <row r="99" spans="1:6" ht="26.25" customHeight="1" x14ac:dyDescent="0.25">
      <c r="A99" s="737"/>
      <c r="B99" s="465" t="s">
        <v>117</v>
      </c>
      <c r="C99" s="465"/>
      <c r="D99" s="210"/>
      <c r="E99" s="210"/>
      <c r="F99" s="739"/>
    </row>
    <row r="100" spans="1:6" ht="26.25" customHeight="1" x14ac:dyDescent="0.25">
      <c r="A100" s="737"/>
      <c r="B100" s="465" t="s">
        <v>118</v>
      </c>
      <c r="C100" s="465"/>
      <c r="D100" s="210"/>
      <c r="E100" s="210"/>
      <c r="F100" s="739"/>
    </row>
    <row r="101" spans="1:6" ht="16.2" thickBot="1" x14ac:dyDescent="0.35">
      <c r="A101" s="738"/>
      <c r="B101" s="726" t="s">
        <v>58</v>
      </c>
      <c r="C101" s="727"/>
      <c r="D101" s="85">
        <f>+NOOO!B123</f>
        <v>0</v>
      </c>
      <c r="E101" s="86"/>
      <c r="F101" s="740"/>
    </row>
    <row r="102" spans="1:6" ht="14.4" thickBot="1" x14ac:dyDescent="0.3"/>
    <row r="103" spans="1:6" ht="34.5" customHeight="1" x14ac:dyDescent="0.25">
      <c r="A103" s="721" t="s">
        <v>94</v>
      </c>
      <c r="B103" s="488" t="s">
        <v>95</v>
      </c>
      <c r="C103" s="488"/>
      <c r="D103" s="736" t="s">
        <v>96</v>
      </c>
      <c r="E103" s="736"/>
      <c r="F103" s="732" t="s">
        <v>97</v>
      </c>
    </row>
    <row r="104" spans="1:6" ht="21" customHeight="1" x14ac:dyDescent="0.25">
      <c r="A104" s="722"/>
      <c r="B104" s="489"/>
      <c r="C104" s="489"/>
      <c r="D104" s="74" t="s">
        <v>98</v>
      </c>
      <c r="E104" s="74" t="s">
        <v>99</v>
      </c>
      <c r="F104" s="733"/>
    </row>
    <row r="105" spans="1:6" ht="26.25" customHeight="1" x14ac:dyDescent="0.25">
      <c r="A105" s="737"/>
      <c r="B105" s="465" t="s">
        <v>100</v>
      </c>
      <c r="C105" s="465"/>
      <c r="D105" s="210"/>
      <c r="E105" s="210"/>
      <c r="F105" s="739" t="str">
        <f>IF(D120="X","CATASTROFICO",IF(AND(D124&gt;0,D124&lt;=5),"MODERADO",IF(AND(D124&gt;=6,D124&lt;=11),"MAYOR",IF(AND(D124&gt;=12,D124&lt;=19),"CATASTROFICO"," "))))</f>
        <v xml:space="preserve"> </v>
      </c>
    </row>
    <row r="106" spans="1:6" ht="26.25" customHeight="1" x14ac:dyDescent="0.25">
      <c r="A106" s="737"/>
      <c r="B106" s="465" t="s">
        <v>101</v>
      </c>
      <c r="C106" s="465"/>
      <c r="D106" s="210"/>
      <c r="E106" s="210"/>
      <c r="F106" s="739"/>
    </row>
    <row r="107" spans="1:6" ht="26.25" customHeight="1" x14ac:dyDescent="0.25">
      <c r="A107" s="737"/>
      <c r="B107" s="465" t="s">
        <v>102</v>
      </c>
      <c r="C107" s="465"/>
      <c r="D107" s="210"/>
      <c r="E107" s="210"/>
      <c r="F107" s="739"/>
    </row>
    <row r="108" spans="1:6" ht="26.25" customHeight="1" x14ac:dyDescent="0.25">
      <c r="A108" s="737"/>
      <c r="B108" s="465" t="s">
        <v>103</v>
      </c>
      <c r="C108" s="465"/>
      <c r="D108" s="210"/>
      <c r="E108" s="210"/>
      <c r="F108" s="739"/>
    </row>
    <row r="109" spans="1:6" ht="26.25" customHeight="1" x14ac:dyDescent="0.25">
      <c r="A109" s="737"/>
      <c r="B109" s="465" t="s">
        <v>104</v>
      </c>
      <c r="C109" s="465"/>
      <c r="D109" s="210"/>
      <c r="E109" s="210"/>
      <c r="F109" s="739"/>
    </row>
    <row r="110" spans="1:6" ht="26.25" customHeight="1" x14ac:dyDescent="0.25">
      <c r="A110" s="737"/>
      <c r="B110" s="465" t="s">
        <v>105</v>
      </c>
      <c r="C110" s="465"/>
      <c r="D110" s="210"/>
      <c r="E110" s="210"/>
      <c r="F110" s="739"/>
    </row>
    <row r="111" spans="1:6" ht="26.25" customHeight="1" x14ac:dyDescent="0.25">
      <c r="A111" s="737"/>
      <c r="B111" s="465" t="s">
        <v>106</v>
      </c>
      <c r="C111" s="465"/>
      <c r="D111" s="210"/>
      <c r="E111" s="210"/>
      <c r="F111" s="739"/>
    </row>
    <row r="112" spans="1:6" ht="36" customHeight="1" x14ac:dyDescent="0.25">
      <c r="A112" s="737"/>
      <c r="B112" s="465" t="s">
        <v>107</v>
      </c>
      <c r="C112" s="465"/>
      <c r="D112" s="210"/>
      <c r="E112" s="210"/>
      <c r="F112" s="739"/>
    </row>
    <row r="113" spans="1:6" ht="26.25" customHeight="1" x14ac:dyDescent="0.25">
      <c r="A113" s="737"/>
      <c r="B113" s="465" t="s">
        <v>108</v>
      </c>
      <c r="C113" s="465"/>
      <c r="D113" s="210"/>
      <c r="E113" s="210"/>
      <c r="F113" s="739"/>
    </row>
    <row r="114" spans="1:6" ht="26.25" customHeight="1" x14ac:dyDescent="0.25">
      <c r="A114" s="737"/>
      <c r="B114" s="465" t="s">
        <v>109</v>
      </c>
      <c r="C114" s="465"/>
      <c r="D114" s="210"/>
      <c r="E114" s="210"/>
      <c r="F114" s="739"/>
    </row>
    <row r="115" spans="1:6" ht="26.25" customHeight="1" x14ac:dyDescent="0.25">
      <c r="A115" s="737"/>
      <c r="B115" s="465" t="s">
        <v>110</v>
      </c>
      <c r="C115" s="465"/>
      <c r="D115" s="210"/>
      <c r="E115" s="210"/>
      <c r="F115" s="739"/>
    </row>
    <row r="116" spans="1:6" ht="26.25" customHeight="1" x14ac:dyDescent="0.25">
      <c r="A116" s="737"/>
      <c r="B116" s="465" t="s">
        <v>111</v>
      </c>
      <c r="C116" s="465"/>
      <c r="D116" s="210"/>
      <c r="E116" s="210"/>
      <c r="F116" s="739"/>
    </row>
    <row r="117" spans="1:6" ht="26.25" customHeight="1" x14ac:dyDescent="0.25">
      <c r="A117" s="737"/>
      <c r="B117" s="465" t="s">
        <v>112</v>
      </c>
      <c r="C117" s="465"/>
      <c r="D117" s="210"/>
      <c r="E117" s="210"/>
      <c r="F117" s="739"/>
    </row>
    <row r="118" spans="1:6" ht="26.25" customHeight="1" x14ac:dyDescent="0.25">
      <c r="A118" s="737"/>
      <c r="B118" s="465" t="s">
        <v>113</v>
      </c>
      <c r="C118" s="465"/>
      <c r="D118" s="210"/>
      <c r="E118" s="210"/>
      <c r="F118" s="739"/>
    </row>
    <row r="119" spans="1:6" ht="26.25" customHeight="1" x14ac:dyDescent="0.25">
      <c r="A119" s="737"/>
      <c r="B119" s="465" t="s">
        <v>114</v>
      </c>
      <c r="C119" s="465"/>
      <c r="D119" s="210"/>
      <c r="E119" s="210"/>
      <c r="F119" s="739"/>
    </row>
    <row r="120" spans="1:6" ht="26.25" customHeight="1" x14ac:dyDescent="0.25">
      <c r="A120" s="737"/>
      <c r="B120" s="465" t="s">
        <v>115</v>
      </c>
      <c r="C120" s="465"/>
      <c r="D120" s="210"/>
      <c r="E120" s="210"/>
      <c r="F120" s="739"/>
    </row>
    <row r="121" spans="1:6" ht="26.25" customHeight="1" x14ac:dyDescent="0.25">
      <c r="A121" s="737"/>
      <c r="B121" s="465" t="s">
        <v>116</v>
      </c>
      <c r="C121" s="465"/>
      <c r="D121" s="210"/>
      <c r="E121" s="210"/>
      <c r="F121" s="739"/>
    </row>
    <row r="122" spans="1:6" ht="26.25" customHeight="1" x14ac:dyDescent="0.25">
      <c r="A122" s="737"/>
      <c r="B122" s="465" t="s">
        <v>117</v>
      </c>
      <c r="C122" s="465"/>
      <c r="D122" s="210"/>
      <c r="E122" s="210"/>
      <c r="F122" s="739"/>
    </row>
    <row r="123" spans="1:6" ht="26.25" customHeight="1" x14ac:dyDescent="0.25">
      <c r="A123" s="737"/>
      <c r="B123" s="465" t="s">
        <v>118</v>
      </c>
      <c r="C123" s="465"/>
      <c r="D123" s="210"/>
      <c r="E123" s="210"/>
      <c r="F123" s="739"/>
    </row>
    <row r="124" spans="1:6" ht="16.2" thickBot="1" x14ac:dyDescent="0.35">
      <c r="A124" s="738"/>
      <c r="B124" s="726" t="s">
        <v>58</v>
      </c>
      <c r="C124" s="727"/>
      <c r="D124" s="85">
        <f>+NOOO!B146</f>
        <v>0</v>
      </c>
      <c r="E124" s="86"/>
      <c r="F124" s="740"/>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sheetPr>
  <dimension ref="A1:K210"/>
  <sheetViews>
    <sheetView topLeftCell="A19" zoomScale="80" zoomScaleNormal="80" workbookViewId="0">
      <selection activeCell="G1" sqref="G1:I4"/>
    </sheetView>
  </sheetViews>
  <sheetFormatPr baseColWidth="10" defaultColWidth="11.44140625" defaultRowHeight="13.8" x14ac:dyDescent="0.25"/>
  <cols>
    <col min="1" max="1" width="14.4414062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50"/>
      <c r="B1" s="605"/>
      <c r="C1" s="420" t="str">
        <f>CONTEXTO!B1</f>
        <v>PROCESO: GESTIÓN EDUCATIVA</v>
      </c>
      <c r="D1" s="420"/>
      <c r="E1" s="420"/>
      <c r="F1" s="420"/>
      <c r="G1" s="426" t="s">
        <v>470</v>
      </c>
      <c r="H1" s="426"/>
      <c r="I1" s="426"/>
      <c r="J1" s="826"/>
      <c r="K1" s="344"/>
    </row>
    <row r="2" spans="1:11" ht="15" customHeight="1" x14ac:dyDescent="0.25">
      <c r="A2" s="451"/>
      <c r="B2" s="445"/>
      <c r="C2" s="421"/>
      <c r="D2" s="421"/>
      <c r="E2" s="421"/>
      <c r="F2" s="421"/>
      <c r="G2" s="428" t="s">
        <v>488</v>
      </c>
      <c r="H2" s="428"/>
      <c r="I2" s="428"/>
      <c r="J2" s="827"/>
      <c r="K2" s="345"/>
    </row>
    <row r="3" spans="1:11" ht="34.5" customHeight="1" x14ac:dyDescent="0.25">
      <c r="A3" s="451"/>
      <c r="B3" s="445"/>
      <c r="C3" s="421" t="s">
        <v>32</v>
      </c>
      <c r="D3" s="421"/>
      <c r="E3" s="421"/>
      <c r="F3" s="421"/>
      <c r="G3" s="428" t="s">
        <v>472</v>
      </c>
      <c r="H3" s="428"/>
      <c r="I3" s="428"/>
      <c r="J3" s="827"/>
      <c r="K3" s="345"/>
    </row>
    <row r="4" spans="1:11" ht="15.75" customHeight="1" x14ac:dyDescent="0.25">
      <c r="A4" s="451"/>
      <c r="B4" s="445"/>
      <c r="C4" s="421"/>
      <c r="D4" s="421"/>
      <c r="E4" s="421"/>
      <c r="F4" s="421"/>
      <c r="G4" s="428" t="s">
        <v>489</v>
      </c>
      <c r="H4" s="428"/>
      <c r="I4" s="428"/>
      <c r="J4" s="827"/>
      <c r="K4" s="345"/>
    </row>
    <row r="5" spans="1:11" ht="15.75" customHeight="1" x14ac:dyDescent="0.25">
      <c r="A5" s="407"/>
      <c r="B5" s="408"/>
      <c r="C5" s="408"/>
      <c r="D5" s="408"/>
      <c r="E5" s="408"/>
      <c r="F5" s="408"/>
      <c r="G5" s="408"/>
      <c r="H5" s="408"/>
      <c r="I5" s="408"/>
      <c r="J5" s="408"/>
      <c r="K5" s="409"/>
    </row>
    <row r="6" spans="1:11" x14ac:dyDescent="0.25">
      <c r="A6" s="834" t="s">
        <v>119</v>
      </c>
      <c r="B6" s="835"/>
      <c r="C6" s="835"/>
      <c r="D6" s="835"/>
      <c r="E6" s="835"/>
      <c r="F6" s="835"/>
      <c r="G6" s="835"/>
      <c r="H6" s="835"/>
      <c r="I6" s="835"/>
      <c r="J6" s="835"/>
      <c r="K6" s="836"/>
    </row>
    <row r="7" spans="1:11" ht="11.25" customHeight="1" x14ac:dyDescent="0.25">
      <c r="A7" s="834"/>
      <c r="B7" s="835"/>
      <c r="C7" s="835"/>
      <c r="D7" s="835"/>
      <c r="E7" s="835"/>
      <c r="F7" s="835"/>
      <c r="G7" s="835"/>
      <c r="H7" s="835"/>
      <c r="I7" s="835"/>
      <c r="J7" s="835"/>
      <c r="K7" s="836"/>
    </row>
    <row r="8" spans="1:11" ht="24" customHeight="1" x14ac:dyDescent="0.25">
      <c r="A8" s="830" t="str">
        <f>CONTEXTO!A8</f>
        <v>PROCESO: GESTIÓN EDUCATIVA</v>
      </c>
      <c r="B8" s="411"/>
      <c r="C8" s="411"/>
      <c r="D8" s="411"/>
      <c r="E8" s="411"/>
      <c r="F8" s="411"/>
      <c r="G8" s="411"/>
      <c r="H8" s="411"/>
      <c r="I8" s="411"/>
      <c r="J8" s="411"/>
      <c r="K8" s="412"/>
    </row>
    <row r="9" spans="1:11" ht="56.25" customHeight="1" thickBot="1" x14ac:dyDescent="0.3">
      <c r="A9" s="831"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9" s="832"/>
      <c r="C9" s="832"/>
      <c r="D9" s="832"/>
      <c r="E9" s="832"/>
      <c r="F9" s="832"/>
      <c r="G9" s="832"/>
      <c r="H9" s="832"/>
      <c r="I9" s="832"/>
      <c r="J9" s="832"/>
      <c r="K9" s="833"/>
    </row>
    <row r="10" spans="1:11" ht="19.5" customHeight="1" thickBot="1" x14ac:dyDescent="0.3">
      <c r="A10" s="828"/>
      <c r="B10" s="829"/>
      <c r="C10" s="829"/>
      <c r="D10" s="829"/>
      <c r="E10" s="829"/>
      <c r="F10" s="829"/>
      <c r="G10" s="829"/>
      <c r="H10" s="829"/>
      <c r="I10" s="829"/>
      <c r="J10" s="829"/>
      <c r="K10" s="829"/>
    </row>
    <row r="11" spans="1:11" ht="29.25" customHeight="1" thickBot="1" x14ac:dyDescent="0.3">
      <c r="A11" s="130" t="s">
        <v>120</v>
      </c>
      <c r="B11" s="770" t="str">
        <f>DESCRIPCION!A10</f>
        <v>Posibilidad de la utilizaciòn del cargo, para favorecer a un tercero en la realizaciòn de un tramite</v>
      </c>
      <c r="C11" s="771"/>
      <c r="D11" s="771"/>
      <c r="E11" s="771"/>
      <c r="F11" s="771"/>
      <c r="G11" s="771"/>
      <c r="H11" s="771"/>
      <c r="I11" s="772"/>
      <c r="J11" s="131" t="s">
        <v>351</v>
      </c>
      <c r="K11" s="134" t="str">
        <f>IF(J17="x","EXTREMA",IF(J19="x","ALTA",IF(J21="x","MODERADA",IF(J23="x","BAJA",""))))</f>
        <v>EXTREMA</v>
      </c>
    </row>
    <row r="12" spans="1:11" ht="16.5" customHeight="1" thickBot="1" x14ac:dyDescent="0.3">
      <c r="A12" s="779" t="s">
        <v>122</v>
      </c>
      <c r="B12" s="780"/>
      <c r="C12" s="780"/>
      <c r="D12" s="781" t="str">
        <f>PROBABILIDAD!T11</f>
        <v>Probable</v>
      </c>
      <c r="E12" s="782"/>
      <c r="F12" s="779" t="s">
        <v>352</v>
      </c>
      <c r="G12" s="780"/>
      <c r="H12" s="780"/>
      <c r="I12" s="783"/>
      <c r="J12" s="784" t="s">
        <v>134</v>
      </c>
      <c r="K12" s="785"/>
    </row>
    <row r="13" spans="1:11" x14ac:dyDescent="0.25">
      <c r="A13" s="162"/>
      <c r="B13" s="141"/>
      <c r="C13" s="141"/>
      <c r="D13" s="141"/>
      <c r="E13" s="141"/>
      <c r="F13" s="141"/>
      <c r="G13" s="141"/>
      <c r="H13" s="141"/>
      <c r="I13" s="141"/>
      <c r="J13" s="158"/>
      <c r="K13" s="159"/>
    </row>
    <row r="14" spans="1:11" x14ac:dyDescent="0.25">
      <c r="A14" s="162"/>
      <c r="B14" s="141"/>
      <c r="C14" s="163"/>
      <c r="D14" s="141"/>
      <c r="E14" s="141"/>
      <c r="F14" s="141"/>
      <c r="G14" s="141"/>
      <c r="H14" s="141"/>
      <c r="I14" s="141"/>
      <c r="J14" s="158"/>
      <c r="K14" s="159"/>
    </row>
    <row r="15" spans="1:11" ht="30" customHeight="1" x14ac:dyDescent="0.25">
      <c r="A15" s="765" t="s">
        <v>122</v>
      </c>
      <c r="B15" s="141">
        <v>5</v>
      </c>
      <c r="C15" s="766"/>
      <c r="D15" s="745"/>
      <c r="E15" s="746"/>
      <c r="F15" s="746"/>
      <c r="G15" s="746"/>
      <c r="H15" s="141"/>
      <c r="I15" s="141"/>
      <c r="J15" s="760" t="s">
        <v>121</v>
      </c>
      <c r="K15" s="761"/>
    </row>
    <row r="16" spans="1:11" ht="30" customHeight="1" x14ac:dyDescent="0.25">
      <c r="A16" s="765"/>
      <c r="B16" s="141" t="s">
        <v>124</v>
      </c>
      <c r="C16" s="767"/>
      <c r="D16" s="745"/>
      <c r="E16" s="746"/>
      <c r="F16" s="746"/>
      <c r="G16" s="746"/>
      <c r="H16" s="141"/>
      <c r="I16" s="141"/>
      <c r="J16" s="143"/>
      <c r="K16" s="144"/>
    </row>
    <row r="17" spans="1:11" ht="30" customHeight="1" x14ac:dyDescent="0.25">
      <c r="A17" s="765"/>
      <c r="B17" s="141">
        <v>4</v>
      </c>
      <c r="C17" s="768"/>
      <c r="D17" s="745"/>
      <c r="E17" s="745"/>
      <c r="F17" s="758"/>
      <c r="G17" s="746"/>
      <c r="H17" s="141"/>
      <c r="I17" s="141"/>
      <c r="J17" s="149" t="str">
        <f xml:space="preserve"> IF(OR(E15="X",F15="X",G15="x",F17="x",G17="X",F19="X",G19="X",G21="X" ),"x","")</f>
        <v>x</v>
      </c>
      <c r="K17" s="144" t="s">
        <v>123</v>
      </c>
    </row>
    <row r="18" spans="1:11" ht="30" customHeight="1" x14ac:dyDescent="0.25">
      <c r="A18" s="765"/>
      <c r="B18" s="141" t="s">
        <v>126</v>
      </c>
      <c r="C18" s="769"/>
      <c r="D18" s="745"/>
      <c r="E18" s="745"/>
      <c r="F18" s="758"/>
      <c r="G18" s="746"/>
      <c r="H18" s="141"/>
      <c r="I18" s="141"/>
      <c r="J18" s="150"/>
      <c r="K18" s="144"/>
    </row>
    <row r="19" spans="1:11" ht="30" customHeight="1" x14ac:dyDescent="0.25">
      <c r="A19" s="765"/>
      <c r="B19" s="141">
        <v>3</v>
      </c>
      <c r="C19" s="748"/>
      <c r="D19" s="743"/>
      <c r="E19" s="744"/>
      <c r="F19" s="758" t="s">
        <v>138</v>
      </c>
      <c r="G19" s="746"/>
      <c r="H19" s="141"/>
      <c r="I19" s="141"/>
      <c r="J19" s="151" t="str">
        <f xml:space="preserve"> IF(OR(C15="X",D15="X",D17="x",E17="x",E19="X",F21="X",F23="X",G23="X" ),"x","")</f>
        <v/>
      </c>
      <c r="K19" s="144" t="s">
        <v>125</v>
      </c>
    </row>
    <row r="20" spans="1:11" ht="30" customHeight="1" x14ac:dyDescent="0.25">
      <c r="A20" s="765"/>
      <c r="B20" s="141" t="s">
        <v>128</v>
      </c>
      <c r="C20" s="759"/>
      <c r="D20" s="743"/>
      <c r="E20" s="745"/>
      <c r="F20" s="758"/>
      <c r="G20" s="746"/>
      <c r="H20" s="141"/>
      <c r="I20" s="141"/>
      <c r="J20" s="152"/>
      <c r="K20" s="144"/>
    </row>
    <row r="21" spans="1:11" ht="30" customHeight="1" x14ac:dyDescent="0.25">
      <c r="A21" s="765"/>
      <c r="B21" s="141">
        <v>2</v>
      </c>
      <c r="C21" s="748"/>
      <c r="D21" s="741"/>
      <c r="E21" s="742"/>
      <c r="F21" s="744"/>
      <c r="G21" s="746"/>
      <c r="H21" s="141"/>
      <c r="I21" s="141"/>
      <c r="J21" s="153" t="str">
        <f xml:space="preserve"> IF(OR(C17="X",D19="X",E21="x",E23="x" ),"x","")</f>
        <v/>
      </c>
      <c r="K21" s="144" t="s">
        <v>127</v>
      </c>
    </row>
    <row r="22" spans="1:11" ht="30" customHeight="1" x14ac:dyDescent="0.25">
      <c r="A22" s="765"/>
      <c r="B22" s="141" t="s">
        <v>250</v>
      </c>
      <c r="C22" s="759"/>
      <c r="D22" s="741"/>
      <c r="E22" s="743"/>
      <c r="F22" s="745"/>
      <c r="G22" s="746"/>
      <c r="H22" s="141"/>
      <c r="I22" s="141"/>
      <c r="J22" s="152"/>
      <c r="K22" s="144"/>
    </row>
    <row r="23" spans="1:11" ht="30" customHeight="1" x14ac:dyDescent="0.25">
      <c r="A23" s="765"/>
      <c r="B23" s="141">
        <v>1</v>
      </c>
      <c r="C23" s="748"/>
      <c r="D23" s="750"/>
      <c r="E23" s="752"/>
      <c r="F23" s="754"/>
      <c r="G23" s="756"/>
      <c r="H23" s="141"/>
      <c r="I23" s="141"/>
      <c r="J23" s="154" t="str">
        <f xml:space="preserve"> IF(OR(C19="X",C21="X",C23="x",D21="x",D23="x" ),"x","")</f>
        <v/>
      </c>
      <c r="K23" s="144" t="s">
        <v>129</v>
      </c>
    </row>
    <row r="24" spans="1:11" ht="30" customHeight="1" x14ac:dyDescent="0.25">
      <c r="A24" s="765"/>
      <c r="B24" s="141" t="s">
        <v>130</v>
      </c>
      <c r="C24" s="749"/>
      <c r="D24" s="751"/>
      <c r="E24" s="753"/>
      <c r="F24" s="755"/>
      <c r="G24" s="757"/>
      <c r="H24" s="141"/>
      <c r="I24" s="141"/>
      <c r="J24" s="132"/>
      <c r="K24" s="133"/>
    </row>
    <row r="25" spans="1:11" x14ac:dyDescent="0.25">
      <c r="A25" s="162"/>
      <c r="B25" s="141"/>
      <c r="C25" s="141">
        <v>1</v>
      </c>
      <c r="D25" s="141">
        <v>2</v>
      </c>
      <c r="E25" s="141">
        <v>3</v>
      </c>
      <c r="F25" s="141">
        <v>4</v>
      </c>
      <c r="G25" s="141">
        <v>5</v>
      </c>
      <c r="H25" s="141"/>
      <c r="I25" s="141"/>
      <c r="J25" s="838"/>
      <c r="K25" s="839"/>
    </row>
    <row r="26" spans="1:11" x14ac:dyDescent="0.25">
      <c r="A26" s="162"/>
      <c r="B26" s="141"/>
      <c r="C26" s="141" t="s">
        <v>131</v>
      </c>
      <c r="D26" s="141" t="s">
        <v>132</v>
      </c>
      <c r="E26" s="141" t="s">
        <v>133</v>
      </c>
      <c r="F26" s="141" t="s">
        <v>134</v>
      </c>
      <c r="G26" s="141" t="s">
        <v>135</v>
      </c>
      <c r="H26" s="141"/>
      <c r="I26" s="141"/>
      <c r="J26" s="141"/>
      <c r="K26" s="159"/>
    </row>
    <row r="27" spans="1:11" x14ac:dyDescent="0.25">
      <c r="A27" s="162"/>
      <c r="B27" s="141"/>
      <c r="C27" s="747" t="s">
        <v>136</v>
      </c>
      <c r="D27" s="747"/>
      <c r="E27" s="747"/>
      <c r="F27" s="747"/>
      <c r="G27" s="747"/>
      <c r="H27" s="141"/>
      <c r="I27" s="141"/>
      <c r="J27" s="141"/>
      <c r="K27" s="159"/>
    </row>
    <row r="28" spans="1:11" x14ac:dyDescent="0.25">
      <c r="A28" s="162"/>
      <c r="B28" s="141"/>
      <c r="C28" s="747"/>
      <c r="D28" s="747"/>
      <c r="E28" s="747"/>
      <c r="F28" s="747"/>
      <c r="G28" s="747"/>
      <c r="H28" s="141"/>
      <c r="I28" s="141"/>
      <c r="J28" s="141"/>
      <c r="K28" s="159"/>
    </row>
    <row r="29" spans="1:11" ht="15.75" customHeight="1" thickBot="1" x14ac:dyDescent="0.3">
      <c r="A29" s="164"/>
      <c r="B29" s="165"/>
      <c r="C29" s="165"/>
      <c r="D29" s="165"/>
      <c r="E29" s="165"/>
      <c r="F29" s="165"/>
      <c r="G29" s="165"/>
      <c r="H29" s="165"/>
      <c r="I29" s="165"/>
      <c r="J29" s="165"/>
      <c r="K29" s="166"/>
    </row>
    <row r="30" spans="1:11" ht="14.4" thickBot="1" x14ac:dyDescent="0.3"/>
    <row r="31" spans="1:11" ht="28.5" customHeight="1" thickBot="1" x14ac:dyDescent="0.3">
      <c r="A31" s="87" t="s">
        <v>120</v>
      </c>
      <c r="B31" s="837">
        <f>DESCRIPCION!A13</f>
        <v>0</v>
      </c>
      <c r="C31" s="771"/>
      <c r="D31" s="771"/>
      <c r="E31" s="771"/>
      <c r="F31" s="771"/>
      <c r="G31" s="771"/>
      <c r="H31" s="771"/>
      <c r="I31" s="772"/>
      <c r="J31" s="131" t="s">
        <v>351</v>
      </c>
      <c r="K31" s="129" t="str">
        <f>IF(J37="x","EXTREMA",IF(J39="x","ALTA",IF(J41="x","MODERADA",IF(J43="x","BAJA",""))))</f>
        <v>EXTREMA</v>
      </c>
    </row>
    <row r="32" spans="1:11" ht="16.2" thickBot="1" x14ac:dyDescent="0.3">
      <c r="A32" s="779" t="s">
        <v>122</v>
      </c>
      <c r="B32" s="780"/>
      <c r="C32" s="780"/>
      <c r="D32" s="781" t="str">
        <f>PROBABILIDAD!T12</f>
        <v xml:space="preserve"> </v>
      </c>
      <c r="E32" s="782"/>
      <c r="F32" s="779" t="s">
        <v>352</v>
      </c>
      <c r="G32" s="780"/>
      <c r="H32" s="780"/>
      <c r="I32" s="783"/>
      <c r="J32" s="784" t="s">
        <v>135</v>
      </c>
      <c r="K32" s="785"/>
    </row>
    <row r="33" spans="1:11" ht="14.4" x14ac:dyDescent="0.25">
      <c r="A33" s="157"/>
      <c r="B33" s="156"/>
      <c r="C33" s="156"/>
      <c r="D33" s="156"/>
      <c r="E33" s="156"/>
      <c r="F33" s="156"/>
      <c r="G33" s="156"/>
      <c r="H33" s="156"/>
      <c r="I33" s="156"/>
      <c r="J33" s="158"/>
      <c r="K33" s="159"/>
    </row>
    <row r="34" spans="1:11" ht="15" thickBot="1" x14ac:dyDescent="0.3">
      <c r="A34" s="157"/>
      <c r="B34" s="155"/>
      <c r="C34" s="156"/>
      <c r="D34" s="156"/>
      <c r="E34" s="156"/>
      <c r="F34" s="156"/>
      <c r="G34" s="156"/>
      <c r="H34" s="156"/>
      <c r="I34" s="156"/>
      <c r="J34" s="158"/>
      <c r="K34" s="159"/>
    </row>
    <row r="35" spans="1:11" ht="30.75" customHeight="1" thickBot="1" x14ac:dyDescent="0.3">
      <c r="A35" s="810" t="s">
        <v>122</v>
      </c>
      <c r="B35" s="155">
        <v>5</v>
      </c>
      <c r="C35" s="811"/>
      <c r="D35" s="812"/>
      <c r="E35" s="806"/>
      <c r="F35" s="806"/>
      <c r="G35" s="806"/>
      <c r="H35" s="156"/>
      <c r="I35" s="156"/>
      <c r="J35" s="808" t="s">
        <v>121</v>
      </c>
      <c r="K35" s="809"/>
    </row>
    <row r="36" spans="1:11" ht="21" customHeight="1" thickBot="1" x14ac:dyDescent="0.3">
      <c r="A36" s="810"/>
      <c r="B36" s="155" t="s">
        <v>124</v>
      </c>
      <c r="C36" s="811"/>
      <c r="D36" s="812"/>
      <c r="E36" s="806"/>
      <c r="F36" s="806"/>
      <c r="G36" s="806"/>
      <c r="H36" s="156"/>
      <c r="I36" s="156"/>
      <c r="J36" s="160"/>
      <c r="K36" s="20"/>
    </row>
    <row r="37" spans="1:11" ht="34.5" customHeight="1" thickBot="1" x14ac:dyDescent="0.3">
      <c r="A37" s="810"/>
      <c r="B37" s="155">
        <v>4</v>
      </c>
      <c r="C37" s="813"/>
      <c r="D37" s="812"/>
      <c r="E37" s="812"/>
      <c r="F37" s="814"/>
      <c r="G37" s="806" t="s">
        <v>138</v>
      </c>
      <c r="H37" s="156"/>
      <c r="I37" s="156"/>
      <c r="J37" s="170" t="str">
        <f xml:space="preserve"> IF(OR(E35="X",F35="X",G35="x",F37="x",G37="X",F39="X",G39="X",G41="X" ),"x","")</f>
        <v>x</v>
      </c>
      <c r="K37" s="20" t="s">
        <v>123</v>
      </c>
    </row>
    <row r="38" spans="1:11" ht="29.4" thickBot="1" x14ac:dyDescent="0.3">
      <c r="A38" s="810"/>
      <c r="B38" s="155" t="s">
        <v>126</v>
      </c>
      <c r="C38" s="813"/>
      <c r="D38" s="812"/>
      <c r="E38" s="812"/>
      <c r="F38" s="815"/>
      <c r="G38" s="806"/>
      <c r="H38" s="156"/>
      <c r="I38" s="156"/>
      <c r="J38" s="171"/>
      <c r="K38" s="20"/>
    </row>
    <row r="39" spans="1:11" ht="35.25" customHeight="1" thickBot="1" x14ac:dyDescent="0.3">
      <c r="A39" s="810"/>
      <c r="B39" s="155">
        <v>3</v>
      </c>
      <c r="C39" s="816"/>
      <c r="D39" s="803"/>
      <c r="E39" s="817"/>
      <c r="F39" s="814"/>
      <c r="G39" s="806"/>
      <c r="H39" s="156"/>
      <c r="I39" s="156"/>
      <c r="J39" s="172" t="str">
        <f xml:space="preserve"> IF(OR(C35="X",D35="X",D37="x",E37="x",E39="X",F41="X",F43="X",G43="X" ),"x","")</f>
        <v/>
      </c>
      <c r="K39" s="20" t="s">
        <v>125</v>
      </c>
    </row>
    <row r="40" spans="1:11" ht="29.4" thickBot="1" x14ac:dyDescent="0.3">
      <c r="A40" s="810"/>
      <c r="B40" s="155" t="s">
        <v>128</v>
      </c>
      <c r="C40" s="816"/>
      <c r="D40" s="803"/>
      <c r="E40" s="812"/>
      <c r="F40" s="815"/>
      <c r="G40" s="806"/>
      <c r="H40" s="156"/>
      <c r="I40" s="156"/>
      <c r="J40" s="173"/>
      <c r="K40" s="20"/>
    </row>
    <row r="41" spans="1:11" ht="36" customHeight="1" thickBot="1" x14ac:dyDescent="0.3">
      <c r="A41" s="810"/>
      <c r="B41" s="155">
        <v>2</v>
      </c>
      <c r="C41" s="816"/>
      <c r="D41" s="819"/>
      <c r="E41" s="802"/>
      <c r="F41" s="804"/>
      <c r="G41" s="806"/>
      <c r="H41" s="156"/>
      <c r="I41" s="156"/>
      <c r="J41" s="174" t="str">
        <f xml:space="preserve"> IF(OR(C37="X",D39="X",E41="x",E43="x" ),"x","")</f>
        <v/>
      </c>
      <c r="K41" s="20" t="s">
        <v>127</v>
      </c>
    </row>
    <row r="42" spans="1:11" ht="29.4" thickBot="1" x14ac:dyDescent="0.3">
      <c r="A42" s="810"/>
      <c r="B42" s="155" t="s">
        <v>250</v>
      </c>
      <c r="C42" s="816"/>
      <c r="D42" s="819"/>
      <c r="E42" s="803"/>
      <c r="F42" s="805"/>
      <c r="G42" s="806"/>
      <c r="H42" s="156"/>
      <c r="I42" s="156"/>
      <c r="J42" s="173"/>
      <c r="K42" s="20"/>
    </row>
    <row r="43" spans="1:11" ht="38.25" customHeight="1" thickBot="1" x14ac:dyDescent="0.3">
      <c r="A43" s="810"/>
      <c r="B43" s="155">
        <v>1</v>
      </c>
      <c r="C43" s="816"/>
      <c r="D43" s="819"/>
      <c r="E43" s="823"/>
      <c r="F43" s="824"/>
      <c r="G43" s="812"/>
      <c r="H43" s="156"/>
      <c r="I43" s="156"/>
      <c r="J43" s="175" t="str">
        <f xml:space="preserve"> IF(OR(C39="X",C41="X",D41="x",C43="x",D43="x" ),"x","")</f>
        <v/>
      </c>
      <c r="K43" s="20" t="s">
        <v>129</v>
      </c>
    </row>
    <row r="44" spans="1:11" ht="17.25" customHeight="1" thickBot="1" x14ac:dyDescent="0.3">
      <c r="A44" s="810"/>
      <c r="B44" s="155" t="s">
        <v>130</v>
      </c>
      <c r="C44" s="818"/>
      <c r="D44" s="820"/>
      <c r="E44" s="821"/>
      <c r="F44" s="825"/>
      <c r="G44" s="822"/>
      <c r="H44" s="161"/>
      <c r="I44" s="156"/>
      <c r="J44" s="156"/>
      <c r="K44" s="155"/>
    </row>
    <row r="45" spans="1:11" ht="14.4" x14ac:dyDescent="0.25">
      <c r="A45" s="157"/>
      <c r="B45" s="156"/>
      <c r="C45" s="156">
        <v>1</v>
      </c>
      <c r="D45" s="156">
        <v>2</v>
      </c>
      <c r="E45" s="156">
        <v>3</v>
      </c>
      <c r="F45" s="156">
        <v>4</v>
      </c>
      <c r="G45" s="156">
        <v>5</v>
      </c>
      <c r="H45" s="156"/>
      <c r="I45" s="156"/>
      <c r="J45" s="156"/>
      <c r="K45" s="155"/>
    </row>
    <row r="46" spans="1:11" ht="14.4" x14ac:dyDescent="0.25">
      <c r="A46" s="157"/>
      <c r="B46" s="156"/>
      <c r="C46" s="156" t="s">
        <v>131</v>
      </c>
      <c r="D46" s="156" t="s">
        <v>132</v>
      </c>
      <c r="E46" s="156" t="s">
        <v>133</v>
      </c>
      <c r="F46" s="156" t="s">
        <v>134</v>
      </c>
      <c r="G46" s="156" t="s">
        <v>135</v>
      </c>
      <c r="H46" s="156"/>
      <c r="I46" s="156"/>
      <c r="J46" s="156"/>
      <c r="K46" s="155"/>
    </row>
    <row r="47" spans="1:11" ht="14.4" x14ac:dyDescent="0.25">
      <c r="A47" s="157"/>
      <c r="B47" s="156"/>
      <c r="C47" s="807" t="s">
        <v>136</v>
      </c>
      <c r="D47" s="807"/>
      <c r="E47" s="807"/>
      <c r="F47" s="807"/>
      <c r="G47" s="807"/>
      <c r="H47" s="156"/>
      <c r="I47" s="156"/>
      <c r="J47" s="156"/>
      <c r="K47" s="155"/>
    </row>
    <row r="48" spans="1:11" ht="14.4" x14ac:dyDescent="0.25">
      <c r="A48" s="157"/>
      <c r="B48" s="156"/>
      <c r="C48" s="807"/>
      <c r="D48" s="807"/>
      <c r="E48" s="807"/>
      <c r="F48" s="807"/>
      <c r="G48" s="807"/>
      <c r="H48" s="156"/>
      <c r="I48" s="156"/>
      <c r="J48" s="156"/>
      <c r="K48" s="155"/>
    </row>
    <row r="49" spans="1:11" ht="22.5" customHeight="1" thickBot="1" x14ac:dyDescent="0.35">
      <c r="A49" s="21"/>
      <c r="B49" s="19"/>
      <c r="C49" s="19"/>
      <c r="D49" s="19"/>
      <c r="E49" s="19"/>
      <c r="F49" s="19"/>
      <c r="G49" s="19"/>
      <c r="H49" s="19"/>
      <c r="I49" s="19"/>
      <c r="J49" s="19"/>
      <c r="K49" s="128"/>
    </row>
    <row r="50" spans="1:11" ht="14.4" thickBot="1" x14ac:dyDescent="0.3"/>
    <row r="51" spans="1:11" ht="36.75" customHeight="1" thickBot="1" x14ac:dyDescent="0.3">
      <c r="A51" s="135" t="s">
        <v>120</v>
      </c>
      <c r="B51" s="770">
        <f>DESCRIPCION!A16</f>
        <v>0</v>
      </c>
      <c r="C51" s="771"/>
      <c r="D51" s="771"/>
      <c r="E51" s="771"/>
      <c r="F51" s="771"/>
      <c r="G51" s="771"/>
      <c r="H51" s="771"/>
      <c r="I51" s="772"/>
      <c r="J51" s="131" t="s">
        <v>351</v>
      </c>
      <c r="K51" s="129" t="str">
        <f>IF(J57="x","EXTREMA",IF(J59="x","ALTA",IF(J61="x","MODERADA",IF(J63="x","BAJA",""))))</f>
        <v>ALTA</v>
      </c>
    </row>
    <row r="52" spans="1:11" ht="16.2" thickBot="1" x14ac:dyDescent="0.3">
      <c r="A52" s="779" t="s">
        <v>122</v>
      </c>
      <c r="B52" s="780"/>
      <c r="C52" s="780"/>
      <c r="D52" s="781" t="str">
        <f>PROBABILIDAD!T13</f>
        <v xml:space="preserve"> </v>
      </c>
      <c r="E52" s="782"/>
      <c r="F52" s="779" t="s">
        <v>352</v>
      </c>
      <c r="G52" s="780"/>
      <c r="H52" s="780"/>
      <c r="I52" s="783"/>
      <c r="J52" s="784" t="s">
        <v>132</v>
      </c>
      <c r="K52" s="785"/>
    </row>
    <row r="53" spans="1:11" ht="14.4" x14ac:dyDescent="0.25">
      <c r="A53" s="157"/>
      <c r="B53" s="156"/>
      <c r="C53" s="156"/>
      <c r="D53" s="156"/>
      <c r="E53" s="156"/>
      <c r="F53" s="156"/>
      <c r="G53" s="156"/>
      <c r="H53" s="156"/>
      <c r="I53" s="156"/>
      <c r="J53" s="158"/>
      <c r="K53" s="159"/>
    </row>
    <row r="54" spans="1:11" ht="15" thickBot="1" x14ac:dyDescent="0.3">
      <c r="A54" s="157"/>
      <c r="B54" s="155"/>
      <c r="C54" s="156"/>
      <c r="D54" s="156"/>
      <c r="E54" s="156"/>
      <c r="F54" s="156"/>
      <c r="G54" s="156"/>
      <c r="H54" s="156"/>
      <c r="I54" s="156"/>
      <c r="J54" s="158"/>
      <c r="K54" s="159"/>
    </row>
    <row r="55" spans="1:11" ht="26.25" customHeight="1" thickBot="1" x14ac:dyDescent="0.3">
      <c r="A55" s="810" t="s">
        <v>122</v>
      </c>
      <c r="B55" s="155">
        <v>5</v>
      </c>
      <c r="C55" s="811"/>
      <c r="D55" s="812" t="s">
        <v>138</v>
      </c>
      <c r="E55" s="806"/>
      <c r="F55" s="806"/>
      <c r="G55" s="806"/>
      <c r="H55" s="156"/>
      <c r="I55" s="156"/>
      <c r="J55" s="808" t="s">
        <v>121</v>
      </c>
      <c r="K55" s="809"/>
    </row>
    <row r="56" spans="1:11" ht="18.75" customHeight="1" thickBot="1" x14ac:dyDescent="0.3">
      <c r="A56" s="810"/>
      <c r="B56" s="155" t="s">
        <v>124</v>
      </c>
      <c r="C56" s="811"/>
      <c r="D56" s="812"/>
      <c r="E56" s="806"/>
      <c r="F56" s="806"/>
      <c r="G56" s="806"/>
      <c r="H56" s="156"/>
      <c r="I56" s="156"/>
      <c r="J56" s="160"/>
      <c r="K56" s="20"/>
    </row>
    <row r="57" spans="1:11" ht="30.75" customHeight="1" thickBot="1" x14ac:dyDescent="0.3">
      <c r="A57" s="810"/>
      <c r="B57" s="155">
        <v>4</v>
      </c>
      <c r="C57" s="813"/>
      <c r="D57" s="812"/>
      <c r="E57" s="812"/>
      <c r="F57" s="814"/>
      <c r="G57" s="806"/>
      <c r="H57" s="156"/>
      <c r="I57" s="156"/>
      <c r="J57" s="170" t="str">
        <f xml:space="preserve"> IF(OR(E55="X",F55="X",G55="x",F57="x",G57="X",F59="X",G59="X",G61="X" ),"x","")</f>
        <v/>
      </c>
      <c r="K57" s="20" t="s">
        <v>123</v>
      </c>
    </row>
    <row r="58" spans="1:11" ht="29.4" thickBot="1" x14ac:dyDescent="0.3">
      <c r="A58" s="810"/>
      <c r="B58" s="155" t="s">
        <v>126</v>
      </c>
      <c r="C58" s="813"/>
      <c r="D58" s="812"/>
      <c r="E58" s="812"/>
      <c r="F58" s="815"/>
      <c r="G58" s="806"/>
      <c r="H58" s="156"/>
      <c r="I58" s="156"/>
      <c r="J58" s="171"/>
      <c r="K58" s="20"/>
    </row>
    <row r="59" spans="1:11" ht="26.25" customHeight="1" thickBot="1" x14ac:dyDescent="0.3">
      <c r="A59" s="810"/>
      <c r="B59" s="155">
        <v>3</v>
      </c>
      <c r="C59" s="816"/>
      <c r="D59" s="803"/>
      <c r="E59" s="817"/>
      <c r="F59" s="814"/>
      <c r="G59" s="806"/>
      <c r="H59" s="156"/>
      <c r="I59" s="156"/>
      <c r="J59" s="172" t="str">
        <f xml:space="preserve"> IF(OR(C55="X",D55="X",D57="x",E57="x",E59="X",F61="X",F63="X",G63="X" ),"x","")</f>
        <v>x</v>
      </c>
      <c r="K59" s="20" t="s">
        <v>125</v>
      </c>
    </row>
    <row r="60" spans="1:11" ht="29.4" thickBot="1" x14ac:dyDescent="0.3">
      <c r="A60" s="810"/>
      <c r="B60" s="155" t="s">
        <v>128</v>
      </c>
      <c r="C60" s="816"/>
      <c r="D60" s="803"/>
      <c r="E60" s="812"/>
      <c r="F60" s="815"/>
      <c r="G60" s="806"/>
      <c r="H60" s="156"/>
      <c r="I60" s="156"/>
      <c r="J60" s="173"/>
      <c r="K60" s="20"/>
    </row>
    <row r="61" spans="1:11" ht="30" customHeight="1" thickBot="1" x14ac:dyDescent="0.3">
      <c r="A61" s="810"/>
      <c r="B61" s="155">
        <v>2</v>
      </c>
      <c r="C61" s="816"/>
      <c r="D61" s="819"/>
      <c r="E61" s="802"/>
      <c r="F61" s="804"/>
      <c r="G61" s="806"/>
      <c r="H61" s="156"/>
      <c r="I61" s="156"/>
      <c r="J61" s="174" t="str">
        <f xml:space="preserve"> IF(OR(C57="X",D59="X",E61="x",E63="x" ),"x","")</f>
        <v/>
      </c>
      <c r="K61" s="20" t="s">
        <v>127</v>
      </c>
    </row>
    <row r="62" spans="1:11" ht="29.4" thickBot="1" x14ac:dyDescent="0.3">
      <c r="A62" s="810"/>
      <c r="B62" s="155" t="s">
        <v>250</v>
      </c>
      <c r="C62" s="816"/>
      <c r="D62" s="819"/>
      <c r="E62" s="803"/>
      <c r="F62" s="805"/>
      <c r="G62" s="806"/>
      <c r="H62" s="156"/>
      <c r="I62" s="156"/>
      <c r="J62" s="173"/>
      <c r="K62" s="20"/>
    </row>
    <row r="63" spans="1:11" ht="30.75" customHeight="1" thickBot="1" x14ac:dyDescent="0.3">
      <c r="A63" s="810"/>
      <c r="B63" s="155">
        <v>1</v>
      </c>
      <c r="C63" s="816"/>
      <c r="D63" s="819"/>
      <c r="E63" s="803"/>
      <c r="F63" s="812"/>
      <c r="G63" s="812"/>
      <c r="H63" s="156"/>
      <c r="I63" s="156"/>
      <c r="J63" s="175" t="str">
        <f xml:space="preserve"> IF(OR(C59="X",C61="X",D61="x",C63="x",D63="x" ),"x","")</f>
        <v/>
      </c>
      <c r="K63" s="20" t="s">
        <v>129</v>
      </c>
    </row>
    <row r="64" spans="1:11" ht="20.25" customHeight="1" thickBot="1" x14ac:dyDescent="0.3">
      <c r="A64" s="810"/>
      <c r="B64" s="155" t="s">
        <v>130</v>
      </c>
      <c r="C64" s="818"/>
      <c r="D64" s="820"/>
      <c r="E64" s="821"/>
      <c r="F64" s="822"/>
      <c r="G64" s="822"/>
      <c r="H64" s="161"/>
      <c r="I64" s="156"/>
      <c r="J64" s="156"/>
      <c r="K64" s="155"/>
    </row>
    <row r="65" spans="1:11" ht="14.4" x14ac:dyDescent="0.25">
      <c r="A65" s="157"/>
      <c r="B65" s="156"/>
      <c r="C65" s="156">
        <v>1</v>
      </c>
      <c r="D65" s="156">
        <v>2</v>
      </c>
      <c r="E65" s="156">
        <v>3</v>
      </c>
      <c r="F65" s="156">
        <v>4</v>
      </c>
      <c r="G65" s="156">
        <v>5</v>
      </c>
      <c r="H65" s="156"/>
      <c r="I65" s="156"/>
      <c r="J65" s="156"/>
      <c r="K65" s="155"/>
    </row>
    <row r="66" spans="1:11" ht="14.4" x14ac:dyDescent="0.25">
      <c r="A66" s="157"/>
      <c r="B66" s="156"/>
      <c r="C66" s="156" t="s">
        <v>131</v>
      </c>
      <c r="D66" s="156" t="s">
        <v>132</v>
      </c>
      <c r="E66" s="156" t="s">
        <v>133</v>
      </c>
      <c r="F66" s="156" t="s">
        <v>134</v>
      </c>
      <c r="G66" s="156" t="s">
        <v>135</v>
      </c>
      <c r="H66" s="156"/>
      <c r="I66" s="156"/>
      <c r="J66" s="156"/>
      <c r="K66" s="155"/>
    </row>
    <row r="67" spans="1:11" ht="15" customHeight="1" x14ac:dyDescent="0.25">
      <c r="A67" s="157"/>
      <c r="B67" s="156"/>
      <c r="C67" s="807" t="s">
        <v>136</v>
      </c>
      <c r="D67" s="807"/>
      <c r="E67" s="807"/>
      <c r="F67" s="807"/>
      <c r="G67" s="807"/>
      <c r="H67" s="156"/>
      <c r="I67" s="156"/>
      <c r="J67" s="156"/>
      <c r="K67" s="155"/>
    </row>
    <row r="68" spans="1:11" ht="15" customHeight="1" x14ac:dyDescent="0.25">
      <c r="A68" s="157"/>
      <c r="B68" s="156"/>
      <c r="C68" s="807"/>
      <c r="D68" s="807"/>
      <c r="E68" s="807"/>
      <c r="F68" s="807"/>
      <c r="G68" s="807"/>
      <c r="H68" s="156"/>
      <c r="I68" s="156"/>
      <c r="J68" s="156"/>
      <c r="K68" s="155"/>
    </row>
    <row r="69" spans="1:11" ht="45.75" customHeight="1" thickBot="1" x14ac:dyDescent="0.3">
      <c r="A69" s="167"/>
      <c r="B69" s="168"/>
      <c r="C69" s="168"/>
      <c r="D69" s="168"/>
      <c r="E69" s="168"/>
      <c r="F69" s="168"/>
      <c r="G69" s="168"/>
      <c r="H69" s="168"/>
      <c r="I69" s="168"/>
      <c r="J69" s="168"/>
      <c r="K69" s="169"/>
    </row>
    <row r="70" spans="1:11" ht="14.4" thickBot="1" x14ac:dyDescent="0.3"/>
    <row r="71" spans="1:11" ht="30.75" customHeight="1" thickBot="1" x14ac:dyDescent="0.3">
      <c r="A71" s="87" t="s">
        <v>120</v>
      </c>
      <c r="B71" s="837" t="str">
        <f>DESCRIPCION!A19</f>
        <v>d</v>
      </c>
      <c r="C71" s="771"/>
      <c r="D71" s="771"/>
      <c r="E71" s="771"/>
      <c r="F71" s="771"/>
      <c r="G71" s="771"/>
      <c r="H71" s="771"/>
      <c r="I71" s="772"/>
      <c r="J71" s="131" t="s">
        <v>351</v>
      </c>
      <c r="K71" s="129" t="str">
        <f>IF(J77="x","EXTREMA",IF(J79="x","ALTA",IF(J81="x","MODERADA",IF(J83="x","BAJA",""))))</f>
        <v/>
      </c>
    </row>
    <row r="72" spans="1:11" ht="16.2" thickBot="1" x14ac:dyDescent="0.3">
      <c r="A72" s="779" t="s">
        <v>122</v>
      </c>
      <c r="B72" s="780"/>
      <c r="C72" s="780"/>
      <c r="D72" s="781" t="str">
        <f>PROBABILIDAD!T14</f>
        <v xml:space="preserve"> </v>
      </c>
      <c r="E72" s="782"/>
      <c r="F72" s="779" t="s">
        <v>352</v>
      </c>
      <c r="G72" s="780"/>
      <c r="H72" s="780"/>
      <c r="I72" s="783"/>
      <c r="J72" s="784"/>
      <c r="K72" s="785"/>
    </row>
    <row r="73" spans="1:11" ht="21.75" customHeight="1" x14ac:dyDescent="0.25">
      <c r="A73" s="162"/>
      <c r="B73" s="141"/>
      <c r="C73" s="141"/>
      <c r="D73" s="141"/>
      <c r="E73" s="141"/>
      <c r="F73" s="141"/>
      <c r="G73" s="141"/>
      <c r="H73" s="141"/>
      <c r="I73" s="141"/>
      <c r="J73" s="158"/>
      <c r="K73" s="159"/>
    </row>
    <row r="74" spans="1:11" ht="18.75" customHeight="1" x14ac:dyDescent="0.25">
      <c r="A74" s="162"/>
      <c r="B74" s="141"/>
      <c r="C74" s="163"/>
      <c r="D74" s="141"/>
      <c r="E74" s="141"/>
      <c r="F74" s="141"/>
      <c r="G74" s="141"/>
      <c r="H74" s="141"/>
      <c r="I74" s="141"/>
      <c r="J74" s="158"/>
      <c r="K74" s="159"/>
    </row>
    <row r="75" spans="1:11" ht="42.75" customHeight="1" x14ac:dyDescent="0.25">
      <c r="A75" s="765" t="s">
        <v>122</v>
      </c>
      <c r="B75" s="141">
        <v>5</v>
      </c>
      <c r="C75" s="766"/>
      <c r="D75" s="745"/>
      <c r="E75" s="746"/>
      <c r="F75" s="746"/>
      <c r="G75" s="746"/>
      <c r="H75" s="141"/>
      <c r="I75" s="141"/>
      <c r="J75" s="760" t="s">
        <v>121</v>
      </c>
      <c r="K75" s="761"/>
    </row>
    <row r="76" spans="1:11" x14ac:dyDescent="0.25">
      <c r="A76" s="765"/>
      <c r="B76" s="141" t="s">
        <v>124</v>
      </c>
      <c r="C76" s="767"/>
      <c r="D76" s="745"/>
      <c r="E76" s="746"/>
      <c r="F76" s="746"/>
      <c r="G76" s="746"/>
      <c r="H76" s="141"/>
      <c r="I76" s="141"/>
      <c r="J76" s="143"/>
      <c r="K76" s="144"/>
    </row>
    <row r="77" spans="1:11" ht="29.25" customHeight="1" x14ac:dyDescent="0.25">
      <c r="A77" s="765"/>
      <c r="B77" s="141">
        <v>4</v>
      </c>
      <c r="C77" s="768"/>
      <c r="D77" s="745"/>
      <c r="E77" s="745"/>
      <c r="F77" s="758"/>
      <c r="G77" s="746"/>
      <c r="H77" s="141"/>
      <c r="I77" s="141"/>
      <c r="J77" s="149" t="str">
        <f xml:space="preserve"> IF(OR(E75="X",F75="X",G75="x",F77="x",G77="X",F79="X",G79="X",G81="X" ),"x","")</f>
        <v/>
      </c>
      <c r="K77" s="144" t="s">
        <v>123</v>
      </c>
    </row>
    <row r="78" spans="1:11" ht="28.2" x14ac:dyDescent="0.25">
      <c r="A78" s="765"/>
      <c r="B78" s="141" t="s">
        <v>126</v>
      </c>
      <c r="C78" s="769"/>
      <c r="D78" s="745"/>
      <c r="E78" s="745"/>
      <c r="F78" s="758"/>
      <c r="G78" s="746"/>
      <c r="H78" s="141"/>
      <c r="I78" s="141"/>
      <c r="J78" s="150"/>
      <c r="K78" s="144"/>
    </row>
    <row r="79" spans="1:11" ht="29.25" customHeight="1" x14ac:dyDescent="0.25">
      <c r="A79" s="765"/>
      <c r="B79" s="141">
        <v>3</v>
      </c>
      <c r="C79" s="748"/>
      <c r="D79" s="743"/>
      <c r="E79" s="744"/>
      <c r="F79" s="758"/>
      <c r="G79" s="746"/>
      <c r="H79" s="141"/>
      <c r="I79" s="141"/>
      <c r="J79" s="151" t="str">
        <f xml:space="preserve"> IF(OR(C75="X",D75="X",D77="x",E77="x",E79="X",F81="X",F83="X",G83="X" ),"x","")</f>
        <v/>
      </c>
      <c r="K79" s="144" t="s">
        <v>125</v>
      </c>
    </row>
    <row r="80" spans="1:11" ht="28.2" x14ac:dyDescent="0.25">
      <c r="A80" s="765"/>
      <c r="B80" s="141" t="s">
        <v>128</v>
      </c>
      <c r="C80" s="759"/>
      <c r="D80" s="743"/>
      <c r="E80" s="745"/>
      <c r="F80" s="758"/>
      <c r="G80" s="746"/>
      <c r="H80" s="141"/>
      <c r="I80" s="141"/>
      <c r="J80" s="152"/>
      <c r="K80" s="144"/>
    </row>
    <row r="81" spans="1:11" ht="29.25" customHeight="1" x14ac:dyDescent="0.25">
      <c r="A81" s="765"/>
      <c r="B81" s="141">
        <v>2</v>
      </c>
      <c r="C81" s="748"/>
      <c r="D81" s="741"/>
      <c r="E81" s="742"/>
      <c r="F81" s="744"/>
      <c r="G81" s="746"/>
      <c r="H81" s="141"/>
      <c r="I81" s="141"/>
      <c r="J81" s="153" t="str">
        <f xml:space="preserve"> IF(OR(C77="X",D79="X",E81="x",E83="x" ),"x","")</f>
        <v/>
      </c>
      <c r="K81" s="144" t="s">
        <v>127</v>
      </c>
    </row>
    <row r="82" spans="1:11" ht="28.2" x14ac:dyDescent="0.25">
      <c r="A82" s="765"/>
      <c r="B82" s="141" t="s">
        <v>250</v>
      </c>
      <c r="C82" s="759"/>
      <c r="D82" s="741"/>
      <c r="E82" s="743"/>
      <c r="F82" s="745"/>
      <c r="G82" s="746"/>
      <c r="H82" s="141"/>
      <c r="I82" s="141"/>
      <c r="J82" s="152"/>
      <c r="K82" s="144"/>
    </row>
    <row r="83" spans="1:11" ht="28.5" customHeight="1" x14ac:dyDescent="0.25">
      <c r="A83" s="765"/>
      <c r="B83" s="141">
        <v>1</v>
      </c>
      <c r="C83" s="748"/>
      <c r="D83" s="750"/>
      <c r="E83" s="752"/>
      <c r="F83" s="754"/>
      <c r="G83" s="756"/>
      <c r="H83" s="141"/>
      <c r="I83" s="141"/>
      <c r="J83" s="154" t="str">
        <f xml:space="preserve"> IF(OR(C79="X",C81="X",D81="x",D83="x",C83="x" ),"x","")</f>
        <v/>
      </c>
      <c r="K83" s="144" t="s">
        <v>129</v>
      </c>
    </row>
    <row r="84" spans="1:11" ht="19.5" customHeight="1" x14ac:dyDescent="0.25">
      <c r="A84" s="765"/>
      <c r="B84" s="141" t="s">
        <v>130</v>
      </c>
      <c r="C84" s="749"/>
      <c r="D84" s="751"/>
      <c r="E84" s="753"/>
      <c r="F84" s="755"/>
      <c r="G84" s="757"/>
      <c r="H84" s="141"/>
      <c r="I84" s="141"/>
      <c r="J84" s="141"/>
      <c r="K84" s="142"/>
    </row>
    <row r="85" spans="1:11" x14ac:dyDescent="0.25">
      <c r="A85" s="162"/>
      <c r="B85" s="141"/>
      <c r="C85" s="141">
        <v>1</v>
      </c>
      <c r="D85" s="141">
        <v>2</v>
      </c>
      <c r="E85" s="141">
        <v>3</v>
      </c>
      <c r="F85" s="141">
        <v>4</v>
      </c>
      <c r="G85" s="141">
        <v>5</v>
      </c>
      <c r="H85" s="141"/>
      <c r="I85" s="141"/>
      <c r="J85" s="141"/>
      <c r="K85" s="142"/>
    </row>
    <row r="86" spans="1:11" x14ac:dyDescent="0.25">
      <c r="A86" s="162"/>
      <c r="B86" s="141"/>
      <c r="C86" s="141" t="s">
        <v>131</v>
      </c>
      <c r="D86" s="141" t="s">
        <v>132</v>
      </c>
      <c r="E86" s="141" t="s">
        <v>133</v>
      </c>
      <c r="F86" s="141" t="s">
        <v>134</v>
      </c>
      <c r="G86" s="141" t="s">
        <v>135</v>
      </c>
      <c r="H86" s="141"/>
      <c r="I86" s="141"/>
      <c r="J86" s="141"/>
      <c r="K86" s="142"/>
    </row>
    <row r="87" spans="1:11" x14ac:dyDescent="0.25">
      <c r="A87" s="162"/>
      <c r="B87" s="141"/>
      <c r="C87" s="747" t="s">
        <v>136</v>
      </c>
      <c r="D87" s="747"/>
      <c r="E87" s="747"/>
      <c r="F87" s="747"/>
      <c r="G87" s="747"/>
      <c r="H87" s="141"/>
      <c r="I87" s="141"/>
      <c r="J87" s="141"/>
      <c r="K87" s="142"/>
    </row>
    <row r="88" spans="1:11" x14ac:dyDescent="0.25">
      <c r="A88" s="162"/>
      <c r="B88" s="141"/>
      <c r="C88" s="747"/>
      <c r="D88" s="747"/>
      <c r="E88" s="747"/>
      <c r="F88" s="747"/>
      <c r="G88" s="747"/>
      <c r="H88" s="141"/>
      <c r="I88" s="141"/>
      <c r="J88" s="141"/>
      <c r="K88" s="142"/>
    </row>
    <row r="89" spans="1:11" ht="14.4" thickBot="1" x14ac:dyDescent="0.3">
      <c r="A89" s="76"/>
      <c r="B89" s="77"/>
      <c r="C89" s="77"/>
      <c r="D89" s="77"/>
      <c r="E89" s="77"/>
      <c r="F89" s="77"/>
      <c r="G89" s="77"/>
      <c r="H89" s="77"/>
      <c r="I89" s="77"/>
      <c r="J89" s="77"/>
      <c r="K89" s="78"/>
    </row>
    <row r="90" spans="1:11" ht="14.4" thickBot="1" x14ac:dyDescent="0.3"/>
    <row r="91" spans="1:11" ht="33.75" customHeight="1" thickBot="1" x14ac:dyDescent="0.3">
      <c r="A91" s="130" t="s">
        <v>120</v>
      </c>
      <c r="B91" s="770" t="str">
        <f>DESCRIPCION!A22</f>
        <v>e</v>
      </c>
      <c r="C91" s="771"/>
      <c r="D91" s="771"/>
      <c r="E91" s="771"/>
      <c r="F91" s="771"/>
      <c r="G91" s="771"/>
      <c r="H91" s="771"/>
      <c r="I91" s="772"/>
      <c r="J91" s="131" t="s">
        <v>351</v>
      </c>
      <c r="K91" s="129" t="str">
        <f>IF(J97="x","EXTREMA",IF(J99="x","ALTA",IF(J101="x","MODERADA",IF(J103="x","BAJA",""))))</f>
        <v/>
      </c>
    </row>
    <row r="92" spans="1:11" ht="16.2" thickBot="1" x14ac:dyDescent="0.3">
      <c r="A92" s="779" t="s">
        <v>122</v>
      </c>
      <c r="B92" s="780"/>
      <c r="C92" s="780"/>
      <c r="D92" s="781" t="str">
        <f>PROBABILIDAD!T15</f>
        <v xml:space="preserve"> </v>
      </c>
      <c r="E92" s="782"/>
      <c r="F92" s="779" t="s">
        <v>352</v>
      </c>
      <c r="G92" s="780"/>
      <c r="H92" s="780"/>
      <c r="I92" s="783"/>
      <c r="J92" s="784"/>
      <c r="K92" s="785"/>
    </row>
    <row r="93" spans="1:11" x14ac:dyDescent="0.25">
      <c r="A93" s="75"/>
      <c r="B93" s="79"/>
      <c r="C93" s="79"/>
      <c r="D93" s="79"/>
      <c r="E93" s="79"/>
      <c r="F93" s="79"/>
      <c r="G93" s="79"/>
      <c r="H93" s="79"/>
      <c r="I93" s="79"/>
      <c r="K93" s="68"/>
    </row>
    <row r="94" spans="1:11" x14ac:dyDescent="0.25">
      <c r="A94" s="162"/>
      <c r="B94" s="141"/>
      <c r="C94" s="163"/>
      <c r="D94" s="141"/>
      <c r="E94" s="141"/>
      <c r="F94" s="141"/>
      <c r="G94" s="141"/>
      <c r="H94" s="141"/>
      <c r="I94" s="141"/>
      <c r="J94" s="158"/>
      <c r="K94" s="159"/>
    </row>
    <row r="95" spans="1:11" ht="56.25" customHeight="1" x14ac:dyDescent="0.25">
      <c r="A95" s="765" t="s">
        <v>122</v>
      </c>
      <c r="B95" s="141">
        <v>5</v>
      </c>
      <c r="C95" s="766"/>
      <c r="D95" s="745"/>
      <c r="E95" s="746"/>
      <c r="F95" s="746"/>
      <c r="G95" s="746"/>
      <c r="H95" s="141"/>
      <c r="I95" s="141"/>
      <c r="J95" s="760" t="s">
        <v>121</v>
      </c>
      <c r="K95" s="761"/>
    </row>
    <row r="96" spans="1:11" ht="5.25" customHeight="1" x14ac:dyDescent="0.25">
      <c r="A96" s="765"/>
      <c r="B96" s="141" t="s">
        <v>124</v>
      </c>
      <c r="C96" s="767"/>
      <c r="D96" s="745"/>
      <c r="E96" s="746"/>
      <c r="F96" s="746"/>
      <c r="G96" s="746"/>
      <c r="H96" s="141"/>
      <c r="I96" s="141"/>
      <c r="J96" s="143"/>
      <c r="K96" s="144"/>
    </row>
    <row r="97" spans="1:11" ht="27.75" customHeight="1" x14ac:dyDescent="0.25">
      <c r="A97" s="765"/>
      <c r="B97" s="141">
        <v>4</v>
      </c>
      <c r="C97" s="768"/>
      <c r="D97" s="745"/>
      <c r="E97" s="745"/>
      <c r="F97" s="758"/>
      <c r="G97" s="746"/>
      <c r="H97" s="141"/>
      <c r="I97" s="141"/>
      <c r="J97" s="149" t="str">
        <f xml:space="preserve"> IF(OR(E95="X",F95="X",G95="x",F97="x",G97="X",F99="X",G99="X",G101="X" ),"x","")</f>
        <v/>
      </c>
      <c r="K97" s="144" t="s">
        <v>123</v>
      </c>
    </row>
    <row r="98" spans="1:11" ht="28.2" x14ac:dyDescent="0.25">
      <c r="A98" s="765"/>
      <c r="B98" s="141" t="s">
        <v>126</v>
      </c>
      <c r="C98" s="769"/>
      <c r="D98" s="745"/>
      <c r="E98" s="745"/>
      <c r="F98" s="758"/>
      <c r="G98" s="746"/>
      <c r="H98" s="141"/>
      <c r="I98" s="141"/>
      <c r="J98" s="150"/>
      <c r="K98" s="144"/>
    </row>
    <row r="99" spans="1:11" ht="27" customHeight="1" x14ac:dyDescent="0.25">
      <c r="A99" s="765"/>
      <c r="B99" s="141">
        <v>3</v>
      </c>
      <c r="C99" s="748"/>
      <c r="D99" s="743"/>
      <c r="E99" s="744"/>
      <c r="F99" s="758"/>
      <c r="G99" s="746"/>
      <c r="H99" s="141"/>
      <c r="I99" s="141"/>
      <c r="J99" s="151" t="str">
        <f xml:space="preserve"> IF(OR(C95="X",D95="X",D97="x",E97="x",E99="X",F101="X",F103="X",G103="X" ),"x","")</f>
        <v/>
      </c>
      <c r="K99" s="144" t="s">
        <v>125</v>
      </c>
    </row>
    <row r="100" spans="1:11" ht="28.2" x14ac:dyDescent="0.25">
      <c r="A100" s="765"/>
      <c r="B100" s="141" t="s">
        <v>128</v>
      </c>
      <c r="C100" s="759"/>
      <c r="D100" s="743"/>
      <c r="E100" s="745"/>
      <c r="F100" s="758"/>
      <c r="G100" s="746"/>
      <c r="H100" s="141"/>
      <c r="I100" s="141"/>
      <c r="J100" s="152"/>
      <c r="K100" s="144"/>
    </row>
    <row r="101" spans="1:11" ht="25.5" customHeight="1" x14ac:dyDescent="0.25">
      <c r="A101" s="765"/>
      <c r="B101" s="141">
        <v>2</v>
      </c>
      <c r="C101" s="748"/>
      <c r="D101" s="741"/>
      <c r="E101" s="742"/>
      <c r="F101" s="744"/>
      <c r="G101" s="746"/>
      <c r="H101" s="141"/>
      <c r="I101" s="141"/>
      <c r="J101" s="153" t="str">
        <f xml:space="preserve"> IF(OR(C97="X",D99="X",E103="x",E101="x" ),"x","")</f>
        <v/>
      </c>
      <c r="K101" s="144" t="s">
        <v>127</v>
      </c>
    </row>
    <row r="102" spans="1:11" ht="28.2" x14ac:dyDescent="0.25">
      <c r="A102" s="765"/>
      <c r="B102" s="141" t="s">
        <v>250</v>
      </c>
      <c r="C102" s="759"/>
      <c r="D102" s="741"/>
      <c r="E102" s="743"/>
      <c r="F102" s="745"/>
      <c r="G102" s="746"/>
      <c r="H102" s="141"/>
      <c r="I102" s="141"/>
      <c r="J102" s="152"/>
      <c r="K102" s="144"/>
    </row>
    <row r="103" spans="1:11" ht="29.25" customHeight="1" x14ac:dyDescent="0.25">
      <c r="A103" s="765"/>
      <c r="B103" s="141">
        <v>1</v>
      </c>
      <c r="C103" s="748"/>
      <c r="D103" s="750"/>
      <c r="E103" s="752"/>
      <c r="F103" s="754"/>
      <c r="G103" s="756"/>
      <c r="H103" s="141"/>
      <c r="I103" s="141"/>
      <c r="J103" s="154" t="str">
        <f xml:space="preserve"> IF(OR(C99="X",C101="X",C103="x",D101="x",D103="x" ),"x","")</f>
        <v/>
      </c>
      <c r="K103" s="144" t="s">
        <v>129</v>
      </c>
    </row>
    <row r="104" spans="1:11" ht="13.5" customHeight="1" x14ac:dyDescent="0.25">
      <c r="A104" s="765"/>
      <c r="B104" s="141" t="s">
        <v>130</v>
      </c>
      <c r="C104" s="749"/>
      <c r="D104" s="751"/>
      <c r="E104" s="753"/>
      <c r="F104" s="755"/>
      <c r="G104" s="757"/>
      <c r="H104" s="141"/>
      <c r="I104" s="141"/>
      <c r="J104" s="141"/>
      <c r="K104" s="142"/>
    </row>
    <row r="105" spans="1:11" x14ac:dyDescent="0.25">
      <c r="A105" s="162"/>
      <c r="B105" s="141"/>
      <c r="C105" s="141">
        <v>1</v>
      </c>
      <c r="D105" s="141">
        <v>2</v>
      </c>
      <c r="E105" s="141">
        <v>3</v>
      </c>
      <c r="F105" s="141">
        <v>4</v>
      </c>
      <c r="G105" s="141">
        <v>5</v>
      </c>
      <c r="H105" s="141"/>
      <c r="I105" s="141"/>
      <c r="J105" s="141"/>
      <c r="K105" s="142"/>
    </row>
    <row r="106" spans="1:11" x14ac:dyDescent="0.25">
      <c r="A106" s="162"/>
      <c r="B106" s="141"/>
      <c r="C106" s="141" t="s">
        <v>131</v>
      </c>
      <c r="D106" s="141" t="s">
        <v>132</v>
      </c>
      <c r="E106" s="141" t="s">
        <v>133</v>
      </c>
      <c r="F106" s="141" t="s">
        <v>134</v>
      </c>
      <c r="G106" s="141" t="s">
        <v>135</v>
      </c>
      <c r="H106" s="141"/>
      <c r="I106" s="141"/>
      <c r="J106" s="141"/>
      <c r="K106" s="142"/>
    </row>
    <row r="107" spans="1:11" x14ac:dyDescent="0.25">
      <c r="A107" s="162"/>
      <c r="B107" s="141"/>
      <c r="C107" s="747" t="s">
        <v>136</v>
      </c>
      <c r="D107" s="747"/>
      <c r="E107" s="747"/>
      <c r="F107" s="747"/>
      <c r="G107" s="747"/>
      <c r="H107" s="141"/>
      <c r="I107" s="141"/>
      <c r="J107" s="141"/>
      <c r="K107" s="142"/>
    </row>
    <row r="108" spans="1:11" x14ac:dyDescent="0.25">
      <c r="A108" s="162"/>
      <c r="B108" s="141"/>
      <c r="C108" s="747"/>
      <c r="D108" s="747"/>
      <c r="E108" s="747"/>
      <c r="F108" s="747"/>
      <c r="G108" s="747"/>
      <c r="H108" s="141"/>
      <c r="I108" s="141"/>
      <c r="J108" s="141"/>
      <c r="K108" s="142"/>
    </row>
    <row r="109" spans="1:11" ht="14.4" thickBot="1" x14ac:dyDescent="0.3">
      <c r="A109" s="76"/>
      <c r="B109" s="77"/>
      <c r="C109" s="77"/>
      <c r="D109" s="77"/>
      <c r="E109" s="77"/>
      <c r="F109" s="77"/>
      <c r="G109" s="77"/>
      <c r="H109" s="77"/>
      <c r="I109" s="77"/>
      <c r="J109" s="77"/>
      <c r="K109" s="78"/>
    </row>
    <row r="110" spans="1:11" ht="14.4" thickBot="1" x14ac:dyDescent="0.3"/>
    <row r="111" spans="1:11" ht="33.75" customHeight="1" thickBot="1" x14ac:dyDescent="0.3">
      <c r="A111" s="130" t="s">
        <v>120</v>
      </c>
      <c r="B111" s="770" t="str">
        <f>DESCRIPCION!A25</f>
        <v>f</v>
      </c>
      <c r="C111" s="771"/>
      <c r="D111" s="771"/>
      <c r="E111" s="771"/>
      <c r="F111" s="771"/>
      <c r="G111" s="771"/>
      <c r="H111" s="771"/>
      <c r="I111" s="772"/>
      <c r="J111" s="131" t="s">
        <v>351</v>
      </c>
      <c r="K111" s="129" t="str">
        <f>IF(J117="x","EXTREMA",IF(J119="x","ALTA",IF(J121="x","MODERADA",IF(J123="x","BAJA",""))))</f>
        <v/>
      </c>
    </row>
    <row r="112" spans="1:11" ht="16.2" thickBot="1" x14ac:dyDescent="0.3">
      <c r="A112" s="779" t="s">
        <v>122</v>
      </c>
      <c r="B112" s="780"/>
      <c r="C112" s="780"/>
      <c r="D112" s="781" t="str">
        <f>PROBABILIDAD!T16</f>
        <v xml:space="preserve"> </v>
      </c>
      <c r="E112" s="782"/>
      <c r="F112" s="779" t="s">
        <v>352</v>
      </c>
      <c r="G112" s="780"/>
      <c r="H112" s="780"/>
      <c r="I112" s="783"/>
      <c r="J112" s="784"/>
      <c r="K112" s="785"/>
    </row>
    <row r="113" spans="1:11" x14ac:dyDescent="0.25">
      <c r="A113" s="162"/>
      <c r="B113" s="141"/>
      <c r="C113" s="141"/>
      <c r="D113" s="141"/>
      <c r="E113" s="141"/>
      <c r="F113" s="141"/>
      <c r="G113" s="141"/>
      <c r="H113" s="141"/>
      <c r="I113" s="141"/>
      <c r="K113" s="68"/>
    </row>
    <row r="114" spans="1:11" x14ac:dyDescent="0.25">
      <c r="A114" s="162"/>
      <c r="B114" s="141"/>
      <c r="C114" s="163"/>
      <c r="D114" s="141"/>
      <c r="E114" s="141"/>
      <c r="F114" s="141"/>
      <c r="G114" s="141"/>
      <c r="H114" s="141"/>
      <c r="I114" s="141"/>
      <c r="K114" s="68"/>
    </row>
    <row r="115" spans="1:11" ht="32.4" x14ac:dyDescent="0.25">
      <c r="A115" s="765" t="s">
        <v>122</v>
      </c>
      <c r="B115" s="141">
        <v>5</v>
      </c>
      <c r="C115" s="786"/>
      <c r="D115" s="777"/>
      <c r="E115" s="778"/>
      <c r="F115" s="778"/>
      <c r="G115" s="778"/>
      <c r="H115" s="176"/>
      <c r="I115" s="141"/>
      <c r="J115" s="760" t="s">
        <v>121</v>
      </c>
      <c r="K115" s="761"/>
    </row>
    <row r="116" spans="1:11" ht="32.4" x14ac:dyDescent="0.25">
      <c r="A116" s="765"/>
      <c r="B116" s="141" t="s">
        <v>124</v>
      </c>
      <c r="C116" s="787"/>
      <c r="D116" s="777"/>
      <c r="E116" s="778"/>
      <c r="F116" s="778"/>
      <c r="G116" s="778"/>
      <c r="H116" s="176"/>
      <c r="I116" s="141"/>
      <c r="J116" s="143"/>
      <c r="K116" s="144"/>
    </row>
    <row r="117" spans="1:11" ht="32.4" x14ac:dyDescent="0.25">
      <c r="A117" s="765"/>
      <c r="B117" s="141">
        <v>4</v>
      </c>
      <c r="C117" s="788"/>
      <c r="D117" s="777"/>
      <c r="E117" s="777"/>
      <c r="F117" s="790"/>
      <c r="G117" s="778"/>
      <c r="H117" s="176"/>
      <c r="I117" s="141"/>
      <c r="J117" s="149" t="str">
        <f xml:space="preserve"> IF(OR(E115="X",F115="X",G115="x",F117="x",G117="X",F119="X",G119="X",G121="X" ),"x","")</f>
        <v/>
      </c>
      <c r="K117" s="144" t="s">
        <v>123</v>
      </c>
    </row>
    <row r="118" spans="1:11" ht="32.4" x14ac:dyDescent="0.25">
      <c r="A118" s="765"/>
      <c r="B118" s="141" t="s">
        <v>126</v>
      </c>
      <c r="C118" s="789"/>
      <c r="D118" s="777"/>
      <c r="E118" s="777"/>
      <c r="F118" s="790"/>
      <c r="G118" s="778"/>
      <c r="H118" s="176"/>
      <c r="I118" s="141"/>
      <c r="J118" s="150"/>
      <c r="K118" s="144"/>
    </row>
    <row r="119" spans="1:11" ht="32.4" x14ac:dyDescent="0.25">
      <c r="A119" s="765"/>
      <c r="B119" s="141">
        <v>3</v>
      </c>
      <c r="C119" s="791"/>
      <c r="D119" s="775"/>
      <c r="E119" s="776"/>
      <c r="F119" s="790"/>
      <c r="G119" s="778"/>
      <c r="H119" s="176"/>
      <c r="I119" s="141"/>
      <c r="J119" s="151" t="str">
        <f xml:space="preserve"> IF(OR(C115="X",D115="X",D117="x",E117="x",E119="X",F121="X",F123="X",G123="X" ),"x","")</f>
        <v/>
      </c>
      <c r="K119" s="144" t="s">
        <v>125</v>
      </c>
    </row>
    <row r="120" spans="1:11" ht="32.4" x14ac:dyDescent="0.25">
      <c r="A120" s="765"/>
      <c r="B120" s="141" t="s">
        <v>128</v>
      </c>
      <c r="C120" s="792"/>
      <c r="D120" s="775"/>
      <c r="E120" s="777"/>
      <c r="F120" s="790"/>
      <c r="G120" s="778"/>
      <c r="H120" s="176"/>
      <c r="I120" s="141"/>
      <c r="J120" s="152"/>
      <c r="K120" s="144"/>
    </row>
    <row r="121" spans="1:11" ht="32.4" x14ac:dyDescent="0.25">
      <c r="A121" s="765"/>
      <c r="B121" s="141">
        <v>2</v>
      </c>
      <c r="C121" s="791"/>
      <c r="D121" s="773"/>
      <c r="E121" s="774"/>
      <c r="F121" s="776"/>
      <c r="G121" s="778"/>
      <c r="H121" s="176"/>
      <c r="I121" s="141"/>
      <c r="J121" s="153" t="str">
        <f xml:space="preserve"> IF(OR(C117="X",D119="X",E121="x",E123="x" ),"x","")</f>
        <v/>
      </c>
      <c r="K121" s="144" t="s">
        <v>127</v>
      </c>
    </row>
    <row r="122" spans="1:11" ht="32.4" x14ac:dyDescent="0.25">
      <c r="A122" s="765"/>
      <c r="B122" s="141" t="s">
        <v>250</v>
      </c>
      <c r="C122" s="792"/>
      <c r="D122" s="773"/>
      <c r="E122" s="775"/>
      <c r="F122" s="777"/>
      <c r="G122" s="778"/>
      <c r="H122" s="176"/>
      <c r="I122" s="141"/>
      <c r="J122" s="152"/>
      <c r="K122" s="144"/>
    </row>
    <row r="123" spans="1:11" ht="32.4" x14ac:dyDescent="0.25">
      <c r="A123" s="765"/>
      <c r="B123" s="141">
        <v>1</v>
      </c>
      <c r="C123" s="791"/>
      <c r="D123" s="794"/>
      <c r="E123" s="796"/>
      <c r="F123" s="798"/>
      <c r="G123" s="800"/>
      <c r="H123" s="176"/>
      <c r="I123" s="141"/>
      <c r="J123" s="154" t="str">
        <f xml:space="preserve"> IF(OR(C119="X",C121="X",D121="x",C123="x",D123="x" ),"x","")</f>
        <v/>
      </c>
      <c r="K123" s="144" t="s">
        <v>129</v>
      </c>
    </row>
    <row r="124" spans="1:11" ht="32.4" x14ac:dyDescent="0.25">
      <c r="A124" s="765"/>
      <c r="B124" s="141" t="s">
        <v>130</v>
      </c>
      <c r="C124" s="793"/>
      <c r="D124" s="795"/>
      <c r="E124" s="797"/>
      <c r="F124" s="799"/>
      <c r="G124" s="801"/>
      <c r="H124" s="176"/>
      <c r="I124" s="141"/>
      <c r="J124" s="141"/>
      <c r="K124" s="142"/>
    </row>
    <row r="125" spans="1:11" x14ac:dyDescent="0.25">
      <c r="A125" s="162"/>
      <c r="B125" s="141"/>
      <c r="C125" s="141">
        <v>1</v>
      </c>
      <c r="D125" s="141">
        <v>2</v>
      </c>
      <c r="E125" s="141">
        <v>3</v>
      </c>
      <c r="F125" s="141">
        <v>4</v>
      </c>
      <c r="G125" s="141">
        <v>5</v>
      </c>
      <c r="H125" s="141"/>
      <c r="I125" s="141"/>
      <c r="J125" s="141"/>
      <c r="K125" s="142"/>
    </row>
    <row r="126" spans="1:11" x14ac:dyDescent="0.25">
      <c r="A126" s="162"/>
      <c r="B126" s="141"/>
      <c r="C126" s="141" t="s">
        <v>131</v>
      </c>
      <c r="D126" s="141" t="s">
        <v>132</v>
      </c>
      <c r="E126" s="141" t="s">
        <v>133</v>
      </c>
      <c r="F126" s="141" t="s">
        <v>134</v>
      </c>
      <c r="G126" s="141" t="s">
        <v>135</v>
      </c>
      <c r="H126" s="141"/>
      <c r="I126" s="141"/>
      <c r="J126" s="141"/>
      <c r="K126" s="142"/>
    </row>
    <row r="127" spans="1:11" x14ac:dyDescent="0.25">
      <c r="A127" s="162"/>
      <c r="B127" s="141"/>
      <c r="C127" s="747" t="s">
        <v>136</v>
      </c>
      <c r="D127" s="747"/>
      <c r="E127" s="747"/>
      <c r="F127" s="747"/>
      <c r="G127" s="747"/>
      <c r="H127" s="141"/>
      <c r="I127" s="141"/>
      <c r="J127" s="141"/>
      <c r="K127" s="142"/>
    </row>
    <row r="128" spans="1:11" x14ac:dyDescent="0.25">
      <c r="A128" s="162"/>
      <c r="B128" s="141"/>
      <c r="C128" s="747"/>
      <c r="D128" s="747"/>
      <c r="E128" s="747"/>
      <c r="F128" s="747"/>
      <c r="G128" s="747"/>
      <c r="H128" s="141"/>
      <c r="I128" s="141"/>
      <c r="J128" s="141"/>
      <c r="K128" s="142"/>
    </row>
    <row r="129" spans="1:11" ht="14.4" thickBot="1" x14ac:dyDescent="0.3">
      <c r="A129" s="76"/>
      <c r="B129" s="77"/>
      <c r="C129" s="77"/>
      <c r="D129" s="77"/>
      <c r="E129" s="77"/>
      <c r="F129" s="77"/>
      <c r="G129" s="77"/>
      <c r="H129" s="77"/>
      <c r="I129" s="77"/>
      <c r="J129" s="77"/>
      <c r="K129" s="78"/>
    </row>
    <row r="130" spans="1:11" ht="14.4" thickBot="1" x14ac:dyDescent="0.3"/>
    <row r="131" spans="1:11" ht="38.25" customHeight="1" thickBot="1" x14ac:dyDescent="0.3">
      <c r="A131" s="130" t="s">
        <v>120</v>
      </c>
      <c r="B131" s="770" t="str">
        <f>DESCRIPCION!A28</f>
        <v>g</v>
      </c>
      <c r="C131" s="771"/>
      <c r="D131" s="771"/>
      <c r="E131" s="771"/>
      <c r="F131" s="771"/>
      <c r="G131" s="771"/>
      <c r="H131" s="771"/>
      <c r="I131" s="772"/>
      <c r="J131" s="131" t="s">
        <v>351</v>
      </c>
      <c r="K131" s="129" t="str">
        <f>IF(J137="x","EXTREMA",IF(J139="x","ALTA",IF(J141="x","MODERADA",IF(J143="x","BAJA",""))))</f>
        <v/>
      </c>
    </row>
    <row r="132" spans="1:11" ht="16.2" thickBot="1" x14ac:dyDescent="0.3">
      <c r="A132" s="779" t="s">
        <v>122</v>
      </c>
      <c r="B132" s="780"/>
      <c r="C132" s="780"/>
      <c r="D132" s="781" t="str">
        <f>PROBABILIDAD!T17</f>
        <v xml:space="preserve"> </v>
      </c>
      <c r="E132" s="782"/>
      <c r="F132" s="779" t="s">
        <v>352</v>
      </c>
      <c r="G132" s="780"/>
      <c r="H132" s="780"/>
      <c r="I132" s="783"/>
      <c r="J132" s="784"/>
      <c r="K132" s="785"/>
    </row>
    <row r="133" spans="1:11" x14ac:dyDescent="0.25">
      <c r="A133" s="162"/>
      <c r="B133" s="141"/>
      <c r="C133" s="141"/>
      <c r="D133" s="141"/>
      <c r="E133" s="141"/>
      <c r="F133" s="141"/>
      <c r="G133" s="141"/>
      <c r="H133" s="141"/>
      <c r="I133" s="141"/>
      <c r="J133" s="158"/>
      <c r="K133" s="159"/>
    </row>
    <row r="134" spans="1:11" x14ac:dyDescent="0.25">
      <c r="A134" s="162"/>
      <c r="B134" s="141"/>
      <c r="C134" s="163"/>
      <c r="D134" s="141"/>
      <c r="E134" s="141"/>
      <c r="F134" s="141"/>
      <c r="G134" s="141"/>
      <c r="H134" s="141"/>
      <c r="I134" s="141"/>
      <c r="J134" s="158"/>
      <c r="K134" s="159"/>
    </row>
    <row r="135" spans="1:11" ht="45.75" customHeight="1" x14ac:dyDescent="0.25">
      <c r="A135" s="765" t="s">
        <v>122</v>
      </c>
      <c r="B135" s="141">
        <v>5</v>
      </c>
      <c r="C135" s="766"/>
      <c r="D135" s="745"/>
      <c r="E135" s="746"/>
      <c r="F135" s="746"/>
      <c r="G135" s="746"/>
      <c r="H135" s="141"/>
      <c r="I135" s="141"/>
      <c r="J135" s="760" t="s">
        <v>121</v>
      </c>
      <c r="K135" s="761"/>
    </row>
    <row r="136" spans="1:11" x14ac:dyDescent="0.25">
      <c r="A136" s="765"/>
      <c r="B136" s="141" t="s">
        <v>124</v>
      </c>
      <c r="C136" s="767"/>
      <c r="D136" s="745"/>
      <c r="E136" s="746"/>
      <c r="F136" s="746"/>
      <c r="G136" s="746"/>
      <c r="H136" s="141"/>
      <c r="I136" s="141"/>
      <c r="J136" s="143"/>
      <c r="K136" s="144"/>
    </row>
    <row r="137" spans="1:11" ht="27" customHeight="1" x14ac:dyDescent="0.25">
      <c r="A137" s="765"/>
      <c r="B137" s="141">
        <v>4</v>
      </c>
      <c r="C137" s="768"/>
      <c r="D137" s="745"/>
      <c r="E137" s="745"/>
      <c r="F137" s="758"/>
      <c r="G137" s="746"/>
      <c r="H137" s="141"/>
      <c r="I137" s="141"/>
      <c r="J137" s="149" t="str">
        <f xml:space="preserve"> IF(OR(E135="X",F135="X",G135="x",F137="x",G137="X",F139="X",G139="X",G141="X" ),"x","")</f>
        <v/>
      </c>
      <c r="K137" s="144" t="s">
        <v>123</v>
      </c>
    </row>
    <row r="138" spans="1:11" ht="28.2" x14ac:dyDescent="0.25">
      <c r="A138" s="765"/>
      <c r="B138" s="141" t="s">
        <v>126</v>
      </c>
      <c r="C138" s="769"/>
      <c r="D138" s="745"/>
      <c r="E138" s="745"/>
      <c r="F138" s="758"/>
      <c r="G138" s="746"/>
      <c r="H138" s="141"/>
      <c r="I138" s="141"/>
      <c r="J138" s="150"/>
      <c r="K138" s="144"/>
    </row>
    <row r="139" spans="1:11" ht="32.25" customHeight="1" x14ac:dyDescent="0.25">
      <c r="A139" s="765"/>
      <c r="B139" s="141">
        <v>3</v>
      </c>
      <c r="C139" s="748"/>
      <c r="D139" s="743"/>
      <c r="E139" s="744"/>
      <c r="F139" s="758"/>
      <c r="G139" s="746"/>
      <c r="H139" s="141"/>
      <c r="I139" s="141"/>
      <c r="J139" s="151" t="str">
        <f xml:space="preserve"> IF(OR(C135="X",D135="X",D137="x",E137="x",E139="X",F141="X",F143="X",G143="X" ),"x","")</f>
        <v/>
      </c>
      <c r="K139" s="144" t="s">
        <v>125</v>
      </c>
    </row>
    <row r="140" spans="1:11" ht="28.2" x14ac:dyDescent="0.25">
      <c r="A140" s="765"/>
      <c r="B140" s="141" t="s">
        <v>128</v>
      </c>
      <c r="C140" s="759"/>
      <c r="D140" s="743"/>
      <c r="E140" s="745"/>
      <c r="F140" s="758"/>
      <c r="G140" s="746"/>
      <c r="H140" s="141"/>
      <c r="I140" s="141"/>
      <c r="J140" s="152"/>
      <c r="K140" s="144"/>
    </row>
    <row r="141" spans="1:11" ht="27.75" customHeight="1" x14ac:dyDescent="0.25">
      <c r="A141" s="765"/>
      <c r="B141" s="141">
        <v>2</v>
      </c>
      <c r="C141" s="748"/>
      <c r="D141" s="741"/>
      <c r="E141" s="742"/>
      <c r="F141" s="744"/>
      <c r="G141" s="746"/>
      <c r="H141" s="141"/>
      <c r="I141" s="141"/>
      <c r="J141" s="153" t="str">
        <f xml:space="preserve"> IF(OR(C137="X",D139="X",E141="x",E143="x" ),"x","")</f>
        <v/>
      </c>
      <c r="K141" s="144" t="s">
        <v>127</v>
      </c>
    </row>
    <row r="142" spans="1:11" ht="28.2" x14ac:dyDescent="0.25">
      <c r="A142" s="765"/>
      <c r="B142" s="141" t="s">
        <v>250</v>
      </c>
      <c r="C142" s="759"/>
      <c r="D142" s="741"/>
      <c r="E142" s="743"/>
      <c r="F142" s="745"/>
      <c r="G142" s="746"/>
      <c r="H142" s="141"/>
      <c r="I142" s="141"/>
      <c r="J142" s="152"/>
      <c r="K142" s="144"/>
    </row>
    <row r="143" spans="1:11" ht="30" customHeight="1" x14ac:dyDescent="0.25">
      <c r="A143" s="765"/>
      <c r="B143" s="141">
        <v>1</v>
      </c>
      <c r="C143" s="748"/>
      <c r="D143" s="750"/>
      <c r="E143" s="752"/>
      <c r="F143" s="754"/>
      <c r="G143" s="756"/>
      <c r="H143" s="141"/>
      <c r="I143" s="141"/>
      <c r="J143" s="154" t="str">
        <f xml:space="preserve"> IF(OR(C139="X",C141="X",C143="x",D141="x",D143="x" ),"x","")</f>
        <v/>
      </c>
      <c r="K143" s="144" t="s">
        <v>129</v>
      </c>
    </row>
    <row r="144" spans="1:11" x14ac:dyDescent="0.25">
      <c r="A144" s="765"/>
      <c r="B144" s="141" t="s">
        <v>130</v>
      </c>
      <c r="C144" s="749"/>
      <c r="D144" s="751"/>
      <c r="E144" s="753"/>
      <c r="F144" s="755"/>
      <c r="G144" s="757"/>
      <c r="H144" s="141"/>
      <c r="I144" s="141"/>
      <c r="J144" s="141"/>
      <c r="K144" s="142"/>
    </row>
    <row r="145" spans="1:11" x14ac:dyDescent="0.25">
      <c r="A145" s="162"/>
      <c r="B145" s="141"/>
      <c r="C145" s="141">
        <v>1</v>
      </c>
      <c r="D145" s="141">
        <v>2</v>
      </c>
      <c r="E145" s="141">
        <v>3</v>
      </c>
      <c r="F145" s="141">
        <v>4</v>
      </c>
      <c r="G145" s="141">
        <v>5</v>
      </c>
      <c r="H145" s="141"/>
      <c r="I145" s="141"/>
      <c r="J145" s="141"/>
      <c r="K145" s="142"/>
    </row>
    <row r="146" spans="1:11" x14ac:dyDescent="0.25">
      <c r="A146" s="162"/>
      <c r="B146" s="141"/>
      <c r="C146" s="141" t="s">
        <v>131</v>
      </c>
      <c r="D146" s="141" t="s">
        <v>132</v>
      </c>
      <c r="E146" s="141" t="s">
        <v>133</v>
      </c>
      <c r="F146" s="141" t="s">
        <v>134</v>
      </c>
      <c r="G146" s="141" t="s">
        <v>135</v>
      </c>
      <c r="H146" s="141"/>
      <c r="I146" s="141"/>
      <c r="J146" s="141"/>
      <c r="K146" s="142"/>
    </row>
    <row r="147" spans="1:11" x14ac:dyDescent="0.25">
      <c r="A147" s="162"/>
      <c r="B147" s="141"/>
      <c r="C147" s="747" t="s">
        <v>136</v>
      </c>
      <c r="D147" s="747"/>
      <c r="E147" s="747"/>
      <c r="F147" s="747"/>
      <c r="G147" s="747"/>
      <c r="H147" s="141"/>
      <c r="I147" s="141"/>
      <c r="J147" s="141"/>
      <c r="K147" s="142"/>
    </row>
    <row r="148" spans="1:11" x14ac:dyDescent="0.25">
      <c r="A148" s="162"/>
      <c r="B148" s="141"/>
      <c r="C148" s="747"/>
      <c r="D148" s="747"/>
      <c r="E148" s="747"/>
      <c r="F148" s="747"/>
      <c r="G148" s="747"/>
      <c r="H148" s="141"/>
      <c r="I148" s="141"/>
      <c r="J148" s="141"/>
      <c r="K148" s="142"/>
    </row>
    <row r="149" spans="1:11" ht="14.4" thickBot="1" x14ac:dyDescent="0.3">
      <c r="A149" s="164"/>
      <c r="B149" s="165"/>
      <c r="C149" s="165"/>
      <c r="D149" s="165"/>
      <c r="E149" s="165"/>
      <c r="F149" s="165"/>
      <c r="G149" s="165"/>
      <c r="H149" s="165"/>
      <c r="I149" s="165"/>
      <c r="J149" s="165"/>
      <c r="K149" s="166"/>
    </row>
    <row r="150" spans="1:11" ht="14.4" thickBot="1" x14ac:dyDescent="0.3"/>
    <row r="151" spans="1:11" ht="31.5" customHeight="1" thickBot="1" x14ac:dyDescent="0.3">
      <c r="A151" s="130" t="s">
        <v>120</v>
      </c>
      <c r="B151" s="770" t="str">
        <f>DESCRIPCION!A31</f>
        <v>h</v>
      </c>
      <c r="C151" s="771"/>
      <c r="D151" s="771"/>
      <c r="E151" s="771"/>
      <c r="F151" s="771"/>
      <c r="G151" s="771"/>
      <c r="H151" s="771"/>
      <c r="I151" s="772"/>
      <c r="J151" s="131" t="s">
        <v>351</v>
      </c>
      <c r="K151" s="129" t="str">
        <f>IF(J157="x","EXTREMA",IF(J159="x","ALTA",IF(J161="x","MODERADA",IF(J163="x","BAJA",""))))</f>
        <v/>
      </c>
    </row>
    <row r="152" spans="1:11" ht="16.2" thickBot="1" x14ac:dyDescent="0.3">
      <c r="A152" s="779" t="s">
        <v>122</v>
      </c>
      <c r="B152" s="780"/>
      <c r="C152" s="780"/>
      <c r="D152" s="781" t="str">
        <f>PROBABILIDAD!T18</f>
        <v xml:space="preserve"> </v>
      </c>
      <c r="E152" s="782"/>
      <c r="F152" s="779" t="s">
        <v>352</v>
      </c>
      <c r="G152" s="780"/>
      <c r="H152" s="780"/>
      <c r="I152" s="783"/>
      <c r="J152" s="784"/>
      <c r="K152" s="785"/>
    </row>
    <row r="153" spans="1:11" x14ac:dyDescent="0.25">
      <c r="A153" s="162"/>
      <c r="B153" s="141"/>
      <c r="C153" s="141"/>
      <c r="D153" s="141"/>
      <c r="E153" s="141"/>
      <c r="F153" s="141"/>
      <c r="G153" s="141"/>
      <c r="H153" s="141"/>
      <c r="I153" s="141"/>
      <c r="J153" s="158"/>
      <c r="K153" s="159"/>
    </row>
    <row r="154" spans="1:11" x14ac:dyDescent="0.25">
      <c r="A154" s="162"/>
      <c r="B154" s="141"/>
      <c r="C154" s="163"/>
      <c r="D154" s="141"/>
      <c r="E154" s="141"/>
      <c r="F154" s="141"/>
      <c r="G154" s="141"/>
      <c r="H154" s="141"/>
      <c r="I154" s="141"/>
      <c r="J154" s="158"/>
      <c r="K154" s="159"/>
    </row>
    <row r="155" spans="1:11" ht="36" customHeight="1" x14ac:dyDescent="0.25">
      <c r="A155" s="765" t="s">
        <v>122</v>
      </c>
      <c r="B155" s="141">
        <v>5</v>
      </c>
      <c r="C155" s="766"/>
      <c r="D155" s="745"/>
      <c r="E155" s="746"/>
      <c r="F155" s="746"/>
      <c r="G155" s="746"/>
      <c r="H155" s="141"/>
      <c r="I155" s="141"/>
      <c r="J155" s="760" t="s">
        <v>121</v>
      </c>
      <c r="K155" s="761"/>
    </row>
    <row r="156" spans="1:11" x14ac:dyDescent="0.25">
      <c r="A156" s="765"/>
      <c r="B156" s="141" t="s">
        <v>124</v>
      </c>
      <c r="C156" s="767"/>
      <c r="D156" s="745"/>
      <c r="E156" s="746"/>
      <c r="F156" s="746"/>
      <c r="G156" s="746"/>
      <c r="H156" s="141"/>
      <c r="I156" s="141"/>
      <c r="J156" s="143"/>
      <c r="K156" s="144"/>
    </row>
    <row r="157" spans="1:11" ht="27" customHeight="1" x14ac:dyDescent="0.25">
      <c r="A157" s="765"/>
      <c r="B157" s="141">
        <v>4</v>
      </c>
      <c r="C157" s="768"/>
      <c r="D157" s="745"/>
      <c r="E157" s="745"/>
      <c r="F157" s="758"/>
      <c r="G157" s="746"/>
      <c r="H157" s="141"/>
      <c r="I157" s="141"/>
      <c r="J157" s="149" t="str">
        <f xml:space="preserve"> IF(OR(E155="X",F155="X",G155="x",F157="x",G157="X",F159="X",G159="X",G161="X" ),"x","")</f>
        <v/>
      </c>
      <c r="K157" s="144" t="s">
        <v>123</v>
      </c>
    </row>
    <row r="158" spans="1:11" ht="28.2" x14ac:dyDescent="0.25">
      <c r="A158" s="765"/>
      <c r="B158" s="141" t="s">
        <v>126</v>
      </c>
      <c r="C158" s="769"/>
      <c r="D158" s="745"/>
      <c r="E158" s="745"/>
      <c r="F158" s="758"/>
      <c r="G158" s="746"/>
      <c r="H158" s="141"/>
      <c r="I158" s="141"/>
      <c r="J158" s="150"/>
      <c r="K158" s="144"/>
    </row>
    <row r="159" spans="1:11" ht="27.75" customHeight="1" x14ac:dyDescent="0.25">
      <c r="A159" s="765"/>
      <c r="B159" s="141">
        <v>3</v>
      </c>
      <c r="C159" s="748"/>
      <c r="D159" s="743"/>
      <c r="E159" s="744"/>
      <c r="F159" s="758"/>
      <c r="G159" s="746"/>
      <c r="H159" s="141"/>
      <c r="I159" s="141"/>
      <c r="J159" s="151" t="str">
        <f xml:space="preserve"> IF(OR(C155="X",D155="X",D157="x",E157="x",E159="X",F161="X",F163="X",G163="X" ),"x","")</f>
        <v/>
      </c>
      <c r="K159" s="144" t="s">
        <v>125</v>
      </c>
    </row>
    <row r="160" spans="1:11" ht="28.2" x14ac:dyDescent="0.25">
      <c r="A160" s="765"/>
      <c r="B160" s="141" t="s">
        <v>128</v>
      </c>
      <c r="C160" s="759"/>
      <c r="D160" s="743"/>
      <c r="E160" s="745"/>
      <c r="F160" s="758"/>
      <c r="G160" s="746"/>
      <c r="H160" s="141"/>
      <c r="I160" s="141"/>
      <c r="J160" s="152"/>
      <c r="K160" s="144"/>
    </row>
    <row r="161" spans="1:11" ht="27.75" customHeight="1" x14ac:dyDescent="0.25">
      <c r="A161" s="765"/>
      <c r="B161" s="141">
        <v>2</v>
      </c>
      <c r="C161" s="748"/>
      <c r="D161" s="741"/>
      <c r="E161" s="742"/>
      <c r="F161" s="744"/>
      <c r="G161" s="746"/>
      <c r="H161" s="141"/>
      <c r="I161" s="141"/>
      <c r="J161" s="153" t="str">
        <f xml:space="preserve"> IF(OR(C157="X",D159="X",E161="x",E163="x" ),"x","")</f>
        <v/>
      </c>
      <c r="K161" s="144" t="s">
        <v>127</v>
      </c>
    </row>
    <row r="162" spans="1:11" ht="28.2" x14ac:dyDescent="0.25">
      <c r="A162" s="765"/>
      <c r="B162" s="141" t="s">
        <v>250</v>
      </c>
      <c r="C162" s="759"/>
      <c r="D162" s="741"/>
      <c r="E162" s="743"/>
      <c r="F162" s="745"/>
      <c r="G162" s="746"/>
      <c r="H162" s="141"/>
      <c r="I162" s="141"/>
      <c r="J162" s="152"/>
      <c r="K162" s="144"/>
    </row>
    <row r="163" spans="1:11" ht="28.2" x14ac:dyDescent="0.25">
      <c r="A163" s="765"/>
      <c r="B163" s="141">
        <v>1</v>
      </c>
      <c r="C163" s="748"/>
      <c r="D163" s="750"/>
      <c r="E163" s="752"/>
      <c r="F163" s="754"/>
      <c r="G163" s="756"/>
      <c r="H163" s="141"/>
      <c r="I163" s="141"/>
      <c r="J163" s="154" t="str">
        <f xml:space="preserve"> IF(OR(C159="X",C161="X",C163="x",D161="x",D163="x" ),"x","")</f>
        <v/>
      </c>
      <c r="K163" s="144" t="s">
        <v>129</v>
      </c>
    </row>
    <row r="164" spans="1:11" ht="26.25" customHeight="1" x14ac:dyDescent="0.25">
      <c r="A164" s="765"/>
      <c r="B164" s="141" t="s">
        <v>130</v>
      </c>
      <c r="C164" s="749"/>
      <c r="D164" s="751"/>
      <c r="E164" s="753"/>
      <c r="F164" s="755"/>
      <c r="G164" s="757"/>
      <c r="H164" s="141"/>
      <c r="I164" s="141"/>
      <c r="J164" s="141"/>
      <c r="K164" s="142"/>
    </row>
    <row r="165" spans="1:11" x14ac:dyDescent="0.25">
      <c r="A165" s="162"/>
      <c r="B165" s="141"/>
      <c r="C165" s="141">
        <v>1</v>
      </c>
      <c r="D165" s="141">
        <v>2</v>
      </c>
      <c r="E165" s="141">
        <v>3</v>
      </c>
      <c r="F165" s="141">
        <v>4</v>
      </c>
      <c r="G165" s="141">
        <v>5</v>
      </c>
      <c r="H165" s="141"/>
      <c r="I165" s="141"/>
      <c r="J165" s="141"/>
      <c r="K165" s="142"/>
    </row>
    <row r="166" spans="1:11" x14ac:dyDescent="0.25">
      <c r="A166" s="162"/>
      <c r="B166" s="141"/>
      <c r="C166" s="141" t="s">
        <v>131</v>
      </c>
      <c r="D166" s="141" t="s">
        <v>132</v>
      </c>
      <c r="E166" s="141" t="s">
        <v>133</v>
      </c>
      <c r="F166" s="141" t="s">
        <v>134</v>
      </c>
      <c r="G166" s="141" t="s">
        <v>135</v>
      </c>
      <c r="H166" s="141"/>
      <c r="I166" s="141"/>
      <c r="J166" s="141"/>
      <c r="K166" s="142"/>
    </row>
    <row r="167" spans="1:11" x14ac:dyDescent="0.25">
      <c r="A167" s="162"/>
      <c r="B167" s="141"/>
      <c r="C167" s="747" t="s">
        <v>136</v>
      </c>
      <c r="D167" s="747"/>
      <c r="E167" s="747"/>
      <c r="F167" s="747"/>
      <c r="G167" s="747"/>
      <c r="H167" s="141"/>
      <c r="I167" s="141"/>
      <c r="J167" s="141"/>
      <c r="K167" s="142"/>
    </row>
    <row r="168" spans="1:11" x14ac:dyDescent="0.25">
      <c r="A168" s="162"/>
      <c r="B168" s="141"/>
      <c r="C168" s="747"/>
      <c r="D168" s="747"/>
      <c r="E168" s="747"/>
      <c r="F168" s="747"/>
      <c r="G168" s="747"/>
      <c r="H168" s="141"/>
      <c r="I168" s="141"/>
      <c r="J168" s="141"/>
      <c r="K168" s="142"/>
    </row>
    <row r="169" spans="1:11" ht="14.4" thickBot="1" x14ac:dyDescent="0.3">
      <c r="A169" s="164"/>
      <c r="B169" s="165"/>
      <c r="C169" s="165"/>
      <c r="D169" s="165"/>
      <c r="E169" s="165"/>
      <c r="F169" s="165"/>
      <c r="G169" s="165"/>
      <c r="H169" s="165"/>
      <c r="I169" s="165"/>
      <c r="J169" s="165"/>
      <c r="K169" s="166"/>
    </row>
    <row r="171" spans="1:11" ht="14.4" thickBot="1" x14ac:dyDescent="0.3"/>
    <row r="172" spans="1:11" ht="33.75" customHeight="1" thickBot="1" x14ac:dyDescent="0.3">
      <c r="A172" s="130" t="s">
        <v>120</v>
      </c>
      <c r="B172" s="762" t="str">
        <f>DESCRIPCION!A34</f>
        <v>i</v>
      </c>
      <c r="C172" s="763"/>
      <c r="D172" s="763"/>
      <c r="E172" s="763"/>
      <c r="F172" s="763"/>
      <c r="G172" s="763"/>
      <c r="H172" s="763"/>
      <c r="I172" s="764"/>
      <c r="J172" s="131" t="s">
        <v>351</v>
      </c>
      <c r="K172" s="129" t="str">
        <f>IF(J178="x","EXTREMA",IF(J180="x","ALTA",IF(J182="x","MODERADA",IF(J184="x","BAJA",""))))</f>
        <v/>
      </c>
    </row>
    <row r="173" spans="1:11" ht="16.2" thickBot="1" x14ac:dyDescent="0.3">
      <c r="A173" s="779" t="s">
        <v>122</v>
      </c>
      <c r="B173" s="780"/>
      <c r="C173" s="780"/>
      <c r="D173" s="781" t="str">
        <f>PROBABILIDAD!T19</f>
        <v xml:space="preserve"> </v>
      </c>
      <c r="E173" s="782"/>
      <c r="F173" s="779" t="s">
        <v>352</v>
      </c>
      <c r="G173" s="780"/>
      <c r="H173" s="780"/>
      <c r="I173" s="783"/>
      <c r="J173" s="784"/>
      <c r="K173" s="785"/>
    </row>
    <row r="174" spans="1:11" x14ac:dyDescent="0.25">
      <c r="A174" s="162"/>
      <c r="B174" s="141"/>
      <c r="C174" s="141"/>
      <c r="D174" s="141"/>
      <c r="E174" s="141"/>
      <c r="F174" s="141"/>
      <c r="G174" s="141"/>
      <c r="H174" s="141"/>
      <c r="I174" s="141"/>
      <c r="J174" s="158"/>
      <c r="K174" s="159"/>
    </row>
    <row r="175" spans="1:11" x14ac:dyDescent="0.25">
      <c r="A175" s="162"/>
      <c r="B175" s="141"/>
      <c r="C175" s="163"/>
      <c r="D175" s="141"/>
      <c r="E175" s="141"/>
      <c r="F175" s="141"/>
      <c r="G175" s="141"/>
      <c r="H175" s="141"/>
      <c r="I175" s="141"/>
      <c r="J175" s="158"/>
      <c r="K175" s="159"/>
    </row>
    <row r="176" spans="1:11" ht="31.5" customHeight="1" x14ac:dyDescent="0.25">
      <c r="A176" s="765" t="s">
        <v>122</v>
      </c>
      <c r="B176" s="141">
        <v>5</v>
      </c>
      <c r="C176" s="766"/>
      <c r="D176" s="745"/>
      <c r="E176" s="746"/>
      <c r="F176" s="746"/>
      <c r="G176" s="746"/>
      <c r="H176" s="141"/>
      <c r="I176" s="141"/>
      <c r="J176" s="760" t="s">
        <v>121</v>
      </c>
      <c r="K176" s="761"/>
    </row>
    <row r="177" spans="1:11" x14ac:dyDescent="0.25">
      <c r="A177" s="765"/>
      <c r="B177" s="141" t="s">
        <v>124</v>
      </c>
      <c r="C177" s="767"/>
      <c r="D177" s="745"/>
      <c r="E177" s="746"/>
      <c r="F177" s="746"/>
      <c r="G177" s="746"/>
      <c r="H177" s="141"/>
      <c r="I177" s="141"/>
      <c r="J177" s="143"/>
      <c r="K177" s="144"/>
    </row>
    <row r="178" spans="1:11" ht="27.75" customHeight="1" x14ac:dyDescent="0.25">
      <c r="A178" s="765"/>
      <c r="B178" s="141">
        <v>4</v>
      </c>
      <c r="C178" s="768"/>
      <c r="D178" s="745"/>
      <c r="E178" s="745"/>
      <c r="F178" s="758"/>
      <c r="G178" s="746"/>
      <c r="H178" s="141"/>
      <c r="I178" s="141"/>
      <c r="J178" s="149" t="str">
        <f xml:space="preserve"> IF(OR(E176="X",F176="X",G176="x",F178="x",G178="X",F180="X",G180="X",G182="X" ),"x","")</f>
        <v/>
      </c>
      <c r="K178" s="144" t="s">
        <v>123</v>
      </c>
    </row>
    <row r="179" spans="1:11" ht="28.2" x14ac:dyDescent="0.25">
      <c r="A179" s="765"/>
      <c r="B179" s="141" t="s">
        <v>126</v>
      </c>
      <c r="C179" s="769"/>
      <c r="D179" s="745"/>
      <c r="E179" s="745"/>
      <c r="F179" s="758"/>
      <c r="G179" s="746"/>
      <c r="H179" s="141"/>
      <c r="I179" s="141"/>
      <c r="J179" s="150"/>
      <c r="K179" s="144"/>
    </row>
    <row r="180" spans="1:11" ht="32.25" customHeight="1" x14ac:dyDescent="0.25">
      <c r="A180" s="765"/>
      <c r="B180" s="141">
        <v>3</v>
      </c>
      <c r="C180" s="748"/>
      <c r="D180" s="743"/>
      <c r="E180" s="744"/>
      <c r="F180" s="758"/>
      <c r="G180" s="746"/>
      <c r="H180" s="141"/>
      <c r="I180" s="141"/>
      <c r="J180" s="151" t="str">
        <f xml:space="preserve"> IF(OR(C176="X",D176="X",D178="x",E178="x",E180="X",F182="X",F184="X",G184="X" ),"x","")</f>
        <v/>
      </c>
      <c r="K180" s="144" t="s">
        <v>125</v>
      </c>
    </row>
    <row r="181" spans="1:11" ht="28.2" x14ac:dyDescent="0.25">
      <c r="A181" s="765"/>
      <c r="B181" s="141" t="s">
        <v>128</v>
      </c>
      <c r="C181" s="759"/>
      <c r="D181" s="743"/>
      <c r="E181" s="745"/>
      <c r="F181" s="758"/>
      <c r="G181" s="746"/>
      <c r="H181" s="141"/>
      <c r="I181" s="141"/>
      <c r="J181" s="152"/>
      <c r="K181" s="144"/>
    </row>
    <row r="182" spans="1:11" ht="32.25" customHeight="1" x14ac:dyDescent="0.25">
      <c r="A182" s="765"/>
      <c r="B182" s="141">
        <v>2</v>
      </c>
      <c r="C182" s="748"/>
      <c r="D182" s="741"/>
      <c r="E182" s="742"/>
      <c r="F182" s="744"/>
      <c r="G182" s="746"/>
      <c r="H182" s="141"/>
      <c r="I182" s="141"/>
      <c r="J182" s="153" t="str">
        <f xml:space="preserve"> IF(OR(E182="X",D180="X",C178="x",E184="x" ),"x","")</f>
        <v/>
      </c>
      <c r="K182" s="144" t="s">
        <v>127</v>
      </c>
    </row>
    <row r="183" spans="1:11" ht="28.2" x14ac:dyDescent="0.25">
      <c r="A183" s="765"/>
      <c r="B183" s="141" t="s">
        <v>250</v>
      </c>
      <c r="C183" s="759"/>
      <c r="D183" s="741"/>
      <c r="E183" s="743"/>
      <c r="F183" s="745"/>
      <c r="G183" s="746"/>
      <c r="H183" s="141"/>
      <c r="I183" s="141"/>
      <c r="J183" s="152"/>
      <c r="K183" s="144"/>
    </row>
    <row r="184" spans="1:11" ht="28.2" x14ac:dyDescent="0.25">
      <c r="A184" s="765"/>
      <c r="B184" s="141">
        <v>1</v>
      </c>
      <c r="C184" s="748"/>
      <c r="D184" s="750"/>
      <c r="E184" s="752"/>
      <c r="F184" s="754"/>
      <c r="G184" s="756"/>
      <c r="H184" s="141"/>
      <c r="I184" s="141"/>
      <c r="J184" s="154" t="str">
        <f xml:space="preserve"> IF(OR(C180="X",C182="X",D182="x",D184="x",C184="x" ),"x","")</f>
        <v/>
      </c>
      <c r="K184" s="144" t="s">
        <v>129</v>
      </c>
    </row>
    <row r="185" spans="1:11" ht="24" customHeight="1" x14ac:dyDescent="0.25">
      <c r="A185" s="765"/>
      <c r="B185" s="141" t="s">
        <v>130</v>
      </c>
      <c r="C185" s="749"/>
      <c r="D185" s="751"/>
      <c r="E185" s="753"/>
      <c r="F185" s="755"/>
      <c r="G185" s="757"/>
      <c r="H185" s="141"/>
      <c r="I185" s="141"/>
      <c r="J185" s="141"/>
      <c r="K185" s="142"/>
    </row>
    <row r="186" spans="1:11" x14ac:dyDescent="0.25">
      <c r="A186" s="162"/>
      <c r="B186" s="141"/>
      <c r="C186" s="141">
        <v>1</v>
      </c>
      <c r="D186" s="141">
        <v>2</v>
      </c>
      <c r="E186" s="141">
        <v>3</v>
      </c>
      <c r="F186" s="141">
        <v>4</v>
      </c>
      <c r="G186" s="141">
        <v>5</v>
      </c>
      <c r="H186" s="141"/>
      <c r="I186" s="141"/>
      <c r="J186" s="141"/>
      <c r="K186" s="142"/>
    </row>
    <row r="187" spans="1:11" x14ac:dyDescent="0.25">
      <c r="A187" s="162"/>
      <c r="B187" s="141"/>
      <c r="C187" s="141" t="s">
        <v>131</v>
      </c>
      <c r="D187" s="141" t="s">
        <v>132</v>
      </c>
      <c r="E187" s="141" t="s">
        <v>133</v>
      </c>
      <c r="F187" s="141" t="s">
        <v>134</v>
      </c>
      <c r="G187" s="141" t="s">
        <v>135</v>
      </c>
      <c r="H187" s="141"/>
      <c r="I187" s="141"/>
      <c r="J187" s="141"/>
      <c r="K187" s="142"/>
    </row>
    <row r="188" spans="1:11" x14ac:dyDescent="0.25">
      <c r="A188" s="162"/>
      <c r="B188" s="141"/>
      <c r="C188" s="747" t="s">
        <v>136</v>
      </c>
      <c r="D188" s="747"/>
      <c r="E188" s="747"/>
      <c r="F188" s="747"/>
      <c r="G188" s="747"/>
      <c r="H188" s="141"/>
      <c r="I188" s="141"/>
      <c r="J188" s="141"/>
      <c r="K188" s="142"/>
    </row>
    <row r="189" spans="1:11" x14ac:dyDescent="0.25">
      <c r="A189" s="162"/>
      <c r="B189" s="141"/>
      <c r="C189" s="747"/>
      <c r="D189" s="747"/>
      <c r="E189" s="747"/>
      <c r="F189" s="747"/>
      <c r="G189" s="747"/>
      <c r="H189" s="141"/>
      <c r="I189" s="141"/>
      <c r="J189" s="141"/>
      <c r="K189" s="142"/>
    </row>
    <row r="190" spans="1:11" ht="14.4" thickBot="1" x14ac:dyDescent="0.3">
      <c r="A190" s="76"/>
      <c r="B190" s="77"/>
      <c r="C190" s="77"/>
      <c r="D190" s="77"/>
      <c r="E190" s="77"/>
      <c r="F190" s="77"/>
      <c r="G190" s="77"/>
      <c r="H190" s="77"/>
      <c r="I190" s="77"/>
      <c r="J190" s="77"/>
      <c r="K190" s="78"/>
    </row>
    <row r="191" spans="1:11" ht="14.4" thickBot="1" x14ac:dyDescent="0.3"/>
    <row r="192" spans="1:11" ht="33" customHeight="1" thickBot="1" x14ac:dyDescent="0.3">
      <c r="A192" s="130" t="s">
        <v>120</v>
      </c>
      <c r="B192" s="770" t="str">
        <f>DESCRIPCION!A37</f>
        <v>j</v>
      </c>
      <c r="C192" s="771"/>
      <c r="D192" s="771"/>
      <c r="E192" s="771"/>
      <c r="F192" s="771"/>
      <c r="G192" s="771"/>
      <c r="H192" s="771"/>
      <c r="I192" s="772"/>
      <c r="J192" s="131" t="s">
        <v>351</v>
      </c>
      <c r="K192" s="129" t="str">
        <f>IF(J198="x","EXTREMA",IF(J200="x","ALTA",IF(J202="x","MODERADA",IF(J204="x","BAJA",""))))</f>
        <v/>
      </c>
    </row>
    <row r="193" spans="1:11" ht="16.2" thickBot="1" x14ac:dyDescent="0.3">
      <c r="A193" s="779" t="s">
        <v>122</v>
      </c>
      <c r="B193" s="780"/>
      <c r="C193" s="780"/>
      <c r="D193" s="781" t="str">
        <f>PROBABILIDAD!T20</f>
        <v xml:space="preserve"> </v>
      </c>
      <c r="E193" s="782"/>
      <c r="F193" s="779" t="s">
        <v>352</v>
      </c>
      <c r="G193" s="780"/>
      <c r="H193" s="780"/>
      <c r="I193" s="783"/>
      <c r="J193" s="784"/>
      <c r="K193" s="785"/>
    </row>
    <row r="194" spans="1:11" x14ac:dyDescent="0.25">
      <c r="A194" s="162"/>
      <c r="B194" s="141"/>
      <c r="C194" s="141"/>
      <c r="D194" s="141"/>
      <c r="E194" s="141"/>
      <c r="F194" s="141"/>
      <c r="G194" s="141"/>
      <c r="H194" s="141"/>
      <c r="I194" s="141"/>
      <c r="J194" s="158"/>
      <c r="K194" s="159"/>
    </row>
    <row r="195" spans="1:11" x14ac:dyDescent="0.25">
      <c r="A195" s="162"/>
      <c r="B195" s="141"/>
      <c r="C195" s="163"/>
      <c r="D195" s="141"/>
      <c r="E195" s="141"/>
      <c r="F195" s="141"/>
      <c r="G195" s="141"/>
      <c r="H195" s="141"/>
      <c r="I195" s="141"/>
      <c r="J195" s="158"/>
      <c r="K195" s="159"/>
    </row>
    <row r="196" spans="1:11" ht="27" customHeight="1" x14ac:dyDescent="0.25">
      <c r="A196" s="765" t="s">
        <v>122</v>
      </c>
      <c r="B196" s="141">
        <v>5</v>
      </c>
      <c r="C196" s="766"/>
      <c r="D196" s="745"/>
      <c r="E196" s="746"/>
      <c r="F196" s="746"/>
      <c r="G196" s="746"/>
      <c r="H196" s="141"/>
      <c r="I196" s="141"/>
      <c r="J196" s="760" t="s">
        <v>121</v>
      </c>
      <c r="K196" s="761"/>
    </row>
    <row r="197" spans="1:11" x14ac:dyDescent="0.25">
      <c r="A197" s="765"/>
      <c r="B197" s="141" t="s">
        <v>124</v>
      </c>
      <c r="C197" s="767"/>
      <c r="D197" s="745"/>
      <c r="E197" s="746"/>
      <c r="F197" s="746"/>
      <c r="G197" s="746"/>
      <c r="H197" s="141"/>
      <c r="I197" s="141"/>
      <c r="J197" s="143"/>
      <c r="K197" s="144"/>
    </row>
    <row r="198" spans="1:11" ht="30.75" customHeight="1" x14ac:dyDescent="0.25">
      <c r="A198" s="765"/>
      <c r="B198" s="141">
        <v>4</v>
      </c>
      <c r="C198" s="768"/>
      <c r="D198" s="745"/>
      <c r="E198" s="745"/>
      <c r="F198" s="758"/>
      <c r="G198" s="746"/>
      <c r="H198" s="141"/>
      <c r="I198" s="141"/>
      <c r="J198" s="149" t="str">
        <f xml:space="preserve"> IF(OR(E196="X",F196="X",G196="x",F198="x",G198="X",F200="X",G200="X",G202="X" ),"x","")</f>
        <v/>
      </c>
      <c r="K198" s="144" t="s">
        <v>123</v>
      </c>
    </row>
    <row r="199" spans="1:11" ht="28.2" x14ac:dyDescent="0.25">
      <c r="A199" s="765"/>
      <c r="B199" s="141" t="s">
        <v>126</v>
      </c>
      <c r="C199" s="769"/>
      <c r="D199" s="745"/>
      <c r="E199" s="745"/>
      <c r="F199" s="758"/>
      <c r="G199" s="746"/>
      <c r="H199" s="141"/>
      <c r="I199" s="141"/>
      <c r="J199" s="150"/>
      <c r="K199" s="144"/>
    </row>
    <row r="200" spans="1:11" ht="25.5" customHeight="1" x14ac:dyDescent="0.25">
      <c r="A200" s="765"/>
      <c r="B200" s="141">
        <v>3</v>
      </c>
      <c r="C200" s="748"/>
      <c r="D200" s="743"/>
      <c r="E200" s="744"/>
      <c r="F200" s="758"/>
      <c r="G200" s="746"/>
      <c r="H200" s="141"/>
      <c r="I200" s="141"/>
      <c r="J200" s="151" t="str">
        <f xml:space="preserve"> IF(OR(C196="X",D196="X",D198="x",E198="x",E200="X",F202="X",F204="X",G204="X" ),"x","")</f>
        <v/>
      </c>
      <c r="K200" s="144" t="s">
        <v>125</v>
      </c>
    </row>
    <row r="201" spans="1:11" ht="28.2" x14ac:dyDescent="0.25">
      <c r="A201" s="765"/>
      <c r="B201" s="141" t="s">
        <v>128</v>
      </c>
      <c r="C201" s="759"/>
      <c r="D201" s="743"/>
      <c r="E201" s="745"/>
      <c r="F201" s="758"/>
      <c r="G201" s="746"/>
      <c r="H201" s="141"/>
      <c r="I201" s="141"/>
      <c r="J201" s="152"/>
      <c r="K201" s="144"/>
    </row>
    <row r="202" spans="1:11" ht="32.25" customHeight="1" x14ac:dyDescent="0.25">
      <c r="A202" s="765"/>
      <c r="B202" s="141">
        <v>2</v>
      </c>
      <c r="C202" s="748"/>
      <c r="D202" s="741"/>
      <c r="E202" s="742"/>
      <c r="F202" s="744"/>
      <c r="G202" s="746"/>
      <c r="H202" s="141"/>
      <c r="I202" s="141"/>
      <c r="J202" s="153" t="str">
        <f xml:space="preserve"> IF(OR(C198="X",D200="X",E202="x",E204="x" ),"x","")</f>
        <v/>
      </c>
      <c r="K202" s="144" t="s">
        <v>127</v>
      </c>
    </row>
    <row r="203" spans="1:11" ht="28.2" x14ac:dyDescent="0.25">
      <c r="A203" s="765"/>
      <c r="B203" s="141" t="s">
        <v>250</v>
      </c>
      <c r="C203" s="759"/>
      <c r="D203" s="741"/>
      <c r="E203" s="743"/>
      <c r="F203" s="745"/>
      <c r="G203" s="746"/>
      <c r="H203" s="141"/>
      <c r="I203" s="141"/>
      <c r="J203" s="152"/>
      <c r="K203" s="144"/>
    </row>
    <row r="204" spans="1:11" ht="28.2" x14ac:dyDescent="0.25">
      <c r="A204" s="765"/>
      <c r="B204" s="141">
        <v>1</v>
      </c>
      <c r="C204" s="748"/>
      <c r="D204" s="750"/>
      <c r="E204" s="752"/>
      <c r="F204" s="754"/>
      <c r="G204" s="756"/>
      <c r="H204" s="141"/>
      <c r="I204" s="141"/>
      <c r="J204" s="154" t="str">
        <f xml:space="preserve"> IF(OR(C200="X",C202="X",D202="x",D204="x",C204="x" ),"x","")</f>
        <v/>
      </c>
      <c r="K204" s="144" t="s">
        <v>129</v>
      </c>
    </row>
    <row r="205" spans="1:11" ht="26.25" customHeight="1" x14ac:dyDescent="0.25">
      <c r="A205" s="765"/>
      <c r="B205" s="141" t="s">
        <v>130</v>
      </c>
      <c r="C205" s="749"/>
      <c r="D205" s="751"/>
      <c r="E205" s="753"/>
      <c r="F205" s="755"/>
      <c r="G205" s="757"/>
      <c r="H205" s="141"/>
      <c r="I205" s="141"/>
      <c r="J205" s="141"/>
      <c r="K205" s="142"/>
    </row>
    <row r="206" spans="1:11" x14ac:dyDescent="0.25">
      <c r="A206" s="162"/>
      <c r="B206" s="141"/>
      <c r="C206" s="141">
        <v>1</v>
      </c>
      <c r="D206" s="141">
        <v>2</v>
      </c>
      <c r="E206" s="141">
        <v>3</v>
      </c>
      <c r="F206" s="141">
        <v>4</v>
      </c>
      <c r="G206" s="141">
        <v>5</v>
      </c>
      <c r="H206" s="141"/>
      <c r="I206" s="141"/>
      <c r="J206" s="141"/>
      <c r="K206" s="142"/>
    </row>
    <row r="207" spans="1:11" x14ac:dyDescent="0.25">
      <c r="A207" s="162"/>
      <c r="B207" s="141"/>
      <c r="C207" s="141" t="s">
        <v>131</v>
      </c>
      <c r="D207" s="141" t="s">
        <v>132</v>
      </c>
      <c r="E207" s="141" t="s">
        <v>133</v>
      </c>
      <c r="F207" s="141" t="s">
        <v>134</v>
      </c>
      <c r="G207" s="141" t="s">
        <v>135</v>
      </c>
      <c r="H207" s="141"/>
      <c r="I207" s="141"/>
      <c r="J207" s="141"/>
      <c r="K207" s="142"/>
    </row>
    <row r="208" spans="1:11" x14ac:dyDescent="0.25">
      <c r="A208" s="162"/>
      <c r="B208" s="141"/>
      <c r="C208" s="747" t="s">
        <v>136</v>
      </c>
      <c r="D208" s="747"/>
      <c r="E208" s="747"/>
      <c r="F208" s="747"/>
      <c r="G208" s="747"/>
      <c r="H208" s="141"/>
      <c r="I208" s="141"/>
      <c r="J208" s="141"/>
      <c r="K208" s="142"/>
    </row>
    <row r="209" spans="1:11" x14ac:dyDescent="0.25">
      <c r="A209" s="162"/>
      <c r="B209" s="141"/>
      <c r="C209" s="747"/>
      <c r="D209" s="747"/>
      <c r="E209" s="747"/>
      <c r="F209" s="747"/>
      <c r="G209" s="747"/>
      <c r="H209" s="141"/>
      <c r="I209" s="141"/>
      <c r="J209" s="141"/>
      <c r="K209" s="142"/>
    </row>
    <row r="210" spans="1:11" ht="14.4" thickBot="1" x14ac:dyDescent="0.3">
      <c r="A210" s="76"/>
      <c r="B210" s="77"/>
      <c r="C210" s="77"/>
      <c r="D210" s="77"/>
      <c r="E210" s="77"/>
      <c r="F210" s="77"/>
      <c r="G210" s="77"/>
      <c r="H210" s="77"/>
      <c r="I210" s="77"/>
      <c r="J210" s="77"/>
      <c r="K210" s="78"/>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RowHeight="14.4" x14ac:dyDescent="0.3"/>
  <sheetData>
    <row r="1" spans="1:1" x14ac:dyDescent="0.3">
      <c r="A1" t="s">
        <v>131</v>
      </c>
    </row>
    <row r="2" spans="1:1" x14ac:dyDescent="0.3">
      <c r="A2" t="s">
        <v>132</v>
      </c>
    </row>
    <row r="3" spans="1:1" x14ac:dyDescent="0.3">
      <c r="A3" t="s">
        <v>133</v>
      </c>
    </row>
    <row r="4" spans="1:1" x14ac:dyDescent="0.3">
      <c r="A4" t="s">
        <v>134</v>
      </c>
    </row>
    <row r="5" spans="1:1" x14ac:dyDescent="0.3">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44140625" customWidth="1"/>
    <col min="2" max="2" width="72.33203125" customWidth="1"/>
    <col min="3" max="3" width="59.88671875" style="24" customWidth="1"/>
  </cols>
  <sheetData>
    <row r="1" spans="1:1" x14ac:dyDescent="0.3">
      <c r="A1" s="37" t="s">
        <v>137</v>
      </c>
    </row>
    <row r="2" spans="1:1" x14ac:dyDescent="0.3">
      <c r="A2" s="8"/>
    </row>
    <row r="3" spans="1:1" x14ac:dyDescent="0.3">
      <c r="A3" s="8" t="s">
        <v>138</v>
      </c>
    </row>
    <row r="4" spans="1:1" x14ac:dyDescent="0.3">
      <c r="A4" s="8" t="s">
        <v>139</v>
      </c>
    </row>
    <row r="6" spans="1:1" x14ac:dyDescent="0.3">
      <c r="A6" s="37" t="s">
        <v>140</v>
      </c>
    </row>
    <row r="7" spans="1:1" x14ac:dyDescent="0.3">
      <c r="A7" t="s">
        <v>80</v>
      </c>
    </row>
    <row r="8" spans="1:1" x14ac:dyDescent="0.3">
      <c r="A8" t="s">
        <v>141</v>
      </c>
    </row>
    <row r="9" spans="1:1" x14ac:dyDescent="0.3">
      <c r="A9" t="s">
        <v>142</v>
      </c>
    </row>
    <row r="10" spans="1:1" x14ac:dyDescent="0.3">
      <c r="A10" t="s">
        <v>143</v>
      </c>
    </row>
    <row r="11" spans="1:1" x14ac:dyDescent="0.3">
      <c r="A11" t="s">
        <v>144</v>
      </c>
    </row>
    <row r="12" spans="1:1" x14ac:dyDescent="0.3">
      <c r="A12" t="s">
        <v>145</v>
      </c>
    </row>
    <row r="13" spans="1:1" x14ac:dyDescent="0.3">
      <c r="A13" t="s">
        <v>146</v>
      </c>
    </row>
    <row r="14" spans="1:1" x14ac:dyDescent="0.3">
      <c r="A14" t="s">
        <v>147</v>
      </c>
    </row>
    <row r="15" spans="1:1" x14ac:dyDescent="0.3">
      <c r="A15" t="s">
        <v>148</v>
      </c>
    </row>
    <row r="16" spans="1:1" x14ac:dyDescent="0.3">
      <c r="A16" t="s">
        <v>149</v>
      </c>
    </row>
    <row r="19" spans="1:3" x14ac:dyDescent="0.3">
      <c r="A19" s="37" t="s">
        <v>136</v>
      </c>
    </row>
    <row r="20" spans="1:3" x14ac:dyDescent="0.3">
      <c r="A20" t="s">
        <v>92</v>
      </c>
    </row>
    <row r="21" spans="1:3" x14ac:dyDescent="0.3">
      <c r="A21" t="s">
        <v>150</v>
      </c>
    </row>
    <row r="22" spans="1:3" x14ac:dyDescent="0.3">
      <c r="A22" t="s">
        <v>151</v>
      </c>
    </row>
    <row r="23" spans="1:3" x14ac:dyDescent="0.3">
      <c r="A23" t="s">
        <v>152</v>
      </c>
    </row>
    <row r="24" spans="1:3" x14ac:dyDescent="0.3">
      <c r="A24" t="s">
        <v>153</v>
      </c>
    </row>
    <row r="25" spans="1:3" x14ac:dyDescent="0.3">
      <c r="A25" t="s">
        <v>154</v>
      </c>
    </row>
    <row r="28" spans="1:3" ht="141" customHeight="1" x14ac:dyDescent="0.3">
      <c r="A28" s="43" t="s">
        <v>155</v>
      </c>
      <c r="B28" s="45" t="s">
        <v>156</v>
      </c>
      <c r="C28" s="45" t="s">
        <v>157</v>
      </c>
    </row>
    <row r="29" spans="1:3" ht="144" customHeight="1" x14ac:dyDescent="0.3">
      <c r="A29" t="s">
        <v>158</v>
      </c>
      <c r="B29" s="38" t="s">
        <v>159</v>
      </c>
      <c r="C29" s="44" t="s">
        <v>160</v>
      </c>
    </row>
    <row r="30" spans="1:3" ht="115.2" x14ac:dyDescent="0.3">
      <c r="A30" s="41" t="s">
        <v>161</v>
      </c>
      <c r="B30" s="36" t="s">
        <v>162</v>
      </c>
      <c r="C30" s="44" t="s">
        <v>163</v>
      </c>
    </row>
    <row r="31" spans="1:3" ht="96.6" x14ac:dyDescent="0.3">
      <c r="A31" t="s">
        <v>164</v>
      </c>
      <c r="B31" s="36" t="s">
        <v>165</v>
      </c>
      <c r="C31" s="44" t="s">
        <v>166</v>
      </c>
    </row>
    <row r="32" spans="1:3" ht="96.6" x14ac:dyDescent="0.3">
      <c r="A32" t="s">
        <v>167</v>
      </c>
      <c r="B32" s="36" t="s">
        <v>168</v>
      </c>
      <c r="C32" s="44" t="s">
        <v>169</v>
      </c>
    </row>
    <row r="34" spans="1:3" x14ac:dyDescent="0.3">
      <c r="A34" t="s">
        <v>170</v>
      </c>
      <c r="C34" s="46" t="s">
        <v>171</v>
      </c>
    </row>
    <row r="35" spans="1:3" x14ac:dyDescent="0.3">
      <c r="A35">
        <v>1</v>
      </c>
      <c r="B35">
        <f>IF(' IMPACTO RIESGOS CORRUPCION'!D13="X",1,0)</f>
        <v>1</v>
      </c>
    </row>
    <row r="36" spans="1:3" x14ac:dyDescent="0.3">
      <c r="A36">
        <v>2</v>
      </c>
      <c r="B36">
        <f>IF(' IMPACTO RIESGOS CORRUPCION'!D14="X",1,0)</f>
        <v>1</v>
      </c>
      <c r="C36" s="24" t="s">
        <v>138</v>
      </c>
    </row>
    <row r="37" spans="1:3" x14ac:dyDescent="0.3">
      <c r="A37">
        <v>3</v>
      </c>
      <c r="B37">
        <f>IF(' IMPACTO RIESGOS CORRUPCION'!D15="X",1,0)</f>
        <v>1</v>
      </c>
    </row>
    <row r="38" spans="1:3" x14ac:dyDescent="0.3">
      <c r="A38">
        <v>4</v>
      </c>
      <c r="B38">
        <f>IF(' IMPACTO RIESGOS CORRUPCION'!D16="X",1,0)</f>
        <v>1</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172</v>
      </c>
      <c r="B54">
        <f>SUM(B35:B53)</f>
        <v>13</v>
      </c>
    </row>
    <row r="57" spans="1:2" x14ac:dyDescent="0.3">
      <c r="A57" t="s">
        <v>173</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172</v>
      </c>
      <c r="B77">
        <f>SUM(B58:B76)</f>
        <v>0</v>
      </c>
    </row>
    <row r="80" spans="1:2" x14ac:dyDescent="0.3">
      <c r="A80" t="s">
        <v>174</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172</v>
      </c>
      <c r="B100">
        <f>SUM(B81:B99)</f>
        <v>0</v>
      </c>
    </row>
    <row r="103" spans="1:2" x14ac:dyDescent="0.3">
      <c r="A103" t="s">
        <v>175</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172</v>
      </c>
      <c r="B123">
        <f>SUM(B104:B122)</f>
        <v>0</v>
      </c>
    </row>
    <row r="126" spans="1:2" x14ac:dyDescent="0.3">
      <c r="A126" t="s">
        <v>175</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172</v>
      </c>
      <c r="B146">
        <f>SUM(B127:B145)</f>
        <v>0</v>
      </c>
    </row>
    <row r="150" spans="1:2" x14ac:dyDescent="0.3">
      <c r="A150" t="s">
        <v>176</v>
      </c>
    </row>
    <row r="151" spans="1:2" x14ac:dyDescent="0.3">
      <c r="A151" s="40" t="s">
        <v>177</v>
      </c>
    </row>
    <row r="152" spans="1:2" x14ac:dyDescent="0.3">
      <c r="A152" t="s">
        <v>178</v>
      </c>
    </row>
    <row r="153" spans="1:2" x14ac:dyDescent="0.3">
      <c r="A153" t="s">
        <v>179</v>
      </c>
    </row>
    <row r="154" spans="1:2" x14ac:dyDescent="0.3">
      <c r="A154" t="s">
        <v>180</v>
      </c>
    </row>
    <row r="155" spans="1:2" x14ac:dyDescent="0.3">
      <c r="A155" t="s">
        <v>178</v>
      </c>
    </row>
    <row r="156" spans="1:2" x14ac:dyDescent="0.3">
      <c r="A156" t="s">
        <v>181</v>
      </c>
    </row>
    <row r="157" spans="1:2" x14ac:dyDescent="0.3">
      <c r="A157" t="s">
        <v>182</v>
      </c>
    </row>
    <row r="159" spans="1:2" x14ac:dyDescent="0.3">
      <c r="A159" s="40" t="s">
        <v>183</v>
      </c>
      <c r="B159" t="s">
        <v>139</v>
      </c>
    </row>
    <row r="160" spans="1:2" x14ac:dyDescent="0.3">
      <c r="A160" t="s">
        <v>178</v>
      </c>
    </row>
    <row r="161" spans="1:1" x14ac:dyDescent="0.3">
      <c r="A161" t="s">
        <v>184</v>
      </c>
    </row>
    <row r="162" spans="1:1" x14ac:dyDescent="0.3">
      <c r="A162" t="s">
        <v>185</v>
      </c>
    </row>
    <row r="164" spans="1:1" x14ac:dyDescent="0.3">
      <c r="A164" s="40" t="s">
        <v>186</v>
      </c>
    </row>
    <row r="165" spans="1:1" x14ac:dyDescent="0.3">
      <c r="A165" t="s">
        <v>178</v>
      </c>
    </row>
    <row r="166" spans="1:1" x14ac:dyDescent="0.3">
      <c r="A166" t="s">
        <v>187</v>
      </c>
    </row>
    <row r="167" spans="1:1" x14ac:dyDescent="0.3">
      <c r="A167" t="s">
        <v>188</v>
      </c>
    </row>
    <row r="168" spans="1:1" x14ac:dyDescent="0.3">
      <c r="A168" t="s">
        <v>189</v>
      </c>
    </row>
    <row r="170" spans="1:1" x14ac:dyDescent="0.3">
      <c r="A170" s="40" t="s">
        <v>190</v>
      </c>
    </row>
    <row r="171" spans="1:1" x14ac:dyDescent="0.3">
      <c r="A171" t="s">
        <v>178</v>
      </c>
    </row>
    <row r="172" spans="1:1" x14ac:dyDescent="0.3">
      <c r="A172" t="s">
        <v>191</v>
      </c>
    </row>
    <row r="173" spans="1:1" x14ac:dyDescent="0.3">
      <c r="A173" t="s">
        <v>192</v>
      </c>
    </row>
    <row r="175" spans="1:1" x14ac:dyDescent="0.3">
      <c r="A175" s="40" t="s">
        <v>193</v>
      </c>
    </row>
    <row r="176" spans="1:1" x14ac:dyDescent="0.3">
      <c r="A176" t="s">
        <v>178</v>
      </c>
    </row>
    <row r="177" spans="1:1" x14ac:dyDescent="0.3">
      <c r="A177" t="s">
        <v>194</v>
      </c>
    </row>
    <row r="178" spans="1:1" x14ac:dyDescent="0.3">
      <c r="A178" t="s">
        <v>195</v>
      </c>
    </row>
    <row r="180" spans="1:1" x14ac:dyDescent="0.3">
      <c r="A180" s="40" t="s">
        <v>196</v>
      </c>
    </row>
    <row r="181" spans="1:1" x14ac:dyDescent="0.3">
      <c r="A181" t="s">
        <v>178</v>
      </c>
    </row>
    <row r="182" spans="1:1" x14ac:dyDescent="0.3">
      <c r="A182" t="s">
        <v>197</v>
      </c>
    </row>
    <row r="183" spans="1:1" x14ac:dyDescent="0.3">
      <c r="A183" t="s">
        <v>198</v>
      </c>
    </row>
    <row r="184" spans="1:1" x14ac:dyDescent="0.3">
      <c r="A184" t="s">
        <v>199</v>
      </c>
    </row>
    <row r="186" spans="1:1" x14ac:dyDescent="0.3">
      <c r="A186" s="40" t="s">
        <v>200</v>
      </c>
    </row>
    <row r="187" spans="1:1" x14ac:dyDescent="0.3">
      <c r="A187" t="s">
        <v>178</v>
      </c>
    </row>
    <row r="188" spans="1:1" x14ac:dyDescent="0.3">
      <c r="A188" t="s">
        <v>201</v>
      </c>
    </row>
    <row r="189" spans="1:1" x14ac:dyDescent="0.3">
      <c r="A189" t="s">
        <v>202</v>
      </c>
    </row>
    <row r="190" spans="1:1" x14ac:dyDescent="0.3">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RowHeight="14.4" x14ac:dyDescent="0.3"/>
  <sheetData>
    <row r="1" spans="1:3" x14ac:dyDescent="0.3">
      <c r="A1" t="s">
        <v>353</v>
      </c>
      <c r="C1" t="s">
        <v>131</v>
      </c>
    </row>
    <row r="2" spans="1:3" x14ac:dyDescent="0.3">
      <c r="A2" t="s">
        <v>250</v>
      </c>
      <c r="C2" t="s">
        <v>132</v>
      </c>
    </row>
    <row r="3" spans="1:3" x14ac:dyDescent="0.3">
      <c r="A3" t="s">
        <v>128</v>
      </c>
      <c r="C3" t="s">
        <v>133</v>
      </c>
    </row>
    <row r="4" spans="1:3" x14ac:dyDescent="0.3">
      <c r="A4" t="s">
        <v>126</v>
      </c>
      <c r="C4" t="s">
        <v>134</v>
      </c>
    </row>
    <row r="5" spans="1:3" x14ac:dyDescent="0.3">
      <c r="A5" t="s">
        <v>354</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sheetPr>
  <dimension ref="A1:HV337"/>
  <sheetViews>
    <sheetView topLeftCell="E10" zoomScale="70" zoomScaleNormal="70" workbookViewId="0">
      <selection activeCell="C18" sqref="C18"/>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44140625" style="1" customWidth="1"/>
    <col min="12" max="12" width="23.33203125" style="1" customWidth="1"/>
    <col min="13" max="16384" width="11.44140625" style="1"/>
  </cols>
  <sheetData>
    <row r="1" spans="1:230" customFormat="1" ht="15.75" customHeight="1" x14ac:dyDescent="0.3">
      <c r="A1" s="918"/>
      <c r="B1" s="899" t="str">
        <f>CONTEXTO!B1</f>
        <v>PROCESO: GESTIÓN EDUCATIVA</v>
      </c>
      <c r="C1" s="900"/>
      <c r="D1" s="900"/>
      <c r="E1" s="900"/>
      <c r="F1" s="900"/>
      <c r="G1" s="900"/>
      <c r="H1" s="901"/>
      <c r="I1" s="426" t="s">
        <v>478</v>
      </c>
      <c r="J1" s="426"/>
      <c r="K1" s="887"/>
    </row>
    <row r="2" spans="1:230" customFormat="1" ht="15.75" customHeight="1" x14ac:dyDescent="0.3">
      <c r="A2" s="448"/>
      <c r="B2" s="902"/>
      <c r="C2" s="903"/>
      <c r="D2" s="903"/>
      <c r="E2" s="903"/>
      <c r="F2" s="903"/>
      <c r="G2" s="903"/>
      <c r="H2" s="904"/>
      <c r="I2" s="428" t="s">
        <v>471</v>
      </c>
      <c r="J2" s="428"/>
      <c r="K2" s="888"/>
    </row>
    <row r="3" spans="1:230" customFormat="1" ht="36" customHeight="1" x14ac:dyDescent="0.3">
      <c r="A3" s="448"/>
      <c r="B3" s="905" t="s">
        <v>204</v>
      </c>
      <c r="C3" s="905"/>
      <c r="D3" s="905"/>
      <c r="E3" s="905"/>
      <c r="F3" s="905"/>
      <c r="G3" s="905"/>
      <c r="H3" s="905"/>
      <c r="I3" s="428" t="s">
        <v>472</v>
      </c>
      <c r="J3" s="428"/>
      <c r="K3" s="888"/>
    </row>
    <row r="4" spans="1:230" customFormat="1" ht="15.75" customHeight="1" thickBot="1" x14ac:dyDescent="0.35">
      <c r="A4" s="449"/>
      <c r="B4" s="906"/>
      <c r="C4" s="906"/>
      <c r="D4" s="906"/>
      <c r="E4" s="906"/>
      <c r="F4" s="906"/>
      <c r="G4" s="906"/>
      <c r="H4" s="906"/>
      <c r="I4" s="466" t="s">
        <v>490</v>
      </c>
      <c r="J4" s="466"/>
      <c r="K4" s="889"/>
    </row>
    <row r="5" spans="1:230" ht="14.4" thickBot="1" x14ac:dyDescent="0.3">
      <c r="B5" s="381"/>
      <c r="C5" s="381"/>
      <c r="D5" s="381"/>
      <c r="E5" s="381"/>
      <c r="F5" s="381"/>
      <c r="G5" s="381"/>
    </row>
    <row r="6" spans="1:230" customFormat="1" ht="24" customHeight="1" x14ac:dyDescent="0.3">
      <c r="A6" s="893" t="str">
        <f>CONTEXTO!A8</f>
        <v>PROCESO: GESTIÓN EDUCATIVA</v>
      </c>
      <c r="B6" s="894"/>
      <c r="C6" s="894"/>
      <c r="D6" s="894"/>
      <c r="E6" s="894"/>
      <c r="F6" s="894"/>
      <c r="G6" s="894"/>
      <c r="H6" s="894"/>
      <c r="I6" s="894"/>
      <c r="J6" s="894"/>
      <c r="K6" s="895"/>
    </row>
    <row r="7" spans="1:230" customFormat="1" ht="54.75" customHeight="1" thickBot="1" x14ac:dyDescent="0.35">
      <c r="A7" s="896"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897"/>
      <c r="C7" s="897"/>
      <c r="D7" s="897"/>
      <c r="E7" s="897"/>
      <c r="F7" s="897"/>
      <c r="G7" s="897"/>
      <c r="H7" s="897"/>
      <c r="I7" s="897"/>
      <c r="J7" s="897"/>
      <c r="K7" s="898"/>
    </row>
    <row r="8" spans="1:230" ht="14.4" thickBot="1" x14ac:dyDescent="0.3">
      <c r="C8" s="31"/>
      <c r="D8" s="31"/>
      <c r="E8" s="31"/>
      <c r="F8" s="31"/>
      <c r="G8" s="31"/>
      <c r="H8" s="31"/>
    </row>
    <row r="9" spans="1:230" s="50" customFormat="1" ht="30" customHeight="1" x14ac:dyDescent="0.3">
      <c r="A9" s="880" t="s">
        <v>87</v>
      </c>
      <c r="B9" s="861" t="s">
        <v>232</v>
      </c>
      <c r="C9" s="882" t="s">
        <v>251</v>
      </c>
      <c r="D9" s="872" t="s">
        <v>206</v>
      </c>
      <c r="E9" s="872"/>
      <c r="F9" s="872"/>
      <c r="G9" s="872"/>
      <c r="H9" s="872"/>
      <c r="I9" s="92" t="s">
        <v>207</v>
      </c>
      <c r="J9" s="873" t="s">
        <v>208</v>
      </c>
      <c r="K9" s="875" t="s">
        <v>209</v>
      </c>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1"/>
      <c r="FR9" s="51"/>
      <c r="FS9" s="51"/>
      <c r="FT9" s="51"/>
      <c r="FU9" s="51"/>
      <c r="FV9" s="51"/>
      <c r="FW9" s="51"/>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c r="HF9" s="51"/>
      <c r="HG9" s="51"/>
      <c r="HH9" s="51"/>
      <c r="HI9" s="51"/>
      <c r="HJ9" s="51"/>
      <c r="HK9" s="51"/>
      <c r="HL9" s="51"/>
      <c r="HM9" s="51"/>
      <c r="HN9" s="51"/>
      <c r="HO9" s="51"/>
      <c r="HP9" s="51"/>
      <c r="HQ9" s="51"/>
      <c r="HR9" s="51"/>
      <c r="HS9" s="51"/>
      <c r="HT9" s="51"/>
      <c r="HU9" s="51"/>
      <c r="HV9" s="51"/>
    </row>
    <row r="10" spans="1:230" s="51" customFormat="1" ht="55.8" thickBot="1" x14ac:dyDescent="0.35">
      <c r="A10" s="881"/>
      <c r="B10" s="862"/>
      <c r="C10" s="883"/>
      <c r="D10" s="93" t="s">
        <v>210</v>
      </c>
      <c r="E10" s="48" t="s">
        <v>211</v>
      </c>
      <c r="F10" s="140" t="s">
        <v>212</v>
      </c>
      <c r="G10" s="140" t="s">
        <v>213</v>
      </c>
      <c r="H10" s="93" t="s">
        <v>214</v>
      </c>
      <c r="I10" s="49" t="s">
        <v>215</v>
      </c>
      <c r="J10" s="874"/>
      <c r="K10" s="876"/>
    </row>
    <row r="11" spans="1:230" ht="20.25" customHeight="1" x14ac:dyDescent="0.25">
      <c r="A11" s="843" t="str">
        <f>+DESCRIPCION!A10</f>
        <v>Posibilidad de la utilizaciòn del cargo, para favorecer a un tercero en la realizaciòn de un tramite</v>
      </c>
      <c r="B11" s="851" t="str">
        <f>+'IDENTIFICACION DE RIESGOS'!B10</f>
        <v>Trafico de influencias en los diferentes tràmites de la entidad</v>
      </c>
      <c r="C11" s="890" t="s">
        <v>501</v>
      </c>
      <c r="D11" s="849" t="s">
        <v>216</v>
      </c>
      <c r="E11" s="113" t="s">
        <v>217</v>
      </c>
      <c r="F11" s="225" t="s">
        <v>179</v>
      </c>
      <c r="G11" s="114">
        <f>IF(F11="Asignado",15,0)</f>
        <v>15</v>
      </c>
      <c r="H11" s="877" t="str">
        <f>IF(AND(G18&gt;0,G18&lt;=85),"Débil",IF(AND(G18&gt;85,G18&lt;=95),"Moderado",IF(G18&gt;96,"Fuerte"," ")))</f>
        <v>Débil</v>
      </c>
      <c r="I11" s="855" t="s">
        <v>202</v>
      </c>
      <c r="J11" s="852"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58" t="str">
        <f>IF(J11="Fuerte","NO",IF(J11=" "," ","SI"))</f>
        <v>SI</v>
      </c>
      <c r="L11" s="58"/>
    </row>
    <row r="12" spans="1:230" ht="29.25" customHeight="1" x14ac:dyDescent="0.25">
      <c r="A12" s="843"/>
      <c r="B12" s="851"/>
      <c r="C12" s="891"/>
      <c r="D12" s="849"/>
      <c r="E12" s="89" t="s">
        <v>218</v>
      </c>
      <c r="F12" s="64" t="s">
        <v>181</v>
      </c>
      <c r="G12" s="63">
        <f>IF(F12="Adecuado",15,0)</f>
        <v>15</v>
      </c>
      <c r="H12" s="877"/>
      <c r="I12" s="879"/>
      <c r="J12" s="870"/>
      <c r="K12" s="871"/>
    </row>
    <row r="13" spans="1:230" ht="43.5" customHeight="1" x14ac:dyDescent="0.25">
      <c r="A13" s="843"/>
      <c r="B13" s="851"/>
      <c r="C13" s="891"/>
      <c r="D13" s="47" t="s">
        <v>219</v>
      </c>
      <c r="E13" s="89" t="s">
        <v>220</v>
      </c>
      <c r="F13" s="64" t="s">
        <v>185</v>
      </c>
      <c r="G13" s="63">
        <f>IF(F13="Oportuna",15,0)</f>
        <v>0</v>
      </c>
      <c r="H13" s="877"/>
      <c r="I13" s="879"/>
      <c r="J13" s="870"/>
      <c r="K13" s="871"/>
      <c r="N13" s="200"/>
    </row>
    <row r="14" spans="1:230" ht="43.5" customHeight="1" x14ac:dyDescent="0.25">
      <c r="A14" s="843"/>
      <c r="B14" s="851"/>
      <c r="C14" s="891"/>
      <c r="D14" s="47" t="s">
        <v>221</v>
      </c>
      <c r="E14" s="89" t="s">
        <v>222</v>
      </c>
      <c r="F14" s="201" t="s">
        <v>187</v>
      </c>
      <c r="G14" s="63">
        <f>IF(F14="Prevenir",15,IF(F14="Detectar",10,0))</f>
        <v>15</v>
      </c>
      <c r="H14" s="877"/>
      <c r="I14" s="879"/>
      <c r="J14" s="870"/>
      <c r="K14" s="871"/>
    </row>
    <row r="15" spans="1:230" ht="29.25" customHeight="1" x14ac:dyDescent="0.25">
      <c r="A15" s="843"/>
      <c r="B15" s="851"/>
      <c r="C15" s="891"/>
      <c r="D15" s="47" t="s">
        <v>278</v>
      </c>
      <c r="E15" s="89" t="s">
        <v>224</v>
      </c>
      <c r="F15" s="64" t="s">
        <v>191</v>
      </c>
      <c r="G15" s="63">
        <f>IF(F15="Confiable",15,0)</f>
        <v>15</v>
      </c>
      <c r="H15" s="877"/>
      <c r="I15" s="879"/>
      <c r="J15" s="870"/>
      <c r="K15" s="871"/>
    </row>
    <row r="16" spans="1:230" ht="43.5" customHeight="1" x14ac:dyDescent="0.25">
      <c r="A16" s="843"/>
      <c r="B16" s="851"/>
      <c r="C16" s="891"/>
      <c r="D16" s="47" t="s">
        <v>279</v>
      </c>
      <c r="E16" s="89" t="s">
        <v>226</v>
      </c>
      <c r="F16" s="201" t="s">
        <v>195</v>
      </c>
      <c r="G16" s="63">
        <f>IF(F16="Se investigan y se resuelven oportunamente",15,0)</f>
        <v>0</v>
      </c>
      <c r="H16" s="877"/>
      <c r="I16" s="879"/>
      <c r="J16" s="870"/>
      <c r="K16" s="871"/>
    </row>
    <row r="17" spans="1:76" ht="29.25" customHeight="1" x14ac:dyDescent="0.25">
      <c r="A17" s="844"/>
      <c r="B17" s="851"/>
      <c r="C17" s="892"/>
      <c r="D17" s="42" t="s">
        <v>227</v>
      </c>
      <c r="E17" s="89" t="s">
        <v>228</v>
      </c>
      <c r="F17" s="64" t="s">
        <v>199</v>
      </c>
      <c r="G17" s="63">
        <f>IF(F17="Completa",10,IF(F17="Incompleta",5,0))</f>
        <v>0</v>
      </c>
      <c r="H17" s="878"/>
      <c r="I17" s="879"/>
      <c r="J17" s="870"/>
      <c r="K17" s="871"/>
    </row>
    <row r="18" spans="1:76" ht="15" thickBot="1" x14ac:dyDescent="0.3">
      <c r="A18" s="105"/>
      <c r="B18" s="104"/>
      <c r="C18" s="103"/>
      <c r="D18" s="54"/>
      <c r="E18" s="55" t="s">
        <v>229</v>
      </c>
      <c r="F18" s="16"/>
      <c r="G18" s="115">
        <f>SUM(G11:G17)</f>
        <v>60</v>
      </c>
      <c r="H18" s="56"/>
      <c r="I18" s="106"/>
      <c r="J18" s="106"/>
      <c r="K18" s="107"/>
    </row>
    <row r="19" spans="1:76" ht="14.4" thickBot="1" x14ac:dyDescent="0.3">
      <c r="A19" s="52"/>
    </row>
    <row r="20" spans="1:76" s="51" customFormat="1" ht="30" customHeight="1" x14ac:dyDescent="0.3">
      <c r="A20" s="880" t="s">
        <v>87</v>
      </c>
      <c r="B20" s="861" t="s">
        <v>232</v>
      </c>
      <c r="C20" s="882" t="s">
        <v>205</v>
      </c>
      <c r="D20" s="872" t="s">
        <v>206</v>
      </c>
      <c r="E20" s="872"/>
      <c r="F20" s="872"/>
      <c r="G20" s="872"/>
      <c r="H20" s="872"/>
      <c r="I20" s="92" t="s">
        <v>207</v>
      </c>
      <c r="J20" s="873" t="s">
        <v>208</v>
      </c>
      <c r="K20" s="875" t="s">
        <v>209</v>
      </c>
    </row>
    <row r="21" spans="1:76" s="51" customFormat="1" ht="55.8" thickBot="1" x14ac:dyDescent="0.35">
      <c r="A21" s="881"/>
      <c r="B21" s="910"/>
      <c r="C21" s="883"/>
      <c r="D21" s="93" t="s">
        <v>210</v>
      </c>
      <c r="E21" s="48" t="s">
        <v>211</v>
      </c>
      <c r="F21" s="93" t="s">
        <v>212</v>
      </c>
      <c r="G21" s="93" t="s">
        <v>213</v>
      </c>
      <c r="H21" s="93" t="s">
        <v>230</v>
      </c>
      <c r="I21" s="49" t="s">
        <v>215</v>
      </c>
      <c r="J21" s="874"/>
      <c r="K21" s="876"/>
    </row>
    <row r="22" spans="1:76" ht="20.25" customHeight="1" x14ac:dyDescent="0.25">
      <c r="A22" s="843" t="str">
        <f>+DESCRIPCION!A10</f>
        <v>Posibilidad de la utilizaciòn del cargo, para favorecer a un tercero en la realizaciòn de un tramite</v>
      </c>
      <c r="B22" s="851" t="str">
        <f>+'IDENTIFICACION DE RIESGOS'!B11</f>
        <v>No cumplimiento de tiempos establecidos por cada uno de los tramites, segùn la fecha de readicaciòn</v>
      </c>
      <c r="C22" s="907" t="s">
        <v>498</v>
      </c>
      <c r="D22" s="848" t="s">
        <v>216</v>
      </c>
      <c r="E22" s="91" t="s">
        <v>217</v>
      </c>
      <c r="F22" s="202" t="s">
        <v>179</v>
      </c>
      <c r="G22" s="117">
        <f>IF(F22="Asignado",15,0)</f>
        <v>15</v>
      </c>
      <c r="H22" s="877" t="str">
        <f>IF(AND(G29&gt;0,G29&lt;=85),"Débil",IF(AND(G29&gt;85,G29&lt;=95),"Moderado",IF(G29&gt;96,"Fuerte"," ")))</f>
        <v>Fuerte</v>
      </c>
      <c r="I22" s="855" t="s">
        <v>201</v>
      </c>
      <c r="J22" s="85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58" t="str">
        <f>IF(J22="Fuerte","NO",IF(J22=" "," ","SI"))</f>
        <v>NO</v>
      </c>
    </row>
    <row r="23" spans="1:76" ht="29.25" customHeight="1" x14ac:dyDescent="0.25">
      <c r="A23" s="843"/>
      <c r="B23" s="851"/>
      <c r="C23" s="908"/>
      <c r="D23" s="849"/>
      <c r="E23" s="89" t="s">
        <v>218</v>
      </c>
      <c r="F23" s="64" t="s">
        <v>181</v>
      </c>
      <c r="G23" s="63">
        <f>IF(F23="Adecuado",15,0)</f>
        <v>15</v>
      </c>
      <c r="H23" s="877"/>
      <c r="I23" s="879"/>
      <c r="J23" s="870"/>
      <c r="K23" s="871"/>
    </row>
    <row r="24" spans="1:76" ht="43.5" customHeight="1" x14ac:dyDescent="0.25">
      <c r="A24" s="843"/>
      <c r="B24" s="851"/>
      <c r="C24" s="908"/>
      <c r="D24" s="47" t="s">
        <v>219</v>
      </c>
      <c r="E24" s="89" t="s">
        <v>220</v>
      </c>
      <c r="F24" s="64" t="s">
        <v>184</v>
      </c>
      <c r="G24" s="63">
        <f>IF(F24="Oportuna",15,0)</f>
        <v>15</v>
      </c>
      <c r="H24" s="877"/>
      <c r="I24" s="879"/>
      <c r="J24" s="870"/>
      <c r="K24" s="871"/>
    </row>
    <row r="25" spans="1:76" ht="43.5" customHeight="1" x14ac:dyDescent="0.25">
      <c r="A25" s="843"/>
      <c r="B25" s="851"/>
      <c r="C25" s="908"/>
      <c r="D25" s="47" t="s">
        <v>221</v>
      </c>
      <c r="E25" s="89" t="s">
        <v>222</v>
      </c>
      <c r="F25" s="201" t="s">
        <v>187</v>
      </c>
      <c r="G25" s="63">
        <f>IF(F25="Prevenir",15,IF(F25="Detectar",10,0))</f>
        <v>15</v>
      </c>
      <c r="H25" s="877"/>
      <c r="I25" s="879"/>
      <c r="J25" s="870"/>
      <c r="K25" s="871"/>
    </row>
    <row r="26" spans="1:76" ht="29.25" customHeight="1" x14ac:dyDescent="0.25">
      <c r="A26" s="843"/>
      <c r="B26" s="851"/>
      <c r="C26" s="908"/>
      <c r="D26" s="47" t="s">
        <v>223</v>
      </c>
      <c r="E26" s="89" t="s">
        <v>224</v>
      </c>
      <c r="F26" s="64" t="s">
        <v>191</v>
      </c>
      <c r="G26" s="63">
        <f>IF(F26="Confiable",15,0)</f>
        <v>15</v>
      </c>
      <c r="H26" s="877"/>
      <c r="I26" s="879"/>
      <c r="J26" s="870"/>
      <c r="K26" s="871"/>
    </row>
    <row r="27" spans="1:76" ht="43.5" customHeight="1" x14ac:dyDescent="0.25">
      <c r="A27" s="843"/>
      <c r="B27" s="851"/>
      <c r="C27" s="908"/>
      <c r="D27" s="47" t="s">
        <v>225</v>
      </c>
      <c r="E27" s="89" t="s">
        <v>226</v>
      </c>
      <c r="F27" s="201" t="s">
        <v>194</v>
      </c>
      <c r="G27" s="63">
        <f>IF(F27="Se investigan y se resuelven oportunamente",15,0)</f>
        <v>15</v>
      </c>
      <c r="H27" s="877"/>
      <c r="I27" s="879"/>
      <c r="J27" s="870"/>
      <c r="K27" s="871"/>
    </row>
    <row r="28" spans="1:76" ht="29.25" customHeight="1" x14ac:dyDescent="0.25">
      <c r="A28" s="844"/>
      <c r="B28" s="851"/>
      <c r="C28" s="909"/>
      <c r="D28" s="42" t="s">
        <v>227</v>
      </c>
      <c r="E28" s="89" t="s">
        <v>228</v>
      </c>
      <c r="F28" s="64" t="s">
        <v>197</v>
      </c>
      <c r="G28" s="63">
        <f>IF(F28="Completa",10,IF(F28="Incompleta",5,0))</f>
        <v>10</v>
      </c>
      <c r="H28" s="878"/>
      <c r="I28" s="879"/>
      <c r="J28" s="870"/>
      <c r="K28" s="871"/>
    </row>
    <row r="29" spans="1:76" s="57" customFormat="1" ht="15" thickBot="1" x14ac:dyDescent="0.3">
      <c r="A29" s="105"/>
      <c r="B29" s="108"/>
      <c r="C29" s="53"/>
      <c r="D29" s="54"/>
      <c r="E29" s="116" t="s">
        <v>229</v>
      </c>
      <c r="F29" s="115"/>
      <c r="G29" s="115">
        <f>SUM(G22:G28)</f>
        <v>100</v>
      </c>
      <c r="H29" s="56"/>
      <c r="I29" s="106"/>
      <c r="J29" s="106"/>
      <c r="K29" s="107"/>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0" customFormat="1" ht="30" customHeight="1" x14ac:dyDescent="0.3">
      <c r="A31" s="880" t="s">
        <v>87</v>
      </c>
      <c r="B31" s="861" t="s">
        <v>232</v>
      </c>
      <c r="C31" s="882" t="s">
        <v>205</v>
      </c>
      <c r="D31" s="872" t="s">
        <v>206</v>
      </c>
      <c r="E31" s="872"/>
      <c r="F31" s="872"/>
      <c r="G31" s="872"/>
      <c r="H31" s="872"/>
      <c r="I31" s="92" t="s">
        <v>207</v>
      </c>
      <c r="J31" s="873" t="s">
        <v>208</v>
      </c>
      <c r="K31" s="875" t="s">
        <v>209</v>
      </c>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row>
    <row r="32" spans="1:76" s="51" customFormat="1" ht="55.8" thickBot="1" x14ac:dyDescent="0.35">
      <c r="A32" s="881"/>
      <c r="B32" s="862"/>
      <c r="C32" s="883"/>
      <c r="D32" s="93" t="s">
        <v>210</v>
      </c>
      <c r="E32" s="48" t="s">
        <v>211</v>
      </c>
      <c r="F32" s="93" t="s">
        <v>212</v>
      </c>
      <c r="G32" s="93" t="s">
        <v>213</v>
      </c>
      <c r="H32" s="93" t="s">
        <v>230</v>
      </c>
      <c r="I32" s="49" t="s">
        <v>215</v>
      </c>
      <c r="J32" s="874"/>
      <c r="K32" s="876"/>
    </row>
    <row r="33" spans="1:11" ht="20.25" customHeight="1" x14ac:dyDescent="0.25">
      <c r="A33" s="843" t="str">
        <f>+DESCRIPCION!A10</f>
        <v>Posibilidad de la utilizaciòn del cargo, para favorecer a un tercero en la realizaciòn de un tramite</v>
      </c>
      <c r="B33" s="851">
        <f>+'IDENTIFICACION DE RIESGOS'!B12</f>
        <v>0</v>
      </c>
      <c r="C33" s="911"/>
      <c r="D33" s="849" t="s">
        <v>216</v>
      </c>
      <c r="E33" s="113" t="s">
        <v>217</v>
      </c>
      <c r="F33" s="65" t="s">
        <v>179</v>
      </c>
      <c r="G33" s="114"/>
      <c r="H33" s="877" t="str">
        <f>IF(AND(G40&gt;0,G40&lt;=85),"Débil",IF(AND(G40&gt;85,G40&lt;=95),"Moderado",IF(G40&gt;96,"Fuerte"," ")))</f>
        <v xml:space="preserve"> </v>
      </c>
      <c r="I33" s="855" t="s">
        <v>202</v>
      </c>
      <c r="J33" s="852"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858" t="str">
        <f>IF(J33="Fuerte","NO",IF(J33=" "," ","SI"))</f>
        <v xml:space="preserve"> </v>
      </c>
    </row>
    <row r="34" spans="1:11" ht="27.6" x14ac:dyDescent="0.25">
      <c r="A34" s="843"/>
      <c r="B34" s="851"/>
      <c r="C34" s="912"/>
      <c r="D34" s="849"/>
      <c r="E34" s="89" t="s">
        <v>218</v>
      </c>
      <c r="F34" s="64" t="s">
        <v>181</v>
      </c>
      <c r="G34" s="63"/>
      <c r="H34" s="877"/>
      <c r="I34" s="879"/>
      <c r="J34" s="870"/>
      <c r="K34" s="871"/>
    </row>
    <row r="35" spans="1:11" ht="27.6" x14ac:dyDescent="0.25">
      <c r="A35" s="843"/>
      <c r="B35" s="851"/>
      <c r="C35" s="912"/>
      <c r="D35" s="47" t="s">
        <v>219</v>
      </c>
      <c r="E35" s="89" t="s">
        <v>220</v>
      </c>
      <c r="F35" s="64" t="s">
        <v>184</v>
      </c>
      <c r="G35" s="63"/>
      <c r="H35" s="877"/>
      <c r="I35" s="879"/>
      <c r="J35" s="870"/>
      <c r="K35" s="871"/>
    </row>
    <row r="36" spans="1:11" ht="41.4" x14ac:dyDescent="0.25">
      <c r="A36" s="843"/>
      <c r="B36" s="851"/>
      <c r="C36" s="912"/>
      <c r="D36" s="47" t="s">
        <v>221</v>
      </c>
      <c r="E36" s="89" t="s">
        <v>222</v>
      </c>
      <c r="F36" s="201" t="s">
        <v>187</v>
      </c>
      <c r="G36" s="63"/>
      <c r="H36" s="877"/>
      <c r="I36" s="879"/>
      <c r="J36" s="870"/>
      <c r="K36" s="871"/>
    </row>
    <row r="37" spans="1:11" ht="27.6" x14ac:dyDescent="0.25">
      <c r="A37" s="843"/>
      <c r="B37" s="851"/>
      <c r="C37" s="912"/>
      <c r="D37" s="47" t="s">
        <v>223</v>
      </c>
      <c r="E37" s="89" t="s">
        <v>224</v>
      </c>
      <c r="F37" s="64" t="s">
        <v>191</v>
      </c>
      <c r="G37" s="63"/>
      <c r="H37" s="877"/>
      <c r="I37" s="879"/>
      <c r="J37" s="870"/>
      <c r="K37" s="871"/>
    </row>
    <row r="38" spans="1:11" ht="55.2" x14ac:dyDescent="0.25">
      <c r="A38" s="843"/>
      <c r="B38" s="851"/>
      <c r="C38" s="912"/>
      <c r="D38" s="47" t="s">
        <v>225</v>
      </c>
      <c r="E38" s="89" t="s">
        <v>226</v>
      </c>
      <c r="F38" s="201" t="s">
        <v>195</v>
      </c>
      <c r="G38" s="63"/>
      <c r="H38" s="877"/>
      <c r="I38" s="879"/>
      <c r="J38" s="870"/>
      <c r="K38" s="871"/>
    </row>
    <row r="39" spans="1:11" ht="27.6" x14ac:dyDescent="0.25">
      <c r="A39" s="844"/>
      <c r="B39" s="851"/>
      <c r="C39" s="913"/>
      <c r="D39" s="42" t="s">
        <v>227</v>
      </c>
      <c r="E39" s="89" t="s">
        <v>228</v>
      </c>
      <c r="F39" s="64" t="s">
        <v>199</v>
      </c>
      <c r="G39" s="63"/>
      <c r="H39" s="878"/>
      <c r="I39" s="879"/>
      <c r="J39" s="870"/>
      <c r="K39" s="871"/>
    </row>
    <row r="40" spans="1:11" ht="15" thickBot="1" x14ac:dyDescent="0.3">
      <c r="A40" s="109"/>
      <c r="B40" s="110"/>
      <c r="C40" s="103"/>
      <c r="D40" s="54"/>
      <c r="E40" s="118" t="s">
        <v>229</v>
      </c>
      <c r="F40" s="115"/>
      <c r="G40" s="115">
        <f>SUM(G33:G39)</f>
        <v>0</v>
      </c>
      <c r="H40" s="56"/>
      <c r="I40" s="106"/>
      <c r="J40" s="106"/>
      <c r="K40" s="107"/>
    </row>
    <row r="41" spans="1:11" ht="14.4" thickBot="1" x14ac:dyDescent="0.3">
      <c r="A41" s="52"/>
    </row>
    <row r="42" spans="1:11" s="51" customFormat="1" ht="30" customHeight="1" x14ac:dyDescent="0.3">
      <c r="A42" s="880" t="s">
        <v>87</v>
      </c>
      <c r="B42" s="861" t="s">
        <v>232</v>
      </c>
      <c r="C42" s="882" t="s">
        <v>205</v>
      </c>
      <c r="D42" s="872" t="s">
        <v>206</v>
      </c>
      <c r="E42" s="872"/>
      <c r="F42" s="872"/>
      <c r="G42" s="872"/>
      <c r="H42" s="872"/>
      <c r="I42" s="92" t="s">
        <v>207</v>
      </c>
      <c r="J42" s="873" t="s">
        <v>208</v>
      </c>
      <c r="K42" s="875" t="s">
        <v>209</v>
      </c>
    </row>
    <row r="43" spans="1:11" s="51" customFormat="1" ht="55.8" thickBot="1" x14ac:dyDescent="0.35">
      <c r="A43" s="881"/>
      <c r="B43" s="862"/>
      <c r="C43" s="883"/>
      <c r="D43" s="93" t="s">
        <v>210</v>
      </c>
      <c r="E43" s="48" t="s">
        <v>211</v>
      </c>
      <c r="F43" s="93" t="s">
        <v>212</v>
      </c>
      <c r="G43" s="93" t="s">
        <v>213</v>
      </c>
      <c r="H43" s="93" t="s">
        <v>230</v>
      </c>
      <c r="I43" s="49" t="s">
        <v>215</v>
      </c>
      <c r="J43" s="874"/>
      <c r="K43" s="876"/>
    </row>
    <row r="44" spans="1:11" ht="20.25" customHeight="1" x14ac:dyDescent="0.25">
      <c r="A44" s="842">
        <f>+DESCRIPCION!A13</f>
        <v>0</v>
      </c>
      <c r="B44" s="845">
        <f>+'IDENTIFICACION DE RIESGOS'!B13</f>
        <v>0</v>
      </c>
      <c r="C44" s="884"/>
      <c r="D44" s="849" t="s">
        <v>216</v>
      </c>
      <c r="E44" s="113" t="s">
        <v>217</v>
      </c>
      <c r="F44" s="65" t="s">
        <v>179</v>
      </c>
      <c r="G44" s="114"/>
      <c r="H44" s="877" t="str">
        <f>IF(AND(G51&gt;0,G51&lt;=85),"Débil",IF(AND(G51&gt;85,G51&lt;=95),"Moderado",IF(G51&gt;96,"Fuerte"," ")))</f>
        <v xml:space="preserve"> </v>
      </c>
      <c r="I44" s="855" t="s">
        <v>202</v>
      </c>
      <c r="J44" s="85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58" t="str">
        <f>IF(J44="Fuerte","NO",IF(J44=" "," ","SI"))</f>
        <v xml:space="preserve"> </v>
      </c>
    </row>
    <row r="45" spans="1:11" ht="27.6" x14ac:dyDescent="0.25">
      <c r="A45" s="843"/>
      <c r="B45" s="846"/>
      <c r="C45" s="885"/>
      <c r="D45" s="849"/>
      <c r="E45" s="89" t="s">
        <v>218</v>
      </c>
      <c r="F45" s="64" t="s">
        <v>181</v>
      </c>
      <c r="G45" s="63"/>
      <c r="H45" s="877"/>
      <c r="I45" s="879"/>
      <c r="J45" s="870"/>
      <c r="K45" s="871"/>
    </row>
    <row r="46" spans="1:11" ht="27.6" x14ac:dyDescent="0.25">
      <c r="A46" s="843"/>
      <c r="B46" s="846"/>
      <c r="C46" s="885"/>
      <c r="D46" s="47" t="s">
        <v>219</v>
      </c>
      <c r="E46" s="89" t="s">
        <v>220</v>
      </c>
      <c r="F46" s="64" t="s">
        <v>184</v>
      </c>
      <c r="G46" s="63"/>
      <c r="H46" s="877"/>
      <c r="I46" s="879"/>
      <c r="J46" s="870"/>
      <c r="K46" s="871"/>
    </row>
    <row r="47" spans="1:11" ht="41.4" x14ac:dyDescent="0.25">
      <c r="A47" s="843"/>
      <c r="B47" s="846"/>
      <c r="C47" s="885"/>
      <c r="D47" s="47" t="s">
        <v>221</v>
      </c>
      <c r="E47" s="89" t="s">
        <v>222</v>
      </c>
      <c r="F47" s="201" t="s">
        <v>188</v>
      </c>
      <c r="G47" s="63"/>
      <c r="H47" s="877"/>
      <c r="I47" s="879"/>
      <c r="J47" s="870"/>
      <c r="K47" s="871"/>
    </row>
    <row r="48" spans="1:11" ht="27.6" x14ac:dyDescent="0.25">
      <c r="A48" s="843"/>
      <c r="B48" s="846"/>
      <c r="C48" s="885"/>
      <c r="D48" s="47" t="s">
        <v>223</v>
      </c>
      <c r="E48" s="89" t="s">
        <v>224</v>
      </c>
      <c r="F48" s="64" t="s">
        <v>191</v>
      </c>
      <c r="G48" s="63"/>
      <c r="H48" s="877"/>
      <c r="I48" s="879"/>
      <c r="J48" s="870"/>
      <c r="K48" s="871"/>
    </row>
    <row r="49" spans="1:77" ht="41.4" x14ac:dyDescent="0.25">
      <c r="A49" s="843"/>
      <c r="B49" s="846"/>
      <c r="C49" s="885"/>
      <c r="D49" s="47" t="s">
        <v>225</v>
      </c>
      <c r="E49" s="89" t="s">
        <v>226</v>
      </c>
      <c r="F49" s="201" t="s">
        <v>194</v>
      </c>
      <c r="G49" s="63"/>
      <c r="H49" s="877"/>
      <c r="I49" s="879"/>
      <c r="J49" s="870"/>
      <c r="K49" s="871"/>
    </row>
    <row r="50" spans="1:77" ht="27.6" x14ac:dyDescent="0.25">
      <c r="A50" s="844"/>
      <c r="B50" s="846"/>
      <c r="C50" s="886"/>
      <c r="D50" s="42" t="s">
        <v>227</v>
      </c>
      <c r="E50" s="89" t="s">
        <v>228</v>
      </c>
      <c r="F50" s="64" t="s">
        <v>197</v>
      </c>
      <c r="G50" s="63"/>
      <c r="H50" s="878"/>
      <c r="I50" s="879"/>
      <c r="J50" s="870"/>
      <c r="K50" s="871"/>
    </row>
    <row r="51" spans="1:77" s="57" customFormat="1" ht="15" thickBot="1" x14ac:dyDescent="0.3">
      <c r="A51" s="109"/>
      <c r="B51" s="111"/>
      <c r="C51" s="53"/>
      <c r="D51" s="54"/>
      <c r="E51" s="118" t="s">
        <v>229</v>
      </c>
      <c r="F51" s="115"/>
      <c r="G51" s="115">
        <f>SUM(G44:G50)</f>
        <v>0</v>
      </c>
      <c r="H51" s="56"/>
      <c r="I51" s="106"/>
      <c r="J51" s="106"/>
      <c r="K51" s="107"/>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0" customFormat="1" ht="30" customHeight="1" x14ac:dyDescent="0.3">
      <c r="A53" s="880" t="s">
        <v>87</v>
      </c>
      <c r="B53" s="861" t="s">
        <v>232</v>
      </c>
      <c r="C53" s="882" t="s">
        <v>205</v>
      </c>
      <c r="D53" s="872" t="s">
        <v>206</v>
      </c>
      <c r="E53" s="872"/>
      <c r="F53" s="872"/>
      <c r="G53" s="872"/>
      <c r="H53" s="872"/>
      <c r="I53" s="92" t="s">
        <v>207</v>
      </c>
      <c r="J53" s="873" t="s">
        <v>208</v>
      </c>
      <c r="K53" s="875" t="s">
        <v>209</v>
      </c>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row>
    <row r="54" spans="1:77" s="51" customFormat="1" ht="55.8" thickBot="1" x14ac:dyDescent="0.35">
      <c r="A54" s="881"/>
      <c r="B54" s="862"/>
      <c r="C54" s="883"/>
      <c r="D54" s="93" t="s">
        <v>210</v>
      </c>
      <c r="E54" s="48" t="s">
        <v>211</v>
      </c>
      <c r="F54" s="93" t="s">
        <v>212</v>
      </c>
      <c r="G54" s="93" t="s">
        <v>213</v>
      </c>
      <c r="H54" s="93" t="s">
        <v>230</v>
      </c>
      <c r="I54" s="49" t="s">
        <v>215</v>
      </c>
      <c r="J54" s="874"/>
      <c r="K54" s="876"/>
    </row>
    <row r="55" spans="1:77" ht="20.25" customHeight="1" x14ac:dyDescent="0.25">
      <c r="A55" s="842">
        <f>+DESCRIPCION!A13</f>
        <v>0</v>
      </c>
      <c r="B55" s="845">
        <f>+'IDENTIFICACION DE RIESGOS'!B14</f>
        <v>0</v>
      </c>
      <c r="C55" s="914"/>
      <c r="D55" s="849" t="s">
        <v>216</v>
      </c>
      <c r="E55" s="113" t="s">
        <v>217</v>
      </c>
      <c r="F55" s="65" t="s">
        <v>179</v>
      </c>
      <c r="G55" s="114"/>
      <c r="H55" s="877" t="str">
        <f>IF(AND(G62&gt;0,G62&lt;=85),"Débil",IF(AND(G62&gt;85,G62&lt;=95),"Moderado",IF(G62&gt;96,"Fuerte"," ")))</f>
        <v xml:space="preserve"> </v>
      </c>
      <c r="I55" s="855" t="s">
        <v>202</v>
      </c>
      <c r="J55" s="85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58" t="str">
        <f>IF(J55="Fuerte","NO",IF(J55=" "," ","SI"))</f>
        <v xml:space="preserve"> </v>
      </c>
    </row>
    <row r="56" spans="1:77" ht="27.6" x14ac:dyDescent="0.25">
      <c r="A56" s="843"/>
      <c r="B56" s="846"/>
      <c r="C56" s="885"/>
      <c r="D56" s="849"/>
      <c r="E56" s="89" t="s">
        <v>218</v>
      </c>
      <c r="F56" s="64" t="s">
        <v>181</v>
      </c>
      <c r="G56" s="63"/>
      <c r="H56" s="877"/>
      <c r="I56" s="879"/>
      <c r="J56" s="870"/>
      <c r="K56" s="871"/>
    </row>
    <row r="57" spans="1:77" ht="27.6" x14ac:dyDescent="0.25">
      <c r="A57" s="843"/>
      <c r="B57" s="846"/>
      <c r="C57" s="885"/>
      <c r="D57" s="47" t="s">
        <v>219</v>
      </c>
      <c r="E57" s="89" t="s">
        <v>220</v>
      </c>
      <c r="F57" s="64" t="s">
        <v>185</v>
      </c>
      <c r="G57" s="63"/>
      <c r="H57" s="877"/>
      <c r="I57" s="879"/>
      <c r="J57" s="870"/>
      <c r="K57" s="871"/>
    </row>
    <row r="58" spans="1:77" ht="41.4" x14ac:dyDescent="0.25">
      <c r="A58" s="843"/>
      <c r="B58" s="846"/>
      <c r="C58" s="885"/>
      <c r="D58" s="47" t="s">
        <v>221</v>
      </c>
      <c r="E58" s="89" t="s">
        <v>222</v>
      </c>
      <c r="F58" s="201" t="s">
        <v>187</v>
      </c>
      <c r="G58" s="63"/>
      <c r="H58" s="877"/>
      <c r="I58" s="879"/>
      <c r="J58" s="870"/>
      <c r="K58" s="871"/>
    </row>
    <row r="59" spans="1:77" ht="27.6" x14ac:dyDescent="0.25">
      <c r="A59" s="843"/>
      <c r="B59" s="846"/>
      <c r="C59" s="885"/>
      <c r="D59" s="47" t="s">
        <v>223</v>
      </c>
      <c r="E59" s="89" t="s">
        <v>224</v>
      </c>
      <c r="F59" s="64" t="s">
        <v>191</v>
      </c>
      <c r="G59" s="63"/>
      <c r="H59" s="877"/>
      <c r="I59" s="879"/>
      <c r="J59" s="870"/>
      <c r="K59" s="871"/>
    </row>
    <row r="60" spans="1:77" ht="55.2" x14ac:dyDescent="0.25">
      <c r="A60" s="843"/>
      <c r="B60" s="846"/>
      <c r="C60" s="885"/>
      <c r="D60" s="47" t="s">
        <v>225</v>
      </c>
      <c r="E60" s="89" t="s">
        <v>226</v>
      </c>
      <c r="F60" s="201" t="s">
        <v>195</v>
      </c>
      <c r="G60" s="63"/>
      <c r="H60" s="877"/>
      <c r="I60" s="879"/>
      <c r="J60" s="870"/>
      <c r="K60" s="871"/>
    </row>
    <row r="61" spans="1:77" ht="27.6" x14ac:dyDescent="0.25">
      <c r="A61" s="844"/>
      <c r="B61" s="846"/>
      <c r="C61" s="885"/>
      <c r="D61" s="42" t="s">
        <v>227</v>
      </c>
      <c r="E61" s="89" t="s">
        <v>228</v>
      </c>
      <c r="F61" s="64" t="s">
        <v>197</v>
      </c>
      <c r="G61" s="63"/>
      <c r="H61" s="878"/>
      <c r="I61" s="879"/>
      <c r="J61" s="870"/>
      <c r="K61" s="871"/>
    </row>
    <row r="62" spans="1:77" ht="15" thickBot="1" x14ac:dyDescent="0.3">
      <c r="A62" s="109"/>
      <c r="B62" s="110"/>
      <c r="C62" s="112"/>
      <c r="D62" s="54"/>
      <c r="E62" s="55" t="s">
        <v>229</v>
      </c>
      <c r="F62" s="16"/>
      <c r="G62" s="16">
        <f>SUM(G55:G61)</f>
        <v>0</v>
      </c>
      <c r="H62" s="56"/>
      <c r="I62" s="106"/>
      <c r="J62" s="106"/>
      <c r="K62" s="107"/>
    </row>
    <row r="63" spans="1:77" ht="14.4" thickBot="1" x14ac:dyDescent="0.3">
      <c r="A63" s="52"/>
    </row>
    <row r="64" spans="1:77" ht="27" customHeight="1" x14ac:dyDescent="0.25">
      <c r="A64" s="880" t="s">
        <v>87</v>
      </c>
      <c r="B64" s="861" t="s">
        <v>232</v>
      </c>
      <c r="C64" s="882" t="s">
        <v>205</v>
      </c>
      <c r="D64" s="872" t="s">
        <v>206</v>
      </c>
      <c r="E64" s="872"/>
      <c r="F64" s="872"/>
      <c r="G64" s="872"/>
      <c r="H64" s="872"/>
      <c r="I64" s="92" t="s">
        <v>207</v>
      </c>
      <c r="J64" s="873" t="s">
        <v>208</v>
      </c>
      <c r="K64" s="875" t="s">
        <v>209</v>
      </c>
    </row>
    <row r="65" spans="1:11" ht="37.5" customHeight="1" thickBot="1" x14ac:dyDescent="0.3">
      <c r="A65" s="881"/>
      <c r="B65" s="862"/>
      <c r="C65" s="883"/>
      <c r="D65" s="93" t="s">
        <v>210</v>
      </c>
      <c r="E65" s="48" t="s">
        <v>211</v>
      </c>
      <c r="F65" s="93" t="s">
        <v>212</v>
      </c>
      <c r="G65" s="93" t="s">
        <v>213</v>
      </c>
      <c r="H65" s="93" t="s">
        <v>230</v>
      </c>
      <c r="I65" s="49" t="s">
        <v>215</v>
      </c>
      <c r="J65" s="874"/>
      <c r="K65" s="876"/>
    </row>
    <row r="66" spans="1:11" ht="28.5" customHeight="1" x14ac:dyDescent="0.25">
      <c r="A66" s="842">
        <f>+DESCRIPCION!A16</f>
        <v>0</v>
      </c>
      <c r="B66" s="845">
        <f>+'IDENTIFICACION DE RIESGOS'!B16</f>
        <v>0</v>
      </c>
      <c r="C66" s="914"/>
      <c r="D66" s="849" t="s">
        <v>216</v>
      </c>
      <c r="E66" s="113" t="s">
        <v>217</v>
      </c>
      <c r="F66" s="65" t="s">
        <v>179</v>
      </c>
      <c r="G66" s="114"/>
      <c r="H66" s="877" t="str">
        <f>IF(AND(G73&gt;0,G73&lt;=85),"Débil",IF(AND(G73&gt;85,G73&lt;=95),"Moderado",IF(G73&gt;96,"Fuerte"," ")))</f>
        <v xml:space="preserve"> </v>
      </c>
      <c r="I66" s="855" t="s">
        <v>202</v>
      </c>
      <c r="J66" s="85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858" t="str">
        <f>IF(J66="Fuerte","NO",IF(J66=" "," ","SI"))</f>
        <v xml:space="preserve"> </v>
      </c>
    </row>
    <row r="67" spans="1:11" ht="31.5" customHeight="1" x14ac:dyDescent="0.25">
      <c r="A67" s="843"/>
      <c r="B67" s="846"/>
      <c r="C67" s="885"/>
      <c r="D67" s="849"/>
      <c r="E67" s="89" t="s">
        <v>218</v>
      </c>
      <c r="F67" s="64" t="s">
        <v>181</v>
      </c>
      <c r="G67" s="63"/>
      <c r="H67" s="877"/>
      <c r="I67" s="879"/>
      <c r="J67" s="870"/>
      <c r="K67" s="871"/>
    </row>
    <row r="68" spans="1:11" ht="34.5" customHeight="1" x14ac:dyDescent="0.25">
      <c r="A68" s="843"/>
      <c r="B68" s="846"/>
      <c r="C68" s="885"/>
      <c r="D68" s="47" t="s">
        <v>219</v>
      </c>
      <c r="E68" s="89" t="s">
        <v>220</v>
      </c>
      <c r="F68" s="64" t="s">
        <v>184</v>
      </c>
      <c r="G68" s="63"/>
      <c r="H68" s="877"/>
      <c r="I68" s="879"/>
      <c r="J68" s="870"/>
      <c r="K68" s="871"/>
    </row>
    <row r="69" spans="1:11" ht="46.5" customHeight="1" x14ac:dyDescent="0.25">
      <c r="A69" s="843"/>
      <c r="B69" s="846"/>
      <c r="C69" s="885"/>
      <c r="D69" s="47" t="s">
        <v>221</v>
      </c>
      <c r="E69" s="89" t="s">
        <v>222</v>
      </c>
      <c r="F69" s="201" t="s">
        <v>187</v>
      </c>
      <c r="G69" s="63"/>
      <c r="H69" s="877"/>
      <c r="I69" s="879"/>
      <c r="J69" s="870"/>
      <c r="K69" s="871"/>
    </row>
    <row r="70" spans="1:11" ht="42.75" customHeight="1" x14ac:dyDescent="0.25">
      <c r="A70" s="843"/>
      <c r="B70" s="846"/>
      <c r="C70" s="885"/>
      <c r="D70" s="47" t="s">
        <v>223</v>
      </c>
      <c r="E70" s="89" t="s">
        <v>224</v>
      </c>
      <c r="F70" s="64" t="s">
        <v>191</v>
      </c>
      <c r="G70" s="63"/>
      <c r="H70" s="877"/>
      <c r="I70" s="879"/>
      <c r="J70" s="870"/>
      <c r="K70" s="871"/>
    </row>
    <row r="71" spans="1:11" ht="47.25" customHeight="1" x14ac:dyDescent="0.25">
      <c r="A71" s="843"/>
      <c r="B71" s="846"/>
      <c r="C71" s="885"/>
      <c r="D71" s="47" t="s">
        <v>225</v>
      </c>
      <c r="E71" s="89" t="s">
        <v>226</v>
      </c>
      <c r="F71" s="201" t="s">
        <v>195</v>
      </c>
      <c r="G71" s="63"/>
      <c r="H71" s="877"/>
      <c r="I71" s="879"/>
      <c r="J71" s="870"/>
      <c r="K71" s="871"/>
    </row>
    <row r="72" spans="1:11" ht="48" customHeight="1" x14ac:dyDescent="0.25">
      <c r="A72" s="844"/>
      <c r="B72" s="846"/>
      <c r="C72" s="885"/>
      <c r="D72" s="42" t="s">
        <v>227</v>
      </c>
      <c r="E72" s="89" t="s">
        <v>228</v>
      </c>
      <c r="F72" s="64" t="s">
        <v>198</v>
      </c>
      <c r="G72" s="63"/>
      <c r="H72" s="878"/>
      <c r="I72" s="879"/>
      <c r="J72" s="870"/>
      <c r="K72" s="871"/>
    </row>
    <row r="73" spans="1:11" ht="29.25" customHeight="1" thickBot="1" x14ac:dyDescent="0.3">
      <c r="A73" s="109"/>
      <c r="B73" s="110"/>
      <c r="C73" s="112"/>
      <c r="D73" s="54"/>
      <c r="E73" s="118" t="s">
        <v>229</v>
      </c>
      <c r="F73" s="115"/>
      <c r="G73" s="115">
        <f>SUM(G66:G72)</f>
        <v>0</v>
      </c>
      <c r="H73" s="56"/>
      <c r="I73" s="106"/>
      <c r="J73" s="106"/>
      <c r="K73" s="107"/>
    </row>
    <row r="74" spans="1:11" ht="18.75" customHeight="1" thickBot="1" x14ac:dyDescent="0.3">
      <c r="A74" s="52"/>
    </row>
    <row r="75" spans="1:11" s="51" customFormat="1" ht="30" customHeight="1" x14ac:dyDescent="0.3">
      <c r="A75" s="880" t="s">
        <v>87</v>
      </c>
      <c r="B75" s="861" t="s">
        <v>232</v>
      </c>
      <c r="C75" s="882" t="s">
        <v>205</v>
      </c>
      <c r="D75" s="872" t="s">
        <v>206</v>
      </c>
      <c r="E75" s="872"/>
      <c r="F75" s="872"/>
      <c r="G75" s="872"/>
      <c r="H75" s="872"/>
      <c r="I75" s="92" t="s">
        <v>207</v>
      </c>
      <c r="J75" s="873" t="s">
        <v>208</v>
      </c>
      <c r="K75" s="875" t="s">
        <v>209</v>
      </c>
    </row>
    <row r="76" spans="1:11" s="51" customFormat="1" ht="55.8" thickBot="1" x14ac:dyDescent="0.35">
      <c r="A76" s="881"/>
      <c r="B76" s="862"/>
      <c r="C76" s="883"/>
      <c r="D76" s="93" t="s">
        <v>210</v>
      </c>
      <c r="E76" s="48" t="s">
        <v>211</v>
      </c>
      <c r="F76" s="93" t="s">
        <v>212</v>
      </c>
      <c r="G76" s="93" t="s">
        <v>213</v>
      </c>
      <c r="H76" s="93" t="s">
        <v>230</v>
      </c>
      <c r="I76" s="49" t="s">
        <v>215</v>
      </c>
      <c r="J76" s="874"/>
      <c r="K76" s="876"/>
    </row>
    <row r="77" spans="1:11" ht="20.25" customHeight="1" x14ac:dyDescent="0.25">
      <c r="A77" s="842">
        <f>+DESCRIPCION!A16</f>
        <v>0</v>
      </c>
      <c r="B77" s="531">
        <f>+'IDENTIFICACION DE RIESGOS'!B17</f>
        <v>0</v>
      </c>
      <c r="C77" s="884"/>
      <c r="D77" s="849" t="s">
        <v>216</v>
      </c>
      <c r="E77" s="113" t="s">
        <v>217</v>
      </c>
      <c r="F77" s="65" t="s">
        <v>179</v>
      </c>
      <c r="G77" s="114"/>
      <c r="H77" s="877" t="str">
        <f>IF(AND(G84&gt;0,G84&lt;=85),"Débil",IF(AND(G84&gt;85,G84&lt;=95),"Moderado",IF(G84&gt;96,"Fuerte"," ")))</f>
        <v xml:space="preserve"> </v>
      </c>
      <c r="I77" s="855" t="s">
        <v>201</v>
      </c>
      <c r="J77" s="85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858" t="str">
        <f>IF(J77="Fuerte","NO",IF(J77=" "," ","SI"))</f>
        <v xml:space="preserve"> </v>
      </c>
    </row>
    <row r="78" spans="1:11" ht="27.6" x14ac:dyDescent="0.25">
      <c r="A78" s="843"/>
      <c r="B78" s="846"/>
      <c r="C78" s="885"/>
      <c r="D78" s="849"/>
      <c r="E78" s="89" t="s">
        <v>218</v>
      </c>
      <c r="F78" s="64" t="s">
        <v>181</v>
      </c>
      <c r="G78" s="63"/>
      <c r="H78" s="877"/>
      <c r="I78" s="879"/>
      <c r="J78" s="870"/>
      <c r="K78" s="871"/>
    </row>
    <row r="79" spans="1:11" ht="27.6" x14ac:dyDescent="0.25">
      <c r="A79" s="843"/>
      <c r="B79" s="846"/>
      <c r="C79" s="885"/>
      <c r="D79" s="47" t="s">
        <v>219</v>
      </c>
      <c r="E79" s="89" t="s">
        <v>220</v>
      </c>
      <c r="F79" s="64" t="s">
        <v>184</v>
      </c>
      <c r="G79" s="63"/>
      <c r="H79" s="877"/>
      <c r="I79" s="879"/>
      <c r="J79" s="870"/>
      <c r="K79" s="871"/>
    </row>
    <row r="80" spans="1:11" ht="41.4" x14ac:dyDescent="0.25">
      <c r="A80" s="843"/>
      <c r="B80" s="846"/>
      <c r="C80" s="885"/>
      <c r="D80" s="47" t="s">
        <v>221</v>
      </c>
      <c r="E80" s="89" t="s">
        <v>222</v>
      </c>
      <c r="F80" s="201" t="s">
        <v>187</v>
      </c>
      <c r="G80" s="63"/>
      <c r="H80" s="877"/>
      <c r="I80" s="879"/>
      <c r="J80" s="870"/>
      <c r="K80" s="871"/>
    </row>
    <row r="81" spans="1:78" ht="27.6" x14ac:dyDescent="0.25">
      <c r="A81" s="843"/>
      <c r="B81" s="846"/>
      <c r="C81" s="885"/>
      <c r="D81" s="47" t="s">
        <v>223</v>
      </c>
      <c r="E81" s="89" t="s">
        <v>224</v>
      </c>
      <c r="F81" s="64" t="s">
        <v>191</v>
      </c>
      <c r="G81" s="63"/>
      <c r="H81" s="877"/>
      <c r="I81" s="879"/>
      <c r="J81" s="870"/>
      <c r="K81" s="871"/>
    </row>
    <row r="82" spans="1:78" ht="55.2" x14ac:dyDescent="0.25">
      <c r="A82" s="843"/>
      <c r="B82" s="846"/>
      <c r="C82" s="885"/>
      <c r="D82" s="47" t="s">
        <v>225</v>
      </c>
      <c r="E82" s="89" t="s">
        <v>226</v>
      </c>
      <c r="F82" s="201" t="s">
        <v>195</v>
      </c>
      <c r="G82" s="63"/>
      <c r="H82" s="877"/>
      <c r="I82" s="879"/>
      <c r="J82" s="870"/>
      <c r="K82" s="871"/>
    </row>
    <row r="83" spans="1:78" ht="27.6" x14ac:dyDescent="0.25">
      <c r="A83" s="844"/>
      <c r="B83" s="847"/>
      <c r="C83" s="886"/>
      <c r="D83" s="42" t="s">
        <v>227</v>
      </c>
      <c r="E83" s="89" t="s">
        <v>228</v>
      </c>
      <c r="F83" s="64" t="s">
        <v>197</v>
      </c>
      <c r="G83" s="63"/>
      <c r="H83" s="878"/>
      <c r="I83" s="879"/>
      <c r="J83" s="870"/>
      <c r="K83" s="871"/>
    </row>
    <row r="84" spans="1:78" s="57" customFormat="1" ht="15" thickBot="1" x14ac:dyDescent="0.3">
      <c r="A84" s="109"/>
      <c r="B84" s="110"/>
      <c r="C84" s="53" t="s">
        <v>252</v>
      </c>
      <c r="D84" s="54"/>
      <c r="E84" s="118" t="s">
        <v>229</v>
      </c>
      <c r="F84" s="115"/>
      <c r="G84" s="115">
        <f>SUM(G77:G83)</f>
        <v>0</v>
      </c>
      <c r="H84" s="56"/>
      <c r="I84" s="106"/>
      <c r="J84" s="106"/>
      <c r="K84" s="10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0" customFormat="1" ht="30" customHeight="1" x14ac:dyDescent="0.3">
      <c r="A86" s="880" t="s">
        <v>87</v>
      </c>
      <c r="B86" s="861" t="s">
        <v>232</v>
      </c>
      <c r="C86" s="882" t="s">
        <v>205</v>
      </c>
      <c r="D86" s="872" t="s">
        <v>206</v>
      </c>
      <c r="E86" s="872"/>
      <c r="F86" s="872"/>
      <c r="G86" s="872"/>
      <c r="H86" s="872"/>
      <c r="I86" s="92" t="s">
        <v>207</v>
      </c>
      <c r="J86" s="873" t="s">
        <v>208</v>
      </c>
      <c r="K86" s="875" t="s">
        <v>209</v>
      </c>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row>
    <row r="87" spans="1:78" s="51" customFormat="1" ht="55.8" thickBot="1" x14ac:dyDescent="0.35">
      <c r="A87" s="881"/>
      <c r="B87" s="862"/>
      <c r="C87" s="883"/>
      <c r="D87" s="93" t="s">
        <v>210</v>
      </c>
      <c r="E87" s="48" t="s">
        <v>211</v>
      </c>
      <c r="F87" s="93" t="s">
        <v>212</v>
      </c>
      <c r="G87" s="93" t="s">
        <v>213</v>
      </c>
      <c r="H87" s="93" t="s">
        <v>230</v>
      </c>
      <c r="I87" s="49" t="s">
        <v>215</v>
      </c>
      <c r="J87" s="874"/>
      <c r="K87" s="876"/>
    </row>
    <row r="88" spans="1:78" ht="20.25" customHeight="1" x14ac:dyDescent="0.25">
      <c r="A88" s="842"/>
      <c r="B88" s="845"/>
      <c r="C88" s="884"/>
      <c r="D88" s="849" t="s">
        <v>216</v>
      </c>
      <c r="E88" s="113" t="s">
        <v>217</v>
      </c>
      <c r="F88" s="65" t="s">
        <v>179</v>
      </c>
      <c r="G88" s="114"/>
      <c r="H88" s="877" t="str">
        <f>IF(AND(G95&gt;0,G95&lt;=85),"Débil",IF(AND(G95&gt;85,G95&lt;=95),"Moderado",IF(G95&gt;96,"Fuerte"," ")))</f>
        <v xml:space="preserve"> </v>
      </c>
      <c r="I88" s="855" t="s">
        <v>201</v>
      </c>
      <c r="J88" s="85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58" t="str">
        <f>IF(J88="Fuerte","NO",IF(J88=" "," ","SI"))</f>
        <v xml:space="preserve"> </v>
      </c>
    </row>
    <row r="89" spans="1:78" ht="27.6" x14ac:dyDescent="0.25">
      <c r="A89" s="843"/>
      <c r="B89" s="846"/>
      <c r="C89" s="885"/>
      <c r="D89" s="849"/>
      <c r="E89" s="89" t="s">
        <v>218</v>
      </c>
      <c r="F89" s="64" t="s">
        <v>181</v>
      </c>
      <c r="G89" s="63"/>
      <c r="H89" s="877"/>
      <c r="I89" s="879"/>
      <c r="J89" s="870"/>
      <c r="K89" s="871"/>
    </row>
    <row r="90" spans="1:78" ht="27.6" x14ac:dyDescent="0.25">
      <c r="A90" s="843"/>
      <c r="B90" s="846"/>
      <c r="C90" s="885"/>
      <c r="D90" s="47" t="s">
        <v>219</v>
      </c>
      <c r="E90" s="89" t="s">
        <v>220</v>
      </c>
      <c r="F90" s="64" t="s">
        <v>185</v>
      </c>
      <c r="G90" s="63"/>
      <c r="H90" s="877"/>
      <c r="I90" s="879"/>
      <c r="J90" s="870"/>
      <c r="K90" s="871"/>
    </row>
    <row r="91" spans="1:78" ht="41.4" x14ac:dyDescent="0.25">
      <c r="A91" s="843"/>
      <c r="B91" s="846"/>
      <c r="C91" s="885"/>
      <c r="D91" s="47" t="s">
        <v>221</v>
      </c>
      <c r="E91" s="89" t="s">
        <v>222</v>
      </c>
      <c r="F91" s="201" t="s">
        <v>187</v>
      </c>
      <c r="G91" s="63"/>
      <c r="H91" s="877"/>
      <c r="I91" s="879"/>
      <c r="J91" s="870"/>
      <c r="K91" s="871"/>
    </row>
    <row r="92" spans="1:78" ht="27.6" x14ac:dyDescent="0.25">
      <c r="A92" s="843"/>
      <c r="B92" s="846"/>
      <c r="C92" s="885"/>
      <c r="D92" s="47" t="s">
        <v>223</v>
      </c>
      <c r="E92" s="89" t="s">
        <v>224</v>
      </c>
      <c r="F92" s="64" t="s">
        <v>191</v>
      </c>
      <c r="G92" s="63"/>
      <c r="H92" s="877"/>
      <c r="I92" s="879"/>
      <c r="J92" s="870"/>
      <c r="K92" s="871"/>
    </row>
    <row r="93" spans="1:78" ht="41.4" x14ac:dyDescent="0.25">
      <c r="A93" s="843"/>
      <c r="B93" s="846"/>
      <c r="C93" s="885"/>
      <c r="D93" s="47" t="s">
        <v>225</v>
      </c>
      <c r="E93" s="89" t="s">
        <v>226</v>
      </c>
      <c r="F93" s="201" t="s">
        <v>194</v>
      </c>
      <c r="G93" s="63"/>
      <c r="H93" s="877"/>
      <c r="I93" s="879"/>
      <c r="J93" s="870"/>
      <c r="K93" s="871"/>
    </row>
    <row r="94" spans="1:78" ht="27.6" x14ac:dyDescent="0.25">
      <c r="A94" s="844"/>
      <c r="B94" s="847"/>
      <c r="C94" s="886"/>
      <c r="D94" s="42" t="s">
        <v>227</v>
      </c>
      <c r="E94" s="89" t="s">
        <v>228</v>
      </c>
      <c r="F94" s="64" t="s">
        <v>197</v>
      </c>
      <c r="G94" s="63"/>
      <c r="H94" s="878"/>
      <c r="I94" s="879"/>
      <c r="J94" s="870"/>
      <c r="K94" s="871"/>
    </row>
    <row r="95" spans="1:78" ht="15" thickBot="1" x14ac:dyDescent="0.3">
      <c r="A95" s="109"/>
      <c r="B95" s="110"/>
      <c r="C95" s="53"/>
      <c r="D95" s="54"/>
      <c r="E95" s="55" t="s">
        <v>229</v>
      </c>
      <c r="F95" s="16"/>
      <c r="G95" s="16">
        <f>SUM(G88:G94)</f>
        <v>0</v>
      </c>
      <c r="H95" s="56"/>
      <c r="I95" s="106"/>
      <c r="J95" s="106"/>
      <c r="K95" s="107"/>
    </row>
    <row r="96" spans="1:78" ht="14.4" thickBot="1" x14ac:dyDescent="0.3">
      <c r="A96" s="52"/>
    </row>
    <row r="97" spans="1:78" s="51" customFormat="1" ht="30" customHeight="1" x14ac:dyDescent="0.3">
      <c r="A97" s="880" t="s">
        <v>87</v>
      </c>
      <c r="B97" s="861" t="s">
        <v>232</v>
      </c>
      <c r="C97" s="882" t="s">
        <v>205</v>
      </c>
      <c r="D97" s="872" t="s">
        <v>206</v>
      </c>
      <c r="E97" s="872"/>
      <c r="F97" s="872"/>
      <c r="G97" s="872"/>
      <c r="H97" s="872"/>
      <c r="I97" s="92" t="s">
        <v>207</v>
      </c>
      <c r="J97" s="873" t="s">
        <v>208</v>
      </c>
      <c r="K97" s="875" t="s">
        <v>209</v>
      </c>
    </row>
    <row r="98" spans="1:78" s="51" customFormat="1" ht="55.8" thickBot="1" x14ac:dyDescent="0.35">
      <c r="A98" s="881"/>
      <c r="B98" s="862"/>
      <c r="C98" s="883"/>
      <c r="D98" s="93" t="s">
        <v>210</v>
      </c>
      <c r="E98" s="48" t="s">
        <v>211</v>
      </c>
      <c r="F98" s="93" t="s">
        <v>212</v>
      </c>
      <c r="G98" s="93" t="s">
        <v>213</v>
      </c>
      <c r="H98" s="93" t="s">
        <v>230</v>
      </c>
      <c r="I98" s="49" t="s">
        <v>215</v>
      </c>
      <c r="J98" s="874"/>
      <c r="K98" s="876"/>
    </row>
    <row r="99" spans="1:78" ht="20.25" customHeight="1" x14ac:dyDescent="0.25">
      <c r="A99" s="842"/>
      <c r="B99" s="845"/>
      <c r="C99" s="884"/>
      <c r="D99" s="849" t="s">
        <v>216</v>
      </c>
      <c r="E99" s="113" t="s">
        <v>217</v>
      </c>
      <c r="F99" s="65" t="s">
        <v>179</v>
      </c>
      <c r="G99" s="114"/>
      <c r="H99" s="877" t="str">
        <f>IF(AND(G106&gt;0,G106&lt;=85),"Débil",IF(AND(G106&gt;85,G106&lt;=95),"Moderado",IF(G106&gt;96,"Fuerte"," ")))</f>
        <v xml:space="preserve"> </v>
      </c>
      <c r="I99" s="855" t="s">
        <v>201</v>
      </c>
      <c r="J99" s="85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58" t="str">
        <f>IF(J99="Fuerte","NO",IF(J99=" "," ","SI"))</f>
        <v xml:space="preserve"> </v>
      </c>
    </row>
    <row r="100" spans="1:78" ht="27.6" x14ac:dyDescent="0.25">
      <c r="A100" s="843"/>
      <c r="B100" s="846"/>
      <c r="C100" s="885"/>
      <c r="D100" s="849"/>
      <c r="E100" s="89" t="s">
        <v>218</v>
      </c>
      <c r="F100" s="64" t="s">
        <v>181</v>
      </c>
      <c r="G100" s="63"/>
      <c r="H100" s="877"/>
      <c r="I100" s="879"/>
      <c r="J100" s="870"/>
      <c r="K100" s="871"/>
    </row>
    <row r="101" spans="1:78" ht="42.75" customHeight="1" x14ac:dyDescent="0.25">
      <c r="A101" s="843"/>
      <c r="B101" s="846"/>
      <c r="C101" s="885"/>
      <c r="D101" s="47" t="s">
        <v>219</v>
      </c>
      <c r="E101" s="89" t="s">
        <v>220</v>
      </c>
      <c r="F101" s="64" t="s">
        <v>185</v>
      </c>
      <c r="G101" s="63"/>
      <c r="H101" s="877"/>
      <c r="I101" s="879"/>
      <c r="J101" s="870"/>
      <c r="K101" s="871"/>
    </row>
    <row r="102" spans="1:78" ht="41.4" x14ac:dyDescent="0.25">
      <c r="A102" s="843"/>
      <c r="B102" s="846"/>
      <c r="C102" s="885"/>
      <c r="D102" s="47" t="s">
        <v>221</v>
      </c>
      <c r="E102" s="89" t="s">
        <v>222</v>
      </c>
      <c r="F102" s="201" t="s">
        <v>187</v>
      </c>
      <c r="G102" s="63"/>
      <c r="H102" s="877"/>
      <c r="I102" s="879"/>
      <c r="J102" s="870"/>
      <c r="K102" s="871"/>
    </row>
    <row r="103" spans="1:78" ht="27.6" x14ac:dyDescent="0.25">
      <c r="A103" s="843"/>
      <c r="B103" s="846"/>
      <c r="C103" s="885"/>
      <c r="D103" s="47" t="s">
        <v>223</v>
      </c>
      <c r="E103" s="89" t="s">
        <v>224</v>
      </c>
      <c r="F103" s="64" t="s">
        <v>191</v>
      </c>
      <c r="G103" s="63"/>
      <c r="H103" s="877"/>
      <c r="I103" s="879"/>
      <c r="J103" s="870"/>
      <c r="K103" s="871"/>
    </row>
    <row r="104" spans="1:78" ht="41.4" x14ac:dyDescent="0.25">
      <c r="A104" s="843"/>
      <c r="B104" s="846"/>
      <c r="C104" s="885"/>
      <c r="D104" s="47" t="s">
        <v>225</v>
      </c>
      <c r="E104" s="89" t="s">
        <v>226</v>
      </c>
      <c r="F104" s="201" t="s">
        <v>194</v>
      </c>
      <c r="G104" s="63"/>
      <c r="H104" s="877"/>
      <c r="I104" s="879"/>
      <c r="J104" s="870"/>
      <c r="K104" s="871"/>
    </row>
    <row r="105" spans="1:78" ht="27.6" x14ac:dyDescent="0.25">
      <c r="A105" s="844"/>
      <c r="B105" s="847"/>
      <c r="C105" s="886"/>
      <c r="D105" s="42" t="s">
        <v>227</v>
      </c>
      <c r="E105" s="89" t="s">
        <v>228</v>
      </c>
      <c r="F105" s="64" t="s">
        <v>197</v>
      </c>
      <c r="G105" s="63"/>
      <c r="H105" s="878"/>
      <c r="I105" s="879"/>
      <c r="J105" s="870"/>
      <c r="K105" s="871"/>
    </row>
    <row r="106" spans="1:78" s="57" customFormat="1" ht="15" thickBot="1" x14ac:dyDescent="0.3">
      <c r="A106" s="109"/>
      <c r="B106" s="110"/>
      <c r="C106" s="53"/>
      <c r="D106" s="54"/>
      <c r="E106" s="55" t="s">
        <v>229</v>
      </c>
      <c r="F106" s="16"/>
      <c r="G106" s="16">
        <f>SUM(G99:G105)</f>
        <v>0</v>
      </c>
      <c r="H106" s="56"/>
      <c r="I106" s="106"/>
      <c r="J106" s="106"/>
      <c r="K106" s="10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0" customFormat="1" ht="30" customHeight="1" x14ac:dyDescent="0.3">
      <c r="A108" s="880" t="s">
        <v>87</v>
      </c>
      <c r="B108" s="861" t="s">
        <v>232</v>
      </c>
      <c r="C108" s="882" t="s">
        <v>205</v>
      </c>
      <c r="D108" s="872" t="s">
        <v>206</v>
      </c>
      <c r="E108" s="872"/>
      <c r="F108" s="872"/>
      <c r="G108" s="872"/>
      <c r="H108" s="872"/>
      <c r="I108" s="92" t="s">
        <v>207</v>
      </c>
      <c r="J108" s="873" t="s">
        <v>208</v>
      </c>
      <c r="K108" s="875" t="s">
        <v>209</v>
      </c>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row>
    <row r="109" spans="1:78" s="51" customFormat="1" ht="55.8" thickBot="1" x14ac:dyDescent="0.35">
      <c r="A109" s="881"/>
      <c r="B109" s="862"/>
      <c r="C109" s="883"/>
      <c r="D109" s="93" t="s">
        <v>210</v>
      </c>
      <c r="E109" s="48" t="s">
        <v>211</v>
      </c>
      <c r="F109" s="93" t="s">
        <v>212</v>
      </c>
      <c r="G109" s="93" t="s">
        <v>213</v>
      </c>
      <c r="H109" s="93" t="s">
        <v>230</v>
      </c>
      <c r="I109" s="49" t="s">
        <v>215</v>
      </c>
      <c r="J109" s="874"/>
      <c r="K109" s="876"/>
    </row>
    <row r="110" spans="1:78" ht="20.25" customHeight="1" x14ac:dyDescent="0.25">
      <c r="A110" s="842" t="str">
        <f>DESCRIPCION!A19</f>
        <v>d</v>
      </c>
      <c r="B110" s="845"/>
      <c r="C110" s="843"/>
      <c r="D110" s="849" t="s">
        <v>216</v>
      </c>
      <c r="E110" s="113" t="s">
        <v>217</v>
      </c>
      <c r="F110" s="65" t="s">
        <v>178</v>
      </c>
      <c r="G110" s="114">
        <f>IF(F110="Asignado",15,0)</f>
        <v>0</v>
      </c>
      <c r="H110" s="877" t="str">
        <f>IF(AND(G117&gt;0,G117&lt;=85),"Débil",IF(AND(G117&gt;85,G117&lt;=95),"Moderado",IF(G117&gt;96,"Fuerte"," ")))</f>
        <v xml:space="preserve"> </v>
      </c>
      <c r="I110" s="855" t="s">
        <v>178</v>
      </c>
      <c r="J110" s="85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58" t="str">
        <f>IF(J110="Fuerte","NO",IF(J110=" "," ","SI"))</f>
        <v xml:space="preserve"> </v>
      </c>
    </row>
    <row r="111" spans="1:78" ht="27.6" x14ac:dyDescent="0.25">
      <c r="A111" s="843"/>
      <c r="B111" s="846"/>
      <c r="C111" s="843"/>
      <c r="D111" s="849"/>
      <c r="E111" s="89" t="s">
        <v>218</v>
      </c>
      <c r="F111" s="64" t="s">
        <v>178</v>
      </c>
      <c r="G111" s="63">
        <f>IF(F111="Adecuado",15,0)</f>
        <v>0</v>
      </c>
      <c r="H111" s="877"/>
      <c r="I111" s="879"/>
      <c r="J111" s="870"/>
      <c r="K111" s="871"/>
    </row>
    <row r="112" spans="1:78" ht="42.75" customHeight="1" x14ac:dyDescent="0.25">
      <c r="A112" s="843"/>
      <c r="B112" s="846"/>
      <c r="C112" s="843"/>
      <c r="D112" s="47" t="s">
        <v>219</v>
      </c>
      <c r="E112" s="89" t="s">
        <v>220</v>
      </c>
      <c r="F112" s="64" t="s">
        <v>178</v>
      </c>
      <c r="G112" s="63">
        <f>IF(F112="Oportuna",15,0)</f>
        <v>0</v>
      </c>
      <c r="H112" s="877"/>
      <c r="I112" s="879"/>
      <c r="J112" s="870"/>
      <c r="K112" s="871"/>
    </row>
    <row r="113" spans="1:78" ht="41.4" x14ac:dyDescent="0.25">
      <c r="A113" s="843"/>
      <c r="B113" s="846"/>
      <c r="C113" s="843"/>
      <c r="D113" s="47" t="s">
        <v>221</v>
      </c>
      <c r="E113" s="89" t="s">
        <v>222</v>
      </c>
      <c r="F113" s="201" t="s">
        <v>178</v>
      </c>
      <c r="G113" s="63">
        <f>IF(F113="Prevenir",15,IF(F113="Detectar",10,0))</f>
        <v>0</v>
      </c>
      <c r="H113" s="877"/>
      <c r="I113" s="879"/>
      <c r="J113" s="870"/>
      <c r="K113" s="871"/>
    </row>
    <row r="114" spans="1:78" ht="27.6" x14ac:dyDescent="0.25">
      <c r="A114" s="843"/>
      <c r="B114" s="846"/>
      <c r="C114" s="843"/>
      <c r="D114" s="47" t="s">
        <v>223</v>
      </c>
      <c r="E114" s="89" t="s">
        <v>224</v>
      </c>
      <c r="F114" s="64" t="s">
        <v>178</v>
      </c>
      <c r="G114" s="63">
        <f>IF(F114="Confiable",15,0)</f>
        <v>0</v>
      </c>
      <c r="H114" s="877"/>
      <c r="I114" s="879"/>
      <c r="J114" s="870"/>
      <c r="K114" s="871"/>
    </row>
    <row r="115" spans="1:78" ht="41.4" x14ac:dyDescent="0.25">
      <c r="A115" s="843"/>
      <c r="B115" s="846"/>
      <c r="C115" s="843"/>
      <c r="D115" s="47" t="s">
        <v>225</v>
      </c>
      <c r="E115" s="89" t="s">
        <v>226</v>
      </c>
      <c r="F115" s="201" t="s">
        <v>178</v>
      </c>
      <c r="G115" s="63">
        <f>IF(F115="Se investigan y se resuelven oportunamente",15,0)</f>
        <v>0</v>
      </c>
      <c r="H115" s="877"/>
      <c r="I115" s="879"/>
      <c r="J115" s="870"/>
      <c r="K115" s="871"/>
    </row>
    <row r="116" spans="1:78" ht="27.6" x14ac:dyDescent="0.25">
      <c r="A116" s="844"/>
      <c r="B116" s="847"/>
      <c r="C116" s="844"/>
      <c r="D116" s="42" t="s">
        <v>227</v>
      </c>
      <c r="E116" s="89" t="s">
        <v>228</v>
      </c>
      <c r="F116" s="64" t="s">
        <v>178</v>
      </c>
      <c r="G116" s="63">
        <f>IF(F116="Completa",10,IF(F116="Incompleta",5,0))</f>
        <v>0</v>
      </c>
      <c r="H116" s="878"/>
      <c r="I116" s="917"/>
      <c r="J116" s="915"/>
      <c r="K116" s="916"/>
    </row>
    <row r="117" spans="1:78" ht="15" thickBot="1" x14ac:dyDescent="0.3">
      <c r="A117" s="109"/>
      <c r="B117" s="110"/>
      <c r="C117" s="53"/>
      <c r="D117" s="54"/>
      <c r="E117" s="55" t="s">
        <v>229</v>
      </c>
      <c r="F117" s="16"/>
      <c r="G117" s="16">
        <f>SUM(G110:G116)</f>
        <v>0</v>
      </c>
      <c r="H117" s="119"/>
      <c r="I117" s="120"/>
      <c r="J117" s="120"/>
      <c r="K117" s="121"/>
    </row>
    <row r="118" spans="1:78" ht="14.4" thickBot="1" x14ac:dyDescent="0.3">
      <c r="A118" s="52"/>
    </row>
    <row r="119" spans="1:78" s="51" customFormat="1" ht="30" customHeight="1" x14ac:dyDescent="0.3">
      <c r="A119" s="859" t="s">
        <v>87</v>
      </c>
      <c r="B119" s="861" t="s">
        <v>232</v>
      </c>
      <c r="C119" s="863" t="s">
        <v>205</v>
      </c>
      <c r="D119" s="865" t="s">
        <v>206</v>
      </c>
      <c r="E119" s="866"/>
      <c r="F119" s="866"/>
      <c r="G119" s="866"/>
      <c r="H119" s="867"/>
      <c r="I119" s="92" t="s">
        <v>207</v>
      </c>
      <c r="J119" s="868" t="s">
        <v>208</v>
      </c>
      <c r="K119" s="840" t="s">
        <v>209</v>
      </c>
    </row>
    <row r="120" spans="1:78" s="51" customFormat="1" ht="55.8" thickBot="1" x14ac:dyDescent="0.35">
      <c r="A120" s="860"/>
      <c r="B120" s="862"/>
      <c r="C120" s="864"/>
      <c r="D120" s="93" t="s">
        <v>210</v>
      </c>
      <c r="E120" s="48" t="s">
        <v>211</v>
      </c>
      <c r="F120" s="93" t="s">
        <v>212</v>
      </c>
      <c r="G120" s="93" t="s">
        <v>213</v>
      </c>
      <c r="H120" s="93" t="s">
        <v>230</v>
      </c>
      <c r="I120" s="49" t="s">
        <v>215</v>
      </c>
      <c r="J120" s="869"/>
      <c r="K120" s="841"/>
    </row>
    <row r="121" spans="1:78" ht="20.25" customHeight="1" x14ac:dyDescent="0.25">
      <c r="A121" s="842" t="str">
        <f>DESCRIPCION!A19</f>
        <v>d</v>
      </c>
      <c r="B121" s="845">
        <f>DESCRIPCION!D20</f>
        <v>0</v>
      </c>
      <c r="C121" s="842"/>
      <c r="D121" s="848" t="s">
        <v>216</v>
      </c>
      <c r="E121" s="113" t="s">
        <v>217</v>
      </c>
      <c r="F121" s="65" t="s">
        <v>178</v>
      </c>
      <c r="G121" s="114">
        <f>IF(F121="Asignado",15,0)</f>
        <v>0</v>
      </c>
      <c r="H121" s="850" t="str">
        <f>IF(AND(G128&gt;0,G128&lt;=85),"Débil",IF(AND(G128&gt;85,G128&lt;=95),"Moderado",IF(G128&gt;96,"Fuerte"," ")))</f>
        <v xml:space="preserve"> </v>
      </c>
      <c r="I121" s="853" t="s">
        <v>178</v>
      </c>
      <c r="J121" s="85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56" t="str">
        <f>IF(J121="Fuerte","NO",IF(J121=" "," ","SI"))</f>
        <v xml:space="preserve"> </v>
      </c>
    </row>
    <row r="122" spans="1:78" ht="27.6" x14ac:dyDescent="0.25">
      <c r="A122" s="843"/>
      <c r="B122" s="846"/>
      <c r="C122" s="843"/>
      <c r="D122" s="849"/>
      <c r="E122" s="89" t="s">
        <v>218</v>
      </c>
      <c r="F122" s="64" t="s">
        <v>178</v>
      </c>
      <c r="G122" s="63">
        <f>IF(F122="Adecuado",15,0)</f>
        <v>0</v>
      </c>
      <c r="H122" s="851"/>
      <c r="I122" s="854"/>
      <c r="J122" s="851"/>
      <c r="K122" s="857"/>
    </row>
    <row r="123" spans="1:78" ht="27.6" x14ac:dyDescent="0.25">
      <c r="A123" s="843"/>
      <c r="B123" s="846"/>
      <c r="C123" s="843"/>
      <c r="D123" s="47" t="s">
        <v>219</v>
      </c>
      <c r="E123" s="89" t="s">
        <v>220</v>
      </c>
      <c r="F123" s="64" t="s">
        <v>178</v>
      </c>
      <c r="G123" s="63">
        <f>IF(F123="Oportuna",15,0)</f>
        <v>0</v>
      </c>
      <c r="H123" s="851"/>
      <c r="I123" s="854"/>
      <c r="J123" s="851"/>
      <c r="K123" s="857"/>
    </row>
    <row r="124" spans="1:78" ht="41.4" x14ac:dyDescent="0.25">
      <c r="A124" s="843"/>
      <c r="B124" s="846"/>
      <c r="C124" s="843"/>
      <c r="D124" s="47" t="s">
        <v>221</v>
      </c>
      <c r="E124" s="89" t="s">
        <v>222</v>
      </c>
      <c r="F124" s="201" t="s">
        <v>178</v>
      </c>
      <c r="G124" s="63">
        <f>IF(F124="Prevenir",15,IF(F124="Detectar",10,0))</f>
        <v>0</v>
      </c>
      <c r="H124" s="851"/>
      <c r="I124" s="854"/>
      <c r="J124" s="851"/>
      <c r="K124" s="857"/>
    </row>
    <row r="125" spans="1:78" ht="27.6" x14ac:dyDescent="0.25">
      <c r="A125" s="843"/>
      <c r="B125" s="846"/>
      <c r="C125" s="843"/>
      <c r="D125" s="47" t="s">
        <v>223</v>
      </c>
      <c r="E125" s="89" t="s">
        <v>224</v>
      </c>
      <c r="F125" s="64" t="s">
        <v>178</v>
      </c>
      <c r="G125" s="63">
        <f>IF(F125="Confiable",15,0)</f>
        <v>0</v>
      </c>
      <c r="H125" s="851"/>
      <c r="I125" s="854"/>
      <c r="J125" s="851"/>
      <c r="K125" s="857"/>
    </row>
    <row r="126" spans="1:78" ht="41.4" x14ac:dyDescent="0.25">
      <c r="A126" s="843"/>
      <c r="B126" s="846"/>
      <c r="C126" s="843"/>
      <c r="D126" s="47" t="s">
        <v>225</v>
      </c>
      <c r="E126" s="89" t="s">
        <v>226</v>
      </c>
      <c r="F126" s="201" t="s">
        <v>178</v>
      </c>
      <c r="G126" s="63">
        <f>IF(F126="Se investigan y se resuelven oportunamente",15,0)</f>
        <v>0</v>
      </c>
      <c r="H126" s="851"/>
      <c r="I126" s="854"/>
      <c r="J126" s="851"/>
      <c r="K126" s="857"/>
    </row>
    <row r="127" spans="1:78" ht="27.6" x14ac:dyDescent="0.25">
      <c r="A127" s="844"/>
      <c r="B127" s="847"/>
      <c r="C127" s="844"/>
      <c r="D127" s="42" t="s">
        <v>227</v>
      </c>
      <c r="E127" s="89" t="s">
        <v>228</v>
      </c>
      <c r="F127" s="64" t="s">
        <v>178</v>
      </c>
      <c r="G127" s="63">
        <f>IF(F127="Completa",10,IF(F127="Incompleta",5,0))</f>
        <v>0</v>
      </c>
      <c r="H127" s="852"/>
      <c r="I127" s="855"/>
      <c r="J127" s="852"/>
      <c r="K127" s="858"/>
    </row>
    <row r="128" spans="1:78" s="57" customFormat="1" ht="15" thickBot="1" x14ac:dyDescent="0.3">
      <c r="A128" s="109"/>
      <c r="B128" s="110"/>
      <c r="C128" s="53"/>
      <c r="D128" s="54"/>
      <c r="E128" s="55" t="s">
        <v>229</v>
      </c>
      <c r="F128" s="16"/>
      <c r="G128" s="16">
        <f>SUM(G121:G127)</f>
        <v>0</v>
      </c>
      <c r="H128" s="119"/>
      <c r="I128" s="120"/>
      <c r="J128" s="120"/>
      <c r="K128" s="12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0" customFormat="1" ht="30" customHeight="1" x14ac:dyDescent="0.3">
      <c r="A130" s="859" t="s">
        <v>87</v>
      </c>
      <c r="B130" s="861" t="s">
        <v>232</v>
      </c>
      <c r="C130" s="863" t="s">
        <v>205</v>
      </c>
      <c r="D130" s="865" t="s">
        <v>206</v>
      </c>
      <c r="E130" s="866"/>
      <c r="F130" s="866"/>
      <c r="G130" s="866"/>
      <c r="H130" s="867"/>
      <c r="I130" s="92" t="s">
        <v>207</v>
      </c>
      <c r="J130" s="868" t="s">
        <v>208</v>
      </c>
      <c r="K130" s="840" t="s">
        <v>209</v>
      </c>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row>
    <row r="131" spans="1:78" s="51" customFormat="1" ht="55.8" thickBot="1" x14ac:dyDescent="0.35">
      <c r="A131" s="860"/>
      <c r="B131" s="862"/>
      <c r="C131" s="864"/>
      <c r="D131" s="93" t="s">
        <v>210</v>
      </c>
      <c r="E131" s="48" t="s">
        <v>211</v>
      </c>
      <c r="F131" s="93" t="s">
        <v>212</v>
      </c>
      <c r="G131" s="93" t="s">
        <v>213</v>
      </c>
      <c r="H131" s="93" t="s">
        <v>230</v>
      </c>
      <c r="I131" s="49" t="s">
        <v>215</v>
      </c>
      <c r="J131" s="869"/>
      <c r="K131" s="841"/>
    </row>
    <row r="132" spans="1:78" ht="20.25" customHeight="1" x14ac:dyDescent="0.25">
      <c r="A132" s="842" t="str">
        <f>DESCRIPCION!A19</f>
        <v>d</v>
      </c>
      <c r="B132" s="845">
        <f>DESCRIPCION!D21</f>
        <v>0</v>
      </c>
      <c r="C132" s="842"/>
      <c r="D132" s="848" t="s">
        <v>216</v>
      </c>
      <c r="E132" s="113" t="s">
        <v>217</v>
      </c>
      <c r="F132" s="65" t="s">
        <v>178</v>
      </c>
      <c r="G132" s="114">
        <f>IF(F132="Asignado",15,0)</f>
        <v>0</v>
      </c>
      <c r="H132" s="850" t="str">
        <f>IF(AND(G139&gt;0,G139&lt;=85),"Débil",IF(AND(G139&gt;85,G139&lt;=95),"Moderado",IF(G139&gt;96,"Fuerte"," ")))</f>
        <v xml:space="preserve"> </v>
      </c>
      <c r="I132" s="853" t="s">
        <v>178</v>
      </c>
      <c r="J132" s="85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56" t="str">
        <f>IF(J132="Fuerte","NO",IF(J132=" "," ","SI"))</f>
        <v xml:space="preserve"> </v>
      </c>
    </row>
    <row r="133" spans="1:78" ht="27.6" x14ac:dyDescent="0.25">
      <c r="A133" s="843"/>
      <c r="B133" s="846"/>
      <c r="C133" s="843"/>
      <c r="D133" s="849"/>
      <c r="E133" s="89" t="s">
        <v>218</v>
      </c>
      <c r="F133" s="64" t="s">
        <v>178</v>
      </c>
      <c r="G133" s="63">
        <f>IF(F133="Adecuado",15,0)</f>
        <v>0</v>
      </c>
      <c r="H133" s="851"/>
      <c r="I133" s="854"/>
      <c r="J133" s="851"/>
      <c r="K133" s="857"/>
    </row>
    <row r="134" spans="1:78" ht="27.6" x14ac:dyDescent="0.25">
      <c r="A134" s="843"/>
      <c r="B134" s="846"/>
      <c r="C134" s="843"/>
      <c r="D134" s="47" t="s">
        <v>219</v>
      </c>
      <c r="E134" s="89" t="s">
        <v>220</v>
      </c>
      <c r="F134" s="64" t="s">
        <v>178</v>
      </c>
      <c r="G134" s="63">
        <f>IF(F134="Oportuna",15,0)</f>
        <v>0</v>
      </c>
      <c r="H134" s="851"/>
      <c r="I134" s="854"/>
      <c r="J134" s="851"/>
      <c r="K134" s="857"/>
    </row>
    <row r="135" spans="1:78" ht="41.4" x14ac:dyDescent="0.25">
      <c r="A135" s="843"/>
      <c r="B135" s="846"/>
      <c r="C135" s="843"/>
      <c r="D135" s="47" t="s">
        <v>221</v>
      </c>
      <c r="E135" s="89" t="s">
        <v>222</v>
      </c>
      <c r="F135" s="201" t="s">
        <v>178</v>
      </c>
      <c r="G135" s="63">
        <f>IF(F135="Prevenir",15,IF(F135="Detectar",10,0))</f>
        <v>0</v>
      </c>
      <c r="H135" s="851"/>
      <c r="I135" s="854"/>
      <c r="J135" s="851"/>
      <c r="K135" s="857"/>
    </row>
    <row r="136" spans="1:78" ht="27.6" x14ac:dyDescent="0.25">
      <c r="A136" s="843"/>
      <c r="B136" s="846"/>
      <c r="C136" s="843"/>
      <c r="D136" s="47" t="s">
        <v>223</v>
      </c>
      <c r="E136" s="89" t="s">
        <v>224</v>
      </c>
      <c r="F136" s="64" t="s">
        <v>178</v>
      </c>
      <c r="G136" s="63">
        <f>IF(F136="Confiable",15,0)</f>
        <v>0</v>
      </c>
      <c r="H136" s="851"/>
      <c r="I136" s="854"/>
      <c r="J136" s="851"/>
      <c r="K136" s="857"/>
    </row>
    <row r="137" spans="1:78" ht="41.4" x14ac:dyDescent="0.25">
      <c r="A137" s="843"/>
      <c r="B137" s="846"/>
      <c r="C137" s="843"/>
      <c r="D137" s="47" t="s">
        <v>225</v>
      </c>
      <c r="E137" s="89" t="s">
        <v>226</v>
      </c>
      <c r="F137" s="201" t="s">
        <v>178</v>
      </c>
      <c r="G137" s="63">
        <f>IF(F137="Se investigan y se resuelven oportunamente",15,0)</f>
        <v>0</v>
      </c>
      <c r="H137" s="851"/>
      <c r="I137" s="854"/>
      <c r="J137" s="851"/>
      <c r="K137" s="857"/>
    </row>
    <row r="138" spans="1:78" ht="27.6" x14ac:dyDescent="0.25">
      <c r="A138" s="844"/>
      <c r="B138" s="847"/>
      <c r="C138" s="844"/>
      <c r="D138" s="42" t="s">
        <v>227</v>
      </c>
      <c r="E138" s="89" t="s">
        <v>228</v>
      </c>
      <c r="F138" s="64" t="s">
        <v>178</v>
      </c>
      <c r="G138" s="63">
        <f>IF(F138="Completa",10,IF(F138="Incompleta",5,0))</f>
        <v>0</v>
      </c>
      <c r="H138" s="852"/>
      <c r="I138" s="855"/>
      <c r="J138" s="852"/>
      <c r="K138" s="858"/>
    </row>
    <row r="139" spans="1:78" ht="15" thickBot="1" x14ac:dyDescent="0.3">
      <c r="A139" s="109"/>
      <c r="B139" s="110"/>
      <c r="C139" s="53"/>
      <c r="D139" s="54"/>
      <c r="E139" s="55" t="s">
        <v>229</v>
      </c>
      <c r="F139" s="16"/>
      <c r="G139" s="16">
        <f>SUM(G132:G138)</f>
        <v>0</v>
      </c>
      <c r="H139" s="119"/>
      <c r="I139" s="120"/>
      <c r="J139" s="120"/>
      <c r="K139" s="121"/>
    </row>
    <row r="140" spans="1:78" ht="14.4" thickBot="1" x14ac:dyDescent="0.3">
      <c r="A140" s="52"/>
    </row>
    <row r="141" spans="1:78" s="51" customFormat="1" ht="30" customHeight="1" x14ac:dyDescent="0.3">
      <c r="A141" s="859" t="s">
        <v>87</v>
      </c>
      <c r="B141" s="861" t="s">
        <v>232</v>
      </c>
      <c r="C141" s="863" t="s">
        <v>205</v>
      </c>
      <c r="D141" s="865" t="s">
        <v>206</v>
      </c>
      <c r="E141" s="866"/>
      <c r="F141" s="866"/>
      <c r="G141" s="866"/>
      <c r="H141" s="867"/>
      <c r="I141" s="92" t="s">
        <v>207</v>
      </c>
      <c r="J141" s="868" t="s">
        <v>208</v>
      </c>
      <c r="K141" s="840" t="s">
        <v>209</v>
      </c>
    </row>
    <row r="142" spans="1:78" s="51" customFormat="1" ht="55.8" thickBot="1" x14ac:dyDescent="0.35">
      <c r="A142" s="860"/>
      <c r="B142" s="862"/>
      <c r="C142" s="864"/>
      <c r="D142" s="93" t="s">
        <v>210</v>
      </c>
      <c r="E142" s="48" t="s">
        <v>211</v>
      </c>
      <c r="F142" s="93" t="s">
        <v>212</v>
      </c>
      <c r="G142" s="93" t="s">
        <v>213</v>
      </c>
      <c r="H142" s="93" t="s">
        <v>230</v>
      </c>
      <c r="I142" s="49" t="s">
        <v>215</v>
      </c>
      <c r="J142" s="869"/>
      <c r="K142" s="841"/>
    </row>
    <row r="143" spans="1:78" ht="20.25" customHeight="1" x14ac:dyDescent="0.25">
      <c r="A143" s="842" t="str">
        <f>DESCRIPCION!A22</f>
        <v>e</v>
      </c>
      <c r="B143" s="845">
        <f>DESCRIPCION!D22</f>
        <v>0</v>
      </c>
      <c r="C143" s="842"/>
      <c r="D143" s="848" t="s">
        <v>216</v>
      </c>
      <c r="E143" s="113" t="s">
        <v>217</v>
      </c>
      <c r="F143" s="65" t="s">
        <v>178</v>
      </c>
      <c r="G143" s="114">
        <f>IF(F143="Asignado",15,0)</f>
        <v>0</v>
      </c>
      <c r="H143" s="850" t="str">
        <f>IF(AND(G150&gt;0,G150&lt;=85),"Débil",IF(AND(G150&gt;85,G150&lt;=95),"Moderado",IF(G150&gt;96,"Fuerte"," ")))</f>
        <v xml:space="preserve"> </v>
      </c>
      <c r="I143" s="853" t="s">
        <v>178</v>
      </c>
      <c r="J143" s="85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56" t="str">
        <f>IF(J143="Fuerte","NO",IF(J143=" "," ","SI"))</f>
        <v xml:space="preserve"> </v>
      </c>
    </row>
    <row r="144" spans="1:78" ht="27.6" x14ac:dyDescent="0.25">
      <c r="A144" s="843"/>
      <c r="B144" s="846"/>
      <c r="C144" s="843"/>
      <c r="D144" s="849"/>
      <c r="E144" s="89" t="s">
        <v>218</v>
      </c>
      <c r="F144" s="64" t="s">
        <v>178</v>
      </c>
      <c r="G144" s="63">
        <f>IF(F144="Adecuado",15,0)</f>
        <v>0</v>
      </c>
      <c r="H144" s="851"/>
      <c r="I144" s="854"/>
      <c r="J144" s="851"/>
      <c r="K144" s="857"/>
    </row>
    <row r="145" spans="1:98" ht="27.6" x14ac:dyDescent="0.25">
      <c r="A145" s="843"/>
      <c r="B145" s="846"/>
      <c r="C145" s="843"/>
      <c r="D145" s="47" t="s">
        <v>219</v>
      </c>
      <c r="E145" s="89" t="s">
        <v>220</v>
      </c>
      <c r="F145" s="64" t="s">
        <v>178</v>
      </c>
      <c r="G145" s="63">
        <f>IF(F145="Oportuna",15,0)</f>
        <v>0</v>
      </c>
      <c r="H145" s="851"/>
      <c r="I145" s="854"/>
      <c r="J145" s="851"/>
      <c r="K145" s="857"/>
    </row>
    <row r="146" spans="1:98" ht="41.4" x14ac:dyDescent="0.25">
      <c r="A146" s="843"/>
      <c r="B146" s="846"/>
      <c r="C146" s="843"/>
      <c r="D146" s="47" t="s">
        <v>221</v>
      </c>
      <c r="E146" s="89" t="s">
        <v>222</v>
      </c>
      <c r="F146" s="201" t="s">
        <v>178</v>
      </c>
      <c r="G146" s="63">
        <f>IF(F146="Prevenir",15,IF(F146="Detectar",10,0))</f>
        <v>0</v>
      </c>
      <c r="H146" s="851"/>
      <c r="I146" s="854"/>
      <c r="J146" s="851"/>
      <c r="K146" s="857"/>
    </row>
    <row r="147" spans="1:98" ht="27.6" x14ac:dyDescent="0.25">
      <c r="A147" s="843"/>
      <c r="B147" s="846"/>
      <c r="C147" s="843"/>
      <c r="D147" s="47" t="s">
        <v>223</v>
      </c>
      <c r="E147" s="89" t="s">
        <v>224</v>
      </c>
      <c r="F147" s="64" t="s">
        <v>178</v>
      </c>
      <c r="G147" s="63">
        <f>IF(F147="Confiable",15,0)</f>
        <v>0</v>
      </c>
      <c r="H147" s="851"/>
      <c r="I147" s="854"/>
      <c r="J147" s="851"/>
      <c r="K147" s="857"/>
    </row>
    <row r="148" spans="1:98" ht="41.4" x14ac:dyDescent="0.25">
      <c r="A148" s="843"/>
      <c r="B148" s="846"/>
      <c r="C148" s="843"/>
      <c r="D148" s="47" t="s">
        <v>225</v>
      </c>
      <c r="E148" s="89" t="s">
        <v>226</v>
      </c>
      <c r="F148" s="201" t="s">
        <v>178</v>
      </c>
      <c r="G148" s="63">
        <f>IF(F148="Se investigan y se resuelven oportunamente",15,0)</f>
        <v>0</v>
      </c>
      <c r="H148" s="851"/>
      <c r="I148" s="854"/>
      <c r="J148" s="851"/>
      <c r="K148" s="857"/>
    </row>
    <row r="149" spans="1:98" ht="27.6" x14ac:dyDescent="0.25">
      <c r="A149" s="844"/>
      <c r="B149" s="847"/>
      <c r="C149" s="844"/>
      <c r="D149" s="42" t="s">
        <v>227</v>
      </c>
      <c r="E149" s="89" t="s">
        <v>228</v>
      </c>
      <c r="F149" s="64" t="s">
        <v>178</v>
      </c>
      <c r="G149" s="63">
        <f>IF(F149="Completa",10,IF(F149="Incompleta",5,0))</f>
        <v>0</v>
      </c>
      <c r="H149" s="852"/>
      <c r="I149" s="855"/>
      <c r="J149" s="852"/>
      <c r="K149" s="858"/>
    </row>
    <row r="150" spans="1:98" s="57" customFormat="1" ht="15" thickBot="1" x14ac:dyDescent="0.3">
      <c r="A150" s="109"/>
      <c r="B150" s="110"/>
      <c r="C150" s="53"/>
      <c r="D150" s="54"/>
      <c r="E150" s="55" t="s">
        <v>229</v>
      </c>
      <c r="F150" s="16"/>
      <c r="G150" s="16">
        <f>SUM(G143:G149)</f>
        <v>0</v>
      </c>
      <c r="H150" s="119"/>
      <c r="I150" s="120"/>
      <c r="J150" s="120"/>
      <c r="K150" s="12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59" t="s">
        <v>87</v>
      </c>
      <c r="B152" s="861" t="s">
        <v>232</v>
      </c>
      <c r="C152" s="863" t="s">
        <v>205</v>
      </c>
      <c r="D152" s="865" t="s">
        <v>206</v>
      </c>
      <c r="E152" s="866"/>
      <c r="F152" s="866"/>
      <c r="G152" s="866"/>
      <c r="H152" s="867"/>
      <c r="I152" s="92" t="s">
        <v>207</v>
      </c>
      <c r="J152" s="868" t="s">
        <v>208</v>
      </c>
      <c r="K152" s="840" t="s">
        <v>209</v>
      </c>
    </row>
    <row r="153" spans="1:98" ht="55.8" thickBot="1" x14ac:dyDescent="0.3">
      <c r="A153" s="860"/>
      <c r="B153" s="862"/>
      <c r="C153" s="864"/>
      <c r="D153" s="93" t="s">
        <v>210</v>
      </c>
      <c r="E153" s="48" t="s">
        <v>211</v>
      </c>
      <c r="F153" s="93" t="s">
        <v>212</v>
      </c>
      <c r="G153" s="93" t="s">
        <v>213</v>
      </c>
      <c r="H153" s="93" t="s">
        <v>230</v>
      </c>
      <c r="I153" s="49" t="s">
        <v>215</v>
      </c>
      <c r="J153" s="869"/>
      <c r="K153" s="841"/>
    </row>
    <row r="154" spans="1:98" x14ac:dyDescent="0.25">
      <c r="A154" s="842" t="str">
        <f>DESCRIPCION!A22</f>
        <v>e</v>
      </c>
      <c r="B154" s="845">
        <f>DESCRIPCION!D23</f>
        <v>0</v>
      </c>
      <c r="C154" s="842"/>
      <c r="D154" s="848" t="s">
        <v>216</v>
      </c>
      <c r="E154" s="113" t="s">
        <v>217</v>
      </c>
      <c r="F154" s="65" t="s">
        <v>178</v>
      </c>
      <c r="G154" s="114">
        <f>IF(F154="Asignado",15,0)</f>
        <v>0</v>
      </c>
      <c r="H154" s="850" t="str">
        <f>IF(AND(G161&gt;0,G161&lt;=85),"Débil",IF(AND(G161&gt;85,G161&lt;=95),"Moderado",IF(G161&gt;96,"Fuerte"," ")))</f>
        <v xml:space="preserve"> </v>
      </c>
      <c r="I154" s="853" t="s">
        <v>178</v>
      </c>
      <c r="J154" s="85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56" t="str">
        <f>IF(J154="Fuerte","NO",IF(J154=" "," ","SI"))</f>
        <v xml:space="preserve"> </v>
      </c>
    </row>
    <row r="155" spans="1:98" ht="27.6" x14ac:dyDescent="0.25">
      <c r="A155" s="843"/>
      <c r="B155" s="846"/>
      <c r="C155" s="843"/>
      <c r="D155" s="849"/>
      <c r="E155" s="89" t="s">
        <v>218</v>
      </c>
      <c r="F155" s="64" t="s">
        <v>178</v>
      </c>
      <c r="G155" s="63">
        <f>IF(F155="Adecuado",15,0)</f>
        <v>0</v>
      </c>
      <c r="H155" s="851"/>
      <c r="I155" s="854"/>
      <c r="J155" s="851"/>
      <c r="K155" s="857"/>
    </row>
    <row r="156" spans="1:98" ht="27.6" x14ac:dyDescent="0.25">
      <c r="A156" s="843"/>
      <c r="B156" s="846"/>
      <c r="C156" s="843"/>
      <c r="D156" s="47" t="s">
        <v>219</v>
      </c>
      <c r="E156" s="89" t="s">
        <v>220</v>
      </c>
      <c r="F156" s="64" t="s">
        <v>178</v>
      </c>
      <c r="G156" s="63">
        <f>IF(F156="Oportuna",15,0)</f>
        <v>0</v>
      </c>
      <c r="H156" s="851"/>
      <c r="I156" s="854"/>
      <c r="J156" s="851"/>
      <c r="K156" s="857"/>
    </row>
    <row r="157" spans="1:98" ht="41.4" x14ac:dyDescent="0.25">
      <c r="A157" s="843"/>
      <c r="B157" s="846"/>
      <c r="C157" s="843"/>
      <c r="D157" s="47" t="s">
        <v>221</v>
      </c>
      <c r="E157" s="89" t="s">
        <v>222</v>
      </c>
      <c r="F157" s="201" t="s">
        <v>178</v>
      </c>
      <c r="G157" s="63">
        <f>IF(F157="Prevenir",15,IF(F157="Detectar",10,0))</f>
        <v>0</v>
      </c>
      <c r="H157" s="851"/>
      <c r="I157" s="854"/>
      <c r="J157" s="851"/>
      <c r="K157" s="857"/>
    </row>
    <row r="158" spans="1:98" ht="27.6" x14ac:dyDescent="0.25">
      <c r="A158" s="843"/>
      <c r="B158" s="846"/>
      <c r="C158" s="843"/>
      <c r="D158" s="47" t="s">
        <v>223</v>
      </c>
      <c r="E158" s="89" t="s">
        <v>224</v>
      </c>
      <c r="F158" s="64" t="s">
        <v>178</v>
      </c>
      <c r="G158" s="63">
        <f>IF(F158="Confiable",15,0)</f>
        <v>0</v>
      </c>
      <c r="H158" s="851"/>
      <c r="I158" s="854"/>
      <c r="J158" s="851"/>
      <c r="K158" s="857"/>
    </row>
    <row r="159" spans="1:98" ht="41.4" x14ac:dyDescent="0.25">
      <c r="A159" s="843"/>
      <c r="B159" s="846"/>
      <c r="C159" s="843"/>
      <c r="D159" s="47" t="s">
        <v>225</v>
      </c>
      <c r="E159" s="89" t="s">
        <v>226</v>
      </c>
      <c r="F159" s="201" t="s">
        <v>178</v>
      </c>
      <c r="G159" s="63">
        <f>IF(F159="Se investigan y se resuelven oportunamente",15,0)</f>
        <v>0</v>
      </c>
      <c r="H159" s="851"/>
      <c r="I159" s="854"/>
      <c r="J159" s="851"/>
      <c r="K159" s="857"/>
    </row>
    <row r="160" spans="1:98" ht="27.6" x14ac:dyDescent="0.25">
      <c r="A160" s="844"/>
      <c r="B160" s="847"/>
      <c r="C160" s="844"/>
      <c r="D160" s="42" t="s">
        <v>227</v>
      </c>
      <c r="E160" s="89" t="s">
        <v>228</v>
      </c>
      <c r="F160" s="64" t="s">
        <v>178</v>
      </c>
      <c r="G160" s="63">
        <f>IF(F160="Completa",10,IF(F160="Incompleta",5,0))</f>
        <v>0</v>
      </c>
      <c r="H160" s="852"/>
      <c r="I160" s="855"/>
      <c r="J160" s="852"/>
      <c r="K160" s="858"/>
    </row>
    <row r="161" spans="1:11" ht="15" thickBot="1" x14ac:dyDescent="0.3">
      <c r="A161" s="109"/>
      <c r="B161" s="110"/>
      <c r="C161" s="53"/>
      <c r="D161" s="54"/>
      <c r="E161" s="55" t="s">
        <v>229</v>
      </c>
      <c r="F161" s="16"/>
      <c r="G161" s="16">
        <f>SUM(G154:G160)</f>
        <v>0</v>
      </c>
      <c r="H161" s="119"/>
      <c r="I161" s="120"/>
      <c r="J161" s="120"/>
      <c r="K161" s="121"/>
    </row>
    <row r="162" spans="1:11" ht="14.4" thickBot="1" x14ac:dyDescent="0.3"/>
    <row r="163" spans="1:11" ht="30" customHeight="1" x14ac:dyDescent="0.25">
      <c r="A163" s="859" t="s">
        <v>87</v>
      </c>
      <c r="B163" s="861" t="s">
        <v>232</v>
      </c>
      <c r="C163" s="863" t="s">
        <v>205</v>
      </c>
      <c r="D163" s="865" t="s">
        <v>206</v>
      </c>
      <c r="E163" s="866"/>
      <c r="F163" s="866"/>
      <c r="G163" s="866"/>
      <c r="H163" s="867"/>
      <c r="I163" s="92" t="s">
        <v>207</v>
      </c>
      <c r="J163" s="868" t="s">
        <v>208</v>
      </c>
      <c r="K163" s="840" t="s">
        <v>209</v>
      </c>
    </row>
    <row r="164" spans="1:11" ht="55.8" thickBot="1" x14ac:dyDescent="0.3">
      <c r="A164" s="860"/>
      <c r="B164" s="862"/>
      <c r="C164" s="864"/>
      <c r="D164" s="93" t="s">
        <v>210</v>
      </c>
      <c r="E164" s="48" t="s">
        <v>211</v>
      </c>
      <c r="F164" s="93" t="s">
        <v>212</v>
      </c>
      <c r="G164" s="93" t="s">
        <v>213</v>
      </c>
      <c r="H164" s="93" t="s">
        <v>230</v>
      </c>
      <c r="I164" s="49" t="s">
        <v>215</v>
      </c>
      <c r="J164" s="869"/>
      <c r="K164" s="841"/>
    </row>
    <row r="165" spans="1:11" ht="14.25" customHeight="1" x14ac:dyDescent="0.25">
      <c r="A165" s="842" t="str">
        <f>DESCRIPCION!A22</f>
        <v>e</v>
      </c>
      <c r="B165" s="845">
        <f>DESCRIPCION!D24</f>
        <v>0</v>
      </c>
      <c r="C165" s="842"/>
      <c r="D165" s="848" t="s">
        <v>216</v>
      </c>
      <c r="E165" s="113" t="s">
        <v>217</v>
      </c>
      <c r="F165" s="65" t="s">
        <v>178</v>
      </c>
      <c r="G165" s="114">
        <f>IF(F165="Asignado",15,0)</f>
        <v>0</v>
      </c>
      <c r="H165" s="850" t="str">
        <f>IF(AND(G172&gt;0,G172&lt;=85),"Débil",IF(AND(G172&gt;85,G172&lt;=95),"Moderado",IF(G172&gt;96,"Fuerte"," ")))</f>
        <v xml:space="preserve"> </v>
      </c>
      <c r="I165" s="853" t="s">
        <v>178</v>
      </c>
      <c r="J165" s="85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56" t="str">
        <f>IF(J165="Fuerte","NO",IF(J165=" "," ","SI"))</f>
        <v xml:space="preserve"> </v>
      </c>
    </row>
    <row r="166" spans="1:11" ht="27.6" x14ac:dyDescent="0.25">
      <c r="A166" s="843"/>
      <c r="B166" s="846"/>
      <c r="C166" s="843"/>
      <c r="D166" s="849"/>
      <c r="E166" s="89" t="s">
        <v>218</v>
      </c>
      <c r="F166" s="64" t="s">
        <v>178</v>
      </c>
      <c r="G166" s="63">
        <f>IF(F166="Adecuado",15,0)</f>
        <v>0</v>
      </c>
      <c r="H166" s="851"/>
      <c r="I166" s="854"/>
      <c r="J166" s="851"/>
      <c r="K166" s="857"/>
    </row>
    <row r="167" spans="1:11" ht="27.6" x14ac:dyDescent="0.25">
      <c r="A167" s="843"/>
      <c r="B167" s="846"/>
      <c r="C167" s="843"/>
      <c r="D167" s="47" t="s">
        <v>219</v>
      </c>
      <c r="E167" s="89" t="s">
        <v>220</v>
      </c>
      <c r="F167" s="64" t="s">
        <v>178</v>
      </c>
      <c r="G167" s="63">
        <f>IF(F167="Oportuna",15,0)</f>
        <v>0</v>
      </c>
      <c r="H167" s="851"/>
      <c r="I167" s="854"/>
      <c r="J167" s="851"/>
      <c r="K167" s="857"/>
    </row>
    <row r="168" spans="1:11" ht="41.4" x14ac:dyDescent="0.25">
      <c r="A168" s="843"/>
      <c r="B168" s="846"/>
      <c r="C168" s="843"/>
      <c r="D168" s="47" t="s">
        <v>221</v>
      </c>
      <c r="E168" s="89" t="s">
        <v>222</v>
      </c>
      <c r="F168" s="201" t="s">
        <v>178</v>
      </c>
      <c r="G168" s="63">
        <f>IF(F168="Prevenir",15,IF(F168="Detectar",10,0))</f>
        <v>0</v>
      </c>
      <c r="H168" s="851"/>
      <c r="I168" s="854"/>
      <c r="J168" s="851"/>
      <c r="K168" s="857"/>
    </row>
    <row r="169" spans="1:11" ht="27.6" x14ac:dyDescent="0.25">
      <c r="A169" s="843"/>
      <c r="B169" s="846"/>
      <c r="C169" s="843"/>
      <c r="D169" s="47" t="s">
        <v>223</v>
      </c>
      <c r="E169" s="89" t="s">
        <v>224</v>
      </c>
      <c r="F169" s="64" t="s">
        <v>178</v>
      </c>
      <c r="G169" s="63">
        <f>IF(F169="Confiable",15,0)</f>
        <v>0</v>
      </c>
      <c r="H169" s="851"/>
      <c r="I169" s="854"/>
      <c r="J169" s="851"/>
      <c r="K169" s="857"/>
    </row>
    <row r="170" spans="1:11" ht="41.4" x14ac:dyDescent="0.25">
      <c r="A170" s="843"/>
      <c r="B170" s="846"/>
      <c r="C170" s="843"/>
      <c r="D170" s="47" t="s">
        <v>225</v>
      </c>
      <c r="E170" s="89" t="s">
        <v>226</v>
      </c>
      <c r="F170" s="201" t="s">
        <v>178</v>
      </c>
      <c r="G170" s="63">
        <f>IF(F170="Se investigan y se resuelven oportunamente",15,0)</f>
        <v>0</v>
      </c>
      <c r="H170" s="851"/>
      <c r="I170" s="854"/>
      <c r="J170" s="851"/>
      <c r="K170" s="857"/>
    </row>
    <row r="171" spans="1:11" ht="27.6" x14ac:dyDescent="0.25">
      <c r="A171" s="844"/>
      <c r="B171" s="847"/>
      <c r="C171" s="844"/>
      <c r="D171" s="42" t="s">
        <v>227</v>
      </c>
      <c r="E171" s="89" t="s">
        <v>228</v>
      </c>
      <c r="F171" s="64" t="s">
        <v>178</v>
      </c>
      <c r="G171" s="63">
        <f>IF(F171="Completa",10,IF(F171="Incompleta",5,0))</f>
        <v>0</v>
      </c>
      <c r="H171" s="852"/>
      <c r="I171" s="855"/>
      <c r="J171" s="852"/>
      <c r="K171" s="858"/>
    </row>
    <row r="172" spans="1:11" ht="15" thickBot="1" x14ac:dyDescent="0.3">
      <c r="A172" s="109"/>
      <c r="B172" s="110"/>
      <c r="C172" s="53"/>
      <c r="D172" s="54"/>
      <c r="E172" s="55" t="s">
        <v>229</v>
      </c>
      <c r="F172" s="16"/>
      <c r="G172" s="16">
        <f>SUM(G165:G171)</f>
        <v>0</v>
      </c>
      <c r="H172" s="119"/>
      <c r="I172" s="120"/>
      <c r="J172" s="120"/>
      <c r="K172" s="121"/>
    </row>
    <row r="173" spans="1:11" ht="14.4" thickBot="1" x14ac:dyDescent="0.3"/>
    <row r="174" spans="1:11" ht="27.6" x14ac:dyDescent="0.25">
      <c r="A174" s="859" t="s">
        <v>87</v>
      </c>
      <c r="B174" s="861" t="s">
        <v>232</v>
      </c>
      <c r="C174" s="863" t="s">
        <v>205</v>
      </c>
      <c r="D174" s="865" t="s">
        <v>206</v>
      </c>
      <c r="E174" s="866"/>
      <c r="F174" s="866"/>
      <c r="G174" s="866"/>
      <c r="H174" s="867"/>
      <c r="I174" s="92" t="s">
        <v>207</v>
      </c>
      <c r="J174" s="868" t="s">
        <v>208</v>
      </c>
      <c r="K174" s="840" t="s">
        <v>209</v>
      </c>
    </row>
    <row r="175" spans="1:11" ht="55.8" thickBot="1" x14ac:dyDescent="0.3">
      <c r="A175" s="860"/>
      <c r="B175" s="862"/>
      <c r="C175" s="864"/>
      <c r="D175" s="93" t="s">
        <v>210</v>
      </c>
      <c r="E175" s="48" t="s">
        <v>211</v>
      </c>
      <c r="F175" s="93" t="s">
        <v>212</v>
      </c>
      <c r="G175" s="93" t="s">
        <v>213</v>
      </c>
      <c r="H175" s="93" t="s">
        <v>230</v>
      </c>
      <c r="I175" s="49" t="s">
        <v>215</v>
      </c>
      <c r="J175" s="869"/>
      <c r="K175" s="841"/>
    </row>
    <row r="176" spans="1:11" x14ac:dyDescent="0.25">
      <c r="A176" s="842" t="str">
        <f>DESCRIPCION!A25</f>
        <v>f</v>
      </c>
      <c r="B176" s="845">
        <f>DESCRIPCION!D25</f>
        <v>0</v>
      </c>
      <c r="C176" s="842"/>
      <c r="D176" s="848" t="s">
        <v>216</v>
      </c>
      <c r="E176" s="113" t="s">
        <v>217</v>
      </c>
      <c r="F176" s="65" t="s">
        <v>180</v>
      </c>
      <c r="G176" s="114">
        <f>IF(F176="Asignado",15,0)</f>
        <v>0</v>
      </c>
      <c r="H176" s="850" t="str">
        <f>IF(AND(G183&gt;0,G183&lt;=85),"Débil",IF(AND(G183&gt;85,G183&lt;=95),"Moderado",IF(G183&gt;96,"Fuerte"," ")))</f>
        <v>Débil</v>
      </c>
      <c r="I176" s="853" t="s">
        <v>201</v>
      </c>
      <c r="J176" s="85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56" t="str">
        <f>IF(J176="Fuerte","NO",IF(J176=" "," ","SI"))</f>
        <v>SI</v>
      </c>
    </row>
    <row r="177" spans="1:11" ht="27.6" x14ac:dyDescent="0.25">
      <c r="A177" s="843"/>
      <c r="B177" s="846"/>
      <c r="C177" s="843"/>
      <c r="D177" s="849"/>
      <c r="E177" s="89" t="s">
        <v>218</v>
      </c>
      <c r="F177" s="64" t="s">
        <v>181</v>
      </c>
      <c r="G177" s="63">
        <f>IF(F177="Adecuado",15,0)</f>
        <v>15</v>
      </c>
      <c r="H177" s="851"/>
      <c r="I177" s="854"/>
      <c r="J177" s="851"/>
      <c r="K177" s="857"/>
    </row>
    <row r="178" spans="1:11" ht="27.6" x14ac:dyDescent="0.25">
      <c r="A178" s="843"/>
      <c r="B178" s="846"/>
      <c r="C178" s="843"/>
      <c r="D178" s="47" t="s">
        <v>219</v>
      </c>
      <c r="E178" s="89" t="s">
        <v>220</v>
      </c>
      <c r="F178" s="64" t="s">
        <v>184</v>
      </c>
      <c r="G178" s="63">
        <f>IF(F178="Oportuna",15,0)</f>
        <v>15</v>
      </c>
      <c r="H178" s="851"/>
      <c r="I178" s="854"/>
      <c r="J178" s="851"/>
      <c r="K178" s="857"/>
    </row>
    <row r="179" spans="1:11" ht="41.4" x14ac:dyDescent="0.25">
      <c r="A179" s="843"/>
      <c r="B179" s="846"/>
      <c r="C179" s="843"/>
      <c r="D179" s="47" t="s">
        <v>221</v>
      </c>
      <c r="E179" s="89" t="s">
        <v>222</v>
      </c>
      <c r="F179" s="201" t="s">
        <v>178</v>
      </c>
      <c r="G179" s="63">
        <f>IF(F179="Prevenir",15,IF(F179="Detectar",10,0))</f>
        <v>0</v>
      </c>
      <c r="H179" s="851"/>
      <c r="I179" s="854"/>
      <c r="J179" s="851"/>
      <c r="K179" s="857"/>
    </row>
    <row r="180" spans="1:11" ht="27.6" x14ac:dyDescent="0.25">
      <c r="A180" s="843"/>
      <c r="B180" s="846"/>
      <c r="C180" s="843"/>
      <c r="D180" s="47" t="s">
        <v>223</v>
      </c>
      <c r="E180" s="89" t="s">
        <v>224</v>
      </c>
      <c r="F180" s="64" t="s">
        <v>178</v>
      </c>
      <c r="G180" s="63">
        <f>IF(F180="Confiable",15,0)</f>
        <v>0</v>
      </c>
      <c r="H180" s="851"/>
      <c r="I180" s="854"/>
      <c r="J180" s="851"/>
      <c r="K180" s="857"/>
    </row>
    <row r="181" spans="1:11" ht="41.4" x14ac:dyDescent="0.25">
      <c r="A181" s="843"/>
      <c r="B181" s="846"/>
      <c r="C181" s="843"/>
      <c r="D181" s="47" t="s">
        <v>225</v>
      </c>
      <c r="E181" s="89" t="s">
        <v>226</v>
      </c>
      <c r="F181" s="201" t="s">
        <v>178</v>
      </c>
      <c r="G181" s="63">
        <f>IF(F181="Se investigan y se resuelven oportunamente",15,0)</f>
        <v>0</v>
      </c>
      <c r="H181" s="851"/>
      <c r="I181" s="854"/>
      <c r="J181" s="851"/>
      <c r="K181" s="857"/>
    </row>
    <row r="182" spans="1:11" ht="27.6" x14ac:dyDescent="0.25">
      <c r="A182" s="844"/>
      <c r="B182" s="847"/>
      <c r="C182" s="844"/>
      <c r="D182" s="42" t="s">
        <v>227</v>
      </c>
      <c r="E182" s="89" t="s">
        <v>228</v>
      </c>
      <c r="F182" s="64" t="s">
        <v>178</v>
      </c>
      <c r="G182" s="63">
        <f>IF(F182="Completa",10,IF(F182="Incompleta",5,0))</f>
        <v>0</v>
      </c>
      <c r="H182" s="852"/>
      <c r="I182" s="855"/>
      <c r="J182" s="852"/>
      <c r="K182" s="858"/>
    </row>
    <row r="183" spans="1:11" ht="15" thickBot="1" x14ac:dyDescent="0.3">
      <c r="A183" s="109"/>
      <c r="B183" s="110"/>
      <c r="C183" s="53"/>
      <c r="D183" s="54"/>
      <c r="E183" s="55" t="s">
        <v>229</v>
      </c>
      <c r="F183" s="16"/>
      <c r="G183" s="16">
        <f>SUM(G176:G182)</f>
        <v>30</v>
      </c>
      <c r="H183" s="119"/>
      <c r="I183" s="120"/>
      <c r="J183" s="120"/>
      <c r="K183" s="121"/>
    </row>
    <row r="184" spans="1:11" ht="14.4" thickBot="1" x14ac:dyDescent="0.3"/>
    <row r="185" spans="1:11" ht="27.6" x14ac:dyDescent="0.25">
      <c r="A185" s="859" t="s">
        <v>87</v>
      </c>
      <c r="B185" s="861" t="s">
        <v>232</v>
      </c>
      <c r="C185" s="863" t="s">
        <v>205</v>
      </c>
      <c r="D185" s="865" t="s">
        <v>206</v>
      </c>
      <c r="E185" s="866"/>
      <c r="F185" s="866"/>
      <c r="G185" s="866"/>
      <c r="H185" s="867"/>
      <c r="I185" s="92" t="s">
        <v>207</v>
      </c>
      <c r="J185" s="868" t="s">
        <v>208</v>
      </c>
      <c r="K185" s="840" t="s">
        <v>209</v>
      </c>
    </row>
    <row r="186" spans="1:11" ht="55.8" thickBot="1" x14ac:dyDescent="0.3">
      <c r="A186" s="860"/>
      <c r="B186" s="862"/>
      <c r="C186" s="864"/>
      <c r="D186" s="93" t="s">
        <v>210</v>
      </c>
      <c r="E186" s="48" t="s">
        <v>211</v>
      </c>
      <c r="F186" s="93" t="s">
        <v>212</v>
      </c>
      <c r="G186" s="93" t="s">
        <v>213</v>
      </c>
      <c r="H186" s="93" t="s">
        <v>230</v>
      </c>
      <c r="I186" s="49" t="s">
        <v>215</v>
      </c>
      <c r="J186" s="869"/>
      <c r="K186" s="841"/>
    </row>
    <row r="187" spans="1:11" x14ac:dyDescent="0.25">
      <c r="A187" s="842" t="str">
        <f>DESCRIPCION!A25</f>
        <v>f</v>
      </c>
      <c r="B187" s="845">
        <f>DESCRIPCION!D26</f>
        <v>0</v>
      </c>
      <c r="C187" s="842"/>
      <c r="D187" s="848" t="s">
        <v>216</v>
      </c>
      <c r="E187" s="113" t="s">
        <v>217</v>
      </c>
      <c r="F187" s="65" t="s">
        <v>178</v>
      </c>
      <c r="G187" s="114">
        <f>IF(F187="Asignado",15,0)</f>
        <v>0</v>
      </c>
      <c r="H187" s="850" t="str">
        <f>IF(AND(G194&gt;0,G194&lt;=85),"Débil",IF(AND(G194&gt;85,G194&lt;=95),"Moderado",IF(G194&gt;96,"Fuerte"," ")))</f>
        <v xml:space="preserve"> </v>
      </c>
      <c r="I187" s="853" t="s">
        <v>178</v>
      </c>
      <c r="J187" s="85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56" t="str">
        <f>IF(J187="Fuerte","NO",IF(J187=" "," ","SI"))</f>
        <v xml:space="preserve"> </v>
      </c>
    </row>
    <row r="188" spans="1:11" ht="27.6" x14ac:dyDescent="0.25">
      <c r="A188" s="843"/>
      <c r="B188" s="846"/>
      <c r="C188" s="843"/>
      <c r="D188" s="849"/>
      <c r="E188" s="89" t="s">
        <v>218</v>
      </c>
      <c r="F188" s="64" t="s">
        <v>178</v>
      </c>
      <c r="G188" s="63">
        <f>IF(F188="Adecuado",15,0)</f>
        <v>0</v>
      </c>
      <c r="H188" s="851"/>
      <c r="I188" s="854"/>
      <c r="J188" s="851"/>
      <c r="K188" s="857"/>
    </row>
    <row r="189" spans="1:11" ht="27.6" x14ac:dyDescent="0.25">
      <c r="A189" s="843"/>
      <c r="B189" s="846"/>
      <c r="C189" s="843"/>
      <c r="D189" s="47" t="s">
        <v>219</v>
      </c>
      <c r="E189" s="89" t="s">
        <v>220</v>
      </c>
      <c r="F189" s="64" t="s">
        <v>178</v>
      </c>
      <c r="G189" s="63">
        <f>IF(F189="Oportuna",15,0)</f>
        <v>0</v>
      </c>
      <c r="H189" s="851"/>
      <c r="I189" s="854"/>
      <c r="J189" s="851"/>
      <c r="K189" s="857"/>
    </row>
    <row r="190" spans="1:11" ht="41.4" x14ac:dyDescent="0.25">
      <c r="A190" s="843"/>
      <c r="B190" s="846"/>
      <c r="C190" s="843"/>
      <c r="D190" s="47" t="s">
        <v>221</v>
      </c>
      <c r="E190" s="89" t="s">
        <v>222</v>
      </c>
      <c r="F190" s="201" t="s">
        <v>178</v>
      </c>
      <c r="G190" s="63">
        <f>IF(F190="Prevenir",15,IF(F190="Detectar",10,0))</f>
        <v>0</v>
      </c>
      <c r="H190" s="851"/>
      <c r="I190" s="854"/>
      <c r="J190" s="851"/>
      <c r="K190" s="857"/>
    </row>
    <row r="191" spans="1:11" ht="27.6" x14ac:dyDescent="0.25">
      <c r="A191" s="843"/>
      <c r="B191" s="846"/>
      <c r="C191" s="843"/>
      <c r="D191" s="47" t="s">
        <v>223</v>
      </c>
      <c r="E191" s="89" t="s">
        <v>224</v>
      </c>
      <c r="F191" s="64" t="s">
        <v>178</v>
      </c>
      <c r="G191" s="63">
        <f>IF(F191="Confiable",15,0)</f>
        <v>0</v>
      </c>
      <c r="H191" s="851"/>
      <c r="I191" s="854"/>
      <c r="J191" s="851"/>
      <c r="K191" s="857"/>
    </row>
    <row r="192" spans="1:11" ht="41.4" x14ac:dyDescent="0.25">
      <c r="A192" s="843"/>
      <c r="B192" s="846"/>
      <c r="C192" s="843"/>
      <c r="D192" s="47" t="s">
        <v>225</v>
      </c>
      <c r="E192" s="89" t="s">
        <v>226</v>
      </c>
      <c r="F192" s="201" t="s">
        <v>178</v>
      </c>
      <c r="G192" s="63">
        <f>IF(F192="Se investigan y se resuelven oportunamente",15,0)</f>
        <v>0</v>
      </c>
      <c r="H192" s="851"/>
      <c r="I192" s="854"/>
      <c r="J192" s="851"/>
      <c r="K192" s="857"/>
    </row>
    <row r="193" spans="1:11" ht="27.6" x14ac:dyDescent="0.25">
      <c r="A193" s="844"/>
      <c r="B193" s="847"/>
      <c r="C193" s="844"/>
      <c r="D193" s="42" t="s">
        <v>227</v>
      </c>
      <c r="E193" s="89" t="s">
        <v>228</v>
      </c>
      <c r="F193" s="64" t="s">
        <v>178</v>
      </c>
      <c r="G193" s="63">
        <f>IF(F193="Completa",10,IF(F193="Incompleta",5,0))</f>
        <v>0</v>
      </c>
      <c r="H193" s="852"/>
      <c r="I193" s="855"/>
      <c r="J193" s="852"/>
      <c r="K193" s="858"/>
    </row>
    <row r="194" spans="1:11" ht="15" thickBot="1" x14ac:dyDescent="0.3">
      <c r="A194" s="109"/>
      <c r="B194" s="110"/>
      <c r="C194" s="53"/>
      <c r="D194" s="54"/>
      <c r="E194" s="55" t="s">
        <v>229</v>
      </c>
      <c r="F194" s="16"/>
      <c r="G194" s="16">
        <f>SUM(G187:G193)</f>
        <v>0</v>
      </c>
      <c r="H194" s="119"/>
      <c r="I194" s="120"/>
      <c r="J194" s="120"/>
      <c r="K194" s="121"/>
    </row>
    <row r="195" spans="1:11" ht="14.4" thickBot="1" x14ac:dyDescent="0.3"/>
    <row r="196" spans="1:11" ht="27.6" x14ac:dyDescent="0.25">
      <c r="A196" s="859" t="s">
        <v>87</v>
      </c>
      <c r="B196" s="861" t="s">
        <v>232</v>
      </c>
      <c r="C196" s="863" t="s">
        <v>205</v>
      </c>
      <c r="D196" s="865" t="s">
        <v>206</v>
      </c>
      <c r="E196" s="866"/>
      <c r="F196" s="866"/>
      <c r="G196" s="866"/>
      <c r="H196" s="867"/>
      <c r="I196" s="92" t="s">
        <v>207</v>
      </c>
      <c r="J196" s="868" t="s">
        <v>208</v>
      </c>
      <c r="K196" s="840" t="s">
        <v>209</v>
      </c>
    </row>
    <row r="197" spans="1:11" ht="55.8" thickBot="1" x14ac:dyDescent="0.3">
      <c r="A197" s="860"/>
      <c r="B197" s="862"/>
      <c r="C197" s="864"/>
      <c r="D197" s="93" t="s">
        <v>210</v>
      </c>
      <c r="E197" s="48" t="s">
        <v>211</v>
      </c>
      <c r="F197" s="93" t="s">
        <v>212</v>
      </c>
      <c r="G197" s="93" t="s">
        <v>213</v>
      </c>
      <c r="H197" s="93" t="s">
        <v>230</v>
      </c>
      <c r="I197" s="49" t="s">
        <v>215</v>
      </c>
      <c r="J197" s="869"/>
      <c r="K197" s="841"/>
    </row>
    <row r="198" spans="1:11" x14ac:dyDescent="0.25">
      <c r="A198" s="842" t="str">
        <f>DESCRIPCION!A25</f>
        <v>f</v>
      </c>
      <c r="B198" s="845">
        <f>DESCRIPCION!D27</f>
        <v>0</v>
      </c>
      <c r="C198" s="842"/>
      <c r="D198" s="848" t="s">
        <v>216</v>
      </c>
      <c r="E198" s="113" t="s">
        <v>217</v>
      </c>
      <c r="F198" s="65" t="s">
        <v>178</v>
      </c>
      <c r="G198" s="114">
        <f>IF(F198="Asignado",15,0)</f>
        <v>0</v>
      </c>
      <c r="H198" s="850" t="str">
        <f>IF(AND(G205&gt;0,G205&lt;=85),"Débil",IF(AND(G205&gt;85,G205&lt;=95),"Moderado",IF(G205&gt;96,"Fuerte"," ")))</f>
        <v xml:space="preserve"> </v>
      </c>
      <c r="I198" s="853" t="s">
        <v>178</v>
      </c>
      <c r="J198" s="85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56" t="str">
        <f>IF(J198="Fuerte","NO",IF(J198=" "," ","SI"))</f>
        <v xml:space="preserve"> </v>
      </c>
    </row>
    <row r="199" spans="1:11" ht="27.6" x14ac:dyDescent="0.25">
      <c r="A199" s="843"/>
      <c r="B199" s="846"/>
      <c r="C199" s="843"/>
      <c r="D199" s="849"/>
      <c r="E199" s="89" t="s">
        <v>218</v>
      </c>
      <c r="F199" s="64" t="s">
        <v>178</v>
      </c>
      <c r="G199" s="63">
        <f>IF(F199="Adecuado",15,0)</f>
        <v>0</v>
      </c>
      <c r="H199" s="851"/>
      <c r="I199" s="854"/>
      <c r="J199" s="851"/>
      <c r="K199" s="857"/>
    </row>
    <row r="200" spans="1:11" ht="27.6" x14ac:dyDescent="0.25">
      <c r="A200" s="843"/>
      <c r="B200" s="846"/>
      <c r="C200" s="843"/>
      <c r="D200" s="47" t="s">
        <v>219</v>
      </c>
      <c r="E200" s="89" t="s">
        <v>220</v>
      </c>
      <c r="F200" s="64" t="s">
        <v>178</v>
      </c>
      <c r="G200" s="63">
        <f>IF(F200="Oportuna",15,0)</f>
        <v>0</v>
      </c>
      <c r="H200" s="851"/>
      <c r="I200" s="854"/>
      <c r="J200" s="851"/>
      <c r="K200" s="857"/>
    </row>
    <row r="201" spans="1:11" ht="41.4" x14ac:dyDescent="0.25">
      <c r="A201" s="843"/>
      <c r="B201" s="846"/>
      <c r="C201" s="843"/>
      <c r="D201" s="47" t="s">
        <v>221</v>
      </c>
      <c r="E201" s="89" t="s">
        <v>222</v>
      </c>
      <c r="F201" s="201" t="s">
        <v>178</v>
      </c>
      <c r="G201" s="63">
        <f>IF(F201="Prevenir",15,IF(F201="Detectar",10,0))</f>
        <v>0</v>
      </c>
      <c r="H201" s="851"/>
      <c r="I201" s="854"/>
      <c r="J201" s="851"/>
      <c r="K201" s="857"/>
    </row>
    <row r="202" spans="1:11" ht="27.6" x14ac:dyDescent="0.25">
      <c r="A202" s="843"/>
      <c r="B202" s="846"/>
      <c r="C202" s="843"/>
      <c r="D202" s="47" t="s">
        <v>223</v>
      </c>
      <c r="E202" s="89" t="s">
        <v>224</v>
      </c>
      <c r="F202" s="64" t="s">
        <v>178</v>
      </c>
      <c r="G202" s="63">
        <f>IF(F202="Confiable",15,0)</f>
        <v>0</v>
      </c>
      <c r="H202" s="851"/>
      <c r="I202" s="854"/>
      <c r="J202" s="851"/>
      <c r="K202" s="857"/>
    </row>
    <row r="203" spans="1:11" ht="41.4" x14ac:dyDescent="0.25">
      <c r="A203" s="843"/>
      <c r="B203" s="846"/>
      <c r="C203" s="843"/>
      <c r="D203" s="47" t="s">
        <v>225</v>
      </c>
      <c r="E203" s="89" t="s">
        <v>226</v>
      </c>
      <c r="F203" s="201" t="s">
        <v>178</v>
      </c>
      <c r="G203" s="63">
        <f>IF(F203="Se investigan y se resuelven oportunamente",15,0)</f>
        <v>0</v>
      </c>
      <c r="H203" s="851"/>
      <c r="I203" s="854"/>
      <c r="J203" s="851"/>
      <c r="K203" s="857"/>
    </row>
    <row r="204" spans="1:11" ht="27.6" x14ac:dyDescent="0.25">
      <c r="A204" s="844"/>
      <c r="B204" s="847"/>
      <c r="C204" s="844"/>
      <c r="D204" s="42" t="s">
        <v>227</v>
      </c>
      <c r="E204" s="89" t="s">
        <v>228</v>
      </c>
      <c r="F204" s="64" t="s">
        <v>178</v>
      </c>
      <c r="G204" s="63">
        <f>IF(F204="Completa",10,IF(F204="Incompleta",5,0))</f>
        <v>0</v>
      </c>
      <c r="H204" s="852"/>
      <c r="I204" s="855"/>
      <c r="J204" s="852"/>
      <c r="K204" s="858"/>
    </row>
    <row r="205" spans="1:11" ht="15" thickBot="1" x14ac:dyDescent="0.3">
      <c r="A205" s="109"/>
      <c r="B205" s="110"/>
      <c r="C205" s="53"/>
      <c r="D205" s="54"/>
      <c r="E205" s="55" t="s">
        <v>229</v>
      </c>
      <c r="F205" s="16"/>
      <c r="G205" s="16">
        <f>SUM(G198:G204)</f>
        <v>0</v>
      </c>
      <c r="H205" s="119"/>
      <c r="I205" s="120"/>
      <c r="J205" s="120"/>
      <c r="K205" s="121"/>
    </row>
    <row r="206" spans="1:11" ht="14.4" thickBot="1" x14ac:dyDescent="0.3"/>
    <row r="207" spans="1:11" ht="27.6" x14ac:dyDescent="0.25">
      <c r="A207" s="859" t="s">
        <v>87</v>
      </c>
      <c r="B207" s="861" t="s">
        <v>232</v>
      </c>
      <c r="C207" s="863" t="s">
        <v>205</v>
      </c>
      <c r="D207" s="865" t="s">
        <v>206</v>
      </c>
      <c r="E207" s="866"/>
      <c r="F207" s="866"/>
      <c r="G207" s="866"/>
      <c r="H207" s="867"/>
      <c r="I207" s="92" t="s">
        <v>207</v>
      </c>
      <c r="J207" s="868" t="s">
        <v>208</v>
      </c>
      <c r="K207" s="840" t="s">
        <v>209</v>
      </c>
    </row>
    <row r="208" spans="1:11" ht="55.8" thickBot="1" x14ac:dyDescent="0.3">
      <c r="A208" s="860"/>
      <c r="B208" s="862"/>
      <c r="C208" s="864"/>
      <c r="D208" s="93" t="s">
        <v>210</v>
      </c>
      <c r="E208" s="48" t="s">
        <v>211</v>
      </c>
      <c r="F208" s="93" t="s">
        <v>212</v>
      </c>
      <c r="G208" s="93" t="s">
        <v>213</v>
      </c>
      <c r="H208" s="93" t="s">
        <v>230</v>
      </c>
      <c r="I208" s="49" t="s">
        <v>215</v>
      </c>
      <c r="J208" s="869"/>
      <c r="K208" s="841"/>
    </row>
    <row r="209" spans="1:11" x14ac:dyDescent="0.25">
      <c r="A209" s="842" t="str">
        <f>DESCRIPCION!A28</f>
        <v>g</v>
      </c>
      <c r="B209" s="845">
        <f>DESCRIPCION!D28</f>
        <v>0</v>
      </c>
      <c r="C209" s="842"/>
      <c r="D209" s="848" t="s">
        <v>216</v>
      </c>
      <c r="E209" s="113" t="s">
        <v>217</v>
      </c>
      <c r="F209" s="65" t="s">
        <v>178</v>
      </c>
      <c r="G209" s="114">
        <f>IF(F209="Asignado",15,0)</f>
        <v>0</v>
      </c>
      <c r="H209" s="850" t="str">
        <f>IF(AND(G216&gt;0,G216&lt;=85),"Débil",IF(AND(G216&gt;85,G216&lt;=95),"Moderado",IF(G216&gt;96,"Fuerte"," ")))</f>
        <v xml:space="preserve"> </v>
      </c>
      <c r="I209" s="853" t="s">
        <v>178</v>
      </c>
      <c r="J209" s="85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56" t="str">
        <f>IF(J209="Fuerte","NO",IF(J209=" "," ","SI"))</f>
        <v xml:space="preserve"> </v>
      </c>
    </row>
    <row r="210" spans="1:11" ht="27.6" x14ac:dyDescent="0.25">
      <c r="A210" s="843"/>
      <c r="B210" s="846"/>
      <c r="C210" s="843"/>
      <c r="D210" s="849"/>
      <c r="E210" s="89" t="s">
        <v>218</v>
      </c>
      <c r="F210" s="64" t="s">
        <v>178</v>
      </c>
      <c r="G210" s="63">
        <f>IF(F210="Adecuado",15,0)</f>
        <v>0</v>
      </c>
      <c r="H210" s="851"/>
      <c r="I210" s="854"/>
      <c r="J210" s="851"/>
      <c r="K210" s="857"/>
    </row>
    <row r="211" spans="1:11" ht="27.6" x14ac:dyDescent="0.25">
      <c r="A211" s="843"/>
      <c r="B211" s="846"/>
      <c r="C211" s="843"/>
      <c r="D211" s="47" t="s">
        <v>219</v>
      </c>
      <c r="E211" s="89" t="s">
        <v>220</v>
      </c>
      <c r="F211" s="64" t="s">
        <v>178</v>
      </c>
      <c r="G211" s="63">
        <f>IF(F211="Oportuna",15,0)</f>
        <v>0</v>
      </c>
      <c r="H211" s="851"/>
      <c r="I211" s="854"/>
      <c r="J211" s="851"/>
      <c r="K211" s="857"/>
    </row>
    <row r="212" spans="1:11" ht="41.4" x14ac:dyDescent="0.25">
      <c r="A212" s="843"/>
      <c r="B212" s="846"/>
      <c r="C212" s="843"/>
      <c r="D212" s="47" t="s">
        <v>221</v>
      </c>
      <c r="E212" s="89" t="s">
        <v>222</v>
      </c>
      <c r="F212" s="201" t="s">
        <v>178</v>
      </c>
      <c r="G212" s="63">
        <f>IF(F212="Prevenir",15,IF(F212="Detectar",10,0))</f>
        <v>0</v>
      </c>
      <c r="H212" s="851"/>
      <c r="I212" s="854"/>
      <c r="J212" s="851"/>
      <c r="K212" s="857"/>
    </row>
    <row r="213" spans="1:11" ht="27.6" x14ac:dyDescent="0.25">
      <c r="A213" s="843"/>
      <c r="B213" s="846"/>
      <c r="C213" s="843"/>
      <c r="D213" s="47" t="s">
        <v>223</v>
      </c>
      <c r="E213" s="89" t="s">
        <v>224</v>
      </c>
      <c r="F213" s="64" t="s">
        <v>178</v>
      </c>
      <c r="G213" s="63">
        <f>IF(F213="Confiable",15,0)</f>
        <v>0</v>
      </c>
      <c r="H213" s="851"/>
      <c r="I213" s="854"/>
      <c r="J213" s="851"/>
      <c r="K213" s="857"/>
    </row>
    <row r="214" spans="1:11" ht="41.4" x14ac:dyDescent="0.25">
      <c r="A214" s="843"/>
      <c r="B214" s="846"/>
      <c r="C214" s="843"/>
      <c r="D214" s="47" t="s">
        <v>225</v>
      </c>
      <c r="E214" s="89" t="s">
        <v>226</v>
      </c>
      <c r="F214" s="201" t="s">
        <v>178</v>
      </c>
      <c r="G214" s="63">
        <f>IF(F214="Se investigan y se resuelven oportunamente",15,0)</f>
        <v>0</v>
      </c>
      <c r="H214" s="851"/>
      <c r="I214" s="854"/>
      <c r="J214" s="851"/>
      <c r="K214" s="857"/>
    </row>
    <row r="215" spans="1:11" ht="27.6" x14ac:dyDescent="0.25">
      <c r="A215" s="844"/>
      <c r="B215" s="847"/>
      <c r="C215" s="844"/>
      <c r="D215" s="42" t="s">
        <v>227</v>
      </c>
      <c r="E215" s="89" t="s">
        <v>228</v>
      </c>
      <c r="F215" s="64" t="s">
        <v>178</v>
      </c>
      <c r="G215" s="63">
        <f>IF(F215="Completa",10,IF(F215="Incompleta",5,0))</f>
        <v>0</v>
      </c>
      <c r="H215" s="852"/>
      <c r="I215" s="855"/>
      <c r="J215" s="852"/>
      <c r="K215" s="858"/>
    </row>
    <row r="216" spans="1:11" ht="15" thickBot="1" x14ac:dyDescent="0.3">
      <c r="A216" s="109"/>
      <c r="B216" s="110"/>
      <c r="C216" s="53"/>
      <c r="D216" s="54"/>
      <c r="E216" s="55" t="s">
        <v>229</v>
      </c>
      <c r="F216" s="16"/>
      <c r="G216" s="16">
        <f>SUM(G209:G215)</f>
        <v>0</v>
      </c>
      <c r="H216" s="119"/>
      <c r="I216" s="120"/>
      <c r="J216" s="120"/>
      <c r="K216" s="121"/>
    </row>
    <row r="217" spans="1:11" ht="14.4" thickBot="1" x14ac:dyDescent="0.3"/>
    <row r="218" spans="1:11" ht="27.6" x14ac:dyDescent="0.25">
      <c r="A218" s="859" t="s">
        <v>87</v>
      </c>
      <c r="B218" s="861" t="s">
        <v>232</v>
      </c>
      <c r="C218" s="863" t="s">
        <v>205</v>
      </c>
      <c r="D218" s="865" t="s">
        <v>206</v>
      </c>
      <c r="E218" s="866"/>
      <c r="F218" s="866"/>
      <c r="G218" s="866"/>
      <c r="H218" s="867"/>
      <c r="I218" s="92" t="s">
        <v>207</v>
      </c>
      <c r="J218" s="868" t="s">
        <v>208</v>
      </c>
      <c r="K218" s="840" t="s">
        <v>209</v>
      </c>
    </row>
    <row r="219" spans="1:11" ht="55.8" thickBot="1" x14ac:dyDescent="0.3">
      <c r="A219" s="860"/>
      <c r="B219" s="862"/>
      <c r="C219" s="864"/>
      <c r="D219" s="93" t="s">
        <v>210</v>
      </c>
      <c r="E219" s="48" t="s">
        <v>211</v>
      </c>
      <c r="F219" s="93" t="s">
        <v>212</v>
      </c>
      <c r="G219" s="93" t="s">
        <v>213</v>
      </c>
      <c r="H219" s="93" t="s">
        <v>230</v>
      </c>
      <c r="I219" s="49" t="s">
        <v>215</v>
      </c>
      <c r="J219" s="869"/>
      <c r="K219" s="841"/>
    </row>
    <row r="220" spans="1:11" x14ac:dyDescent="0.25">
      <c r="A220" s="842" t="str">
        <f>DESCRIPCION!A28</f>
        <v>g</v>
      </c>
      <c r="B220" s="845">
        <f>DESCRIPCION!D29</f>
        <v>0</v>
      </c>
      <c r="C220" s="842"/>
      <c r="D220" s="848" t="s">
        <v>216</v>
      </c>
      <c r="E220" s="113" t="s">
        <v>217</v>
      </c>
      <c r="F220" s="65" t="s">
        <v>178</v>
      </c>
      <c r="G220" s="114">
        <f>IF(F220="Asignado",15,0)</f>
        <v>0</v>
      </c>
      <c r="H220" s="850" t="str">
        <f>IF(AND(G227&gt;0,G227&lt;=85),"Débil",IF(AND(G227&gt;85,G227&lt;=95),"Moderado",IF(G227&gt;96,"Fuerte"," ")))</f>
        <v xml:space="preserve"> </v>
      </c>
      <c r="I220" s="853" t="s">
        <v>202</v>
      </c>
      <c r="J220" s="85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56" t="str">
        <f>IF(J220="Fuerte","NO",IF(J220=" "," ","SI"))</f>
        <v xml:space="preserve"> </v>
      </c>
    </row>
    <row r="221" spans="1:11" ht="27.6" x14ac:dyDescent="0.25">
      <c r="A221" s="843"/>
      <c r="B221" s="846"/>
      <c r="C221" s="843"/>
      <c r="D221" s="849"/>
      <c r="E221" s="89" t="s">
        <v>218</v>
      </c>
      <c r="F221" s="64" t="s">
        <v>178</v>
      </c>
      <c r="G221" s="63">
        <f>IF(F221="Adecuado",15,0)</f>
        <v>0</v>
      </c>
      <c r="H221" s="851"/>
      <c r="I221" s="854"/>
      <c r="J221" s="851"/>
      <c r="K221" s="857"/>
    </row>
    <row r="222" spans="1:11" ht="27.6" x14ac:dyDescent="0.25">
      <c r="A222" s="843"/>
      <c r="B222" s="846"/>
      <c r="C222" s="843"/>
      <c r="D222" s="47" t="s">
        <v>219</v>
      </c>
      <c r="E222" s="89" t="s">
        <v>220</v>
      </c>
      <c r="F222" s="64" t="s">
        <v>178</v>
      </c>
      <c r="G222" s="63">
        <f>IF(F222="Oportuna",15,0)</f>
        <v>0</v>
      </c>
      <c r="H222" s="851"/>
      <c r="I222" s="854"/>
      <c r="J222" s="851"/>
      <c r="K222" s="857"/>
    </row>
    <row r="223" spans="1:11" ht="41.4" x14ac:dyDescent="0.25">
      <c r="A223" s="843"/>
      <c r="B223" s="846"/>
      <c r="C223" s="843"/>
      <c r="D223" s="47" t="s">
        <v>221</v>
      </c>
      <c r="E223" s="89" t="s">
        <v>222</v>
      </c>
      <c r="F223" s="201" t="s">
        <v>178</v>
      </c>
      <c r="G223" s="63">
        <f>IF(F223="Prevenir",15,IF(F223="Detectar",10,0))</f>
        <v>0</v>
      </c>
      <c r="H223" s="851"/>
      <c r="I223" s="854"/>
      <c r="J223" s="851"/>
      <c r="K223" s="857"/>
    </row>
    <row r="224" spans="1:11" ht="27.6" x14ac:dyDescent="0.25">
      <c r="A224" s="843"/>
      <c r="B224" s="846"/>
      <c r="C224" s="843"/>
      <c r="D224" s="47" t="s">
        <v>223</v>
      </c>
      <c r="E224" s="89" t="s">
        <v>224</v>
      </c>
      <c r="F224" s="64" t="s">
        <v>178</v>
      </c>
      <c r="G224" s="63">
        <f>IF(F224="Confiable",15,0)</f>
        <v>0</v>
      </c>
      <c r="H224" s="851"/>
      <c r="I224" s="854"/>
      <c r="J224" s="851"/>
      <c r="K224" s="857"/>
    </row>
    <row r="225" spans="1:11" ht="41.4" x14ac:dyDescent="0.25">
      <c r="A225" s="843"/>
      <c r="B225" s="846"/>
      <c r="C225" s="843"/>
      <c r="D225" s="47" t="s">
        <v>225</v>
      </c>
      <c r="E225" s="89" t="s">
        <v>226</v>
      </c>
      <c r="F225" s="201" t="s">
        <v>178</v>
      </c>
      <c r="G225" s="63">
        <f>IF(F225="Se investigan y se resuelven oportunamente",15,0)</f>
        <v>0</v>
      </c>
      <c r="H225" s="851"/>
      <c r="I225" s="854"/>
      <c r="J225" s="851"/>
      <c r="K225" s="857"/>
    </row>
    <row r="226" spans="1:11" ht="27.6" x14ac:dyDescent="0.25">
      <c r="A226" s="844"/>
      <c r="B226" s="847"/>
      <c r="C226" s="844"/>
      <c r="D226" s="42" t="s">
        <v>227</v>
      </c>
      <c r="E226" s="89" t="s">
        <v>228</v>
      </c>
      <c r="F226" s="64" t="s">
        <v>178</v>
      </c>
      <c r="G226" s="63">
        <f>IF(F226="Completa",10,IF(F226="Incompleta",5,0))</f>
        <v>0</v>
      </c>
      <c r="H226" s="852"/>
      <c r="I226" s="855"/>
      <c r="J226" s="852"/>
      <c r="K226" s="858"/>
    </row>
    <row r="227" spans="1:11" ht="15" thickBot="1" x14ac:dyDescent="0.3">
      <c r="A227" s="109"/>
      <c r="B227" s="110"/>
      <c r="C227" s="53"/>
      <c r="D227" s="54"/>
      <c r="E227" s="55" t="s">
        <v>229</v>
      </c>
      <c r="F227" s="16"/>
      <c r="G227" s="16">
        <f>SUM(G220:G226)</f>
        <v>0</v>
      </c>
      <c r="H227" s="119"/>
      <c r="I227" s="120"/>
      <c r="J227" s="120"/>
      <c r="K227" s="121"/>
    </row>
    <row r="228" spans="1:11" ht="14.4" thickBot="1" x14ac:dyDescent="0.3"/>
    <row r="229" spans="1:11" ht="27.6" x14ac:dyDescent="0.25">
      <c r="A229" s="859" t="s">
        <v>87</v>
      </c>
      <c r="B229" s="861" t="s">
        <v>232</v>
      </c>
      <c r="C229" s="863" t="s">
        <v>205</v>
      </c>
      <c r="D229" s="865" t="s">
        <v>206</v>
      </c>
      <c r="E229" s="866"/>
      <c r="F229" s="866"/>
      <c r="G229" s="866"/>
      <c r="H229" s="867"/>
      <c r="I229" s="92" t="s">
        <v>207</v>
      </c>
      <c r="J229" s="868" t="s">
        <v>208</v>
      </c>
      <c r="K229" s="840" t="s">
        <v>209</v>
      </c>
    </row>
    <row r="230" spans="1:11" ht="55.8" thickBot="1" x14ac:dyDescent="0.3">
      <c r="A230" s="860"/>
      <c r="B230" s="862"/>
      <c r="C230" s="864"/>
      <c r="D230" s="93" t="s">
        <v>210</v>
      </c>
      <c r="E230" s="48" t="s">
        <v>211</v>
      </c>
      <c r="F230" s="93" t="s">
        <v>212</v>
      </c>
      <c r="G230" s="93" t="s">
        <v>213</v>
      </c>
      <c r="H230" s="93" t="s">
        <v>230</v>
      </c>
      <c r="I230" s="49" t="s">
        <v>215</v>
      </c>
      <c r="J230" s="869"/>
      <c r="K230" s="841"/>
    </row>
    <row r="231" spans="1:11" x14ac:dyDescent="0.25">
      <c r="A231" s="842" t="str">
        <f>DESCRIPCION!A28</f>
        <v>g</v>
      </c>
      <c r="B231" s="845">
        <f>DESCRIPCION!D30</f>
        <v>0</v>
      </c>
      <c r="C231" s="842"/>
      <c r="D231" s="848" t="s">
        <v>216</v>
      </c>
      <c r="E231" s="113" t="s">
        <v>217</v>
      </c>
      <c r="F231" s="65" t="s">
        <v>178</v>
      </c>
      <c r="G231" s="114">
        <f>IF(F231="Asignado",15,0)</f>
        <v>0</v>
      </c>
      <c r="H231" s="850" t="str">
        <f>IF(AND(G238&gt;0,G238&lt;=85),"Débil",IF(AND(G238&gt;85,G238&lt;=95),"Moderado",IF(G238&gt;96,"Fuerte"," ")))</f>
        <v xml:space="preserve"> </v>
      </c>
      <c r="I231" s="853" t="s">
        <v>178</v>
      </c>
      <c r="J231" s="85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56" t="str">
        <f>IF(J231="Fuerte","NO",IF(J231=" "," ","SI"))</f>
        <v xml:space="preserve"> </v>
      </c>
    </row>
    <row r="232" spans="1:11" ht="27.6" x14ac:dyDescent="0.25">
      <c r="A232" s="843"/>
      <c r="B232" s="846"/>
      <c r="C232" s="843"/>
      <c r="D232" s="849"/>
      <c r="E232" s="89" t="s">
        <v>218</v>
      </c>
      <c r="F232" s="64" t="s">
        <v>178</v>
      </c>
      <c r="G232" s="63">
        <f>IF(F232="Adecuado",15,0)</f>
        <v>0</v>
      </c>
      <c r="H232" s="851"/>
      <c r="I232" s="854"/>
      <c r="J232" s="851"/>
      <c r="K232" s="857"/>
    </row>
    <row r="233" spans="1:11" ht="27.6" x14ac:dyDescent="0.25">
      <c r="A233" s="843"/>
      <c r="B233" s="846"/>
      <c r="C233" s="843"/>
      <c r="D233" s="47" t="s">
        <v>219</v>
      </c>
      <c r="E233" s="89" t="s">
        <v>220</v>
      </c>
      <c r="F233" s="64" t="s">
        <v>178</v>
      </c>
      <c r="G233" s="63">
        <f>IF(F233="Oportuna",15,0)</f>
        <v>0</v>
      </c>
      <c r="H233" s="851"/>
      <c r="I233" s="854"/>
      <c r="J233" s="851"/>
      <c r="K233" s="857"/>
    </row>
    <row r="234" spans="1:11" ht="41.4" x14ac:dyDescent="0.25">
      <c r="A234" s="843"/>
      <c r="B234" s="846"/>
      <c r="C234" s="843"/>
      <c r="D234" s="47" t="s">
        <v>221</v>
      </c>
      <c r="E234" s="89" t="s">
        <v>222</v>
      </c>
      <c r="F234" s="201" t="s">
        <v>178</v>
      </c>
      <c r="G234" s="63">
        <f>IF(F234="Prevenir",15,IF(F234="Detectar",10,0))</f>
        <v>0</v>
      </c>
      <c r="H234" s="851"/>
      <c r="I234" s="854"/>
      <c r="J234" s="851"/>
      <c r="K234" s="857"/>
    </row>
    <row r="235" spans="1:11" ht="27.6" x14ac:dyDescent="0.25">
      <c r="A235" s="843"/>
      <c r="B235" s="846"/>
      <c r="C235" s="843"/>
      <c r="D235" s="47" t="s">
        <v>223</v>
      </c>
      <c r="E235" s="89" t="s">
        <v>224</v>
      </c>
      <c r="F235" s="64" t="s">
        <v>178</v>
      </c>
      <c r="G235" s="63">
        <f>IF(F235="Confiable",15,0)</f>
        <v>0</v>
      </c>
      <c r="H235" s="851"/>
      <c r="I235" s="854"/>
      <c r="J235" s="851"/>
      <c r="K235" s="857"/>
    </row>
    <row r="236" spans="1:11" ht="41.4" x14ac:dyDescent="0.25">
      <c r="A236" s="843"/>
      <c r="B236" s="846"/>
      <c r="C236" s="843"/>
      <c r="D236" s="47" t="s">
        <v>225</v>
      </c>
      <c r="E236" s="89" t="s">
        <v>226</v>
      </c>
      <c r="F236" s="201" t="s">
        <v>178</v>
      </c>
      <c r="G236" s="63">
        <f>IF(F236="Se investigan y se resuelven oportunamente",15,0)</f>
        <v>0</v>
      </c>
      <c r="H236" s="851"/>
      <c r="I236" s="854"/>
      <c r="J236" s="851"/>
      <c r="K236" s="857"/>
    </row>
    <row r="237" spans="1:11" ht="27.6" x14ac:dyDescent="0.25">
      <c r="A237" s="844"/>
      <c r="B237" s="847"/>
      <c r="C237" s="844"/>
      <c r="D237" s="42" t="s">
        <v>227</v>
      </c>
      <c r="E237" s="89" t="s">
        <v>228</v>
      </c>
      <c r="F237" s="64" t="s">
        <v>178</v>
      </c>
      <c r="G237" s="63">
        <f>IF(F237="Completa",10,IF(F237="Incompleta",5,0))</f>
        <v>0</v>
      </c>
      <c r="H237" s="852"/>
      <c r="I237" s="855"/>
      <c r="J237" s="852"/>
      <c r="K237" s="858"/>
    </row>
    <row r="238" spans="1:11" ht="15" thickBot="1" x14ac:dyDescent="0.3">
      <c r="A238" s="109"/>
      <c r="B238" s="110"/>
      <c r="C238" s="53"/>
      <c r="D238" s="54"/>
      <c r="E238" s="55" t="s">
        <v>229</v>
      </c>
      <c r="F238" s="16"/>
      <c r="G238" s="16">
        <f>SUM(G231:G237)</f>
        <v>0</v>
      </c>
      <c r="H238" s="119"/>
      <c r="I238" s="120"/>
      <c r="J238" s="120"/>
      <c r="K238" s="121"/>
    </row>
    <row r="239" spans="1:11" ht="14.4" thickBot="1" x14ac:dyDescent="0.3"/>
    <row r="240" spans="1:11" ht="27.6" x14ac:dyDescent="0.25">
      <c r="A240" s="859" t="s">
        <v>87</v>
      </c>
      <c r="B240" s="861" t="s">
        <v>232</v>
      </c>
      <c r="C240" s="863" t="s">
        <v>205</v>
      </c>
      <c r="D240" s="865" t="s">
        <v>206</v>
      </c>
      <c r="E240" s="866"/>
      <c r="F240" s="866"/>
      <c r="G240" s="866"/>
      <c r="H240" s="867"/>
      <c r="I240" s="92" t="s">
        <v>207</v>
      </c>
      <c r="J240" s="868" t="s">
        <v>208</v>
      </c>
      <c r="K240" s="840" t="s">
        <v>209</v>
      </c>
    </row>
    <row r="241" spans="1:11" ht="55.8" thickBot="1" x14ac:dyDescent="0.3">
      <c r="A241" s="860"/>
      <c r="B241" s="862"/>
      <c r="C241" s="864"/>
      <c r="D241" s="93" t="s">
        <v>210</v>
      </c>
      <c r="E241" s="48" t="s">
        <v>211</v>
      </c>
      <c r="F241" s="93" t="s">
        <v>212</v>
      </c>
      <c r="G241" s="93" t="s">
        <v>213</v>
      </c>
      <c r="H241" s="93" t="s">
        <v>230</v>
      </c>
      <c r="I241" s="49" t="s">
        <v>215</v>
      </c>
      <c r="J241" s="869"/>
      <c r="K241" s="841"/>
    </row>
    <row r="242" spans="1:11" x14ac:dyDescent="0.25">
      <c r="A242" s="842" t="str">
        <f>DESCRIPCION!A31</f>
        <v>h</v>
      </c>
      <c r="B242" s="845">
        <f>DESCRIPCION!D31</f>
        <v>0</v>
      </c>
      <c r="C242" s="842"/>
      <c r="D242" s="848" t="s">
        <v>216</v>
      </c>
      <c r="E242" s="113" t="s">
        <v>217</v>
      </c>
      <c r="F242" s="65" t="s">
        <v>178</v>
      </c>
      <c r="G242" s="114">
        <f>IF(F242="Asignado",15,0)</f>
        <v>0</v>
      </c>
      <c r="H242" s="850" t="str">
        <f>IF(AND(G249&gt;0,G249&lt;=85),"Débil",IF(AND(G249&gt;85,G249&lt;=95),"Moderado",IF(G249&gt;96,"Fuerte"," ")))</f>
        <v xml:space="preserve"> </v>
      </c>
      <c r="I242" s="853" t="s">
        <v>178</v>
      </c>
      <c r="J242" s="85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56" t="str">
        <f>IF(J242="Fuerte","NO",IF(J242=" "," ","SI"))</f>
        <v xml:space="preserve"> </v>
      </c>
    </row>
    <row r="243" spans="1:11" ht="27.6" x14ac:dyDescent="0.25">
      <c r="A243" s="843"/>
      <c r="B243" s="846"/>
      <c r="C243" s="843"/>
      <c r="D243" s="849"/>
      <c r="E243" s="89" t="s">
        <v>218</v>
      </c>
      <c r="F243" s="64" t="s">
        <v>178</v>
      </c>
      <c r="G243" s="63">
        <f>IF(F243="Adecuado",15,0)</f>
        <v>0</v>
      </c>
      <c r="H243" s="851"/>
      <c r="I243" s="854"/>
      <c r="J243" s="851"/>
      <c r="K243" s="857"/>
    </row>
    <row r="244" spans="1:11" ht="27.6" x14ac:dyDescent="0.25">
      <c r="A244" s="843"/>
      <c r="B244" s="846"/>
      <c r="C244" s="843"/>
      <c r="D244" s="47" t="s">
        <v>219</v>
      </c>
      <c r="E244" s="89" t="s">
        <v>220</v>
      </c>
      <c r="F244" s="64" t="s">
        <v>178</v>
      </c>
      <c r="G244" s="63">
        <f>IF(F244="Oportuna",15,0)</f>
        <v>0</v>
      </c>
      <c r="H244" s="851"/>
      <c r="I244" s="854"/>
      <c r="J244" s="851"/>
      <c r="K244" s="857"/>
    </row>
    <row r="245" spans="1:11" ht="41.4" x14ac:dyDescent="0.25">
      <c r="A245" s="843"/>
      <c r="B245" s="846"/>
      <c r="C245" s="843"/>
      <c r="D245" s="47" t="s">
        <v>221</v>
      </c>
      <c r="E245" s="89" t="s">
        <v>222</v>
      </c>
      <c r="F245" s="201" t="s">
        <v>178</v>
      </c>
      <c r="G245" s="63">
        <f>IF(F245="Prevenir",15,IF(F245="Detectar",10,0))</f>
        <v>0</v>
      </c>
      <c r="H245" s="851"/>
      <c r="I245" s="854"/>
      <c r="J245" s="851"/>
      <c r="K245" s="857"/>
    </row>
    <row r="246" spans="1:11" ht="27.6" x14ac:dyDescent="0.25">
      <c r="A246" s="843"/>
      <c r="B246" s="846"/>
      <c r="C246" s="843"/>
      <c r="D246" s="47" t="s">
        <v>223</v>
      </c>
      <c r="E246" s="89" t="s">
        <v>224</v>
      </c>
      <c r="F246" s="64" t="s">
        <v>178</v>
      </c>
      <c r="G246" s="63">
        <f>IF(F246="Confiable",15,0)</f>
        <v>0</v>
      </c>
      <c r="H246" s="851"/>
      <c r="I246" s="854"/>
      <c r="J246" s="851"/>
      <c r="K246" s="857"/>
    </row>
    <row r="247" spans="1:11" ht="41.4" x14ac:dyDescent="0.25">
      <c r="A247" s="843"/>
      <c r="B247" s="846"/>
      <c r="C247" s="843"/>
      <c r="D247" s="47" t="s">
        <v>225</v>
      </c>
      <c r="E247" s="89" t="s">
        <v>226</v>
      </c>
      <c r="F247" s="201" t="s">
        <v>178</v>
      </c>
      <c r="G247" s="63">
        <f>IF(F247="Se investigan y se resuelven oportunamente",15,0)</f>
        <v>0</v>
      </c>
      <c r="H247" s="851"/>
      <c r="I247" s="854"/>
      <c r="J247" s="851"/>
      <c r="K247" s="857"/>
    </row>
    <row r="248" spans="1:11" ht="27.6" x14ac:dyDescent="0.25">
      <c r="A248" s="844"/>
      <c r="B248" s="847"/>
      <c r="C248" s="844"/>
      <c r="D248" s="42" t="s">
        <v>227</v>
      </c>
      <c r="E248" s="89" t="s">
        <v>228</v>
      </c>
      <c r="F248" s="64" t="s">
        <v>178</v>
      </c>
      <c r="G248" s="63">
        <f>IF(F248="Completa",10,IF(F248="Incompleta",5,0))</f>
        <v>0</v>
      </c>
      <c r="H248" s="852"/>
      <c r="I248" s="855"/>
      <c r="J248" s="852"/>
      <c r="K248" s="858"/>
    </row>
    <row r="249" spans="1:11" ht="15" thickBot="1" x14ac:dyDescent="0.3">
      <c r="A249" s="109"/>
      <c r="B249" s="110"/>
      <c r="C249" s="53"/>
      <c r="D249" s="54"/>
      <c r="E249" s="55" t="s">
        <v>229</v>
      </c>
      <c r="F249" s="16"/>
      <c r="G249" s="16">
        <f>SUM(G242:G248)</f>
        <v>0</v>
      </c>
      <c r="H249" s="119"/>
      <c r="I249" s="120"/>
      <c r="J249" s="120"/>
      <c r="K249" s="121"/>
    </row>
    <row r="250" spans="1:11" ht="14.4" thickBot="1" x14ac:dyDescent="0.3"/>
    <row r="251" spans="1:11" ht="27.6" x14ac:dyDescent="0.25">
      <c r="A251" s="859" t="s">
        <v>87</v>
      </c>
      <c r="B251" s="861" t="s">
        <v>232</v>
      </c>
      <c r="C251" s="863" t="s">
        <v>205</v>
      </c>
      <c r="D251" s="865" t="s">
        <v>206</v>
      </c>
      <c r="E251" s="866"/>
      <c r="F251" s="866"/>
      <c r="G251" s="866"/>
      <c r="H251" s="867"/>
      <c r="I251" s="92" t="s">
        <v>207</v>
      </c>
      <c r="J251" s="868" t="s">
        <v>208</v>
      </c>
      <c r="K251" s="840" t="s">
        <v>209</v>
      </c>
    </row>
    <row r="252" spans="1:11" ht="55.8" thickBot="1" x14ac:dyDescent="0.3">
      <c r="A252" s="860"/>
      <c r="B252" s="862"/>
      <c r="C252" s="864"/>
      <c r="D252" s="93" t="s">
        <v>210</v>
      </c>
      <c r="E252" s="48" t="s">
        <v>211</v>
      </c>
      <c r="F252" s="93" t="s">
        <v>212</v>
      </c>
      <c r="G252" s="93" t="s">
        <v>213</v>
      </c>
      <c r="H252" s="93" t="s">
        <v>230</v>
      </c>
      <c r="I252" s="49" t="s">
        <v>215</v>
      </c>
      <c r="J252" s="869"/>
      <c r="K252" s="841"/>
    </row>
    <row r="253" spans="1:11" x14ac:dyDescent="0.25">
      <c r="A253" s="842" t="str">
        <f>DESCRIPCION!A31</f>
        <v>h</v>
      </c>
      <c r="B253" s="845">
        <f>DESCRIPCION!D32</f>
        <v>0</v>
      </c>
      <c r="C253" s="842"/>
      <c r="D253" s="848" t="s">
        <v>216</v>
      </c>
      <c r="E253" s="113" t="s">
        <v>217</v>
      </c>
      <c r="F253" s="65" t="s">
        <v>178</v>
      </c>
      <c r="G253" s="114">
        <f>IF(F253="Asignado",15,0)</f>
        <v>0</v>
      </c>
      <c r="H253" s="850" t="str">
        <f>IF(AND(G260&gt;0,G260&lt;=85),"Débil",IF(AND(G260&gt;85,G260&lt;=95),"Moderado",IF(G260&gt;96,"Fuerte"," ")))</f>
        <v xml:space="preserve"> </v>
      </c>
      <c r="I253" s="853" t="s">
        <v>178</v>
      </c>
      <c r="J253" s="85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56" t="str">
        <f>IF(J253="Fuerte","NO",IF(J253=" "," ","SI"))</f>
        <v xml:space="preserve"> </v>
      </c>
    </row>
    <row r="254" spans="1:11" ht="27.6" x14ac:dyDescent="0.25">
      <c r="A254" s="843"/>
      <c r="B254" s="846"/>
      <c r="C254" s="843"/>
      <c r="D254" s="849"/>
      <c r="E254" s="89" t="s">
        <v>218</v>
      </c>
      <c r="F254" s="64" t="s">
        <v>178</v>
      </c>
      <c r="G254" s="63">
        <f>IF(F254="Adecuado",15,0)</f>
        <v>0</v>
      </c>
      <c r="H254" s="851"/>
      <c r="I254" s="854"/>
      <c r="J254" s="851"/>
      <c r="K254" s="857"/>
    </row>
    <row r="255" spans="1:11" ht="27.6" x14ac:dyDescent="0.25">
      <c r="A255" s="843"/>
      <c r="B255" s="846"/>
      <c r="C255" s="843"/>
      <c r="D255" s="47" t="s">
        <v>219</v>
      </c>
      <c r="E255" s="89" t="s">
        <v>220</v>
      </c>
      <c r="F255" s="64" t="s">
        <v>178</v>
      </c>
      <c r="G255" s="63">
        <f>IF(F255="Oportuna",15,0)</f>
        <v>0</v>
      </c>
      <c r="H255" s="851"/>
      <c r="I255" s="854"/>
      <c r="J255" s="851"/>
      <c r="K255" s="857"/>
    </row>
    <row r="256" spans="1:11" ht="41.4" x14ac:dyDescent="0.25">
      <c r="A256" s="843"/>
      <c r="B256" s="846"/>
      <c r="C256" s="843"/>
      <c r="D256" s="47" t="s">
        <v>221</v>
      </c>
      <c r="E256" s="89" t="s">
        <v>222</v>
      </c>
      <c r="F256" s="201" t="s">
        <v>178</v>
      </c>
      <c r="G256" s="63">
        <f>IF(F256="Prevenir",15,IF(F256="Detectar",10,0))</f>
        <v>0</v>
      </c>
      <c r="H256" s="851"/>
      <c r="I256" s="854"/>
      <c r="J256" s="851"/>
      <c r="K256" s="857"/>
    </row>
    <row r="257" spans="1:11" ht="27.6" x14ac:dyDescent="0.25">
      <c r="A257" s="843"/>
      <c r="B257" s="846"/>
      <c r="C257" s="843"/>
      <c r="D257" s="47" t="s">
        <v>223</v>
      </c>
      <c r="E257" s="89" t="s">
        <v>224</v>
      </c>
      <c r="F257" s="64" t="s">
        <v>178</v>
      </c>
      <c r="G257" s="63">
        <f>IF(F257="Confiable",15,0)</f>
        <v>0</v>
      </c>
      <c r="H257" s="851"/>
      <c r="I257" s="854"/>
      <c r="J257" s="851"/>
      <c r="K257" s="857"/>
    </row>
    <row r="258" spans="1:11" ht="41.4" x14ac:dyDescent="0.25">
      <c r="A258" s="843"/>
      <c r="B258" s="846"/>
      <c r="C258" s="843"/>
      <c r="D258" s="47" t="s">
        <v>225</v>
      </c>
      <c r="E258" s="89" t="s">
        <v>226</v>
      </c>
      <c r="F258" s="201" t="s">
        <v>178</v>
      </c>
      <c r="G258" s="63">
        <f>IF(F258="Se investigan y se resuelven oportunamente",15,0)</f>
        <v>0</v>
      </c>
      <c r="H258" s="851"/>
      <c r="I258" s="854"/>
      <c r="J258" s="851"/>
      <c r="K258" s="857"/>
    </row>
    <row r="259" spans="1:11" ht="27.6" x14ac:dyDescent="0.25">
      <c r="A259" s="844"/>
      <c r="B259" s="847"/>
      <c r="C259" s="844"/>
      <c r="D259" s="42" t="s">
        <v>227</v>
      </c>
      <c r="E259" s="89" t="s">
        <v>228</v>
      </c>
      <c r="F259" s="64" t="s">
        <v>178</v>
      </c>
      <c r="G259" s="63">
        <f>IF(F259="Completa",10,IF(F259="Incompleta",5,0))</f>
        <v>0</v>
      </c>
      <c r="H259" s="852"/>
      <c r="I259" s="855"/>
      <c r="J259" s="852"/>
      <c r="K259" s="858"/>
    </row>
    <row r="260" spans="1:11" ht="15" thickBot="1" x14ac:dyDescent="0.3">
      <c r="A260" s="109"/>
      <c r="B260" s="110"/>
      <c r="C260" s="53"/>
      <c r="D260" s="54"/>
      <c r="E260" s="55" t="s">
        <v>229</v>
      </c>
      <c r="F260" s="16"/>
      <c r="G260" s="16">
        <f>SUM(G253:G259)</f>
        <v>0</v>
      </c>
      <c r="H260" s="119"/>
      <c r="I260" s="120"/>
      <c r="J260" s="120"/>
      <c r="K260" s="121"/>
    </row>
    <row r="261" spans="1:11" ht="14.4" thickBot="1" x14ac:dyDescent="0.3"/>
    <row r="262" spans="1:11" ht="27.6" x14ac:dyDescent="0.25">
      <c r="A262" s="859" t="s">
        <v>87</v>
      </c>
      <c r="B262" s="861" t="s">
        <v>232</v>
      </c>
      <c r="C262" s="863" t="s">
        <v>205</v>
      </c>
      <c r="D262" s="865" t="s">
        <v>206</v>
      </c>
      <c r="E262" s="866"/>
      <c r="F262" s="866"/>
      <c r="G262" s="866"/>
      <c r="H262" s="867"/>
      <c r="I262" s="92" t="s">
        <v>207</v>
      </c>
      <c r="J262" s="868" t="s">
        <v>208</v>
      </c>
      <c r="K262" s="840" t="s">
        <v>209</v>
      </c>
    </row>
    <row r="263" spans="1:11" ht="55.8" thickBot="1" x14ac:dyDescent="0.3">
      <c r="A263" s="860"/>
      <c r="B263" s="862"/>
      <c r="C263" s="864"/>
      <c r="D263" s="93" t="s">
        <v>210</v>
      </c>
      <c r="E263" s="48" t="s">
        <v>211</v>
      </c>
      <c r="F263" s="93" t="s">
        <v>212</v>
      </c>
      <c r="G263" s="93" t="s">
        <v>213</v>
      </c>
      <c r="H263" s="93" t="s">
        <v>230</v>
      </c>
      <c r="I263" s="49" t="s">
        <v>215</v>
      </c>
      <c r="J263" s="869"/>
      <c r="K263" s="841"/>
    </row>
    <row r="264" spans="1:11" x14ac:dyDescent="0.25">
      <c r="A264" s="842" t="str">
        <f>DESCRIPCION!A31</f>
        <v>h</v>
      </c>
      <c r="B264" s="845">
        <f>DESCRIPCION!D33</f>
        <v>0</v>
      </c>
      <c r="C264" s="842"/>
      <c r="D264" s="848" t="s">
        <v>216</v>
      </c>
      <c r="E264" s="113" t="s">
        <v>217</v>
      </c>
      <c r="F264" s="65" t="s">
        <v>178</v>
      </c>
      <c r="G264" s="114">
        <f>IF(F264="Asignado",15,0)</f>
        <v>0</v>
      </c>
      <c r="H264" s="850" t="str">
        <f>IF(AND(G271&gt;0,G271&lt;=85),"Débil",IF(AND(G271&gt;85,G271&lt;=95),"Moderado",IF(G271&gt;96,"Fuerte"," ")))</f>
        <v xml:space="preserve"> </v>
      </c>
      <c r="I264" s="853" t="s">
        <v>178</v>
      </c>
      <c r="J264" s="85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56" t="str">
        <f>IF(J264="Fuerte","NO",IF(J264=" "," ","SI"))</f>
        <v xml:space="preserve"> </v>
      </c>
    </row>
    <row r="265" spans="1:11" ht="27.6" x14ac:dyDescent="0.25">
      <c r="A265" s="843"/>
      <c r="B265" s="846"/>
      <c r="C265" s="843"/>
      <c r="D265" s="849"/>
      <c r="E265" s="89" t="s">
        <v>218</v>
      </c>
      <c r="F265" s="64" t="s">
        <v>178</v>
      </c>
      <c r="G265" s="63">
        <f>IF(F265="Adecuado",15,0)</f>
        <v>0</v>
      </c>
      <c r="H265" s="851"/>
      <c r="I265" s="854"/>
      <c r="J265" s="851"/>
      <c r="K265" s="857"/>
    </row>
    <row r="266" spans="1:11" ht="27.6" x14ac:dyDescent="0.25">
      <c r="A266" s="843"/>
      <c r="B266" s="846"/>
      <c r="C266" s="843"/>
      <c r="D266" s="47" t="s">
        <v>219</v>
      </c>
      <c r="E266" s="89" t="s">
        <v>220</v>
      </c>
      <c r="F266" s="64" t="s">
        <v>178</v>
      </c>
      <c r="G266" s="63">
        <f>IF(F266="Oportuna",15,0)</f>
        <v>0</v>
      </c>
      <c r="H266" s="851"/>
      <c r="I266" s="854"/>
      <c r="J266" s="851"/>
      <c r="K266" s="857"/>
    </row>
    <row r="267" spans="1:11" ht="41.4" x14ac:dyDescent="0.25">
      <c r="A267" s="843"/>
      <c r="B267" s="846"/>
      <c r="C267" s="843"/>
      <c r="D267" s="47" t="s">
        <v>221</v>
      </c>
      <c r="E267" s="89" t="s">
        <v>222</v>
      </c>
      <c r="F267" s="201" t="s">
        <v>178</v>
      </c>
      <c r="G267" s="63">
        <f>IF(F267="Prevenir",15,IF(F267="Detectar",10,0))</f>
        <v>0</v>
      </c>
      <c r="H267" s="851"/>
      <c r="I267" s="854"/>
      <c r="J267" s="851"/>
      <c r="K267" s="857"/>
    </row>
    <row r="268" spans="1:11" ht="27.6" x14ac:dyDescent="0.25">
      <c r="A268" s="843"/>
      <c r="B268" s="846"/>
      <c r="C268" s="843"/>
      <c r="D268" s="47" t="s">
        <v>223</v>
      </c>
      <c r="E268" s="89" t="s">
        <v>224</v>
      </c>
      <c r="F268" s="64" t="s">
        <v>178</v>
      </c>
      <c r="G268" s="63">
        <f>IF(F268="Confiable",15,0)</f>
        <v>0</v>
      </c>
      <c r="H268" s="851"/>
      <c r="I268" s="854"/>
      <c r="J268" s="851"/>
      <c r="K268" s="857"/>
    </row>
    <row r="269" spans="1:11" ht="41.4" x14ac:dyDescent="0.25">
      <c r="A269" s="843"/>
      <c r="B269" s="846"/>
      <c r="C269" s="843"/>
      <c r="D269" s="47" t="s">
        <v>225</v>
      </c>
      <c r="E269" s="89" t="s">
        <v>226</v>
      </c>
      <c r="F269" s="201" t="s">
        <v>178</v>
      </c>
      <c r="G269" s="63">
        <f>IF(F269="Se investigan y se resuelven oportunamente",15,0)</f>
        <v>0</v>
      </c>
      <c r="H269" s="851"/>
      <c r="I269" s="854"/>
      <c r="J269" s="851"/>
      <c r="K269" s="857"/>
    </row>
    <row r="270" spans="1:11" ht="27.6" x14ac:dyDescent="0.25">
      <c r="A270" s="844"/>
      <c r="B270" s="847"/>
      <c r="C270" s="844"/>
      <c r="D270" s="42" t="s">
        <v>227</v>
      </c>
      <c r="E270" s="89" t="s">
        <v>228</v>
      </c>
      <c r="F270" s="64" t="s">
        <v>178</v>
      </c>
      <c r="G270" s="63">
        <f>IF(F270="Completa",10,IF(F270="Incompleta",5,0))</f>
        <v>0</v>
      </c>
      <c r="H270" s="852"/>
      <c r="I270" s="855"/>
      <c r="J270" s="852"/>
      <c r="K270" s="858"/>
    </row>
    <row r="271" spans="1:11" ht="15" thickBot="1" x14ac:dyDescent="0.3">
      <c r="A271" s="109"/>
      <c r="B271" s="110"/>
      <c r="C271" s="53"/>
      <c r="D271" s="54"/>
      <c r="E271" s="55" t="s">
        <v>229</v>
      </c>
      <c r="F271" s="16"/>
      <c r="G271" s="16">
        <f>SUM(G264:G270)</f>
        <v>0</v>
      </c>
      <c r="H271" s="119"/>
      <c r="I271" s="120"/>
      <c r="J271" s="120"/>
      <c r="K271" s="121"/>
    </row>
    <row r="272" spans="1:11" ht="14.4" thickBot="1" x14ac:dyDescent="0.3"/>
    <row r="273" spans="1:11" ht="27.6" x14ac:dyDescent="0.25">
      <c r="A273" s="859" t="s">
        <v>87</v>
      </c>
      <c r="B273" s="861" t="s">
        <v>232</v>
      </c>
      <c r="C273" s="863" t="s">
        <v>205</v>
      </c>
      <c r="D273" s="865" t="s">
        <v>206</v>
      </c>
      <c r="E273" s="866"/>
      <c r="F273" s="866"/>
      <c r="G273" s="866"/>
      <c r="H273" s="867"/>
      <c r="I273" s="92" t="s">
        <v>207</v>
      </c>
      <c r="J273" s="868" t="s">
        <v>208</v>
      </c>
      <c r="K273" s="840" t="s">
        <v>209</v>
      </c>
    </row>
    <row r="274" spans="1:11" ht="55.8" thickBot="1" x14ac:dyDescent="0.3">
      <c r="A274" s="860"/>
      <c r="B274" s="862"/>
      <c r="C274" s="864"/>
      <c r="D274" s="93" t="s">
        <v>210</v>
      </c>
      <c r="E274" s="48" t="s">
        <v>211</v>
      </c>
      <c r="F274" s="93" t="s">
        <v>212</v>
      </c>
      <c r="G274" s="93" t="s">
        <v>213</v>
      </c>
      <c r="H274" s="93" t="s">
        <v>230</v>
      </c>
      <c r="I274" s="49" t="s">
        <v>215</v>
      </c>
      <c r="J274" s="869"/>
      <c r="K274" s="841"/>
    </row>
    <row r="275" spans="1:11" x14ac:dyDescent="0.25">
      <c r="A275" s="842" t="str">
        <f>DESCRIPCION!A34</f>
        <v>i</v>
      </c>
      <c r="B275" s="845">
        <f>DESCRIPCION!D34</f>
        <v>0</v>
      </c>
      <c r="C275" s="842"/>
      <c r="D275" s="848" t="s">
        <v>216</v>
      </c>
      <c r="E275" s="113" t="s">
        <v>217</v>
      </c>
      <c r="F275" s="65" t="s">
        <v>178</v>
      </c>
      <c r="G275" s="114">
        <f>IF(F275="Asignado",15,0)</f>
        <v>0</v>
      </c>
      <c r="H275" s="850" t="str">
        <f>IF(AND(G282&gt;0,G282&lt;=85),"Débil",IF(AND(G282&gt;85,G282&lt;=95),"Moderado",IF(G282&gt;96,"Fuerte"," ")))</f>
        <v xml:space="preserve"> </v>
      </c>
      <c r="I275" s="853" t="s">
        <v>178</v>
      </c>
      <c r="J275" s="85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56" t="str">
        <f>IF(J275="Fuerte","NO",IF(J275=" "," ","SI"))</f>
        <v xml:space="preserve"> </v>
      </c>
    </row>
    <row r="276" spans="1:11" ht="27.6" x14ac:dyDescent="0.25">
      <c r="A276" s="843"/>
      <c r="B276" s="846"/>
      <c r="C276" s="843"/>
      <c r="D276" s="849"/>
      <c r="E276" s="89" t="s">
        <v>218</v>
      </c>
      <c r="F276" s="64" t="s">
        <v>178</v>
      </c>
      <c r="G276" s="63">
        <f>IF(F276="Adecuado",15,0)</f>
        <v>0</v>
      </c>
      <c r="H276" s="851"/>
      <c r="I276" s="854"/>
      <c r="J276" s="851"/>
      <c r="K276" s="857"/>
    </row>
    <row r="277" spans="1:11" ht="27.6" x14ac:dyDescent="0.25">
      <c r="A277" s="843"/>
      <c r="B277" s="846"/>
      <c r="C277" s="843"/>
      <c r="D277" s="47" t="s">
        <v>219</v>
      </c>
      <c r="E277" s="89" t="s">
        <v>220</v>
      </c>
      <c r="F277" s="64" t="s">
        <v>178</v>
      </c>
      <c r="G277" s="63">
        <f>IF(F277="Oportuna",15,0)</f>
        <v>0</v>
      </c>
      <c r="H277" s="851"/>
      <c r="I277" s="854"/>
      <c r="J277" s="851"/>
      <c r="K277" s="857"/>
    </row>
    <row r="278" spans="1:11" ht="41.4" x14ac:dyDescent="0.25">
      <c r="A278" s="843"/>
      <c r="B278" s="846"/>
      <c r="C278" s="843"/>
      <c r="D278" s="47" t="s">
        <v>221</v>
      </c>
      <c r="E278" s="89" t="s">
        <v>222</v>
      </c>
      <c r="F278" s="201" t="s">
        <v>178</v>
      </c>
      <c r="G278" s="63">
        <f>IF(F278="Prevenir",15,IF(F278="Detectar",10,0))</f>
        <v>0</v>
      </c>
      <c r="H278" s="851"/>
      <c r="I278" s="854"/>
      <c r="J278" s="851"/>
      <c r="K278" s="857"/>
    </row>
    <row r="279" spans="1:11" ht="27.6" x14ac:dyDescent="0.25">
      <c r="A279" s="843"/>
      <c r="B279" s="846"/>
      <c r="C279" s="843"/>
      <c r="D279" s="47" t="s">
        <v>223</v>
      </c>
      <c r="E279" s="89" t="s">
        <v>224</v>
      </c>
      <c r="F279" s="64" t="s">
        <v>178</v>
      </c>
      <c r="G279" s="63">
        <f>IF(F279="Confiable",15,0)</f>
        <v>0</v>
      </c>
      <c r="H279" s="851"/>
      <c r="I279" s="854"/>
      <c r="J279" s="851"/>
      <c r="K279" s="857"/>
    </row>
    <row r="280" spans="1:11" ht="41.4" x14ac:dyDescent="0.25">
      <c r="A280" s="843"/>
      <c r="B280" s="846"/>
      <c r="C280" s="843"/>
      <c r="D280" s="47" t="s">
        <v>225</v>
      </c>
      <c r="E280" s="89" t="s">
        <v>226</v>
      </c>
      <c r="F280" s="201" t="s">
        <v>178</v>
      </c>
      <c r="G280" s="63">
        <f>IF(F280="Se investigan y se resuelven oportunamente",15,0)</f>
        <v>0</v>
      </c>
      <c r="H280" s="851"/>
      <c r="I280" s="854"/>
      <c r="J280" s="851"/>
      <c r="K280" s="857"/>
    </row>
    <row r="281" spans="1:11" ht="27.6" x14ac:dyDescent="0.25">
      <c r="A281" s="844"/>
      <c r="B281" s="847"/>
      <c r="C281" s="844"/>
      <c r="D281" s="42" t="s">
        <v>227</v>
      </c>
      <c r="E281" s="89" t="s">
        <v>228</v>
      </c>
      <c r="F281" s="64" t="s">
        <v>178</v>
      </c>
      <c r="G281" s="63">
        <f>IF(F281="Completa",10,IF(F281="Incompleta",5,0))</f>
        <v>0</v>
      </c>
      <c r="H281" s="852"/>
      <c r="I281" s="855"/>
      <c r="J281" s="852"/>
      <c r="K281" s="858"/>
    </row>
    <row r="282" spans="1:11" ht="15" thickBot="1" x14ac:dyDescent="0.3">
      <c r="A282" s="109"/>
      <c r="B282" s="110"/>
      <c r="C282" s="53"/>
      <c r="D282" s="54"/>
      <c r="E282" s="55" t="s">
        <v>229</v>
      </c>
      <c r="F282" s="16"/>
      <c r="G282" s="16">
        <f>SUM(G275:G281)</f>
        <v>0</v>
      </c>
      <c r="H282" s="119"/>
      <c r="I282" s="120"/>
      <c r="J282" s="120"/>
      <c r="K282" s="121"/>
    </row>
    <row r="283" spans="1:11" ht="14.4" thickBot="1" x14ac:dyDescent="0.3"/>
    <row r="284" spans="1:11" ht="27.6" x14ac:dyDescent="0.25">
      <c r="A284" s="859" t="s">
        <v>87</v>
      </c>
      <c r="B284" s="861" t="s">
        <v>232</v>
      </c>
      <c r="C284" s="863" t="s">
        <v>205</v>
      </c>
      <c r="D284" s="865" t="s">
        <v>206</v>
      </c>
      <c r="E284" s="866"/>
      <c r="F284" s="866"/>
      <c r="G284" s="866"/>
      <c r="H284" s="867"/>
      <c r="I284" s="92" t="s">
        <v>207</v>
      </c>
      <c r="J284" s="868" t="s">
        <v>208</v>
      </c>
      <c r="K284" s="840" t="s">
        <v>209</v>
      </c>
    </row>
    <row r="285" spans="1:11" ht="55.8" thickBot="1" x14ac:dyDescent="0.3">
      <c r="A285" s="860"/>
      <c r="B285" s="862"/>
      <c r="C285" s="864"/>
      <c r="D285" s="93" t="s">
        <v>210</v>
      </c>
      <c r="E285" s="48" t="s">
        <v>211</v>
      </c>
      <c r="F285" s="93" t="s">
        <v>212</v>
      </c>
      <c r="G285" s="93" t="s">
        <v>213</v>
      </c>
      <c r="H285" s="93" t="s">
        <v>230</v>
      </c>
      <c r="I285" s="49" t="s">
        <v>215</v>
      </c>
      <c r="J285" s="869"/>
      <c r="K285" s="841"/>
    </row>
    <row r="286" spans="1:11" x14ac:dyDescent="0.25">
      <c r="A286" s="842" t="str">
        <f>DESCRIPCION!A34</f>
        <v>i</v>
      </c>
      <c r="B286" s="845">
        <f>DESCRIPCION!D35</f>
        <v>0</v>
      </c>
      <c r="C286" s="842"/>
      <c r="D286" s="848" t="s">
        <v>216</v>
      </c>
      <c r="E286" s="113" t="s">
        <v>217</v>
      </c>
      <c r="F286" s="65" t="s">
        <v>178</v>
      </c>
      <c r="G286" s="114">
        <f>IF(F286="Asignado",15,0)</f>
        <v>0</v>
      </c>
      <c r="H286" s="850" t="str">
        <f>IF(AND(G293&gt;0,G293&lt;=85),"Débil",IF(AND(G293&gt;85,G293&lt;=95),"Moderado",IF(G293&gt;96,"Fuerte"," ")))</f>
        <v xml:space="preserve"> </v>
      </c>
      <c r="I286" s="853" t="s">
        <v>178</v>
      </c>
      <c r="J286" s="85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56" t="str">
        <f>IF(J286="Fuerte","NO",IF(J286=" "," ","SI"))</f>
        <v xml:space="preserve"> </v>
      </c>
    </row>
    <row r="287" spans="1:11" ht="27.6" x14ac:dyDescent="0.25">
      <c r="A287" s="843"/>
      <c r="B287" s="846"/>
      <c r="C287" s="843"/>
      <c r="D287" s="849"/>
      <c r="E287" s="89" t="s">
        <v>218</v>
      </c>
      <c r="F287" s="64" t="s">
        <v>178</v>
      </c>
      <c r="G287" s="63">
        <f>IF(F287="Adecuado",15,0)</f>
        <v>0</v>
      </c>
      <c r="H287" s="851"/>
      <c r="I287" s="854"/>
      <c r="J287" s="851"/>
      <c r="K287" s="857"/>
    </row>
    <row r="288" spans="1:11" ht="27.6" x14ac:dyDescent="0.25">
      <c r="A288" s="843"/>
      <c r="B288" s="846"/>
      <c r="C288" s="843"/>
      <c r="D288" s="47" t="s">
        <v>219</v>
      </c>
      <c r="E288" s="89" t="s">
        <v>220</v>
      </c>
      <c r="F288" s="64" t="s">
        <v>178</v>
      </c>
      <c r="G288" s="63">
        <f>IF(F288="Oportuna",15,0)</f>
        <v>0</v>
      </c>
      <c r="H288" s="851"/>
      <c r="I288" s="854"/>
      <c r="J288" s="851"/>
      <c r="K288" s="857"/>
    </row>
    <row r="289" spans="1:11" ht="41.4" x14ac:dyDescent="0.25">
      <c r="A289" s="843"/>
      <c r="B289" s="846"/>
      <c r="C289" s="843"/>
      <c r="D289" s="47" t="s">
        <v>221</v>
      </c>
      <c r="E289" s="89" t="s">
        <v>222</v>
      </c>
      <c r="F289" s="201" t="s">
        <v>178</v>
      </c>
      <c r="G289" s="63">
        <f>IF(F289="Prevenir",15,IF(F289="Detectar",10,0))</f>
        <v>0</v>
      </c>
      <c r="H289" s="851"/>
      <c r="I289" s="854"/>
      <c r="J289" s="851"/>
      <c r="K289" s="857"/>
    </row>
    <row r="290" spans="1:11" ht="27.6" x14ac:dyDescent="0.25">
      <c r="A290" s="843"/>
      <c r="B290" s="846"/>
      <c r="C290" s="843"/>
      <c r="D290" s="47" t="s">
        <v>223</v>
      </c>
      <c r="E290" s="89" t="s">
        <v>224</v>
      </c>
      <c r="F290" s="64" t="s">
        <v>178</v>
      </c>
      <c r="G290" s="63">
        <f>IF(F290="Confiable",15,0)</f>
        <v>0</v>
      </c>
      <c r="H290" s="851"/>
      <c r="I290" s="854"/>
      <c r="J290" s="851"/>
      <c r="K290" s="857"/>
    </row>
    <row r="291" spans="1:11" ht="41.4" x14ac:dyDescent="0.25">
      <c r="A291" s="843"/>
      <c r="B291" s="846"/>
      <c r="C291" s="843"/>
      <c r="D291" s="47" t="s">
        <v>225</v>
      </c>
      <c r="E291" s="89" t="s">
        <v>226</v>
      </c>
      <c r="F291" s="201" t="s">
        <v>178</v>
      </c>
      <c r="G291" s="63">
        <f>IF(F291="Se investigan y se resuelven oportunamente",15,0)</f>
        <v>0</v>
      </c>
      <c r="H291" s="851"/>
      <c r="I291" s="854"/>
      <c r="J291" s="851"/>
      <c r="K291" s="857"/>
    </row>
    <row r="292" spans="1:11" ht="27.6" x14ac:dyDescent="0.25">
      <c r="A292" s="844"/>
      <c r="B292" s="847"/>
      <c r="C292" s="844"/>
      <c r="D292" s="42" t="s">
        <v>227</v>
      </c>
      <c r="E292" s="89" t="s">
        <v>228</v>
      </c>
      <c r="F292" s="64" t="s">
        <v>178</v>
      </c>
      <c r="G292" s="63">
        <f>IF(F292="Completa",10,IF(F292="Incompleta",5,0))</f>
        <v>0</v>
      </c>
      <c r="H292" s="852"/>
      <c r="I292" s="855"/>
      <c r="J292" s="852"/>
      <c r="K292" s="858"/>
    </row>
    <row r="293" spans="1:11" ht="15" thickBot="1" x14ac:dyDescent="0.3">
      <c r="A293" s="109"/>
      <c r="B293" s="110"/>
      <c r="C293" s="53"/>
      <c r="D293" s="54"/>
      <c r="E293" s="55" t="s">
        <v>229</v>
      </c>
      <c r="F293" s="16"/>
      <c r="G293" s="16">
        <f>SUM(G286:G292)</f>
        <v>0</v>
      </c>
      <c r="H293" s="119"/>
      <c r="I293" s="120"/>
      <c r="J293" s="120"/>
      <c r="K293" s="121"/>
    </row>
    <row r="294" spans="1:11" ht="14.4" thickBot="1" x14ac:dyDescent="0.3"/>
    <row r="295" spans="1:11" ht="27.6" x14ac:dyDescent="0.25">
      <c r="A295" s="859" t="s">
        <v>87</v>
      </c>
      <c r="B295" s="861" t="s">
        <v>232</v>
      </c>
      <c r="C295" s="863" t="s">
        <v>205</v>
      </c>
      <c r="D295" s="865" t="s">
        <v>206</v>
      </c>
      <c r="E295" s="866"/>
      <c r="F295" s="866"/>
      <c r="G295" s="866"/>
      <c r="H295" s="867"/>
      <c r="I295" s="92" t="s">
        <v>207</v>
      </c>
      <c r="J295" s="868" t="s">
        <v>208</v>
      </c>
      <c r="K295" s="840" t="s">
        <v>209</v>
      </c>
    </row>
    <row r="296" spans="1:11" ht="55.8" thickBot="1" x14ac:dyDescent="0.3">
      <c r="A296" s="860"/>
      <c r="B296" s="862"/>
      <c r="C296" s="864"/>
      <c r="D296" s="93" t="s">
        <v>210</v>
      </c>
      <c r="E296" s="48" t="s">
        <v>211</v>
      </c>
      <c r="F296" s="93" t="s">
        <v>212</v>
      </c>
      <c r="G296" s="93" t="s">
        <v>213</v>
      </c>
      <c r="H296" s="93" t="s">
        <v>230</v>
      </c>
      <c r="I296" s="49" t="s">
        <v>215</v>
      </c>
      <c r="J296" s="869"/>
      <c r="K296" s="841"/>
    </row>
    <row r="297" spans="1:11" x14ac:dyDescent="0.25">
      <c r="A297" s="842" t="str">
        <f>DESCRIPCION!A34</f>
        <v>i</v>
      </c>
      <c r="B297" s="845">
        <f>DESCRIPCION!D36</f>
        <v>0</v>
      </c>
      <c r="C297" s="842"/>
      <c r="D297" s="848" t="s">
        <v>216</v>
      </c>
      <c r="E297" s="113" t="s">
        <v>217</v>
      </c>
      <c r="F297" s="65" t="s">
        <v>178</v>
      </c>
      <c r="G297" s="114">
        <f>IF(F297="Asignado",15,0)</f>
        <v>0</v>
      </c>
      <c r="H297" s="850" t="str">
        <f>IF(AND(G304&gt;0,G304&lt;=85),"Débil",IF(AND(G304&gt;85,G304&lt;=95),"Moderado",IF(G304&gt;96,"Fuerte"," ")))</f>
        <v xml:space="preserve"> </v>
      </c>
      <c r="I297" s="853" t="s">
        <v>178</v>
      </c>
      <c r="J297" s="85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56" t="str">
        <f>IF(J297="Fuerte","NO",IF(J297=" "," ","SI"))</f>
        <v xml:space="preserve"> </v>
      </c>
    </row>
    <row r="298" spans="1:11" ht="27.6" x14ac:dyDescent="0.25">
      <c r="A298" s="843"/>
      <c r="B298" s="846"/>
      <c r="C298" s="843"/>
      <c r="D298" s="849"/>
      <c r="E298" s="89" t="s">
        <v>218</v>
      </c>
      <c r="F298" s="64" t="s">
        <v>178</v>
      </c>
      <c r="G298" s="63">
        <f>IF(F298="Adecuado",15,0)</f>
        <v>0</v>
      </c>
      <c r="H298" s="851"/>
      <c r="I298" s="854"/>
      <c r="J298" s="851"/>
      <c r="K298" s="857"/>
    </row>
    <row r="299" spans="1:11" ht="27.6" x14ac:dyDescent="0.25">
      <c r="A299" s="843"/>
      <c r="B299" s="846"/>
      <c r="C299" s="843"/>
      <c r="D299" s="47" t="s">
        <v>219</v>
      </c>
      <c r="E299" s="89" t="s">
        <v>220</v>
      </c>
      <c r="F299" s="64" t="s">
        <v>178</v>
      </c>
      <c r="G299" s="63">
        <f>IF(F299="Oportuna",15,0)</f>
        <v>0</v>
      </c>
      <c r="H299" s="851"/>
      <c r="I299" s="854"/>
      <c r="J299" s="851"/>
      <c r="K299" s="857"/>
    </row>
    <row r="300" spans="1:11" ht="41.4" x14ac:dyDescent="0.25">
      <c r="A300" s="843"/>
      <c r="B300" s="846"/>
      <c r="C300" s="843"/>
      <c r="D300" s="47" t="s">
        <v>221</v>
      </c>
      <c r="E300" s="89" t="s">
        <v>222</v>
      </c>
      <c r="F300" s="201" t="s">
        <v>178</v>
      </c>
      <c r="G300" s="63">
        <f>IF(F300="Prevenir",15,IF(F300="Detectar",10,0))</f>
        <v>0</v>
      </c>
      <c r="H300" s="851"/>
      <c r="I300" s="854"/>
      <c r="J300" s="851"/>
      <c r="K300" s="857"/>
    </row>
    <row r="301" spans="1:11" ht="27.6" x14ac:dyDescent="0.25">
      <c r="A301" s="843"/>
      <c r="B301" s="846"/>
      <c r="C301" s="843"/>
      <c r="D301" s="47" t="s">
        <v>223</v>
      </c>
      <c r="E301" s="89" t="s">
        <v>224</v>
      </c>
      <c r="F301" s="64" t="s">
        <v>178</v>
      </c>
      <c r="G301" s="63">
        <f>IF(F301="Confiable",15,0)</f>
        <v>0</v>
      </c>
      <c r="H301" s="851"/>
      <c r="I301" s="854"/>
      <c r="J301" s="851"/>
      <c r="K301" s="857"/>
    </row>
    <row r="302" spans="1:11" ht="41.4" x14ac:dyDescent="0.25">
      <c r="A302" s="843"/>
      <c r="B302" s="846"/>
      <c r="C302" s="843"/>
      <c r="D302" s="47" t="s">
        <v>225</v>
      </c>
      <c r="E302" s="89" t="s">
        <v>226</v>
      </c>
      <c r="F302" s="201" t="s">
        <v>178</v>
      </c>
      <c r="G302" s="63">
        <f>IF(F302="Se investigan y se resuelven oportunamente",15,0)</f>
        <v>0</v>
      </c>
      <c r="H302" s="851"/>
      <c r="I302" s="854"/>
      <c r="J302" s="851"/>
      <c r="K302" s="857"/>
    </row>
    <row r="303" spans="1:11" ht="27.6" x14ac:dyDescent="0.25">
      <c r="A303" s="844"/>
      <c r="B303" s="847"/>
      <c r="C303" s="844"/>
      <c r="D303" s="42" t="s">
        <v>227</v>
      </c>
      <c r="E303" s="89" t="s">
        <v>228</v>
      </c>
      <c r="F303" s="64" t="s">
        <v>178</v>
      </c>
      <c r="G303" s="63">
        <f>IF(F303="Completa",10,IF(F303="Incompleta",5,0))</f>
        <v>0</v>
      </c>
      <c r="H303" s="852"/>
      <c r="I303" s="855"/>
      <c r="J303" s="852"/>
      <c r="K303" s="858"/>
    </row>
    <row r="304" spans="1:11" ht="15" thickBot="1" x14ac:dyDescent="0.3">
      <c r="A304" s="109"/>
      <c r="B304" s="110"/>
      <c r="C304" s="53"/>
      <c r="D304" s="54"/>
      <c r="E304" s="55" t="s">
        <v>229</v>
      </c>
      <c r="F304" s="16"/>
      <c r="G304" s="16">
        <f>SUM(G297:G303)</f>
        <v>0</v>
      </c>
      <c r="H304" s="119"/>
      <c r="I304" s="120"/>
      <c r="J304" s="120"/>
      <c r="K304" s="121"/>
    </row>
    <row r="305" spans="1:11" ht="14.4" thickBot="1" x14ac:dyDescent="0.3"/>
    <row r="306" spans="1:11" ht="27.6" x14ac:dyDescent="0.25">
      <c r="A306" s="859" t="s">
        <v>87</v>
      </c>
      <c r="B306" s="861" t="s">
        <v>232</v>
      </c>
      <c r="C306" s="863" t="s">
        <v>205</v>
      </c>
      <c r="D306" s="865" t="s">
        <v>206</v>
      </c>
      <c r="E306" s="866"/>
      <c r="F306" s="866"/>
      <c r="G306" s="866"/>
      <c r="H306" s="867"/>
      <c r="I306" s="92" t="s">
        <v>207</v>
      </c>
      <c r="J306" s="868" t="s">
        <v>208</v>
      </c>
      <c r="K306" s="840" t="s">
        <v>209</v>
      </c>
    </row>
    <row r="307" spans="1:11" ht="55.8" thickBot="1" x14ac:dyDescent="0.3">
      <c r="A307" s="860"/>
      <c r="B307" s="862"/>
      <c r="C307" s="864"/>
      <c r="D307" s="93" t="s">
        <v>210</v>
      </c>
      <c r="E307" s="48" t="s">
        <v>211</v>
      </c>
      <c r="F307" s="93" t="s">
        <v>212</v>
      </c>
      <c r="G307" s="93" t="s">
        <v>213</v>
      </c>
      <c r="H307" s="93" t="s">
        <v>230</v>
      </c>
      <c r="I307" s="49" t="s">
        <v>215</v>
      </c>
      <c r="J307" s="869"/>
      <c r="K307" s="841"/>
    </row>
    <row r="308" spans="1:11" x14ac:dyDescent="0.25">
      <c r="A308" s="842" t="str">
        <f>DESCRIPCION!A37</f>
        <v>j</v>
      </c>
      <c r="B308" s="845">
        <f>DESCRIPCION!D37</f>
        <v>0</v>
      </c>
      <c r="C308" s="842"/>
      <c r="D308" s="848" t="s">
        <v>216</v>
      </c>
      <c r="E308" s="113" t="s">
        <v>217</v>
      </c>
      <c r="F308" s="65" t="s">
        <v>178</v>
      </c>
      <c r="G308" s="114">
        <f>IF(F308="Asignado",15,0)</f>
        <v>0</v>
      </c>
      <c r="H308" s="850" t="str">
        <f>IF(AND(G315&gt;0,G315&lt;=85),"Débil",IF(AND(G315&gt;85,G315&lt;=95),"Moderado",IF(G315&gt;96,"Fuerte"," ")))</f>
        <v xml:space="preserve"> </v>
      </c>
      <c r="I308" s="853" t="s">
        <v>178</v>
      </c>
      <c r="J308" s="85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56" t="str">
        <f>IF(J308="Fuerte","NO",IF(J308=" "," ","SI"))</f>
        <v xml:space="preserve"> </v>
      </c>
    </row>
    <row r="309" spans="1:11" ht="27.6" x14ac:dyDescent="0.25">
      <c r="A309" s="843"/>
      <c r="B309" s="846"/>
      <c r="C309" s="843"/>
      <c r="D309" s="849"/>
      <c r="E309" s="89" t="s">
        <v>218</v>
      </c>
      <c r="F309" s="64" t="s">
        <v>178</v>
      </c>
      <c r="G309" s="63">
        <f>IF(F309="Adecuado",15,0)</f>
        <v>0</v>
      </c>
      <c r="H309" s="851"/>
      <c r="I309" s="854"/>
      <c r="J309" s="851"/>
      <c r="K309" s="857"/>
    </row>
    <row r="310" spans="1:11" ht="27.6" x14ac:dyDescent="0.25">
      <c r="A310" s="843"/>
      <c r="B310" s="846"/>
      <c r="C310" s="843"/>
      <c r="D310" s="47" t="s">
        <v>219</v>
      </c>
      <c r="E310" s="89" t="s">
        <v>220</v>
      </c>
      <c r="F310" s="64" t="s">
        <v>178</v>
      </c>
      <c r="G310" s="63">
        <f>IF(F310="Oportuna",15,0)</f>
        <v>0</v>
      </c>
      <c r="H310" s="851"/>
      <c r="I310" s="854"/>
      <c r="J310" s="851"/>
      <c r="K310" s="857"/>
    </row>
    <row r="311" spans="1:11" ht="41.4" x14ac:dyDescent="0.25">
      <c r="A311" s="843"/>
      <c r="B311" s="846"/>
      <c r="C311" s="843"/>
      <c r="D311" s="47" t="s">
        <v>221</v>
      </c>
      <c r="E311" s="89" t="s">
        <v>222</v>
      </c>
      <c r="F311" s="201" t="s">
        <v>178</v>
      </c>
      <c r="G311" s="63">
        <f>IF(F311="Prevenir",15,IF(F311="Detectar",10,0))</f>
        <v>0</v>
      </c>
      <c r="H311" s="851"/>
      <c r="I311" s="854"/>
      <c r="J311" s="851"/>
      <c r="K311" s="857"/>
    </row>
    <row r="312" spans="1:11" ht="27.6" x14ac:dyDescent="0.25">
      <c r="A312" s="843"/>
      <c r="B312" s="846"/>
      <c r="C312" s="843"/>
      <c r="D312" s="47" t="s">
        <v>223</v>
      </c>
      <c r="E312" s="89" t="s">
        <v>224</v>
      </c>
      <c r="F312" s="64" t="s">
        <v>178</v>
      </c>
      <c r="G312" s="63">
        <f>IF(F312="Confiable",15,0)</f>
        <v>0</v>
      </c>
      <c r="H312" s="851"/>
      <c r="I312" s="854"/>
      <c r="J312" s="851"/>
      <c r="K312" s="857"/>
    </row>
    <row r="313" spans="1:11" ht="41.4" x14ac:dyDescent="0.25">
      <c r="A313" s="843"/>
      <c r="B313" s="846"/>
      <c r="C313" s="843"/>
      <c r="D313" s="47" t="s">
        <v>225</v>
      </c>
      <c r="E313" s="89" t="s">
        <v>226</v>
      </c>
      <c r="F313" s="201" t="s">
        <v>178</v>
      </c>
      <c r="G313" s="63">
        <f>IF(F313="Se investigan y se resuelven oportunamente",15,0)</f>
        <v>0</v>
      </c>
      <c r="H313" s="851"/>
      <c r="I313" s="854"/>
      <c r="J313" s="851"/>
      <c r="K313" s="857"/>
    </row>
    <row r="314" spans="1:11" ht="27.6" x14ac:dyDescent="0.25">
      <c r="A314" s="844"/>
      <c r="B314" s="847"/>
      <c r="C314" s="844"/>
      <c r="D314" s="42" t="s">
        <v>227</v>
      </c>
      <c r="E314" s="89" t="s">
        <v>228</v>
      </c>
      <c r="F314" s="64" t="s">
        <v>178</v>
      </c>
      <c r="G314" s="63">
        <f>IF(F314="Completa",10,IF(F314="Incompleta",5,0))</f>
        <v>0</v>
      </c>
      <c r="H314" s="852"/>
      <c r="I314" s="855"/>
      <c r="J314" s="852"/>
      <c r="K314" s="858"/>
    </row>
    <row r="315" spans="1:11" ht="15" thickBot="1" x14ac:dyDescent="0.3">
      <c r="A315" s="109"/>
      <c r="B315" s="110"/>
      <c r="C315" s="53"/>
      <c r="D315" s="54"/>
      <c r="E315" s="55" t="s">
        <v>229</v>
      </c>
      <c r="F315" s="16"/>
      <c r="G315" s="16">
        <f>SUM(G308:G314)</f>
        <v>0</v>
      </c>
      <c r="H315" s="119"/>
      <c r="I315" s="120"/>
      <c r="J315" s="120"/>
      <c r="K315" s="121"/>
    </row>
    <row r="316" spans="1:11" ht="14.4" thickBot="1" x14ac:dyDescent="0.3"/>
    <row r="317" spans="1:11" ht="27.6" x14ac:dyDescent="0.25">
      <c r="A317" s="859" t="s">
        <v>87</v>
      </c>
      <c r="B317" s="861" t="s">
        <v>232</v>
      </c>
      <c r="C317" s="863" t="s">
        <v>205</v>
      </c>
      <c r="D317" s="865" t="s">
        <v>206</v>
      </c>
      <c r="E317" s="866"/>
      <c r="F317" s="866"/>
      <c r="G317" s="866"/>
      <c r="H317" s="867"/>
      <c r="I317" s="92" t="s">
        <v>207</v>
      </c>
      <c r="J317" s="868" t="s">
        <v>208</v>
      </c>
      <c r="K317" s="840" t="s">
        <v>209</v>
      </c>
    </row>
    <row r="318" spans="1:11" ht="55.8" thickBot="1" x14ac:dyDescent="0.3">
      <c r="A318" s="860"/>
      <c r="B318" s="862"/>
      <c r="C318" s="864"/>
      <c r="D318" s="93" t="s">
        <v>210</v>
      </c>
      <c r="E318" s="48" t="s">
        <v>211</v>
      </c>
      <c r="F318" s="93" t="s">
        <v>212</v>
      </c>
      <c r="G318" s="93" t="s">
        <v>213</v>
      </c>
      <c r="H318" s="93" t="s">
        <v>230</v>
      </c>
      <c r="I318" s="49" t="s">
        <v>215</v>
      </c>
      <c r="J318" s="869"/>
      <c r="K318" s="841"/>
    </row>
    <row r="319" spans="1:11" x14ac:dyDescent="0.25">
      <c r="A319" s="842" t="str">
        <f>DESCRIPCION!A37</f>
        <v>j</v>
      </c>
      <c r="B319" s="845">
        <f>DESCRIPCION!D38</f>
        <v>0</v>
      </c>
      <c r="C319" s="842"/>
      <c r="D319" s="848" t="s">
        <v>216</v>
      </c>
      <c r="E319" s="113" t="s">
        <v>217</v>
      </c>
      <c r="F319" s="65" t="s">
        <v>178</v>
      </c>
      <c r="G319" s="114">
        <f>IF(F319="Asignado",15,0)</f>
        <v>0</v>
      </c>
      <c r="H319" s="850" t="str">
        <f>IF(AND(G326&gt;0,G326&lt;=85),"Débil",IF(AND(G326&gt;85,G326&lt;=95),"Moderado",IF(G326&gt;96,"Fuerte"," ")))</f>
        <v xml:space="preserve"> </v>
      </c>
      <c r="I319" s="853" t="s">
        <v>201</v>
      </c>
      <c r="J319" s="85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56" t="str">
        <f>IF(J319="Fuerte","NO",IF(J319=" "," ","SI"))</f>
        <v xml:space="preserve"> </v>
      </c>
    </row>
    <row r="320" spans="1:11" ht="27.6" x14ac:dyDescent="0.25">
      <c r="A320" s="843"/>
      <c r="B320" s="846"/>
      <c r="C320" s="843"/>
      <c r="D320" s="849"/>
      <c r="E320" s="89" t="s">
        <v>218</v>
      </c>
      <c r="F320" s="64" t="s">
        <v>178</v>
      </c>
      <c r="G320" s="63">
        <f>IF(F320="Adecuado",15,0)</f>
        <v>0</v>
      </c>
      <c r="H320" s="851"/>
      <c r="I320" s="854"/>
      <c r="J320" s="851"/>
      <c r="K320" s="857"/>
    </row>
    <row r="321" spans="1:11" ht="27.6" x14ac:dyDescent="0.25">
      <c r="A321" s="843"/>
      <c r="B321" s="846"/>
      <c r="C321" s="843"/>
      <c r="D321" s="47" t="s">
        <v>219</v>
      </c>
      <c r="E321" s="89" t="s">
        <v>220</v>
      </c>
      <c r="F321" s="64" t="s">
        <v>178</v>
      </c>
      <c r="G321" s="63">
        <f>IF(F321="Oportuna",15,0)</f>
        <v>0</v>
      </c>
      <c r="H321" s="851"/>
      <c r="I321" s="854"/>
      <c r="J321" s="851"/>
      <c r="K321" s="857"/>
    </row>
    <row r="322" spans="1:11" ht="41.4" x14ac:dyDescent="0.25">
      <c r="A322" s="843"/>
      <c r="B322" s="846"/>
      <c r="C322" s="843"/>
      <c r="D322" s="47" t="s">
        <v>221</v>
      </c>
      <c r="E322" s="89" t="s">
        <v>222</v>
      </c>
      <c r="F322" s="201" t="s">
        <v>178</v>
      </c>
      <c r="G322" s="63">
        <f>IF(F322="Prevenir",15,IF(F322="Detectar",10,0))</f>
        <v>0</v>
      </c>
      <c r="H322" s="851"/>
      <c r="I322" s="854"/>
      <c r="J322" s="851"/>
      <c r="K322" s="857"/>
    </row>
    <row r="323" spans="1:11" ht="27.6" x14ac:dyDescent="0.25">
      <c r="A323" s="843"/>
      <c r="B323" s="846"/>
      <c r="C323" s="843"/>
      <c r="D323" s="47" t="s">
        <v>223</v>
      </c>
      <c r="E323" s="89" t="s">
        <v>224</v>
      </c>
      <c r="F323" s="64" t="s">
        <v>178</v>
      </c>
      <c r="G323" s="63">
        <f>IF(F323="Confiable",15,0)</f>
        <v>0</v>
      </c>
      <c r="H323" s="851"/>
      <c r="I323" s="854"/>
      <c r="J323" s="851"/>
      <c r="K323" s="857"/>
    </row>
    <row r="324" spans="1:11" ht="41.4" x14ac:dyDescent="0.25">
      <c r="A324" s="843"/>
      <c r="B324" s="846"/>
      <c r="C324" s="843"/>
      <c r="D324" s="47" t="s">
        <v>225</v>
      </c>
      <c r="E324" s="89" t="s">
        <v>226</v>
      </c>
      <c r="F324" s="201" t="s">
        <v>178</v>
      </c>
      <c r="G324" s="63">
        <f>IF(F324="Se investigan y se resuelven oportunamente",15,0)</f>
        <v>0</v>
      </c>
      <c r="H324" s="851"/>
      <c r="I324" s="854"/>
      <c r="J324" s="851"/>
      <c r="K324" s="857"/>
    </row>
    <row r="325" spans="1:11" ht="27.6" x14ac:dyDescent="0.25">
      <c r="A325" s="844"/>
      <c r="B325" s="847"/>
      <c r="C325" s="844"/>
      <c r="D325" s="42" t="s">
        <v>227</v>
      </c>
      <c r="E325" s="89" t="s">
        <v>228</v>
      </c>
      <c r="F325" s="64" t="s">
        <v>178</v>
      </c>
      <c r="G325" s="63">
        <f>IF(F325="Completa",10,IF(F325="Incompleta",5,0))</f>
        <v>0</v>
      </c>
      <c r="H325" s="852"/>
      <c r="I325" s="855"/>
      <c r="J325" s="852"/>
      <c r="K325" s="858"/>
    </row>
    <row r="326" spans="1:11" ht="15" thickBot="1" x14ac:dyDescent="0.3">
      <c r="A326" s="109"/>
      <c r="B326" s="110"/>
      <c r="C326" s="53"/>
      <c r="D326" s="54"/>
      <c r="E326" s="55" t="s">
        <v>229</v>
      </c>
      <c r="F326" s="16"/>
      <c r="G326" s="16">
        <f>SUM(G319:G325)</f>
        <v>0</v>
      </c>
      <c r="H326" s="119"/>
      <c r="I326" s="120"/>
      <c r="J326" s="120"/>
      <c r="K326" s="121"/>
    </row>
    <row r="327" spans="1:11" ht="14.4" thickBot="1" x14ac:dyDescent="0.3"/>
    <row r="328" spans="1:11" ht="27.6" x14ac:dyDescent="0.25">
      <c r="A328" s="859" t="s">
        <v>87</v>
      </c>
      <c r="B328" s="861" t="s">
        <v>232</v>
      </c>
      <c r="C328" s="863" t="s">
        <v>205</v>
      </c>
      <c r="D328" s="865" t="s">
        <v>206</v>
      </c>
      <c r="E328" s="866"/>
      <c r="F328" s="866"/>
      <c r="G328" s="866"/>
      <c r="H328" s="867"/>
      <c r="I328" s="92" t="s">
        <v>207</v>
      </c>
      <c r="J328" s="868" t="s">
        <v>208</v>
      </c>
      <c r="K328" s="840" t="s">
        <v>209</v>
      </c>
    </row>
    <row r="329" spans="1:11" ht="55.8" thickBot="1" x14ac:dyDescent="0.3">
      <c r="A329" s="860"/>
      <c r="B329" s="862"/>
      <c r="C329" s="864"/>
      <c r="D329" s="93" t="s">
        <v>210</v>
      </c>
      <c r="E329" s="48" t="s">
        <v>211</v>
      </c>
      <c r="F329" s="93" t="s">
        <v>212</v>
      </c>
      <c r="G329" s="93" t="s">
        <v>213</v>
      </c>
      <c r="H329" s="93" t="s">
        <v>230</v>
      </c>
      <c r="I329" s="49" t="s">
        <v>215</v>
      </c>
      <c r="J329" s="869"/>
      <c r="K329" s="841"/>
    </row>
    <row r="330" spans="1:11" x14ac:dyDescent="0.25">
      <c r="A330" s="842" t="str">
        <f>DESCRIPCION!A37</f>
        <v>j</v>
      </c>
      <c r="B330" s="845">
        <f>DESCRIPCION!D39</f>
        <v>0</v>
      </c>
      <c r="C330" s="842"/>
      <c r="D330" s="848" t="s">
        <v>216</v>
      </c>
      <c r="E330" s="113" t="s">
        <v>217</v>
      </c>
      <c r="F330" s="65" t="s">
        <v>178</v>
      </c>
      <c r="G330" s="114">
        <f>IF(F330="Asignado",15,0)</f>
        <v>0</v>
      </c>
      <c r="H330" s="850" t="str">
        <f>IF(AND(G337&gt;0,G337&lt;=85),"Débil",IF(AND(G337&gt;85,G337&lt;=95),"Moderado",IF(G337&gt;96,"Fuerte"," ")))</f>
        <v xml:space="preserve"> </v>
      </c>
      <c r="I330" s="853" t="s">
        <v>178</v>
      </c>
      <c r="J330" s="85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56" t="str">
        <f>IF(J330="Fuerte","NO",IF(J330=" "," ","SI"))</f>
        <v xml:space="preserve"> </v>
      </c>
    </row>
    <row r="331" spans="1:11" ht="27.6" x14ac:dyDescent="0.25">
      <c r="A331" s="843"/>
      <c r="B331" s="846"/>
      <c r="C331" s="843"/>
      <c r="D331" s="849"/>
      <c r="E331" s="89" t="s">
        <v>218</v>
      </c>
      <c r="F331" s="64" t="s">
        <v>178</v>
      </c>
      <c r="G331" s="63">
        <f>IF(F331="Adecuado",15,0)</f>
        <v>0</v>
      </c>
      <c r="H331" s="851"/>
      <c r="I331" s="854"/>
      <c r="J331" s="851"/>
      <c r="K331" s="857"/>
    </row>
    <row r="332" spans="1:11" ht="27.6" x14ac:dyDescent="0.25">
      <c r="A332" s="843"/>
      <c r="B332" s="846"/>
      <c r="C332" s="843"/>
      <c r="D332" s="47" t="s">
        <v>219</v>
      </c>
      <c r="E332" s="89" t="s">
        <v>220</v>
      </c>
      <c r="F332" s="64" t="s">
        <v>178</v>
      </c>
      <c r="G332" s="63">
        <f>IF(F332="Oportuna",15,0)</f>
        <v>0</v>
      </c>
      <c r="H332" s="851"/>
      <c r="I332" s="854"/>
      <c r="J332" s="851"/>
      <c r="K332" s="857"/>
    </row>
    <row r="333" spans="1:11" ht="41.4" x14ac:dyDescent="0.25">
      <c r="A333" s="843"/>
      <c r="B333" s="846"/>
      <c r="C333" s="843"/>
      <c r="D333" s="47" t="s">
        <v>221</v>
      </c>
      <c r="E333" s="89" t="s">
        <v>222</v>
      </c>
      <c r="F333" s="201" t="s">
        <v>178</v>
      </c>
      <c r="G333" s="63">
        <f>IF(F333="Prevenir",15,IF(F333="Detectar",10,0))</f>
        <v>0</v>
      </c>
      <c r="H333" s="851"/>
      <c r="I333" s="854"/>
      <c r="J333" s="851"/>
      <c r="K333" s="857"/>
    </row>
    <row r="334" spans="1:11" ht="27.6" x14ac:dyDescent="0.25">
      <c r="A334" s="843"/>
      <c r="B334" s="846"/>
      <c r="C334" s="843"/>
      <c r="D334" s="47" t="s">
        <v>223</v>
      </c>
      <c r="E334" s="89" t="s">
        <v>224</v>
      </c>
      <c r="F334" s="64" t="s">
        <v>178</v>
      </c>
      <c r="G334" s="63">
        <f>IF(F334="Confiable",15,0)</f>
        <v>0</v>
      </c>
      <c r="H334" s="851"/>
      <c r="I334" s="854"/>
      <c r="J334" s="851"/>
      <c r="K334" s="857"/>
    </row>
    <row r="335" spans="1:11" ht="41.4" x14ac:dyDescent="0.25">
      <c r="A335" s="843"/>
      <c r="B335" s="846"/>
      <c r="C335" s="843"/>
      <c r="D335" s="47" t="s">
        <v>225</v>
      </c>
      <c r="E335" s="89" t="s">
        <v>226</v>
      </c>
      <c r="F335" s="201" t="s">
        <v>178</v>
      </c>
      <c r="G335" s="63">
        <f>IF(F335="Se investigan y se resuelven oportunamente",15,0)</f>
        <v>0</v>
      </c>
      <c r="H335" s="851"/>
      <c r="I335" s="854"/>
      <c r="J335" s="851"/>
      <c r="K335" s="857"/>
    </row>
    <row r="336" spans="1:11" ht="27.6" x14ac:dyDescent="0.25">
      <c r="A336" s="844"/>
      <c r="B336" s="847"/>
      <c r="C336" s="844"/>
      <c r="D336" s="42" t="s">
        <v>227</v>
      </c>
      <c r="E336" s="89" t="s">
        <v>228</v>
      </c>
      <c r="F336" s="64" t="s">
        <v>178</v>
      </c>
      <c r="G336" s="63">
        <f>IF(F336="Completa",10,IF(F336="Incompleta",5,0))</f>
        <v>0</v>
      </c>
      <c r="H336" s="852"/>
      <c r="I336" s="855"/>
      <c r="J336" s="852"/>
      <c r="K336" s="858"/>
    </row>
    <row r="337" spans="1:11" ht="15" thickBot="1" x14ac:dyDescent="0.3">
      <c r="A337" s="109"/>
      <c r="B337" s="110"/>
      <c r="C337" s="53"/>
      <c r="D337" s="54"/>
      <c r="E337" s="55" t="s">
        <v>229</v>
      </c>
      <c r="F337" s="16"/>
      <c r="G337" s="16">
        <f>SUM(G330:G336)</f>
        <v>0</v>
      </c>
      <c r="H337" s="119"/>
      <c r="I337" s="120"/>
      <c r="J337" s="120"/>
      <c r="K337" s="121"/>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2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2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2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2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2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2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200-000007000000}">
          <x14:formula1>
            <xm:f>NOOO!$A$187:$A$190</xm:f>
          </x14:formula1>
          <xm:sqref>I22:I28 I33:I39 I330:I336 I44:I50 I55:I61 I77:I83 I11:I17 I88:I94 I110:I116 I66:I72 I121:I127 I132:I138 I143:I149 I154:I160 I165:I171 I176:I182 I187:I193 I198:I204 I209:I215 I220:I226 I231:I237 I242:I248 I253:I259 I264:I270 I275:I281 I286:I292 I297:I303 I308:I314 I319:I325 I99:I105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B7" zoomScale="90" zoomScaleNormal="90" workbookViewId="0">
      <selection activeCell="B3" sqref="B3:D4"/>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44140625" style="1" customWidth="1"/>
    <col min="6" max="6" width="32" style="1" customWidth="1"/>
    <col min="7" max="16384" width="11.44140625" style="1"/>
  </cols>
  <sheetData>
    <row r="1" spans="1:10" ht="15" customHeight="1" x14ac:dyDescent="0.25">
      <c r="A1" s="341"/>
      <c r="B1" s="420" t="s">
        <v>383</v>
      </c>
      <c r="C1" s="420"/>
      <c r="D1" s="420"/>
      <c r="E1" s="305" t="s">
        <v>470</v>
      </c>
      <c r="F1" s="344"/>
      <c r="G1" s="2"/>
      <c r="J1" s="419"/>
    </row>
    <row r="2" spans="1:10" ht="15" customHeight="1" x14ac:dyDescent="0.25">
      <c r="A2" s="342"/>
      <c r="B2" s="421"/>
      <c r="C2" s="421"/>
      <c r="D2" s="421"/>
      <c r="E2" s="306" t="s">
        <v>471</v>
      </c>
      <c r="F2" s="345"/>
      <c r="G2" s="2"/>
      <c r="J2" s="419"/>
    </row>
    <row r="3" spans="1:10" ht="15" customHeight="1" x14ac:dyDescent="0.25">
      <c r="A3" s="342"/>
      <c r="B3" s="421" t="s">
        <v>3</v>
      </c>
      <c r="C3" s="421"/>
      <c r="D3" s="421"/>
      <c r="E3" s="306" t="s">
        <v>472</v>
      </c>
      <c r="F3" s="345"/>
      <c r="G3" s="2"/>
      <c r="J3" s="419"/>
    </row>
    <row r="4" spans="1:10" ht="15.75" customHeight="1" x14ac:dyDescent="0.25">
      <c r="A4" s="342"/>
      <c r="B4" s="421"/>
      <c r="C4" s="421"/>
      <c r="D4" s="421"/>
      <c r="E4" s="306" t="s">
        <v>474</v>
      </c>
      <c r="F4" s="345"/>
      <c r="G4" s="2"/>
      <c r="J4" s="419"/>
    </row>
    <row r="5" spans="1:10" ht="15.75" customHeight="1" x14ac:dyDescent="0.25">
      <c r="A5" s="407"/>
      <c r="B5" s="408"/>
      <c r="C5" s="408"/>
      <c r="D5" s="408"/>
      <c r="E5" s="408"/>
      <c r="F5" s="409"/>
      <c r="G5" s="2"/>
      <c r="J5" s="62"/>
    </row>
    <row r="6" spans="1:10" ht="15" customHeight="1" x14ac:dyDescent="0.25">
      <c r="A6" s="416" t="s">
        <v>6</v>
      </c>
      <c r="B6" s="417"/>
      <c r="C6" s="417"/>
      <c r="D6" s="417"/>
      <c r="E6" s="417"/>
      <c r="F6" s="418"/>
    </row>
    <row r="7" spans="1:10" ht="15.75" customHeight="1" x14ac:dyDescent="0.25">
      <c r="A7" s="416"/>
      <c r="B7" s="417"/>
      <c r="C7" s="417"/>
      <c r="D7" s="417"/>
      <c r="E7" s="417"/>
      <c r="F7" s="418"/>
    </row>
    <row r="8" spans="1:10" ht="27" customHeight="1" x14ac:dyDescent="0.25">
      <c r="A8" s="410" t="s">
        <v>383</v>
      </c>
      <c r="B8" s="411"/>
      <c r="C8" s="411"/>
      <c r="D8" s="411"/>
      <c r="E8" s="411"/>
      <c r="F8" s="412"/>
    </row>
    <row r="9" spans="1:10" ht="57.75" customHeight="1" thickBot="1" x14ac:dyDescent="0.3">
      <c r="A9" s="413" t="s">
        <v>384</v>
      </c>
      <c r="B9" s="414"/>
      <c r="C9" s="414"/>
      <c r="D9" s="414"/>
      <c r="E9" s="414"/>
      <c r="F9" s="415"/>
    </row>
    <row r="10" spans="1:10" ht="18.75" customHeight="1" thickBot="1" x14ac:dyDescent="0.3">
      <c r="A10" s="406"/>
      <c r="B10" s="406"/>
      <c r="C10" s="406"/>
      <c r="D10" s="406"/>
      <c r="E10" s="406"/>
      <c r="F10" s="406"/>
    </row>
    <row r="11" spans="1:10" ht="22.5" customHeight="1" thickBot="1" x14ac:dyDescent="0.3">
      <c r="A11" s="189" t="s">
        <v>7</v>
      </c>
      <c r="B11" s="190" t="s">
        <v>8</v>
      </c>
      <c r="C11" s="190" t="s">
        <v>9</v>
      </c>
      <c r="D11" s="190" t="s">
        <v>8</v>
      </c>
      <c r="E11" s="190" t="s">
        <v>10</v>
      </c>
      <c r="F11" s="191" t="s">
        <v>8</v>
      </c>
    </row>
    <row r="12" spans="1:10" ht="84.75" customHeight="1" thickBot="1" x14ac:dyDescent="0.3">
      <c r="A12" s="248" t="s">
        <v>281</v>
      </c>
      <c r="B12" s="243" t="s">
        <v>385</v>
      </c>
      <c r="C12" s="249" t="s">
        <v>298</v>
      </c>
      <c r="D12" s="243" t="s">
        <v>386</v>
      </c>
      <c r="E12" s="249" t="s">
        <v>256</v>
      </c>
      <c r="F12" s="235" t="s">
        <v>387</v>
      </c>
    </row>
    <row r="13" spans="1:10" ht="98.25" customHeight="1" x14ac:dyDescent="0.25">
      <c r="A13" s="250" t="s">
        <v>282</v>
      </c>
      <c r="B13" s="233" t="s">
        <v>388</v>
      </c>
      <c r="C13" s="251" t="s">
        <v>299</v>
      </c>
      <c r="D13" s="242" t="s">
        <v>389</v>
      </c>
      <c r="E13" s="305" t="s">
        <v>470</v>
      </c>
      <c r="F13" s="236" t="s">
        <v>390</v>
      </c>
    </row>
    <row r="14" spans="1:10" ht="101.25" customHeight="1" x14ac:dyDescent="0.25">
      <c r="A14" s="250" t="s">
        <v>282</v>
      </c>
      <c r="B14" s="233" t="s">
        <v>391</v>
      </c>
      <c r="C14" s="251" t="s">
        <v>299</v>
      </c>
      <c r="D14" s="242" t="s">
        <v>392</v>
      </c>
      <c r="E14" s="306" t="s">
        <v>471</v>
      </c>
      <c r="F14" s="236"/>
    </row>
    <row r="15" spans="1:10" ht="73.5" customHeight="1" x14ac:dyDescent="0.25">
      <c r="A15" s="250" t="s">
        <v>283</v>
      </c>
      <c r="B15" s="234" t="s">
        <v>393</v>
      </c>
      <c r="C15" s="251" t="s">
        <v>290</v>
      </c>
      <c r="D15" s="242" t="s">
        <v>394</v>
      </c>
      <c r="E15" s="306" t="s">
        <v>472</v>
      </c>
      <c r="F15" s="236"/>
    </row>
    <row r="16" spans="1:10" ht="83.25" customHeight="1" x14ac:dyDescent="0.25">
      <c r="A16" s="250" t="s">
        <v>286</v>
      </c>
      <c r="B16" s="242" t="s">
        <v>395</v>
      </c>
      <c r="C16" s="251" t="s">
        <v>299</v>
      </c>
      <c r="D16" s="242" t="s">
        <v>396</v>
      </c>
      <c r="E16" s="306" t="s">
        <v>474</v>
      </c>
      <c r="F16" s="236"/>
    </row>
    <row r="17" spans="1:6" ht="69.75" customHeight="1" x14ac:dyDescent="0.25">
      <c r="A17" s="250" t="s">
        <v>284</v>
      </c>
      <c r="B17" s="242" t="s">
        <v>397</v>
      </c>
      <c r="C17" s="251" t="s">
        <v>289</v>
      </c>
      <c r="D17" s="242" t="s">
        <v>398</v>
      </c>
      <c r="E17" s="251"/>
      <c r="F17" s="236"/>
    </row>
    <row r="18" spans="1:6" ht="102" customHeight="1" x14ac:dyDescent="0.25">
      <c r="A18" s="250" t="s">
        <v>311</v>
      </c>
      <c r="B18" s="242" t="s">
        <v>399</v>
      </c>
      <c r="C18" s="251" t="s">
        <v>298</v>
      </c>
      <c r="D18" s="242" t="s">
        <v>400</v>
      </c>
      <c r="E18" s="251"/>
      <c r="F18" s="236"/>
    </row>
    <row r="19" spans="1:6" ht="73.5" customHeight="1" x14ac:dyDescent="0.25">
      <c r="A19" s="250"/>
      <c r="B19" s="242"/>
      <c r="C19" s="251" t="s">
        <v>14</v>
      </c>
      <c r="D19" s="242" t="s">
        <v>401</v>
      </c>
      <c r="E19" s="251"/>
      <c r="F19" s="236"/>
    </row>
    <row r="20" spans="1:6" ht="65.25" customHeight="1" x14ac:dyDescent="0.25">
      <c r="A20" s="250"/>
      <c r="B20" s="242"/>
      <c r="C20" s="251" t="s">
        <v>290</v>
      </c>
      <c r="D20" s="192" t="s">
        <v>402</v>
      </c>
      <c r="E20" s="251"/>
      <c r="F20" s="236"/>
    </row>
    <row r="21" spans="1:6" ht="66.75" customHeight="1" x14ac:dyDescent="0.25">
      <c r="A21" s="194"/>
      <c r="B21" s="89"/>
      <c r="C21" s="196"/>
      <c r="D21" s="192"/>
      <c r="E21" s="196"/>
      <c r="F21" s="100"/>
    </row>
    <row r="22" spans="1:6" ht="69" customHeight="1" x14ac:dyDescent="0.25">
      <c r="A22" s="194"/>
      <c r="B22" s="89"/>
      <c r="C22" s="196"/>
      <c r="D22" s="192"/>
      <c r="E22" s="196"/>
      <c r="F22" s="100"/>
    </row>
    <row r="23" spans="1:6" ht="61.5" customHeight="1" x14ac:dyDescent="0.25">
      <c r="A23" s="194"/>
      <c r="B23" s="89"/>
      <c r="C23" s="196"/>
      <c r="D23" s="192"/>
      <c r="E23" s="196"/>
      <c r="F23" s="100"/>
    </row>
    <row r="24" spans="1:6" ht="57.75" customHeight="1" x14ac:dyDescent="0.25">
      <c r="A24" s="194"/>
      <c r="B24" s="89"/>
      <c r="C24" s="196"/>
      <c r="D24" s="192"/>
      <c r="E24" s="196"/>
      <c r="F24" s="100"/>
    </row>
    <row r="25" spans="1:6" ht="62.25" customHeight="1" x14ac:dyDescent="0.25">
      <c r="A25" s="194"/>
      <c r="B25" s="89"/>
      <c r="C25" s="196"/>
      <c r="D25" s="192"/>
      <c r="E25" s="196"/>
      <c r="F25" s="100"/>
    </row>
    <row r="26" spans="1:6" ht="56.25" customHeight="1" thickBot="1" x14ac:dyDescent="0.3">
      <c r="A26" s="195"/>
      <c r="B26" s="147"/>
      <c r="C26" s="197"/>
      <c r="D26" s="193"/>
      <c r="E26" s="197"/>
      <c r="F26" s="148"/>
    </row>
    <row r="27" spans="1:6" ht="65.25" customHeight="1" x14ac:dyDescent="0.25">
      <c r="A27" s="183"/>
      <c r="B27" s="127"/>
      <c r="C27" s="183"/>
      <c r="D27" s="184"/>
      <c r="E27" s="183"/>
      <c r="F27" s="184"/>
    </row>
    <row r="28" spans="1:6" ht="62.25" customHeight="1" x14ac:dyDescent="0.25">
      <c r="A28" s="183"/>
      <c r="B28" s="127"/>
      <c r="C28" s="183"/>
      <c r="D28" s="184"/>
      <c r="E28" s="183"/>
      <c r="F28" s="184"/>
    </row>
    <row r="29" spans="1:6" ht="63" customHeight="1" x14ac:dyDescent="0.25">
      <c r="A29" s="183"/>
      <c r="B29" s="127"/>
      <c r="C29" s="183"/>
      <c r="D29" s="184"/>
      <c r="E29" s="183"/>
      <c r="F29" s="127"/>
    </row>
    <row r="30" spans="1:6" ht="51.75" customHeight="1" x14ac:dyDescent="0.25">
      <c r="A30" s="183"/>
      <c r="B30" s="127"/>
      <c r="C30" s="183"/>
      <c r="D30" s="184"/>
      <c r="E30" s="183"/>
      <c r="F30" s="127"/>
    </row>
    <row r="31" spans="1:6" ht="52.5" customHeight="1" x14ac:dyDescent="0.25">
      <c r="A31" s="183"/>
      <c r="B31" s="184"/>
      <c r="C31" s="183"/>
      <c r="D31" s="184"/>
      <c r="E31" s="183"/>
      <c r="F31" s="184"/>
    </row>
    <row r="32" spans="1:6" ht="63.75" customHeight="1" x14ac:dyDescent="0.25">
      <c r="A32" s="183"/>
      <c r="B32" s="184"/>
      <c r="C32" s="183"/>
      <c r="D32" s="184"/>
      <c r="E32" s="183"/>
      <c r="F32" s="184"/>
    </row>
    <row r="33" spans="1:6" ht="66" customHeight="1" x14ac:dyDescent="0.25">
      <c r="A33" s="183"/>
      <c r="B33" s="185"/>
      <c r="C33" s="183"/>
      <c r="D33" s="186"/>
      <c r="E33" s="183"/>
      <c r="F33" s="185"/>
    </row>
    <row r="34" spans="1:6" ht="55.5" customHeight="1" x14ac:dyDescent="0.25">
      <c r="A34" s="183"/>
      <c r="B34" s="185"/>
      <c r="C34" s="183"/>
      <c r="D34" s="186"/>
      <c r="E34" s="183"/>
      <c r="F34" s="187"/>
    </row>
    <row r="35" spans="1:6" ht="51.75" customHeight="1" x14ac:dyDescent="0.25">
      <c r="A35" s="183"/>
      <c r="B35" s="187"/>
      <c r="C35" s="183"/>
      <c r="D35" s="188"/>
      <c r="E35" s="183"/>
      <c r="F35" s="187"/>
    </row>
    <row r="36" spans="1:6" ht="55.5" customHeight="1" x14ac:dyDescent="0.25">
      <c r="A36" s="183"/>
      <c r="B36" s="187"/>
      <c r="C36" s="183"/>
      <c r="D36" s="187"/>
      <c r="E36" s="183"/>
      <c r="F36" s="187"/>
    </row>
    <row r="37" spans="1:6" ht="55.5" customHeight="1" x14ac:dyDescent="0.25">
      <c r="A37" s="183"/>
      <c r="B37" s="187"/>
      <c r="C37" s="183"/>
      <c r="D37" s="187"/>
      <c r="E37" s="183"/>
      <c r="F37" s="187"/>
    </row>
    <row r="38" spans="1:6" ht="54.75" customHeight="1" x14ac:dyDescent="0.25">
      <c r="A38" s="183"/>
      <c r="B38" s="187"/>
      <c r="C38" s="183"/>
      <c r="D38" s="187"/>
      <c r="E38" s="183"/>
      <c r="F38" s="187"/>
    </row>
    <row r="39" spans="1:6" ht="56.25" customHeight="1" x14ac:dyDescent="0.25">
      <c r="A39" s="183"/>
      <c r="B39" s="187"/>
      <c r="C39" s="183"/>
      <c r="D39" s="187"/>
      <c r="E39" s="183"/>
      <c r="F39" s="187"/>
    </row>
    <row r="40" spans="1:6" ht="54.75" customHeight="1" x14ac:dyDescent="0.25">
      <c r="A40" s="183"/>
      <c r="B40" s="185"/>
      <c r="C40" s="183"/>
      <c r="D40" s="186"/>
      <c r="E40" s="183"/>
      <c r="F40" s="185"/>
    </row>
    <row r="41" spans="1:6" ht="55.5" customHeight="1" x14ac:dyDescent="0.25">
      <c r="A41" s="183"/>
      <c r="B41" s="185"/>
      <c r="C41" s="183"/>
      <c r="D41" s="186"/>
      <c r="E41" s="183"/>
      <c r="F41" s="187"/>
    </row>
    <row r="42" spans="1:6" ht="54.75" customHeight="1" x14ac:dyDescent="0.25">
      <c r="A42" s="183"/>
      <c r="B42" s="187"/>
      <c r="C42" s="183"/>
      <c r="D42" s="188"/>
      <c r="E42" s="183"/>
      <c r="F42" s="187"/>
    </row>
    <row r="43" spans="1:6" ht="55.5" customHeight="1" x14ac:dyDescent="0.25">
      <c r="A43" s="183"/>
      <c r="B43" s="187"/>
      <c r="C43" s="183"/>
      <c r="D43" s="187"/>
      <c r="E43" s="183"/>
      <c r="F43" s="187"/>
    </row>
    <row r="44" spans="1:6" ht="56.25" customHeight="1" x14ac:dyDescent="0.25">
      <c r="A44" s="183"/>
      <c r="B44" s="187"/>
      <c r="C44" s="183"/>
      <c r="D44" s="187"/>
      <c r="E44" s="183"/>
      <c r="F44" s="187"/>
    </row>
    <row r="45" spans="1:6" ht="59.25" customHeight="1" x14ac:dyDescent="0.25">
      <c r="A45" s="183"/>
      <c r="B45" s="187"/>
      <c r="C45" s="183"/>
      <c r="D45" s="187"/>
      <c r="E45" s="183"/>
      <c r="F45" s="187"/>
    </row>
    <row r="46" spans="1:6" ht="55.5" customHeight="1" x14ac:dyDescent="0.25">
      <c r="A46" s="183"/>
      <c r="B46" s="187"/>
      <c r="C46" s="183"/>
      <c r="D46" s="187"/>
      <c r="E46" s="183"/>
      <c r="F46" s="187"/>
    </row>
    <row r="47" spans="1:6" ht="55.5" customHeight="1" x14ac:dyDescent="0.25">
      <c r="A47" s="183"/>
      <c r="B47" s="185"/>
      <c r="C47" s="183"/>
      <c r="D47" s="186"/>
      <c r="E47" s="183"/>
      <c r="F47" s="185"/>
    </row>
    <row r="48" spans="1:6" ht="56.25" customHeight="1" x14ac:dyDescent="0.25">
      <c r="A48" s="183"/>
      <c r="B48" s="185"/>
      <c r="C48" s="183"/>
      <c r="D48" s="186"/>
      <c r="E48" s="183"/>
      <c r="F48" s="187"/>
    </row>
    <row r="49" spans="1:6" ht="54" customHeight="1" x14ac:dyDescent="0.25">
      <c r="A49" s="183"/>
      <c r="B49" s="187"/>
      <c r="C49" s="183"/>
      <c r="D49" s="188"/>
      <c r="E49" s="183"/>
      <c r="F49" s="187"/>
    </row>
    <row r="50" spans="1:6" ht="56.25" customHeight="1" x14ac:dyDescent="0.25">
      <c r="A50" s="183"/>
      <c r="B50" s="187"/>
      <c r="C50" s="183"/>
      <c r="D50" s="187"/>
      <c r="E50" s="183"/>
      <c r="F50" s="187"/>
    </row>
    <row r="51" spans="1:6" ht="59.25" customHeight="1" x14ac:dyDescent="0.25">
      <c r="A51" s="183"/>
      <c r="B51" s="187"/>
      <c r="C51" s="183"/>
      <c r="D51" s="187"/>
      <c r="E51" s="183"/>
      <c r="F51" s="187"/>
    </row>
    <row r="52" spans="1:6" ht="54.75" customHeight="1" x14ac:dyDescent="0.25">
      <c r="A52" s="183"/>
      <c r="B52" s="187"/>
      <c r="C52" s="183"/>
      <c r="D52" s="187"/>
      <c r="E52" s="183"/>
      <c r="F52" s="187"/>
    </row>
    <row r="53" spans="1:6" ht="55.5" customHeight="1" x14ac:dyDescent="0.25">
      <c r="A53" s="183"/>
      <c r="B53" s="187"/>
      <c r="C53" s="183"/>
      <c r="D53" s="187"/>
      <c r="E53" s="183"/>
      <c r="F53" s="187"/>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 E17:E26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sheetPr>
  <dimension ref="A1:DG50"/>
  <sheetViews>
    <sheetView topLeftCell="A10" zoomScale="80" zoomScaleNormal="80" workbookViewId="0">
      <selection activeCell="C13" sqref="C13"/>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918"/>
      <c r="B1" s="938" t="str">
        <f>CONTEXTO!B1</f>
        <v>PROCESO: GESTIÓN EDUCATIVA</v>
      </c>
      <c r="C1" s="939"/>
      <c r="D1" s="940"/>
      <c r="E1" s="426" t="s">
        <v>478</v>
      </c>
      <c r="F1" s="426"/>
      <c r="G1" s="426"/>
      <c r="H1" s="845"/>
    </row>
    <row r="2" spans="1:111" customFormat="1" ht="15.75" customHeight="1" x14ac:dyDescent="0.3">
      <c r="A2" s="448"/>
      <c r="B2" s="941"/>
      <c r="C2" s="942"/>
      <c r="D2" s="943"/>
      <c r="E2" s="428" t="s">
        <v>471</v>
      </c>
      <c r="F2" s="428"/>
      <c r="G2" s="428"/>
      <c r="H2" s="846"/>
    </row>
    <row r="3" spans="1:111" customFormat="1" ht="36" customHeight="1" x14ac:dyDescent="0.3">
      <c r="A3" s="448"/>
      <c r="B3" s="941" t="s">
        <v>231</v>
      </c>
      <c r="C3" s="942"/>
      <c r="D3" s="943"/>
      <c r="E3" s="428" t="s">
        <v>472</v>
      </c>
      <c r="F3" s="428"/>
      <c r="G3" s="428"/>
      <c r="H3" s="846"/>
    </row>
    <row r="4" spans="1:111" customFormat="1" ht="15.75" customHeight="1" thickBot="1" x14ac:dyDescent="0.35">
      <c r="A4" s="449"/>
      <c r="B4" s="944"/>
      <c r="C4" s="945"/>
      <c r="D4" s="946"/>
      <c r="E4" s="466" t="s">
        <v>491</v>
      </c>
      <c r="F4" s="466"/>
      <c r="G4" s="466"/>
      <c r="H4" s="935"/>
    </row>
    <row r="5" spans="1:111" ht="14.4" thickBot="1" x14ac:dyDescent="0.3">
      <c r="A5" s="52"/>
      <c r="C5" s="31"/>
      <c r="D5" s="31"/>
      <c r="E5" s="31"/>
      <c r="F5" s="31"/>
      <c r="G5" s="31"/>
      <c r="H5" s="68"/>
    </row>
    <row r="6" spans="1:111" customFormat="1" ht="24" customHeight="1" x14ac:dyDescent="0.3">
      <c r="A6" s="925" t="str">
        <f>+CONTEXTO!A8</f>
        <v>PROCESO: GESTIÓN EDUCATIVA</v>
      </c>
      <c r="B6" s="926"/>
      <c r="C6" s="926"/>
      <c r="D6" s="926"/>
      <c r="E6" s="926"/>
      <c r="F6" s="926"/>
      <c r="G6" s="926"/>
      <c r="H6" s="927"/>
    </row>
    <row r="7" spans="1:111" customFormat="1" ht="72" customHeight="1" thickBot="1" x14ac:dyDescent="0.35">
      <c r="A7" s="928"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929"/>
      <c r="C7" s="929"/>
      <c r="D7" s="929"/>
      <c r="E7" s="929"/>
      <c r="F7" s="929"/>
      <c r="G7" s="929"/>
      <c r="H7" s="930"/>
    </row>
    <row r="8" spans="1:111" ht="14.4" thickBot="1" x14ac:dyDescent="0.3">
      <c r="A8" s="52"/>
      <c r="C8" s="31"/>
      <c r="D8" s="31"/>
      <c r="E8" s="31"/>
      <c r="F8" s="31"/>
      <c r="G8" s="31"/>
      <c r="H8" s="68"/>
    </row>
    <row r="9" spans="1:111" s="50" customFormat="1" ht="30" customHeight="1" x14ac:dyDescent="0.3">
      <c r="A9" s="947" t="s">
        <v>87</v>
      </c>
      <c r="B9" s="936" t="s">
        <v>232</v>
      </c>
      <c r="C9" s="937" t="s">
        <v>205</v>
      </c>
      <c r="D9" s="937" t="s">
        <v>214</v>
      </c>
      <c r="E9" s="937" t="s">
        <v>233</v>
      </c>
      <c r="F9" s="948" t="s">
        <v>234</v>
      </c>
      <c r="G9" s="948"/>
      <c r="H9" s="952" t="s">
        <v>235</v>
      </c>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row>
    <row r="10" spans="1:111" s="51" customFormat="1" ht="48.75" customHeight="1" x14ac:dyDescent="0.3">
      <c r="A10" s="947"/>
      <c r="B10" s="936"/>
      <c r="C10" s="937"/>
      <c r="D10" s="937"/>
      <c r="E10" s="937"/>
      <c r="F10" s="948"/>
      <c r="G10" s="948"/>
      <c r="H10" s="952"/>
    </row>
    <row r="11" spans="1:111" s="51" customFormat="1" ht="151.5" customHeight="1" x14ac:dyDescent="0.3">
      <c r="A11" s="931" t="str">
        <f>DESCRIPCION!A10</f>
        <v>Posibilidad de la utilizaciòn del cargo, para favorecer a un tercero en la realizaciòn de un tramite</v>
      </c>
      <c r="B11" s="89" t="str">
        <f>DESCRIPCION!D10</f>
        <v>Trafico de influencias en los diferentes tràmites de la entidad</v>
      </c>
      <c r="C11" s="123" t="str">
        <f>'CONTROLES Y EVALUACIÓN'!C11:C17</f>
        <v>1. El Director(a) Administrativo y Financiero 2. Semestralmente 3, determina una estrategia de comunicación sobre la gratuidad y la facilidad para realizar 4,los tramites en el Sistema de Atención al Ciudadano SAC 5, para concientisar el no uso de tramitadores 6 evidenciado en la pagina WEB de la SEM</v>
      </c>
      <c r="D11" s="222" t="str">
        <f>'CONTROLES Y EVALUACIÓN'!H11:H17</f>
        <v>Débil</v>
      </c>
      <c r="E11" s="222" t="str">
        <f>'CONTROLES Y EVALUACIÓN'!I11:I17</f>
        <v>Moderado (Algunas veces se ejecuta)</v>
      </c>
      <c r="F11" s="122"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3">
        <f>IF(F11="Fuerte",100,IF(F11="Moderado",50,IF(F11="Débil",0," ")))</f>
        <v>0</v>
      </c>
      <c r="H11" s="723" t="str">
        <f>IF(G14=100,"Fuerte",IF(AND(G14&gt;=50,G14&lt;=99),"Moderado",IF(AND(G14&gt;0,G14&lt;=49),"Débil"," ")))</f>
        <v>Moderado</v>
      </c>
    </row>
    <row r="12" spans="1:111" s="51" customFormat="1" ht="182.25" customHeight="1" x14ac:dyDescent="0.3">
      <c r="A12" s="843"/>
      <c r="B12" s="89" t="str">
        <f>DESCRIPCION!D11</f>
        <v>No cumplimiento de tiempos establecidos por cada uno de los tramites, segùn la fecha de readicaciòn</v>
      </c>
      <c r="C12" s="123" t="str">
        <f>'CONTROLES Y EVALUACIÓN'!C22</f>
        <v>1. Director Administrativo y Financiero, Director de Calidad Educativa, Director de Cobertura Educativa, 2. Semestralmente, 3. Verifican el cumplimiento de tiempo en los tramites 4. Mediante revisiones aleatorias en la Plataforma SAC 5. identificando los terminados antes de tiempo 6. realizando un analisis de posible adelanto de tramites</v>
      </c>
      <c r="D12" s="90" t="str">
        <f>'CONTROLES Y EVALUACIÓN'!H22</f>
        <v>Fuerte</v>
      </c>
      <c r="E12" s="90" t="str">
        <f>'CONTROLES Y EVALUACIÓN'!I22</f>
        <v>Fuerte (Siempre se Ejecuta)</v>
      </c>
      <c r="F12" s="122"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3">
        <f t="shared" ref="G12" si="1">IF(F12="Fuerte",100,IF(F12="Moderado",50,IF(F12="Débil",0," ")))</f>
        <v>100</v>
      </c>
      <c r="H12" s="724"/>
    </row>
    <row r="13" spans="1:111" s="51" customFormat="1" ht="126" customHeight="1" x14ac:dyDescent="0.3">
      <c r="A13" s="844"/>
      <c r="B13" s="89">
        <f>DESCRIPCION!D12</f>
        <v>0</v>
      </c>
      <c r="C13" s="123">
        <f>'CONTROLES Y EVALUACIÓN'!C33</f>
        <v>0</v>
      </c>
      <c r="D13" s="90" t="str">
        <f>'CONTROLES Y EVALUACIÓN'!H33</f>
        <v xml:space="preserve"> </v>
      </c>
      <c r="E13" s="90" t="str">
        <f>'CONTROLES Y EVALUACIÓN'!I33</f>
        <v>Moderado (Algunas veces se ejecuta)</v>
      </c>
      <c r="F13" s="122" t="str">
        <f t="shared" si="0"/>
        <v xml:space="preserve"> </v>
      </c>
      <c r="G13" s="63" t="str">
        <f>IF(F13="Fuerte",100,IF(F13="Moderado",50,IF(F13="Débil",0," ")))</f>
        <v xml:space="preserve"> </v>
      </c>
      <c r="H13" s="724"/>
    </row>
    <row r="14" spans="1:111" s="51" customFormat="1" ht="30.75" customHeight="1" x14ac:dyDescent="0.3">
      <c r="A14" s="954"/>
      <c r="B14" s="955"/>
      <c r="C14" s="955"/>
      <c r="D14" s="955"/>
      <c r="E14" s="955"/>
      <c r="F14" s="956"/>
      <c r="G14" s="224">
        <f>AVERAGE(G11:G13)</f>
        <v>50</v>
      </c>
      <c r="H14" s="953"/>
    </row>
    <row r="15" spans="1:111" s="51" customFormat="1" ht="153.75" customHeight="1" x14ac:dyDescent="0.3">
      <c r="A15" s="870">
        <f>DESCRIPCION!A13</f>
        <v>0</v>
      </c>
      <c r="B15" s="89">
        <f>DESCRIPCION!D13</f>
        <v>0</v>
      </c>
      <c r="C15" s="123">
        <f>'CONTROLES Y EVALUACIÓN'!C44</f>
        <v>0</v>
      </c>
      <c r="D15" s="90" t="str">
        <f>'CONTROLES Y EVALUACIÓN'!H44</f>
        <v xml:space="preserve"> </v>
      </c>
      <c r="E15" s="90" t="str">
        <f>'CONTROLES Y EVALUACIÓN'!I44</f>
        <v>Moderado (Algunas veces se ejecuta)</v>
      </c>
      <c r="F15" s="122" t="str">
        <f>'CONTROLES Y EVALUACIÓN'!J44</f>
        <v xml:space="preserve"> </v>
      </c>
      <c r="G15" s="63" t="str">
        <f>IF(F15="Fuerte",100,IF(F15="Moderado",50,IF(F15="Débil",0," ")))</f>
        <v xml:space="preserve"> </v>
      </c>
      <c r="H15" s="723" t="e">
        <f>IF(G18=100,"Fuerte",IF(AND(G18&gt;=50,G18&lt;=99),"Moderado",IF(AND(G18&gt;0,G18&lt;=49),"Débil"," ")))</f>
        <v>#DIV/0!</v>
      </c>
    </row>
    <row r="16" spans="1:111" s="51" customFormat="1" ht="153.75" customHeight="1" x14ac:dyDescent="0.3">
      <c r="A16" s="870"/>
      <c r="B16" s="89">
        <f>DESCRIPCION!D14</f>
        <v>0</v>
      </c>
      <c r="C16" s="123">
        <f>'CONTROLES Y EVALUACIÓN'!C55</f>
        <v>0</v>
      </c>
      <c r="D16" s="90" t="str">
        <f>'CONTROLES Y EVALUACIÓN'!H55</f>
        <v xml:space="preserve"> </v>
      </c>
      <c r="E16" s="90" t="str">
        <f>'CONTROLES Y EVALUACIÓN'!I55</f>
        <v>Moderado (Algunas veces se ejecuta)</v>
      </c>
      <c r="F16" s="122" t="str">
        <f>'CONTROLES Y EVALUACIÓN'!J55</f>
        <v xml:space="preserve"> </v>
      </c>
      <c r="G16" s="63" t="str">
        <f t="shared" ref="G16:G17" si="2">IF(F16="Fuerte",100,IF(F16="Moderado",50,IF(F16="Débil",0," ")))</f>
        <v xml:space="preserve"> </v>
      </c>
      <c r="H16" s="724"/>
    </row>
    <row r="17" spans="1:8" s="51" customFormat="1" ht="162" customHeight="1" x14ac:dyDescent="0.3">
      <c r="A17" s="870"/>
      <c r="B17" s="89">
        <f>DESCRIPCION!D15</f>
        <v>0</v>
      </c>
      <c r="C17" s="123"/>
      <c r="D17" s="90"/>
      <c r="E17" s="90"/>
      <c r="F17" s="122"/>
      <c r="G17" s="63" t="str">
        <f t="shared" si="2"/>
        <v xml:space="preserve"> </v>
      </c>
      <c r="H17" s="724"/>
    </row>
    <row r="18" spans="1:8" s="51" customFormat="1" ht="36" customHeight="1" x14ac:dyDescent="0.3">
      <c r="A18" s="957"/>
      <c r="B18" s="958"/>
      <c r="C18" s="958"/>
      <c r="D18" s="958"/>
      <c r="E18" s="958"/>
      <c r="F18" s="959"/>
      <c r="G18" s="124" t="e">
        <f>AVERAGE(G15:G17)</f>
        <v>#DIV/0!</v>
      </c>
      <c r="H18" s="953"/>
    </row>
    <row r="19" spans="1:8" s="51" customFormat="1" ht="135" customHeight="1" x14ac:dyDescent="0.3">
      <c r="A19" s="931">
        <f>DESCRIPCION!A16</f>
        <v>0</v>
      </c>
      <c r="B19" s="89">
        <f>DESCRIPCION!D16</f>
        <v>0</v>
      </c>
      <c r="C19" s="123">
        <f>+('CONTROLES Y EVALUACIÓN'!C66)</f>
        <v>0</v>
      </c>
      <c r="D19" s="90" t="str">
        <f>'CONTROLES Y EVALUACIÓN'!H77</f>
        <v xml:space="preserve"> </v>
      </c>
      <c r="E19" s="90" t="str">
        <f>'CONTROLES Y EVALUACIÓN'!I77</f>
        <v>Fuerte (Siempre se Ejecuta)</v>
      </c>
      <c r="F19" s="122" t="str">
        <f>'CONTROLES Y EVALUACIÓN'!J77</f>
        <v xml:space="preserve"> </v>
      </c>
      <c r="G19" s="63" t="str">
        <f>IF(F19="Fuerte",100,IF(F19="Moderado",50,IF(F19="Débil",0," ")))</f>
        <v xml:space="preserve"> </v>
      </c>
      <c r="H19" s="949" t="e">
        <f>IF(G22=100,"Fuerte",IF(AND(G22&gt;=50,G22&lt;=99),"Moderado",IF(AND(G22&gt;=0,G22&lt;=49),"Débil"," ")))</f>
        <v>#DIV/0!</v>
      </c>
    </row>
    <row r="20" spans="1:8" s="51" customFormat="1" ht="114" customHeight="1" x14ac:dyDescent="0.3">
      <c r="A20" s="843"/>
      <c r="B20" s="89">
        <f>DESCRIPCION!D17</f>
        <v>0</v>
      </c>
      <c r="C20" s="123">
        <f>+('CONTROLES Y EVALUACIÓN'!C77)</f>
        <v>0</v>
      </c>
      <c r="D20" s="90" t="str">
        <f>'CONTROLES Y EVALUACIÓN'!H88</f>
        <v xml:space="preserve"> </v>
      </c>
      <c r="E20" s="90" t="str">
        <f>'CONTROLES Y EVALUACIÓN'!I88</f>
        <v>Fuerte (Siempre se Ejecuta)</v>
      </c>
      <c r="F20" s="122" t="str">
        <f>'CONTROLES Y EVALUACIÓN'!J88</f>
        <v xml:space="preserve"> </v>
      </c>
      <c r="G20" s="63" t="str">
        <f t="shared" ref="G20:G21" si="3">IF(F20="Fuerte",100,IF(F20="Moderado",50,IF(F20="Débil",0," ")))</f>
        <v xml:space="preserve"> </v>
      </c>
      <c r="H20" s="950"/>
    </row>
    <row r="21" spans="1:8" s="51" customFormat="1" ht="114" customHeight="1" x14ac:dyDescent="0.3">
      <c r="A21" s="844"/>
      <c r="B21" s="89">
        <f>DESCRIPCION!D18</f>
        <v>0</v>
      </c>
      <c r="C21" s="123">
        <f>'CONTROLES Y EVALUACIÓN'!C99</f>
        <v>0</v>
      </c>
      <c r="D21" s="90"/>
      <c r="E21" s="90"/>
      <c r="F21" s="122"/>
      <c r="G21" s="63" t="str">
        <f t="shared" si="3"/>
        <v xml:space="preserve"> </v>
      </c>
      <c r="H21" s="950"/>
    </row>
    <row r="22" spans="1:8" s="51" customFormat="1" ht="33.75" customHeight="1" x14ac:dyDescent="0.3">
      <c r="A22" s="932"/>
      <c r="B22" s="933"/>
      <c r="C22" s="933"/>
      <c r="D22" s="933"/>
      <c r="E22" s="933"/>
      <c r="F22" s="934"/>
      <c r="G22" s="125" t="e">
        <f>AVERAGE(G19:G21)</f>
        <v>#DIV/0!</v>
      </c>
      <c r="H22" s="951"/>
    </row>
    <row r="23" spans="1:8" s="51" customFormat="1" ht="113.25" customHeight="1" x14ac:dyDescent="0.3">
      <c r="A23" s="931" t="str">
        <f>DESCRIPCION!A19</f>
        <v>d</v>
      </c>
      <c r="B23" s="89">
        <f>DESCRIPCION!D19</f>
        <v>0</v>
      </c>
      <c r="C23" s="123">
        <f>'CONTROLES Y EVALUACIÓN'!C110</f>
        <v>0</v>
      </c>
      <c r="D23" s="90" t="str">
        <f>'CONTROLES Y EVALUACIÓN'!H110</f>
        <v xml:space="preserve"> </v>
      </c>
      <c r="E23" s="90" t="str">
        <f>'CONTROLES Y EVALUACIÓN'!I110</f>
        <v>Seleccionar</v>
      </c>
      <c r="F23" s="122" t="str">
        <f>'CONTROLES Y EVALUACIÓN'!J110</f>
        <v xml:space="preserve"> </v>
      </c>
      <c r="G23" s="63" t="str">
        <f>IF(F23="Fuerte",100,IF(F23="Moderado",50,IF(F23="Débil",0," ")))</f>
        <v xml:space="preserve"> </v>
      </c>
      <c r="H23" s="723" t="e">
        <f>IF(G26=100,"Fuerte",IF(AND(G26&gt;=50,G26&lt;=99),"Moderado",IF(AND(G26&gt;0,G26&lt;=49),"Débil"," ")))</f>
        <v>#DIV/0!</v>
      </c>
    </row>
    <row r="24" spans="1:8" ht="113.25" customHeight="1" x14ac:dyDescent="0.25">
      <c r="A24" s="843"/>
      <c r="B24" s="89">
        <f>DESCRIPCION!D20</f>
        <v>0</v>
      </c>
      <c r="C24" s="123">
        <f>'CONTROLES Y EVALUACIÓN'!C121</f>
        <v>0</v>
      </c>
      <c r="D24" s="90" t="str">
        <f>'CONTROLES Y EVALUACIÓN'!H121</f>
        <v xml:space="preserve"> </v>
      </c>
      <c r="E24" s="90" t="str">
        <f>'CONTROLES Y EVALUACIÓN'!I121</f>
        <v>Seleccionar</v>
      </c>
      <c r="F24" s="122" t="str">
        <f>'CONTROLES Y EVALUACIÓN'!J121</f>
        <v xml:space="preserve"> </v>
      </c>
      <c r="G24" s="63" t="str">
        <f t="shared" ref="G24:G25" si="4">IF(F24="Fuerte",100,IF(F24="Moderado",50,IF(F24="Débil",0," ")))</f>
        <v xml:space="preserve"> </v>
      </c>
      <c r="H24" s="724"/>
    </row>
    <row r="25" spans="1:8" ht="123.75" customHeight="1" x14ac:dyDescent="0.25">
      <c r="A25" s="844"/>
      <c r="B25" s="89">
        <f>DESCRIPCION!D21</f>
        <v>0</v>
      </c>
      <c r="C25" s="123">
        <f>'CONTROLES Y EVALUACIÓN'!C132</f>
        <v>0</v>
      </c>
      <c r="D25" s="90" t="str">
        <f>'CONTROLES Y EVALUACIÓN'!H132</f>
        <v xml:space="preserve"> </v>
      </c>
      <c r="E25" s="90" t="str">
        <f>'CONTROLES Y EVALUACIÓN'!I132</f>
        <v>Seleccionar</v>
      </c>
      <c r="F25" s="122" t="str">
        <f>'CONTROLES Y EVALUACIÓN'!J132</f>
        <v xml:space="preserve"> </v>
      </c>
      <c r="G25" s="63" t="str">
        <f t="shared" si="4"/>
        <v xml:space="preserve"> </v>
      </c>
      <c r="H25" s="724"/>
    </row>
    <row r="26" spans="1:8" ht="31.5" customHeight="1" x14ac:dyDescent="0.25">
      <c r="A26" s="932"/>
      <c r="B26" s="933"/>
      <c r="C26" s="933"/>
      <c r="D26" s="933"/>
      <c r="E26" s="933"/>
      <c r="F26" s="934"/>
      <c r="G26" s="125" t="e">
        <f>AVERAGE(G23:G25)</f>
        <v>#DIV/0!</v>
      </c>
      <c r="H26" s="724"/>
    </row>
    <row r="27" spans="1:8" ht="112.5" customHeight="1" x14ac:dyDescent="0.25">
      <c r="A27" s="931" t="str">
        <f>DESCRIPCION!A22</f>
        <v>e</v>
      </c>
      <c r="B27" s="89">
        <f>DESCRIPCION!D22</f>
        <v>0</v>
      </c>
      <c r="C27" s="123">
        <f>'CONTROLES Y EVALUACIÓN'!C143</f>
        <v>0</v>
      </c>
      <c r="D27" s="90" t="str">
        <f>'CONTROLES Y EVALUACIÓN'!H143</f>
        <v xml:space="preserve"> </v>
      </c>
      <c r="E27" s="90" t="str">
        <f>'CONTROLES Y EVALUACIÓN'!I143</f>
        <v>Seleccionar</v>
      </c>
      <c r="F27" s="122" t="str">
        <f>'CONTROLES Y EVALUACIÓN'!J143</f>
        <v xml:space="preserve"> </v>
      </c>
      <c r="G27" s="63" t="str">
        <f>IF(F27="Fuerte",100,IF(F27="Moderado",50,IF(F27="Débil",0," ")))</f>
        <v xml:space="preserve"> </v>
      </c>
      <c r="H27" s="723" t="e">
        <f>IF(G30=100,"Fuerte",IF(AND(G30&gt;=50,G30&lt;=99),"Moderado",IF(AND(G30&gt;0,G30&lt;=49),"Débil"," ")))</f>
        <v>#DIV/0!</v>
      </c>
    </row>
    <row r="28" spans="1:8" ht="99.75" customHeight="1" x14ac:dyDescent="0.25">
      <c r="A28" s="843"/>
      <c r="B28" s="89">
        <f>DESCRIPCION!D23</f>
        <v>0</v>
      </c>
      <c r="C28" s="123">
        <f>'CONTROLES Y EVALUACIÓN'!C154</f>
        <v>0</v>
      </c>
      <c r="D28" s="90" t="str">
        <f>'CONTROLES Y EVALUACIÓN'!H154</f>
        <v xml:space="preserve"> </v>
      </c>
      <c r="E28" s="90" t="str">
        <f>'CONTROLES Y EVALUACIÓN'!I154</f>
        <v>Seleccionar</v>
      </c>
      <c r="F28" s="122" t="str">
        <f>'CONTROLES Y EVALUACIÓN'!J154</f>
        <v xml:space="preserve"> </v>
      </c>
      <c r="G28" s="63" t="str">
        <f t="shared" ref="G28:G29" si="5">IF(F28="Fuerte",100,IF(F28="Moderado",50,IF(F28="Débil",0," ")))</f>
        <v xml:space="preserve"> </v>
      </c>
      <c r="H28" s="724"/>
    </row>
    <row r="29" spans="1:8" ht="96.75" customHeight="1" x14ac:dyDescent="0.25">
      <c r="A29" s="844"/>
      <c r="B29" s="89">
        <f>DESCRIPCION!D24</f>
        <v>0</v>
      </c>
      <c r="C29" s="123">
        <f>'CONTROLES Y EVALUACIÓN'!C165</f>
        <v>0</v>
      </c>
      <c r="D29" s="90" t="str">
        <f>'CONTROLES Y EVALUACIÓN'!H165</f>
        <v xml:space="preserve"> </v>
      </c>
      <c r="E29" s="90" t="str">
        <f>'CONTROLES Y EVALUACIÓN'!I165</f>
        <v>Seleccionar</v>
      </c>
      <c r="F29" s="122" t="str">
        <f>'CONTROLES Y EVALUACIÓN'!J165</f>
        <v xml:space="preserve"> </v>
      </c>
      <c r="G29" s="63" t="str">
        <f t="shared" si="5"/>
        <v xml:space="preserve"> </v>
      </c>
      <c r="H29" s="724"/>
    </row>
    <row r="30" spans="1:8" ht="24" customHeight="1" x14ac:dyDescent="0.25">
      <c r="A30" s="932"/>
      <c r="B30" s="933"/>
      <c r="C30" s="933"/>
      <c r="D30" s="933"/>
      <c r="E30" s="933"/>
      <c r="F30" s="934"/>
      <c r="G30" s="125" t="e">
        <f>AVERAGE(G27:G29)</f>
        <v>#DIV/0!</v>
      </c>
      <c r="H30" s="724"/>
    </row>
    <row r="31" spans="1:8" ht="120" customHeight="1" x14ac:dyDescent="0.25">
      <c r="A31" s="931" t="str">
        <f>DESCRIPCION!A25</f>
        <v>f</v>
      </c>
      <c r="B31" s="89">
        <f>DESCRIPCION!D25</f>
        <v>0</v>
      </c>
      <c r="C31" s="123">
        <f>'CONTROLES Y EVALUACIÓN'!C176</f>
        <v>0</v>
      </c>
      <c r="D31" s="90" t="str">
        <f>'CONTROLES Y EVALUACIÓN'!H176</f>
        <v>Débil</v>
      </c>
      <c r="E31" s="90" t="str">
        <f>'CONTROLES Y EVALUACIÓN'!I176</f>
        <v>Fuerte (Siempre se Ejecuta)</v>
      </c>
      <c r="F31" s="122" t="str">
        <f>'CONTROLES Y EVALUACIÓN'!J176</f>
        <v>Débil</v>
      </c>
      <c r="G31" s="63">
        <f>IF(F31="Fuerte",100,IF(F31="Moderado",50,IF(F31="Débil",0," ")))</f>
        <v>0</v>
      </c>
      <c r="H31" s="723" t="str">
        <f>IF(G34=100,"Fuerte",IF(AND(G34&gt;=50,G34&lt;=99),"Moderado",IF(AND(G34&gt;0,G34&lt;=49),"Débil"," ")))</f>
        <v xml:space="preserve"> </v>
      </c>
    </row>
    <row r="32" spans="1:8" ht="114" customHeight="1" x14ac:dyDescent="0.25">
      <c r="A32" s="843"/>
      <c r="B32" s="89">
        <f>DESCRIPCION!B26</f>
        <v>0</v>
      </c>
      <c r="C32" s="123">
        <f>'CONTROLES Y EVALUACIÓN'!C187</f>
        <v>0</v>
      </c>
      <c r="D32" s="90" t="str">
        <f>'CONTROLES Y EVALUACIÓN'!H187</f>
        <v xml:space="preserve"> </v>
      </c>
      <c r="E32" s="90" t="str">
        <f>'CONTROLES Y EVALUACIÓN'!I187</f>
        <v>Seleccionar</v>
      </c>
      <c r="F32" s="122" t="str">
        <f>'CONTROLES Y EVALUACIÓN'!J187</f>
        <v xml:space="preserve"> </v>
      </c>
      <c r="G32" s="63" t="str">
        <f t="shared" ref="G32:G33" si="6">IF(F32="Fuerte",100,IF(F32="Moderado",50,IF(F32="Débil",0," ")))</f>
        <v xml:space="preserve"> </v>
      </c>
      <c r="H32" s="724"/>
    </row>
    <row r="33" spans="1:8" ht="100.5" customHeight="1" x14ac:dyDescent="0.25">
      <c r="A33" s="844"/>
      <c r="B33" s="89">
        <f>DESCRIPCION!B27</f>
        <v>0</v>
      </c>
      <c r="C33" s="123">
        <f>'CONTROLES Y EVALUACIÓN'!C198</f>
        <v>0</v>
      </c>
      <c r="D33" s="90" t="str">
        <f>'CONTROLES Y EVALUACIÓN'!H198</f>
        <v xml:space="preserve"> </v>
      </c>
      <c r="E33" s="90" t="str">
        <f>'CONTROLES Y EVALUACIÓN'!I198</f>
        <v>Seleccionar</v>
      </c>
      <c r="F33" s="122" t="str">
        <f>'CONTROLES Y EVALUACIÓN'!J198</f>
        <v xml:space="preserve"> </v>
      </c>
      <c r="G33" s="63" t="str">
        <f t="shared" si="6"/>
        <v xml:space="preserve"> </v>
      </c>
      <c r="H33" s="724"/>
    </row>
    <row r="34" spans="1:8" ht="30" customHeight="1" x14ac:dyDescent="0.25">
      <c r="A34" s="932"/>
      <c r="B34" s="933"/>
      <c r="C34" s="933"/>
      <c r="D34" s="933"/>
      <c r="E34" s="933"/>
      <c r="F34" s="934"/>
      <c r="G34" s="125">
        <f>AVERAGE(G31:G33)</f>
        <v>0</v>
      </c>
      <c r="H34" s="724"/>
    </row>
    <row r="35" spans="1:8" ht="107.25" customHeight="1" x14ac:dyDescent="0.25">
      <c r="A35" s="931" t="str">
        <f>DESCRIPCION!A28</f>
        <v>g</v>
      </c>
      <c r="B35" s="89">
        <f>DESCRIPCION!D28</f>
        <v>0</v>
      </c>
      <c r="C35" s="123">
        <f>'CONTROLES Y EVALUACIÓN'!C209</f>
        <v>0</v>
      </c>
      <c r="D35" s="90" t="str">
        <f>'CONTROLES Y EVALUACIÓN'!H209</f>
        <v xml:space="preserve"> </v>
      </c>
      <c r="E35" s="90" t="str">
        <f>'CONTROLES Y EVALUACIÓN'!I209</f>
        <v>Seleccionar</v>
      </c>
      <c r="F35" s="122" t="str">
        <f>'CONTROLES Y EVALUACIÓN'!J209</f>
        <v xml:space="preserve"> </v>
      </c>
      <c r="G35" s="63" t="str">
        <f>IF(F35="Fuerte",100,IF(F35="Moderado",50,IF(F35="Débil",0," ")))</f>
        <v xml:space="preserve"> </v>
      </c>
      <c r="H35" s="723" t="e">
        <f>IF(G38=100,"Fuerte",IF(AND(G38&gt;=50,G38&lt;=99),"Moderado",IF(AND(G38&gt;0,G38&lt;=49),"Débil"," ")))</f>
        <v>#DIV/0!</v>
      </c>
    </row>
    <row r="36" spans="1:8" ht="108.75" customHeight="1" x14ac:dyDescent="0.25">
      <c r="A36" s="843"/>
      <c r="B36" s="89">
        <f>DESCRIPCION!D29</f>
        <v>0</v>
      </c>
      <c r="C36" s="123">
        <f>'CONTROLES Y EVALUACIÓN'!C220</f>
        <v>0</v>
      </c>
      <c r="D36" s="90" t="str">
        <f>'CONTROLES Y EVALUACIÓN'!H220</f>
        <v xml:space="preserve"> </v>
      </c>
      <c r="E36" s="90" t="str">
        <f>'CONTROLES Y EVALUACIÓN'!I220</f>
        <v>Moderado (Algunas veces se ejecuta)</v>
      </c>
      <c r="F36" s="122" t="str">
        <f>'CONTROLES Y EVALUACIÓN'!J220</f>
        <v xml:space="preserve"> </v>
      </c>
      <c r="G36" s="63" t="str">
        <f t="shared" ref="G36:G37" si="7">IF(F36="Fuerte",100,IF(F36="Moderado",50,IF(F36="Débil",0," ")))</f>
        <v xml:space="preserve"> </v>
      </c>
      <c r="H36" s="724"/>
    </row>
    <row r="37" spans="1:8" ht="111" customHeight="1" x14ac:dyDescent="0.25">
      <c r="A37" s="844"/>
      <c r="B37" s="89">
        <f>DESCRIPCION!D30</f>
        <v>0</v>
      </c>
      <c r="C37" s="123">
        <f>'CONTROLES Y EVALUACIÓN'!C231</f>
        <v>0</v>
      </c>
      <c r="D37" s="90" t="str">
        <f>'CONTROLES Y EVALUACIÓN'!H231</f>
        <v xml:space="preserve"> </v>
      </c>
      <c r="E37" s="90" t="str">
        <f>'CONTROLES Y EVALUACIÓN'!I231</f>
        <v>Seleccionar</v>
      </c>
      <c r="F37" s="122" t="str">
        <f>'CONTROLES Y EVALUACIÓN'!J231</f>
        <v xml:space="preserve"> </v>
      </c>
      <c r="G37" s="63" t="str">
        <f t="shared" si="7"/>
        <v xml:space="preserve"> </v>
      </c>
      <c r="H37" s="724"/>
    </row>
    <row r="38" spans="1:8" ht="31.5" customHeight="1" x14ac:dyDescent="0.25">
      <c r="A38" s="932"/>
      <c r="B38" s="933"/>
      <c r="C38" s="933"/>
      <c r="D38" s="933"/>
      <c r="E38" s="933"/>
      <c r="F38" s="934"/>
      <c r="G38" s="125" t="e">
        <f>AVERAGE(G35:G37)</f>
        <v>#DIV/0!</v>
      </c>
      <c r="H38" s="724"/>
    </row>
    <row r="39" spans="1:8" ht="85.5" customHeight="1" x14ac:dyDescent="0.25">
      <c r="A39" s="931" t="str">
        <f>DESCRIPCION!A31</f>
        <v>h</v>
      </c>
      <c r="B39" s="89">
        <f>DESCRIPCION!D31</f>
        <v>0</v>
      </c>
      <c r="C39" s="123">
        <f>'CONTROLES Y EVALUACIÓN'!C242</f>
        <v>0</v>
      </c>
      <c r="D39" s="90" t="str">
        <f>'CONTROLES Y EVALUACIÓN'!H242</f>
        <v xml:space="preserve"> </v>
      </c>
      <c r="E39" s="90" t="str">
        <f>'CONTROLES Y EVALUACIÓN'!I242</f>
        <v>Seleccionar</v>
      </c>
      <c r="F39" s="122" t="str">
        <f>'CONTROLES Y EVALUACIÓN'!J242</f>
        <v xml:space="preserve"> </v>
      </c>
      <c r="G39" s="63" t="str">
        <f>IF(F39="Fuerte",100,IF(F39="Moderado",50,IF(F39="Débil",0," ")))</f>
        <v xml:space="preserve"> </v>
      </c>
      <c r="H39" s="723" t="e">
        <f>IF(G42=100,"Fuerte",IF(AND(G42&gt;=50,G42&lt;=99),"Moderado",IF(AND(G42&gt;0,G42&lt;=49),"Débil"," ")))</f>
        <v>#DIV/0!</v>
      </c>
    </row>
    <row r="40" spans="1:8" ht="92.25" customHeight="1" x14ac:dyDescent="0.25">
      <c r="A40" s="843"/>
      <c r="B40" s="89">
        <f>DESCRIPCION!D32</f>
        <v>0</v>
      </c>
      <c r="C40" s="123">
        <f>'CONTROLES Y EVALUACIÓN'!C253</f>
        <v>0</v>
      </c>
      <c r="D40" s="90" t="str">
        <f>'CONTROLES Y EVALUACIÓN'!H253</f>
        <v xml:space="preserve"> </v>
      </c>
      <c r="E40" s="90" t="str">
        <f>'CONTROLES Y EVALUACIÓN'!I253</f>
        <v>Seleccionar</v>
      </c>
      <c r="F40" s="122" t="str">
        <f>'CONTROLES Y EVALUACIÓN'!J253</f>
        <v xml:space="preserve"> </v>
      </c>
      <c r="G40" s="63" t="str">
        <f t="shared" ref="G40" si="8">IF(F40="Fuerte",100,IF(F40="Moderado",50,IF(F40="Débil",0," ")))</f>
        <v xml:space="preserve"> </v>
      </c>
      <c r="H40" s="724"/>
    </row>
    <row r="41" spans="1:8" ht="86.25" customHeight="1" x14ac:dyDescent="0.25">
      <c r="A41" s="844"/>
      <c r="B41" s="89">
        <f>DESCRIPCION!D33</f>
        <v>0</v>
      </c>
      <c r="C41" s="123">
        <f>'CONTROLES Y EVALUACIÓN'!C264</f>
        <v>0</v>
      </c>
      <c r="D41" s="90" t="str">
        <f>'CONTROLES Y EVALUACIÓN'!H264</f>
        <v xml:space="preserve"> </v>
      </c>
      <c r="E41" s="90" t="str">
        <f>'CONTROLES Y EVALUACIÓN'!I264</f>
        <v>Seleccionar</v>
      </c>
      <c r="F41" s="122" t="str">
        <f>'CONTROLES Y EVALUACIÓN'!J264</f>
        <v xml:space="preserve"> </v>
      </c>
      <c r="G41" s="63" t="str">
        <f>IF(F41="Fuerte",100,IF(F41="Moderado",50,IF(F41="Débil",0," ")))</f>
        <v xml:space="preserve"> </v>
      </c>
      <c r="H41" s="724"/>
    </row>
    <row r="42" spans="1:8" ht="28.5" customHeight="1" x14ac:dyDescent="0.25">
      <c r="A42" s="932"/>
      <c r="B42" s="933"/>
      <c r="C42" s="933"/>
      <c r="D42" s="933"/>
      <c r="E42" s="933"/>
      <c r="F42" s="934"/>
      <c r="G42" s="125" t="e">
        <f>AVERAGE(G39:G41)</f>
        <v>#DIV/0!</v>
      </c>
      <c r="H42" s="724"/>
    </row>
    <row r="43" spans="1:8" ht="71.25" customHeight="1" x14ac:dyDescent="0.25">
      <c r="A43" s="931" t="str">
        <f>DESCRIPCION!A34</f>
        <v>i</v>
      </c>
      <c r="B43" s="89">
        <f>DESCRIPCION!D34</f>
        <v>0</v>
      </c>
      <c r="C43" s="123">
        <f>'CONTROLES Y EVALUACIÓN'!C275</f>
        <v>0</v>
      </c>
      <c r="D43" s="90" t="str">
        <f>'CONTROLES Y EVALUACIÓN'!H275</f>
        <v xml:space="preserve"> </v>
      </c>
      <c r="E43" s="90" t="str">
        <f>'CONTROLES Y EVALUACIÓN'!I275</f>
        <v>Seleccionar</v>
      </c>
      <c r="F43" s="122" t="str">
        <f>'CONTROLES Y EVALUACIÓN'!J275</f>
        <v xml:space="preserve"> </v>
      </c>
      <c r="G43" s="63" t="str">
        <f>IF(F43="Fuerte",100,IF(F43="Moderado",50,IF(F43="Débil",0," ")))</f>
        <v xml:space="preserve"> </v>
      </c>
      <c r="H43" s="723" t="e">
        <f>IF(G46=100,"Fuerte",IF(AND(G46&gt;=50,G46&lt;=99),"Moderado",IF(AND(G46&gt;0,G46&lt;=49),"Débil"," ")))</f>
        <v>#DIV/0!</v>
      </c>
    </row>
    <row r="44" spans="1:8" ht="91.5" customHeight="1" x14ac:dyDescent="0.25">
      <c r="A44" s="843"/>
      <c r="B44" s="89">
        <f>DESCRIPCION!D35</f>
        <v>0</v>
      </c>
      <c r="C44" s="123">
        <f>'CONTROLES Y EVALUACIÓN'!C286</f>
        <v>0</v>
      </c>
      <c r="D44" s="90" t="str">
        <f>'CONTROLES Y EVALUACIÓN'!H286</f>
        <v xml:space="preserve"> </v>
      </c>
      <c r="E44" s="90" t="str">
        <f>'CONTROLES Y EVALUACIÓN'!I286</f>
        <v>Seleccionar</v>
      </c>
      <c r="F44" s="122" t="str">
        <f>'CONTROLES Y EVALUACIÓN'!J286</f>
        <v xml:space="preserve"> </v>
      </c>
      <c r="G44" s="63" t="str">
        <f t="shared" ref="G44:G45" si="9">IF(F44="Fuerte",100,IF(F44="Moderado",50,IF(F44="Débil",0," ")))</f>
        <v xml:space="preserve"> </v>
      </c>
      <c r="H44" s="724"/>
    </row>
    <row r="45" spans="1:8" ht="85.5" customHeight="1" x14ac:dyDescent="0.25">
      <c r="A45" s="844"/>
      <c r="B45" s="89">
        <f>DESCRIPCION!D36</f>
        <v>0</v>
      </c>
      <c r="C45" s="123">
        <f>'CONTROLES Y EVALUACIÓN'!C297</f>
        <v>0</v>
      </c>
      <c r="D45" s="90" t="str">
        <f>'CONTROLES Y EVALUACIÓN'!H297</f>
        <v xml:space="preserve"> </v>
      </c>
      <c r="E45" s="90" t="str">
        <f>'CONTROLES Y EVALUACIÓN'!I297</f>
        <v>Seleccionar</v>
      </c>
      <c r="F45" s="122" t="str">
        <f>'CONTROLES Y EVALUACIÓN'!J297</f>
        <v xml:space="preserve"> </v>
      </c>
      <c r="G45" s="63" t="str">
        <f t="shared" si="9"/>
        <v xml:space="preserve"> </v>
      </c>
      <c r="H45" s="724"/>
    </row>
    <row r="46" spans="1:8" ht="33.75" customHeight="1" x14ac:dyDescent="0.25">
      <c r="A46" s="932"/>
      <c r="B46" s="933"/>
      <c r="C46" s="933"/>
      <c r="D46" s="933"/>
      <c r="E46" s="933"/>
      <c r="F46" s="934"/>
      <c r="G46" s="125" t="e">
        <f>AVERAGE(G43:G45)</f>
        <v>#DIV/0!</v>
      </c>
      <c r="H46" s="724"/>
    </row>
    <row r="47" spans="1:8" ht="107.25" customHeight="1" x14ac:dyDescent="0.25">
      <c r="A47" s="919" t="str">
        <f>DESCRIPCION!A37</f>
        <v>j</v>
      </c>
      <c r="B47" s="89">
        <f>DESCRIPCION!D37</f>
        <v>0</v>
      </c>
      <c r="C47" s="123">
        <f>'CONTROLES Y EVALUACIÓN'!C308</f>
        <v>0</v>
      </c>
      <c r="D47" s="90" t="str">
        <f>'CONTROLES Y EVALUACIÓN'!H308</f>
        <v xml:space="preserve"> </v>
      </c>
      <c r="E47" s="90" t="str">
        <f>'CONTROLES Y EVALUACIÓN'!I308</f>
        <v>Seleccionar</v>
      </c>
      <c r="F47" s="122" t="str">
        <f>'CONTROLES Y EVALUACIÓN'!J308</f>
        <v xml:space="preserve"> </v>
      </c>
      <c r="G47" s="63" t="str">
        <f>IF(F47="Fuerte",100,IF(F47="Moderado",50,IF(F47="Débil",0," ")))</f>
        <v xml:space="preserve"> </v>
      </c>
      <c r="H47" s="723" t="e">
        <f>IF(G50=100,"Fuerte",IF(AND(G50&gt;=50,G50&lt;=99),"Moderado",IF(AND(G50&gt;0,G50&lt;=49),"Débil"," ")))</f>
        <v>#DIV/0!</v>
      </c>
    </row>
    <row r="48" spans="1:8" ht="99.75" customHeight="1" x14ac:dyDescent="0.25">
      <c r="A48" s="920"/>
      <c r="B48" s="89">
        <f>DESCRIPCION!D38</f>
        <v>0</v>
      </c>
      <c r="C48" s="123">
        <f>'CONTROLES Y EVALUACIÓN'!C319</f>
        <v>0</v>
      </c>
      <c r="D48" s="90" t="str">
        <f>'CONTROLES Y EVALUACIÓN'!H319</f>
        <v xml:space="preserve"> </v>
      </c>
      <c r="E48" s="90" t="str">
        <f>'CONTROLES Y EVALUACIÓN'!I319</f>
        <v>Fuerte (Siempre se Ejecuta)</v>
      </c>
      <c r="F48" s="122" t="str">
        <f>'CONTROLES Y EVALUACIÓN'!J319</f>
        <v xml:space="preserve"> </v>
      </c>
      <c r="G48" s="63" t="str">
        <f t="shared" ref="G48:G49" si="10">IF(F48="Fuerte",100,IF(F48="Moderado",50,IF(F48="Débil",0," ")))</f>
        <v xml:space="preserve"> </v>
      </c>
      <c r="H48" s="724"/>
    </row>
    <row r="49" spans="1:8" ht="96" customHeight="1" x14ac:dyDescent="0.25">
      <c r="A49" s="921"/>
      <c r="B49" s="89">
        <f>DESCRIPCION!D39</f>
        <v>0</v>
      </c>
      <c r="C49" s="123">
        <f>'CONTROLES Y EVALUACIÓN'!C330</f>
        <v>0</v>
      </c>
      <c r="D49" s="90" t="str">
        <f>'CONTROLES Y EVALUACIÓN'!H330</f>
        <v xml:space="preserve"> </v>
      </c>
      <c r="E49" s="90" t="str">
        <f>'CONTROLES Y EVALUACIÓN'!I330</f>
        <v>Seleccionar</v>
      </c>
      <c r="F49" s="122" t="str">
        <f>'CONTROLES Y EVALUACIÓN'!J330</f>
        <v xml:space="preserve"> </v>
      </c>
      <c r="G49" s="63" t="str">
        <f t="shared" si="10"/>
        <v xml:space="preserve"> </v>
      </c>
      <c r="H49" s="724"/>
    </row>
    <row r="50" spans="1:8" ht="30.75" customHeight="1" thickBot="1" x14ac:dyDescent="0.3">
      <c r="A50" s="922"/>
      <c r="B50" s="923"/>
      <c r="C50" s="923"/>
      <c r="D50" s="923"/>
      <c r="E50" s="923"/>
      <c r="F50" s="924"/>
      <c r="G50" s="126" t="e">
        <f>AVERAGE(G47:G49)</f>
        <v>#DIV/0!</v>
      </c>
      <c r="H50" s="725"/>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sheetPr>
  <dimension ref="A1:X243"/>
  <sheetViews>
    <sheetView zoomScaleNormal="100" workbookViewId="0">
      <selection activeCell="G1" sqref="G1:I4"/>
    </sheetView>
  </sheetViews>
  <sheetFormatPr baseColWidth="10" defaultRowHeight="14.4" x14ac:dyDescent="0.3"/>
  <cols>
    <col min="8" max="9" width="10.44140625" customWidth="1"/>
    <col min="11" max="11" width="16" customWidth="1"/>
  </cols>
  <sheetData>
    <row r="1" spans="1:12" ht="15" customHeight="1" x14ac:dyDescent="0.3">
      <c r="A1" s="450"/>
      <c r="B1" s="605"/>
      <c r="C1" s="420" t="str">
        <f>CONTEXTO!B1</f>
        <v>PROCESO: GESTIÓN EDUCATIVA</v>
      </c>
      <c r="D1" s="420"/>
      <c r="E1" s="420"/>
      <c r="F1" s="420"/>
      <c r="G1" s="426" t="s">
        <v>470</v>
      </c>
      <c r="H1" s="426"/>
      <c r="I1" s="426"/>
      <c r="J1" s="826"/>
      <c r="K1" s="344"/>
      <c r="L1" s="1"/>
    </row>
    <row r="2" spans="1:12" x14ac:dyDescent="0.3">
      <c r="A2" s="451"/>
      <c r="B2" s="445"/>
      <c r="C2" s="421"/>
      <c r="D2" s="421"/>
      <c r="E2" s="421"/>
      <c r="F2" s="421"/>
      <c r="G2" s="428" t="s">
        <v>488</v>
      </c>
      <c r="H2" s="428"/>
      <c r="I2" s="428"/>
      <c r="J2" s="827"/>
      <c r="K2" s="345"/>
      <c r="L2" s="1"/>
    </row>
    <row r="3" spans="1:12" ht="15" customHeight="1" x14ac:dyDescent="0.3">
      <c r="A3" s="451"/>
      <c r="B3" s="445"/>
      <c r="C3" s="421" t="s">
        <v>32</v>
      </c>
      <c r="D3" s="421"/>
      <c r="E3" s="421"/>
      <c r="F3" s="421"/>
      <c r="G3" s="428" t="s">
        <v>472</v>
      </c>
      <c r="H3" s="428"/>
      <c r="I3" s="428"/>
      <c r="J3" s="827"/>
      <c r="K3" s="345"/>
      <c r="L3" s="1"/>
    </row>
    <row r="4" spans="1:12" x14ac:dyDescent="0.3">
      <c r="A4" s="451"/>
      <c r="B4" s="445"/>
      <c r="C4" s="421"/>
      <c r="D4" s="421"/>
      <c r="E4" s="421"/>
      <c r="F4" s="421"/>
      <c r="G4" s="428" t="s">
        <v>492</v>
      </c>
      <c r="H4" s="428"/>
      <c r="I4" s="428"/>
      <c r="J4" s="827"/>
      <c r="K4" s="345"/>
      <c r="L4" s="1"/>
    </row>
    <row r="5" spans="1:12" ht="15.6" x14ac:dyDescent="0.3">
      <c r="A5" s="407"/>
      <c r="B5" s="408"/>
      <c r="C5" s="408"/>
      <c r="D5" s="408"/>
      <c r="E5" s="408"/>
      <c r="F5" s="408"/>
      <c r="G5" s="408"/>
      <c r="H5" s="408"/>
      <c r="I5" s="408"/>
      <c r="J5" s="408"/>
      <c r="K5" s="409"/>
      <c r="L5" s="1"/>
    </row>
    <row r="6" spans="1:12" x14ac:dyDescent="0.3">
      <c r="A6" s="834" t="s">
        <v>119</v>
      </c>
      <c r="B6" s="835"/>
      <c r="C6" s="835"/>
      <c r="D6" s="835"/>
      <c r="E6" s="835"/>
      <c r="F6" s="835"/>
      <c r="G6" s="835"/>
      <c r="H6" s="835"/>
      <c r="I6" s="835"/>
      <c r="J6" s="835"/>
      <c r="K6" s="836"/>
      <c r="L6" s="1"/>
    </row>
    <row r="7" spans="1:12" x14ac:dyDescent="0.3">
      <c r="A7" s="834"/>
      <c r="B7" s="835"/>
      <c r="C7" s="835"/>
      <c r="D7" s="835"/>
      <c r="E7" s="835"/>
      <c r="F7" s="835"/>
      <c r="G7" s="835"/>
      <c r="H7" s="835"/>
      <c r="I7" s="835"/>
      <c r="J7" s="835"/>
      <c r="K7" s="836"/>
      <c r="L7" s="1"/>
    </row>
    <row r="8" spans="1:12" x14ac:dyDescent="0.3">
      <c r="A8" s="830" t="str">
        <f>CONTEXTO!A8</f>
        <v>PROCESO: GESTIÓN EDUCATIVA</v>
      </c>
      <c r="B8" s="411"/>
      <c r="C8" s="411"/>
      <c r="D8" s="411"/>
      <c r="E8" s="411"/>
      <c r="F8" s="411"/>
      <c r="G8" s="411"/>
      <c r="H8" s="411"/>
      <c r="I8" s="411"/>
      <c r="J8" s="411"/>
      <c r="K8" s="412"/>
      <c r="L8" s="1"/>
    </row>
    <row r="9" spans="1:12" ht="56.25" customHeight="1" thickBot="1" x14ac:dyDescent="0.35">
      <c r="A9" s="831"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9" s="832"/>
      <c r="C9" s="832"/>
      <c r="D9" s="832"/>
      <c r="E9" s="832"/>
      <c r="F9" s="832"/>
      <c r="G9" s="832"/>
      <c r="H9" s="832"/>
      <c r="I9" s="832"/>
      <c r="J9" s="832"/>
      <c r="K9" s="833"/>
      <c r="L9" s="1"/>
    </row>
    <row r="10" spans="1:12" ht="15" thickBot="1" x14ac:dyDescent="0.35">
      <c r="A10" s="828"/>
      <c r="B10" s="829"/>
      <c r="C10" s="829"/>
      <c r="D10" s="829"/>
      <c r="E10" s="829"/>
      <c r="F10" s="829"/>
      <c r="G10" s="829"/>
      <c r="H10" s="829"/>
      <c r="I10" s="829"/>
      <c r="J10" s="829"/>
      <c r="K10" s="829"/>
      <c r="L10" s="1"/>
    </row>
    <row r="11" spans="1:12" ht="15.75" customHeight="1" thickBot="1" x14ac:dyDescent="0.35">
      <c r="A11" s="973" t="s">
        <v>120</v>
      </c>
      <c r="B11" s="967" t="str">
        <f>DESCRIPCION!A10</f>
        <v>Posibilidad de la utilizaciòn del cargo, para favorecer a un tercero en la realizaciòn de un tramite</v>
      </c>
      <c r="C11" s="967"/>
      <c r="D11" s="967"/>
      <c r="E11" s="967"/>
      <c r="F11" s="967"/>
      <c r="G11" s="967"/>
      <c r="H11" s="968"/>
      <c r="I11" s="965" t="s">
        <v>349</v>
      </c>
      <c r="J11" s="966"/>
      <c r="K11" s="134" t="str">
        <f>IF(J18="x","EXTREMA",IF(J20="x","ALTA",IF(J22="x","MODERADA",IF(J24="x","BAJA",""))))</f>
        <v>EXTREMA</v>
      </c>
      <c r="L11" s="1"/>
    </row>
    <row r="12" spans="1:12" ht="16.2" thickBot="1" x14ac:dyDescent="0.35">
      <c r="A12" s="974"/>
      <c r="B12" s="969"/>
      <c r="C12" s="969"/>
      <c r="D12" s="969"/>
      <c r="E12" s="969"/>
      <c r="F12" s="969"/>
      <c r="G12" s="969"/>
      <c r="H12" s="970"/>
      <c r="I12" s="960" t="s">
        <v>350</v>
      </c>
      <c r="J12" s="961"/>
      <c r="K12" s="178" t="str">
        <f>'VALORACION RIESGOS INHERENTES'!K11</f>
        <v>EXTREMA</v>
      </c>
      <c r="L12" s="1"/>
    </row>
    <row r="13" spans="1:12" ht="16.2" thickBot="1" x14ac:dyDescent="0.35">
      <c r="A13" s="975"/>
      <c r="B13" s="779" t="s">
        <v>300</v>
      </c>
      <c r="C13" s="780"/>
      <c r="D13" s="780"/>
      <c r="E13" s="780"/>
      <c r="F13" s="780"/>
      <c r="G13" s="780"/>
      <c r="H13" s="780"/>
      <c r="I13" s="780"/>
      <c r="J13" s="783"/>
      <c r="K13" s="226" t="str">
        <f>'EVALUACIÓN SOLIDEZ CONTROLES'!H11</f>
        <v>Moderado</v>
      </c>
      <c r="L13" s="1"/>
    </row>
    <row r="14" spans="1:12" ht="16.2" thickBot="1" x14ac:dyDescent="0.35">
      <c r="A14" s="180" t="s">
        <v>122</v>
      </c>
      <c r="B14" s="181"/>
      <c r="C14" s="181"/>
      <c r="D14" s="223"/>
      <c r="E14" s="962" t="s">
        <v>250</v>
      </c>
      <c r="F14" s="963"/>
      <c r="G14" s="964"/>
      <c r="H14" s="779" t="s">
        <v>352</v>
      </c>
      <c r="I14" s="783"/>
      <c r="J14" s="784" t="s">
        <v>132</v>
      </c>
      <c r="K14" s="785"/>
      <c r="L14" s="1"/>
    </row>
    <row r="15" spans="1:12" ht="47.25" customHeight="1" x14ac:dyDescent="0.3">
      <c r="A15" s="162"/>
      <c r="B15" s="141"/>
      <c r="C15" s="163"/>
      <c r="D15" s="141"/>
      <c r="E15" s="141"/>
      <c r="F15" s="141"/>
      <c r="G15" s="141"/>
      <c r="H15" s="141"/>
      <c r="I15" s="141"/>
      <c r="J15" s="158"/>
      <c r="K15" s="159"/>
      <c r="L15" s="1"/>
    </row>
    <row r="16" spans="1:12" ht="39" customHeight="1" x14ac:dyDescent="0.3">
      <c r="A16" s="765" t="s">
        <v>122</v>
      </c>
      <c r="B16" s="141">
        <v>5</v>
      </c>
      <c r="C16" s="766"/>
      <c r="D16" s="745"/>
      <c r="E16" s="746"/>
      <c r="F16" s="746"/>
      <c r="G16" s="746"/>
      <c r="H16" s="141"/>
      <c r="I16" s="141"/>
      <c r="J16" s="760" t="s">
        <v>121</v>
      </c>
      <c r="K16" s="761"/>
      <c r="L16" s="1"/>
    </row>
    <row r="17" spans="1:24" x14ac:dyDescent="0.3">
      <c r="A17" s="765"/>
      <c r="B17" s="141" t="s">
        <v>124</v>
      </c>
      <c r="C17" s="767"/>
      <c r="D17" s="745"/>
      <c r="E17" s="746"/>
      <c r="F17" s="746"/>
      <c r="G17" s="746"/>
      <c r="H17" s="141"/>
      <c r="I17" s="141"/>
      <c r="J17" s="143"/>
      <c r="K17" s="144"/>
      <c r="L17" s="1"/>
    </row>
    <row r="18" spans="1:24" ht="28.2" x14ac:dyDescent="0.3">
      <c r="A18" s="765"/>
      <c r="B18" s="141">
        <v>4</v>
      </c>
      <c r="C18" s="768"/>
      <c r="D18" s="745"/>
      <c r="E18" s="745"/>
      <c r="F18" s="758"/>
      <c r="G18" s="746"/>
      <c r="H18" s="141"/>
      <c r="I18" s="141"/>
      <c r="J18" s="149" t="str">
        <f xml:space="preserve"> IF(OR(E16="X",F16="X",G16="x",F18="x",G18="X",F20="X",G20="X",G22="X" ),"x","")</f>
        <v>x</v>
      </c>
      <c r="K18" s="144" t="s">
        <v>123</v>
      </c>
      <c r="L18" s="1"/>
    </row>
    <row r="19" spans="1:24" ht="28.2" x14ac:dyDescent="0.3">
      <c r="A19" s="765"/>
      <c r="B19" s="141" t="s">
        <v>126</v>
      </c>
      <c r="C19" s="769"/>
      <c r="D19" s="745"/>
      <c r="E19" s="745"/>
      <c r="F19" s="758"/>
      <c r="G19" s="746"/>
      <c r="H19" s="141"/>
      <c r="I19" s="141"/>
      <c r="J19" s="150"/>
      <c r="K19" s="144"/>
      <c r="L19" s="1"/>
    </row>
    <row r="20" spans="1:24" ht="28.2" x14ac:dyDescent="0.3">
      <c r="A20" s="765"/>
      <c r="B20" s="141">
        <v>3</v>
      </c>
      <c r="C20" s="748"/>
      <c r="D20" s="743"/>
      <c r="E20" s="744"/>
      <c r="F20" s="758" t="s">
        <v>348</v>
      </c>
      <c r="G20" s="746"/>
      <c r="H20" s="141"/>
      <c r="I20" s="141"/>
      <c r="J20" s="151" t="str">
        <f xml:space="preserve"> IF(OR(C16="X",D16="X",D18="x",E18="x",E20="X",F22="X",F24="X",G24="X" ),"x","")</f>
        <v/>
      </c>
      <c r="K20" s="144" t="s">
        <v>125</v>
      </c>
      <c r="L20" s="1"/>
      <c r="X20" s="39"/>
    </row>
    <row r="21" spans="1:24" ht="28.2" x14ac:dyDescent="0.3">
      <c r="A21" s="765"/>
      <c r="B21" s="141" t="s">
        <v>128</v>
      </c>
      <c r="C21" s="759"/>
      <c r="D21" s="743"/>
      <c r="E21" s="745"/>
      <c r="F21" s="758"/>
      <c r="G21" s="746"/>
      <c r="H21" s="141"/>
      <c r="I21" s="141"/>
      <c r="J21" s="152"/>
      <c r="K21" s="144"/>
      <c r="L21" s="1"/>
    </row>
    <row r="22" spans="1:24" ht="28.2" x14ac:dyDescent="0.3">
      <c r="A22" s="765"/>
      <c r="B22" s="141">
        <v>2</v>
      </c>
      <c r="C22" s="748"/>
      <c r="D22" s="741"/>
      <c r="E22" s="742"/>
      <c r="F22" s="744"/>
      <c r="G22" s="746"/>
      <c r="H22" s="141"/>
      <c r="I22" s="141"/>
      <c r="J22" s="153" t="str">
        <f xml:space="preserve"> IF(OR(C18="X",D20="X",E22="x",E24="x" ),"x","")</f>
        <v/>
      </c>
      <c r="K22" s="144" t="s">
        <v>127</v>
      </c>
      <c r="L22" s="1"/>
    </row>
    <row r="23" spans="1:24" ht="28.2" x14ac:dyDescent="0.3">
      <c r="A23" s="765"/>
      <c r="B23" s="141" t="s">
        <v>250</v>
      </c>
      <c r="C23" s="759"/>
      <c r="D23" s="741"/>
      <c r="E23" s="743"/>
      <c r="F23" s="745"/>
      <c r="G23" s="746"/>
      <c r="H23" s="141"/>
      <c r="I23" s="141"/>
      <c r="J23" s="152"/>
      <c r="K23" s="144"/>
      <c r="L23" s="1"/>
    </row>
    <row r="24" spans="1:24" ht="28.2" x14ac:dyDescent="0.3">
      <c r="A24" s="765"/>
      <c r="B24" s="141">
        <v>1</v>
      </c>
      <c r="C24" s="748"/>
      <c r="D24" s="750"/>
      <c r="E24" s="752"/>
      <c r="F24" s="754"/>
      <c r="G24" s="756"/>
      <c r="H24" s="141"/>
      <c r="I24" s="141"/>
      <c r="J24" s="154" t="str">
        <f xml:space="preserve"> IF(OR(C20="X",C22="X",C24="x",D22="x",D24="x" ),"x","")</f>
        <v/>
      </c>
      <c r="K24" s="144" t="s">
        <v>129</v>
      </c>
      <c r="L24" s="1"/>
    </row>
    <row r="25" spans="1:24" x14ac:dyDescent="0.3">
      <c r="A25" s="765"/>
      <c r="B25" s="141" t="s">
        <v>130</v>
      </c>
      <c r="C25" s="749"/>
      <c r="D25" s="751"/>
      <c r="E25" s="753"/>
      <c r="F25" s="755"/>
      <c r="G25" s="757"/>
      <c r="H25" s="141"/>
      <c r="I25" s="141"/>
      <c r="J25" s="132"/>
      <c r="K25" s="133"/>
      <c r="L25" s="1"/>
    </row>
    <row r="26" spans="1:24" x14ac:dyDescent="0.3">
      <c r="A26" s="162"/>
      <c r="B26" s="141"/>
      <c r="C26" s="141">
        <v>1</v>
      </c>
      <c r="D26" s="141">
        <v>2</v>
      </c>
      <c r="E26" s="141">
        <v>3</v>
      </c>
      <c r="F26" s="141">
        <v>4</v>
      </c>
      <c r="G26" s="141">
        <v>5</v>
      </c>
      <c r="H26" s="141"/>
      <c r="I26" s="141"/>
      <c r="J26" s="838"/>
      <c r="K26" s="839"/>
      <c r="L26" s="1"/>
    </row>
    <row r="27" spans="1:24" x14ac:dyDescent="0.3">
      <c r="A27" s="162"/>
      <c r="B27" s="141"/>
      <c r="C27" s="141" t="s">
        <v>131</v>
      </c>
      <c r="D27" s="141" t="s">
        <v>132</v>
      </c>
      <c r="E27" s="141" t="s">
        <v>133</v>
      </c>
      <c r="F27" s="141" t="s">
        <v>134</v>
      </c>
      <c r="G27" s="141" t="s">
        <v>135</v>
      </c>
      <c r="H27" s="141"/>
      <c r="I27" s="141"/>
      <c r="J27" s="141"/>
      <c r="K27" s="159"/>
      <c r="L27" s="1"/>
    </row>
    <row r="28" spans="1:24" ht="15" customHeight="1" x14ac:dyDescent="0.3">
      <c r="A28" s="162"/>
      <c r="B28" s="141"/>
      <c r="C28" s="747" t="s">
        <v>136</v>
      </c>
      <c r="D28" s="747"/>
      <c r="E28" s="747"/>
      <c r="F28" s="747"/>
      <c r="G28" s="747"/>
      <c r="H28" s="141"/>
      <c r="I28" s="141"/>
      <c r="J28" s="141"/>
      <c r="K28" s="159"/>
      <c r="L28" s="1"/>
    </row>
    <row r="29" spans="1:24" ht="15" customHeight="1" x14ac:dyDescent="0.3">
      <c r="A29" s="162"/>
      <c r="B29" s="141"/>
      <c r="C29" s="747"/>
      <c r="D29" s="747"/>
      <c r="E29" s="747"/>
      <c r="F29" s="747"/>
      <c r="G29" s="747"/>
      <c r="H29" s="141"/>
      <c r="I29" s="141"/>
      <c r="J29" s="141"/>
      <c r="K29" s="159"/>
      <c r="L29" s="1"/>
    </row>
    <row r="30" spans="1:24" ht="15" thickBot="1" x14ac:dyDescent="0.35">
      <c r="A30" s="164"/>
      <c r="B30" s="165"/>
      <c r="C30" s="165"/>
      <c r="D30" s="165"/>
      <c r="E30" s="165"/>
      <c r="F30" s="165"/>
      <c r="G30" s="165"/>
      <c r="H30" s="165"/>
      <c r="I30" s="165"/>
      <c r="J30" s="165"/>
      <c r="K30" s="166"/>
      <c r="L30" s="1"/>
    </row>
    <row r="31" spans="1:24" ht="15" thickBot="1" x14ac:dyDescent="0.35">
      <c r="A31" s="1"/>
      <c r="B31" s="1"/>
      <c r="C31" s="1"/>
      <c r="D31" s="1"/>
      <c r="E31" s="1"/>
      <c r="F31" s="1"/>
      <c r="G31" s="1"/>
      <c r="H31" s="1"/>
      <c r="I31" s="1"/>
      <c r="J31" s="1"/>
      <c r="K31" s="1"/>
      <c r="L31" s="1"/>
    </row>
    <row r="32" spans="1:24" ht="15.75" customHeight="1" thickBot="1" x14ac:dyDescent="0.35">
      <c r="A32" s="973" t="s">
        <v>120</v>
      </c>
      <c r="B32" s="971">
        <f>DESCRIPCION!A13</f>
        <v>0</v>
      </c>
      <c r="C32" s="967"/>
      <c r="D32" s="967"/>
      <c r="E32" s="967"/>
      <c r="F32" s="967"/>
      <c r="G32" s="967"/>
      <c r="H32" s="968"/>
      <c r="I32" s="965" t="s">
        <v>349</v>
      </c>
      <c r="J32" s="966"/>
      <c r="K32" s="129" t="str">
        <f>IF(J39="x","EXTREMA",IF(J41="x","ALTA",IF(J43="x","MODERADA",IF(J45="x","BAJA",""))))</f>
        <v>EXTREMA</v>
      </c>
      <c r="L32" s="1"/>
    </row>
    <row r="33" spans="1:12" ht="16.2" thickBot="1" x14ac:dyDescent="0.35">
      <c r="A33" s="974"/>
      <c r="B33" s="972"/>
      <c r="C33" s="969"/>
      <c r="D33" s="969"/>
      <c r="E33" s="969"/>
      <c r="F33" s="969"/>
      <c r="G33" s="969"/>
      <c r="H33" s="970"/>
      <c r="I33" s="960" t="s">
        <v>350</v>
      </c>
      <c r="J33" s="961"/>
      <c r="K33" s="179" t="str">
        <f>'VALORACION RIESGOS INHERENTES'!K31</f>
        <v>EXTREMA</v>
      </c>
      <c r="L33" s="1"/>
    </row>
    <row r="34" spans="1:12" ht="16.2" thickBot="1" x14ac:dyDescent="0.35">
      <c r="A34" s="975"/>
      <c r="B34" s="779" t="s">
        <v>300</v>
      </c>
      <c r="C34" s="780"/>
      <c r="D34" s="780"/>
      <c r="E34" s="780"/>
      <c r="F34" s="780"/>
      <c r="G34" s="780"/>
      <c r="H34" s="780"/>
      <c r="I34" s="780"/>
      <c r="J34" s="783"/>
      <c r="K34" s="226" t="e">
        <f>'EVALUACIÓN SOLIDEZ CONTROLES'!H15</f>
        <v>#DIV/0!</v>
      </c>
      <c r="L34" s="1"/>
    </row>
    <row r="35" spans="1:12" ht="16.2" thickBot="1" x14ac:dyDescent="0.35">
      <c r="A35" s="180" t="s">
        <v>122</v>
      </c>
      <c r="B35" s="181"/>
      <c r="C35" s="181"/>
      <c r="D35" s="223"/>
      <c r="E35" s="962" t="s">
        <v>250</v>
      </c>
      <c r="F35" s="963"/>
      <c r="G35" s="964"/>
      <c r="H35" s="779" t="s">
        <v>352</v>
      </c>
      <c r="I35" s="783"/>
      <c r="J35" s="784" t="s">
        <v>134</v>
      </c>
      <c r="K35" s="785"/>
      <c r="L35" s="1"/>
    </row>
    <row r="36" spans="1:12" ht="39" customHeight="1" thickBot="1" x14ac:dyDescent="0.35">
      <c r="A36" s="157"/>
      <c r="B36" s="156"/>
      <c r="C36" s="156"/>
      <c r="D36" s="156"/>
      <c r="E36" s="156"/>
      <c r="F36" s="156"/>
      <c r="G36" s="156"/>
      <c r="H36" s="156"/>
      <c r="I36" s="156"/>
      <c r="J36" s="158"/>
      <c r="K36" s="159"/>
      <c r="L36" s="1"/>
    </row>
    <row r="37" spans="1:12" ht="28.5" customHeight="1" thickBot="1" x14ac:dyDescent="0.35">
      <c r="A37" s="810" t="s">
        <v>122</v>
      </c>
      <c r="B37" s="155">
        <v>5</v>
      </c>
      <c r="C37" s="976"/>
      <c r="D37" s="812"/>
      <c r="E37" s="806"/>
      <c r="F37" s="806"/>
      <c r="G37" s="806"/>
      <c r="H37" s="156"/>
      <c r="I37" s="156"/>
      <c r="J37" s="808" t="s">
        <v>121</v>
      </c>
      <c r="K37" s="809"/>
      <c r="L37" s="1"/>
    </row>
    <row r="38" spans="1:12" ht="15" thickBot="1" x14ac:dyDescent="0.35">
      <c r="A38" s="810"/>
      <c r="B38" s="155" t="s">
        <v>124</v>
      </c>
      <c r="C38" s="811"/>
      <c r="D38" s="812"/>
      <c r="E38" s="806"/>
      <c r="F38" s="806"/>
      <c r="G38" s="806"/>
      <c r="H38" s="156"/>
      <c r="I38" s="156"/>
      <c r="J38" s="160"/>
      <c r="K38" s="20"/>
      <c r="L38" s="1"/>
    </row>
    <row r="39" spans="1:12" ht="29.4" thickBot="1" x14ac:dyDescent="0.35">
      <c r="A39" s="810"/>
      <c r="B39" s="155">
        <v>4</v>
      </c>
      <c r="C39" s="813"/>
      <c r="D39" s="812"/>
      <c r="E39" s="812"/>
      <c r="F39" s="814"/>
      <c r="G39" s="806" t="s">
        <v>348</v>
      </c>
      <c r="H39" s="156"/>
      <c r="I39" s="156"/>
      <c r="J39" s="170" t="str">
        <f xml:space="preserve"> IF(OR(E37="X",F37="X",G37="x",F39="x",G39="X",F41="X",G41="X",G43="X" ),"x","")</f>
        <v>x</v>
      </c>
      <c r="K39" s="20" t="s">
        <v>123</v>
      </c>
      <c r="L39" s="1"/>
    </row>
    <row r="40" spans="1:12" ht="29.4" thickBot="1" x14ac:dyDescent="0.35">
      <c r="A40" s="810"/>
      <c r="B40" s="155" t="s">
        <v>126</v>
      </c>
      <c r="C40" s="813"/>
      <c r="D40" s="812"/>
      <c r="E40" s="812"/>
      <c r="F40" s="815"/>
      <c r="G40" s="806"/>
      <c r="H40" s="156"/>
      <c r="I40" s="156"/>
      <c r="J40" s="171"/>
      <c r="K40" s="20"/>
      <c r="L40" s="1"/>
    </row>
    <row r="41" spans="1:12" ht="29.4" thickBot="1" x14ac:dyDescent="0.35">
      <c r="A41" s="810"/>
      <c r="B41" s="155">
        <v>3</v>
      </c>
      <c r="C41" s="816"/>
      <c r="D41" s="803"/>
      <c r="E41" s="817"/>
      <c r="F41" s="814"/>
      <c r="G41" s="806"/>
      <c r="H41" s="156"/>
      <c r="I41" s="156"/>
      <c r="J41" s="172" t="str">
        <f xml:space="preserve"> IF(OR(C37="X",D37="X",D39="x",E39="x",E41="X",F43="X",F45="X",G45="X" ),"x","")</f>
        <v/>
      </c>
      <c r="K41" s="20" t="s">
        <v>125</v>
      </c>
      <c r="L41" s="1"/>
    </row>
    <row r="42" spans="1:12" ht="29.4" thickBot="1" x14ac:dyDescent="0.35">
      <c r="A42" s="810"/>
      <c r="B42" s="155" t="s">
        <v>128</v>
      </c>
      <c r="C42" s="816"/>
      <c r="D42" s="803"/>
      <c r="E42" s="812"/>
      <c r="F42" s="815"/>
      <c r="G42" s="806"/>
      <c r="H42" s="156"/>
      <c r="I42" s="156"/>
      <c r="J42" s="173"/>
      <c r="K42" s="20"/>
      <c r="L42" s="1"/>
    </row>
    <row r="43" spans="1:12" ht="29.4" thickBot="1" x14ac:dyDescent="0.35">
      <c r="A43" s="810"/>
      <c r="B43" s="155">
        <v>2</v>
      </c>
      <c r="C43" s="816"/>
      <c r="D43" s="819"/>
      <c r="E43" s="802"/>
      <c r="F43" s="804"/>
      <c r="G43" s="806"/>
      <c r="H43" s="156"/>
      <c r="I43" s="156"/>
      <c r="J43" s="174" t="str">
        <f xml:space="preserve"> IF(OR(C39="X",D41="X",E43="x",E45="x" ),"x","")</f>
        <v/>
      </c>
      <c r="K43" s="20" t="s">
        <v>127</v>
      </c>
      <c r="L43" s="1"/>
    </row>
    <row r="44" spans="1:12" ht="29.4" thickBot="1" x14ac:dyDescent="0.35">
      <c r="A44" s="810"/>
      <c r="B44" s="155" t="s">
        <v>250</v>
      </c>
      <c r="C44" s="816"/>
      <c r="D44" s="819"/>
      <c r="E44" s="803"/>
      <c r="F44" s="805"/>
      <c r="G44" s="806"/>
      <c r="H44" s="156"/>
      <c r="I44" s="156"/>
      <c r="J44" s="173"/>
      <c r="K44" s="20"/>
      <c r="L44" s="1"/>
    </row>
    <row r="45" spans="1:12" ht="29.4" thickBot="1" x14ac:dyDescent="0.35">
      <c r="A45" s="810"/>
      <c r="B45" s="155">
        <v>1</v>
      </c>
      <c r="C45" s="816"/>
      <c r="D45" s="819"/>
      <c r="E45" s="823"/>
      <c r="F45" s="824"/>
      <c r="G45" s="812"/>
      <c r="H45" s="156"/>
      <c r="I45" s="156"/>
      <c r="J45" s="175" t="str">
        <f xml:space="preserve"> IF(OR(C41="X",C43="X",D43="x",C45="x",D45="x" ),"x","")</f>
        <v/>
      </c>
      <c r="K45" s="20" t="s">
        <v>129</v>
      </c>
      <c r="L45" s="1"/>
    </row>
    <row r="46" spans="1:12" ht="15" thickBot="1" x14ac:dyDescent="0.35">
      <c r="A46" s="810"/>
      <c r="B46" s="155" t="s">
        <v>130</v>
      </c>
      <c r="C46" s="818"/>
      <c r="D46" s="820"/>
      <c r="E46" s="821"/>
      <c r="F46" s="825"/>
      <c r="G46" s="822"/>
      <c r="H46" s="161"/>
      <c r="I46" s="156"/>
      <c r="J46" s="156"/>
      <c r="K46" s="155"/>
      <c r="L46" s="1"/>
    </row>
    <row r="47" spans="1:12" x14ac:dyDescent="0.3">
      <c r="A47" s="157"/>
      <c r="B47" s="156"/>
      <c r="C47" s="156">
        <v>1</v>
      </c>
      <c r="D47" s="156">
        <v>2</v>
      </c>
      <c r="E47" s="156">
        <v>3</v>
      </c>
      <c r="F47" s="156">
        <v>4</v>
      </c>
      <c r="G47" s="156">
        <v>5</v>
      </c>
      <c r="H47" s="156"/>
      <c r="I47" s="156"/>
      <c r="J47" s="156"/>
      <c r="K47" s="155"/>
      <c r="L47" s="1"/>
    </row>
    <row r="48" spans="1:12" x14ac:dyDescent="0.3">
      <c r="A48" s="157"/>
      <c r="B48" s="156"/>
      <c r="C48" s="156" t="s">
        <v>131</v>
      </c>
      <c r="D48" s="156" t="s">
        <v>132</v>
      </c>
      <c r="E48" s="156" t="s">
        <v>133</v>
      </c>
      <c r="F48" s="156" t="s">
        <v>134</v>
      </c>
      <c r="G48" s="156" t="s">
        <v>135</v>
      </c>
      <c r="H48" s="156"/>
      <c r="I48" s="156"/>
      <c r="J48" s="156"/>
      <c r="K48" s="155"/>
      <c r="L48" s="1"/>
    </row>
    <row r="49" spans="1:12" ht="15" customHeight="1" x14ac:dyDescent="0.3">
      <c r="A49" s="157"/>
      <c r="B49" s="156"/>
      <c r="C49" s="807" t="s">
        <v>136</v>
      </c>
      <c r="D49" s="807"/>
      <c r="E49" s="807"/>
      <c r="F49" s="807"/>
      <c r="G49" s="807"/>
      <c r="H49" s="156"/>
      <c r="I49" s="156"/>
      <c r="J49" s="156"/>
      <c r="K49" s="155"/>
      <c r="L49" s="1"/>
    </row>
    <row r="50" spans="1:12" ht="15" customHeight="1" x14ac:dyDescent="0.3">
      <c r="A50" s="157"/>
      <c r="B50" s="156"/>
      <c r="C50" s="807"/>
      <c r="D50" s="807"/>
      <c r="E50" s="807"/>
      <c r="F50" s="807"/>
      <c r="G50" s="807"/>
      <c r="H50" s="156"/>
      <c r="I50" s="156"/>
      <c r="J50" s="156"/>
      <c r="K50" s="155"/>
      <c r="L50" s="1"/>
    </row>
    <row r="51" spans="1:12" ht="15" thickBot="1" x14ac:dyDescent="0.35">
      <c r="A51" s="21"/>
      <c r="B51" s="19"/>
      <c r="C51" s="19"/>
      <c r="D51" s="19"/>
      <c r="E51" s="19"/>
      <c r="F51" s="19"/>
      <c r="G51" s="19"/>
      <c r="H51" s="19"/>
      <c r="I51" s="19"/>
      <c r="J51" s="19"/>
      <c r="K51" s="128"/>
      <c r="L51" s="1"/>
    </row>
    <row r="52" spans="1:12" ht="15" thickBot="1" x14ac:dyDescent="0.35">
      <c r="A52" s="1"/>
      <c r="B52" s="1"/>
      <c r="C52" s="1"/>
      <c r="D52" s="1"/>
      <c r="E52" s="1"/>
      <c r="F52" s="1"/>
      <c r="G52" s="1"/>
      <c r="H52" s="1"/>
      <c r="I52" s="1"/>
      <c r="J52" s="1"/>
      <c r="K52" s="1"/>
      <c r="L52" s="1"/>
    </row>
    <row r="53" spans="1:12" ht="16.5" customHeight="1" thickBot="1" x14ac:dyDescent="0.35">
      <c r="A53" s="973" t="s">
        <v>120</v>
      </c>
      <c r="B53" s="967">
        <f>DESCRIPCION!A16</f>
        <v>0</v>
      </c>
      <c r="C53" s="967"/>
      <c r="D53" s="967"/>
      <c r="E53" s="967"/>
      <c r="F53" s="967"/>
      <c r="G53" s="967"/>
      <c r="H53" s="968"/>
      <c r="I53" s="965" t="s">
        <v>349</v>
      </c>
      <c r="J53" s="966"/>
      <c r="K53" s="129" t="str">
        <f>IF(J60="x","EXTREMA",IF(J62="x","ALTA",IF(J64="x","MODERADA",IF(J66="x","BAJA",""))))</f>
        <v>ALTA</v>
      </c>
      <c r="L53" s="1"/>
    </row>
    <row r="54" spans="1:12" ht="16.2" thickBot="1" x14ac:dyDescent="0.35">
      <c r="A54" s="974"/>
      <c r="B54" s="969"/>
      <c r="C54" s="969"/>
      <c r="D54" s="969"/>
      <c r="E54" s="969"/>
      <c r="F54" s="969"/>
      <c r="G54" s="969"/>
      <c r="H54" s="970"/>
      <c r="I54" s="960" t="s">
        <v>350</v>
      </c>
      <c r="J54" s="961"/>
      <c r="K54" s="179" t="str">
        <f>'VALORACION RIESGOS INHERENTES'!K51</f>
        <v>ALTA</v>
      </c>
      <c r="L54" s="1"/>
    </row>
    <row r="55" spans="1:12" ht="16.2" thickBot="1" x14ac:dyDescent="0.35">
      <c r="A55" s="975"/>
      <c r="B55" s="779" t="s">
        <v>300</v>
      </c>
      <c r="C55" s="780"/>
      <c r="D55" s="780"/>
      <c r="E55" s="780"/>
      <c r="F55" s="780"/>
      <c r="G55" s="780"/>
      <c r="H55" s="780"/>
      <c r="I55" s="780"/>
      <c r="J55" s="783"/>
      <c r="K55" s="177" t="e">
        <f>'EVALUACIÓN SOLIDEZ CONTROLES'!H19</f>
        <v>#DIV/0!</v>
      </c>
      <c r="L55" s="1"/>
    </row>
    <row r="56" spans="1:12" ht="16.2" thickBot="1" x14ac:dyDescent="0.35">
      <c r="A56" s="180" t="s">
        <v>122</v>
      </c>
      <c r="B56" s="181"/>
      <c r="C56" s="181"/>
      <c r="D56" s="223"/>
      <c r="E56" s="962"/>
      <c r="F56" s="963"/>
      <c r="G56" s="964"/>
      <c r="H56" s="779" t="s">
        <v>352</v>
      </c>
      <c r="I56" s="783"/>
      <c r="J56" s="784" t="s">
        <v>135</v>
      </c>
      <c r="K56" s="785"/>
      <c r="L56" s="1"/>
    </row>
    <row r="57" spans="1:12" ht="40.5" customHeight="1" thickBot="1" x14ac:dyDescent="0.35">
      <c r="A57" s="157"/>
      <c r="B57" s="156"/>
      <c r="C57" s="156"/>
      <c r="D57" s="156"/>
      <c r="E57" s="156"/>
      <c r="F57" s="156"/>
      <c r="G57" s="156"/>
      <c r="H57" s="156"/>
      <c r="I57" s="156"/>
      <c r="J57" s="158"/>
      <c r="K57" s="159"/>
      <c r="L57" s="1"/>
    </row>
    <row r="58" spans="1:12" ht="22.5" customHeight="1" thickBot="1" x14ac:dyDescent="0.35">
      <c r="A58" s="810" t="s">
        <v>122</v>
      </c>
      <c r="B58" s="155">
        <v>5</v>
      </c>
      <c r="C58" s="976"/>
      <c r="D58" s="812" t="s">
        <v>348</v>
      </c>
      <c r="E58" s="806"/>
      <c r="F58" s="806"/>
      <c r="G58" s="806"/>
      <c r="H58" s="156"/>
      <c r="I58" s="156"/>
      <c r="J58" s="808" t="s">
        <v>121</v>
      </c>
      <c r="K58" s="809"/>
      <c r="L58" s="1"/>
    </row>
    <row r="59" spans="1:12" ht="23.25" customHeight="1" thickBot="1" x14ac:dyDescent="0.35">
      <c r="A59" s="810"/>
      <c r="B59" s="155" t="s">
        <v>124</v>
      </c>
      <c r="C59" s="811"/>
      <c r="D59" s="812"/>
      <c r="E59" s="806"/>
      <c r="F59" s="806"/>
      <c r="G59" s="806"/>
      <c r="H59" s="156"/>
      <c r="I59" s="156"/>
      <c r="J59" s="160"/>
      <c r="K59" s="20"/>
      <c r="L59" s="1"/>
    </row>
    <row r="60" spans="1:12" ht="29.4" thickBot="1" x14ac:dyDescent="0.35">
      <c r="A60" s="810"/>
      <c r="B60" s="155">
        <v>4</v>
      </c>
      <c r="C60" s="813"/>
      <c r="D60" s="812"/>
      <c r="E60" s="812"/>
      <c r="F60" s="814"/>
      <c r="G60" s="806"/>
      <c r="H60" s="156"/>
      <c r="I60" s="156"/>
      <c r="J60" s="170" t="str">
        <f xml:space="preserve"> IF(OR(E58="X",F58="X",G58="x",F60="x",G60="X",F62="X",G62="X",G64="X" ),"x","")</f>
        <v/>
      </c>
      <c r="K60" s="20" t="s">
        <v>123</v>
      </c>
      <c r="L60" s="1"/>
    </row>
    <row r="61" spans="1:12" ht="29.4" thickBot="1" x14ac:dyDescent="0.35">
      <c r="A61" s="810"/>
      <c r="B61" s="155" t="s">
        <v>126</v>
      </c>
      <c r="C61" s="813"/>
      <c r="D61" s="812"/>
      <c r="E61" s="812"/>
      <c r="F61" s="815"/>
      <c r="G61" s="806"/>
      <c r="H61" s="156"/>
      <c r="I61" s="156"/>
      <c r="J61" s="171"/>
      <c r="K61" s="20"/>
      <c r="L61" s="1"/>
    </row>
    <row r="62" spans="1:12" ht="29.4" thickBot="1" x14ac:dyDescent="0.35">
      <c r="A62" s="810"/>
      <c r="B62" s="155">
        <v>3</v>
      </c>
      <c r="C62" s="816"/>
      <c r="D62" s="803"/>
      <c r="E62" s="817"/>
      <c r="F62" s="814"/>
      <c r="G62" s="806"/>
      <c r="H62" s="156"/>
      <c r="I62" s="156"/>
      <c r="J62" s="172" t="str">
        <f xml:space="preserve"> IF(OR(C58="X",D58="X",D60="x",E60="x",E62="X",F64="X",F66="X",G66="X" ),"x","")</f>
        <v>x</v>
      </c>
      <c r="K62" s="20" t="s">
        <v>125</v>
      </c>
      <c r="L62" s="1"/>
    </row>
    <row r="63" spans="1:12" ht="29.4" thickBot="1" x14ac:dyDescent="0.35">
      <c r="A63" s="810"/>
      <c r="B63" s="155" t="s">
        <v>128</v>
      </c>
      <c r="C63" s="816"/>
      <c r="D63" s="803"/>
      <c r="E63" s="812"/>
      <c r="F63" s="815"/>
      <c r="G63" s="806"/>
      <c r="H63" s="156"/>
      <c r="I63" s="156"/>
      <c r="J63" s="173"/>
      <c r="K63" s="20"/>
      <c r="L63" s="1"/>
    </row>
    <row r="64" spans="1:12" ht="29.4" thickBot="1" x14ac:dyDescent="0.35">
      <c r="A64" s="810"/>
      <c r="B64" s="155">
        <v>2</v>
      </c>
      <c r="C64" s="816"/>
      <c r="D64" s="819"/>
      <c r="E64" s="802"/>
      <c r="F64" s="804"/>
      <c r="G64" s="806"/>
      <c r="H64" s="156"/>
      <c r="I64" s="156"/>
      <c r="J64" s="174" t="str">
        <f xml:space="preserve"> IF(OR(C60="X",D62="X",E64="x",E66="x" ),"x","")</f>
        <v/>
      </c>
      <c r="K64" s="20" t="s">
        <v>127</v>
      </c>
      <c r="L64" s="1"/>
    </row>
    <row r="65" spans="1:12" ht="29.4" thickBot="1" x14ac:dyDescent="0.35">
      <c r="A65" s="810"/>
      <c r="B65" s="155" t="s">
        <v>250</v>
      </c>
      <c r="C65" s="816"/>
      <c r="D65" s="819"/>
      <c r="E65" s="803"/>
      <c r="F65" s="805"/>
      <c r="G65" s="806"/>
      <c r="H65" s="156"/>
      <c r="I65" s="156"/>
      <c r="J65" s="173"/>
      <c r="K65" s="20"/>
      <c r="L65" s="1"/>
    </row>
    <row r="66" spans="1:12" ht="29.4" thickBot="1" x14ac:dyDescent="0.35">
      <c r="A66" s="810"/>
      <c r="B66" s="155">
        <v>1</v>
      </c>
      <c r="C66" s="816"/>
      <c r="D66" s="819"/>
      <c r="E66" s="803"/>
      <c r="F66" s="812"/>
      <c r="G66" s="812"/>
      <c r="H66" s="156"/>
      <c r="I66" s="156"/>
      <c r="J66" s="175" t="str">
        <f xml:space="preserve"> IF(OR(C62="X",C64="X",D64="x",C66="x",D66="x" ),"x","")</f>
        <v/>
      </c>
      <c r="K66" s="20" t="s">
        <v>129</v>
      </c>
      <c r="L66" s="1"/>
    </row>
    <row r="67" spans="1:12" ht="15" thickBot="1" x14ac:dyDescent="0.35">
      <c r="A67" s="810"/>
      <c r="B67" s="155" t="s">
        <v>130</v>
      </c>
      <c r="C67" s="818"/>
      <c r="D67" s="820"/>
      <c r="E67" s="821"/>
      <c r="F67" s="822"/>
      <c r="G67" s="822"/>
      <c r="H67" s="161"/>
      <c r="I67" s="156"/>
      <c r="J67" s="156"/>
      <c r="K67" s="155"/>
      <c r="L67" s="1"/>
    </row>
    <row r="68" spans="1:12" x14ac:dyDescent="0.3">
      <c r="A68" s="157"/>
      <c r="B68" s="156"/>
      <c r="C68" s="156">
        <v>1</v>
      </c>
      <c r="D68" s="156">
        <v>2</v>
      </c>
      <c r="E68" s="156">
        <v>3</v>
      </c>
      <c r="F68" s="156">
        <v>4</v>
      </c>
      <c r="G68" s="156">
        <v>5</v>
      </c>
      <c r="H68" s="156"/>
      <c r="I68" s="156"/>
      <c r="J68" s="156"/>
      <c r="K68" s="155"/>
      <c r="L68" s="1"/>
    </row>
    <row r="69" spans="1:12" x14ac:dyDescent="0.3">
      <c r="A69" s="157"/>
      <c r="B69" s="156"/>
      <c r="C69" s="156" t="s">
        <v>131</v>
      </c>
      <c r="D69" s="156" t="s">
        <v>132</v>
      </c>
      <c r="E69" s="156" t="s">
        <v>133</v>
      </c>
      <c r="F69" s="156" t="s">
        <v>134</v>
      </c>
      <c r="G69" s="156" t="s">
        <v>135</v>
      </c>
      <c r="H69" s="156"/>
      <c r="I69" s="156"/>
      <c r="J69" s="156"/>
      <c r="K69" s="155"/>
      <c r="L69" s="1"/>
    </row>
    <row r="70" spans="1:12" ht="15" customHeight="1" x14ac:dyDescent="0.3">
      <c r="A70" s="157"/>
      <c r="B70" s="156"/>
      <c r="C70" s="807" t="s">
        <v>136</v>
      </c>
      <c r="D70" s="807"/>
      <c r="E70" s="807"/>
      <c r="F70" s="807"/>
      <c r="G70" s="807"/>
      <c r="H70" s="156"/>
      <c r="I70" s="156"/>
      <c r="J70" s="156"/>
      <c r="K70" s="155"/>
      <c r="L70" s="1"/>
    </row>
    <row r="71" spans="1:12" ht="15" customHeight="1" x14ac:dyDescent="0.3">
      <c r="A71" s="157"/>
      <c r="B71" s="156"/>
      <c r="C71" s="807"/>
      <c r="D71" s="807"/>
      <c r="E71" s="807"/>
      <c r="F71" s="807"/>
      <c r="G71" s="807"/>
      <c r="H71" s="156"/>
      <c r="I71" s="156"/>
      <c r="J71" s="156"/>
      <c r="K71" s="155"/>
      <c r="L71" s="1"/>
    </row>
    <row r="72" spans="1:12" ht="15" thickBot="1" x14ac:dyDescent="0.35">
      <c r="A72" s="167"/>
      <c r="B72" s="168"/>
      <c r="C72" s="168"/>
      <c r="D72" s="168"/>
      <c r="E72" s="168"/>
      <c r="F72" s="168"/>
      <c r="G72" s="168"/>
      <c r="H72" s="168"/>
      <c r="I72" s="168"/>
      <c r="J72" s="168"/>
      <c r="K72" s="169"/>
      <c r="L72" s="1"/>
    </row>
    <row r="73" spans="1:12" ht="15" thickBot="1" x14ac:dyDescent="0.35">
      <c r="A73" s="1"/>
      <c r="B73" s="1"/>
      <c r="C73" s="1"/>
      <c r="D73" s="1"/>
      <c r="E73" s="1"/>
      <c r="F73" s="1"/>
      <c r="G73" s="1"/>
      <c r="H73" s="1"/>
      <c r="I73" s="1"/>
      <c r="J73" s="1"/>
      <c r="K73" s="1"/>
      <c r="L73" s="1"/>
    </row>
    <row r="74" spans="1:12" ht="16.5" customHeight="1" thickBot="1" x14ac:dyDescent="0.35">
      <c r="A74" s="973" t="s">
        <v>120</v>
      </c>
      <c r="B74" s="971" t="str">
        <f>DESCRIPCION!A19</f>
        <v>d</v>
      </c>
      <c r="C74" s="967"/>
      <c r="D74" s="967"/>
      <c r="E74" s="967"/>
      <c r="F74" s="967"/>
      <c r="G74" s="967"/>
      <c r="H74" s="968"/>
      <c r="I74" s="965" t="s">
        <v>349</v>
      </c>
      <c r="J74" s="966"/>
      <c r="K74" s="129" t="str">
        <f>IF(J81="x","EXTREMA",IF(J83="x","ALTA",IF(J85="x","MODERADA",IF(J87="x","BAJA",""))))</f>
        <v/>
      </c>
      <c r="L74" s="1"/>
    </row>
    <row r="75" spans="1:12" ht="15.75" customHeight="1" thickBot="1" x14ac:dyDescent="0.35">
      <c r="A75" s="974"/>
      <c r="B75" s="972"/>
      <c r="C75" s="969"/>
      <c r="D75" s="969"/>
      <c r="E75" s="969"/>
      <c r="F75" s="969"/>
      <c r="G75" s="969"/>
      <c r="H75" s="970"/>
      <c r="I75" s="960" t="s">
        <v>350</v>
      </c>
      <c r="J75" s="961"/>
      <c r="K75" s="177" t="str">
        <f>'VALORACION RIESGOS INHERENTES'!K71</f>
        <v/>
      </c>
      <c r="L75" s="1"/>
    </row>
    <row r="76" spans="1:12" ht="16.2" thickBot="1" x14ac:dyDescent="0.35">
      <c r="A76" s="975"/>
      <c r="B76" s="779" t="s">
        <v>300</v>
      </c>
      <c r="C76" s="780"/>
      <c r="D76" s="780"/>
      <c r="E76" s="780"/>
      <c r="F76" s="780"/>
      <c r="G76" s="780"/>
      <c r="H76" s="780"/>
      <c r="I76" s="780"/>
      <c r="J76" s="783"/>
      <c r="K76" s="177" t="e">
        <f>'EVALUACIÓN SOLIDEZ CONTROLES'!H23</f>
        <v>#DIV/0!</v>
      </c>
      <c r="L76" s="1"/>
    </row>
    <row r="77" spans="1:12" ht="21.75" customHeight="1" thickBot="1" x14ac:dyDescent="0.35">
      <c r="A77" s="180" t="s">
        <v>122</v>
      </c>
      <c r="B77" s="181"/>
      <c r="C77" s="181"/>
      <c r="D77" s="223"/>
      <c r="E77" s="962"/>
      <c r="F77" s="963"/>
      <c r="G77" s="964"/>
      <c r="H77" s="779" t="s">
        <v>352</v>
      </c>
      <c r="I77" s="783"/>
      <c r="J77" s="784"/>
      <c r="K77" s="785"/>
      <c r="L77" s="1"/>
    </row>
    <row r="78" spans="1:12" ht="36.75" customHeight="1" x14ac:dyDescent="0.3">
      <c r="A78" s="162"/>
      <c r="B78" s="141"/>
      <c r="C78" s="163"/>
      <c r="D78" s="141"/>
      <c r="E78" s="141"/>
      <c r="F78" s="141"/>
      <c r="G78" s="141"/>
      <c r="H78" s="141"/>
      <c r="I78" s="141"/>
      <c r="J78" s="158"/>
      <c r="K78" s="159"/>
      <c r="L78" s="1"/>
    </row>
    <row r="79" spans="1:12" ht="38.25" customHeight="1" x14ac:dyDescent="0.3">
      <c r="A79" s="765" t="s">
        <v>122</v>
      </c>
      <c r="B79" s="141">
        <v>5</v>
      </c>
      <c r="C79" s="766"/>
      <c r="D79" s="745"/>
      <c r="E79" s="746"/>
      <c r="F79" s="746"/>
      <c r="G79" s="746"/>
      <c r="H79" s="141"/>
      <c r="I79" s="141"/>
      <c r="J79" s="760" t="s">
        <v>121</v>
      </c>
      <c r="K79" s="761"/>
      <c r="L79" s="1"/>
    </row>
    <row r="80" spans="1:12" x14ac:dyDescent="0.3">
      <c r="A80" s="765"/>
      <c r="B80" s="141" t="s">
        <v>124</v>
      </c>
      <c r="C80" s="767"/>
      <c r="D80" s="745"/>
      <c r="E80" s="746"/>
      <c r="F80" s="746"/>
      <c r="G80" s="746"/>
      <c r="H80" s="141"/>
      <c r="I80" s="141"/>
      <c r="J80" s="143"/>
      <c r="K80" s="144"/>
      <c r="L80" s="1"/>
    </row>
    <row r="81" spans="1:12" ht="28.2" x14ac:dyDescent="0.3">
      <c r="A81" s="765"/>
      <c r="B81" s="141">
        <v>4</v>
      </c>
      <c r="C81" s="768"/>
      <c r="D81" s="745"/>
      <c r="E81" s="745"/>
      <c r="F81" s="758"/>
      <c r="G81" s="746"/>
      <c r="H81" s="141"/>
      <c r="I81" s="141"/>
      <c r="J81" s="149" t="str">
        <f xml:space="preserve"> IF(OR(E79="X",F79="X",G79="x",F81="x",G81="X",F83="X",G83="X",G85="X" ),"x","")</f>
        <v/>
      </c>
      <c r="K81" s="144" t="s">
        <v>123</v>
      </c>
      <c r="L81" s="1"/>
    </row>
    <row r="82" spans="1:12" ht="28.2" x14ac:dyDescent="0.3">
      <c r="A82" s="765"/>
      <c r="B82" s="141" t="s">
        <v>126</v>
      </c>
      <c r="C82" s="769"/>
      <c r="D82" s="745"/>
      <c r="E82" s="745"/>
      <c r="F82" s="758"/>
      <c r="G82" s="746"/>
      <c r="H82" s="141"/>
      <c r="I82" s="141"/>
      <c r="J82" s="150"/>
      <c r="K82" s="144"/>
      <c r="L82" s="1"/>
    </row>
    <row r="83" spans="1:12" ht="28.2" x14ac:dyDescent="0.3">
      <c r="A83" s="765"/>
      <c r="B83" s="141">
        <v>3</v>
      </c>
      <c r="C83" s="748"/>
      <c r="D83" s="743"/>
      <c r="E83" s="744"/>
      <c r="F83" s="758"/>
      <c r="G83" s="746"/>
      <c r="H83" s="141"/>
      <c r="I83" s="141"/>
      <c r="J83" s="151" t="str">
        <f xml:space="preserve"> IF(OR(C79="X",D79="X",D81="x",E81="x",E83="X",F85="X",F87="X",G87="X" ),"x","")</f>
        <v/>
      </c>
      <c r="K83" s="144" t="s">
        <v>125</v>
      </c>
      <c r="L83" s="1"/>
    </row>
    <row r="84" spans="1:12" ht="28.2" x14ac:dyDescent="0.3">
      <c r="A84" s="765"/>
      <c r="B84" s="141" t="s">
        <v>128</v>
      </c>
      <c r="C84" s="759"/>
      <c r="D84" s="743"/>
      <c r="E84" s="745"/>
      <c r="F84" s="758"/>
      <c r="G84" s="746"/>
      <c r="H84" s="141"/>
      <c r="I84" s="141"/>
      <c r="J84" s="152"/>
      <c r="K84" s="144"/>
      <c r="L84" s="1"/>
    </row>
    <row r="85" spans="1:12" ht="28.2" x14ac:dyDescent="0.3">
      <c r="A85" s="765"/>
      <c r="B85" s="141">
        <v>2</v>
      </c>
      <c r="C85" s="748"/>
      <c r="D85" s="741"/>
      <c r="E85" s="742"/>
      <c r="F85" s="744"/>
      <c r="G85" s="746"/>
      <c r="H85" s="141"/>
      <c r="I85" s="141"/>
      <c r="J85" s="153" t="str">
        <f xml:space="preserve"> IF(OR(C81="X",D83="X",E85="x",E87="x" ),"x","")</f>
        <v/>
      </c>
      <c r="K85" s="144" t="s">
        <v>127</v>
      </c>
      <c r="L85" s="1"/>
    </row>
    <row r="86" spans="1:12" ht="28.2" x14ac:dyDescent="0.3">
      <c r="A86" s="765"/>
      <c r="B86" s="141" t="s">
        <v>250</v>
      </c>
      <c r="C86" s="759"/>
      <c r="D86" s="741"/>
      <c r="E86" s="743"/>
      <c r="F86" s="745"/>
      <c r="G86" s="746"/>
      <c r="H86" s="141"/>
      <c r="I86" s="141"/>
      <c r="J86" s="152"/>
      <c r="K86" s="144"/>
      <c r="L86" s="1"/>
    </row>
    <row r="87" spans="1:12" ht="28.2" x14ac:dyDescent="0.3">
      <c r="A87" s="765"/>
      <c r="B87" s="141">
        <v>1</v>
      </c>
      <c r="C87" s="748"/>
      <c r="D87" s="750"/>
      <c r="E87" s="752"/>
      <c r="F87" s="754"/>
      <c r="G87" s="756"/>
      <c r="H87" s="141"/>
      <c r="I87" s="141"/>
      <c r="J87" s="154" t="str">
        <f xml:space="preserve"> IF(OR(C83="X",C85="X",D85="x",D87="x",C87="x" ),"x","")</f>
        <v/>
      </c>
      <c r="K87" s="144" t="s">
        <v>129</v>
      </c>
      <c r="L87" s="1"/>
    </row>
    <row r="88" spans="1:12" x14ac:dyDescent="0.3">
      <c r="A88" s="765"/>
      <c r="B88" s="141" t="s">
        <v>130</v>
      </c>
      <c r="C88" s="749"/>
      <c r="D88" s="751"/>
      <c r="E88" s="753"/>
      <c r="F88" s="755"/>
      <c r="G88" s="757"/>
      <c r="H88" s="141"/>
      <c r="I88" s="141"/>
      <c r="J88" s="141"/>
      <c r="K88" s="142"/>
      <c r="L88" s="1"/>
    </row>
    <row r="89" spans="1:12" x14ac:dyDescent="0.3">
      <c r="A89" s="162"/>
      <c r="B89" s="141"/>
      <c r="C89" s="141">
        <v>1</v>
      </c>
      <c r="D89" s="141">
        <v>2</v>
      </c>
      <c r="E89" s="141">
        <v>3</v>
      </c>
      <c r="F89" s="141">
        <v>4</v>
      </c>
      <c r="G89" s="141">
        <v>5</v>
      </c>
      <c r="H89" s="141"/>
      <c r="I89" s="141"/>
      <c r="J89" s="141"/>
      <c r="K89" s="142"/>
      <c r="L89" s="1"/>
    </row>
    <row r="90" spans="1:12" x14ac:dyDescent="0.3">
      <c r="A90" s="162"/>
      <c r="B90" s="141"/>
      <c r="C90" s="141" t="s">
        <v>131</v>
      </c>
      <c r="D90" s="141" t="s">
        <v>132</v>
      </c>
      <c r="E90" s="141" t="s">
        <v>133</v>
      </c>
      <c r="F90" s="141" t="s">
        <v>134</v>
      </c>
      <c r="G90" s="141" t="s">
        <v>135</v>
      </c>
      <c r="H90" s="141"/>
      <c r="I90" s="760"/>
      <c r="J90" s="760"/>
      <c r="K90" s="761"/>
      <c r="L90" s="1"/>
    </row>
    <row r="91" spans="1:12" ht="15" customHeight="1" x14ac:dyDescent="0.3">
      <c r="A91" s="162"/>
      <c r="B91" s="141"/>
      <c r="C91" s="747" t="s">
        <v>136</v>
      </c>
      <c r="D91" s="747"/>
      <c r="E91" s="747"/>
      <c r="F91" s="747"/>
      <c r="G91" s="747"/>
      <c r="H91" s="141"/>
      <c r="I91" s="141"/>
      <c r="J91" s="141"/>
      <c r="K91" s="142"/>
      <c r="L91" s="1"/>
    </row>
    <row r="92" spans="1:12" ht="15" customHeight="1" x14ac:dyDescent="0.3">
      <c r="A92" s="162"/>
      <c r="B92" s="141"/>
      <c r="C92" s="747"/>
      <c r="D92" s="747"/>
      <c r="E92" s="747"/>
      <c r="F92" s="747"/>
      <c r="G92" s="747"/>
      <c r="H92" s="141"/>
      <c r="I92" s="141"/>
      <c r="J92" s="141"/>
      <c r="K92" s="142"/>
      <c r="L92" s="1"/>
    </row>
    <row r="93" spans="1:12" ht="15" thickBot="1" x14ac:dyDescent="0.35">
      <c r="A93" s="76"/>
      <c r="B93" s="77"/>
      <c r="C93" s="77"/>
      <c r="D93" s="77"/>
      <c r="E93" s="77"/>
      <c r="F93" s="77"/>
      <c r="G93" s="77"/>
      <c r="H93" s="77"/>
      <c r="I93" s="77"/>
      <c r="J93" s="77"/>
      <c r="K93" s="78"/>
      <c r="L93" s="1"/>
    </row>
    <row r="94" spans="1:12" ht="15" thickBot="1" x14ac:dyDescent="0.35">
      <c r="A94" s="1"/>
      <c r="B94" s="1"/>
      <c r="C94" s="1"/>
      <c r="D94" s="1"/>
      <c r="E94" s="1"/>
      <c r="F94" s="1"/>
      <c r="G94" s="1"/>
      <c r="H94" s="1"/>
      <c r="I94" s="1"/>
      <c r="J94" s="1"/>
      <c r="K94" s="1"/>
      <c r="L94" s="1"/>
    </row>
    <row r="95" spans="1:12" ht="15.75" customHeight="1" thickBot="1" x14ac:dyDescent="0.35">
      <c r="A95" s="973" t="s">
        <v>120</v>
      </c>
      <c r="B95" s="967" t="str">
        <f>DESCRIPCION!A22</f>
        <v>e</v>
      </c>
      <c r="C95" s="967"/>
      <c r="D95" s="967"/>
      <c r="E95" s="967"/>
      <c r="F95" s="967"/>
      <c r="G95" s="967"/>
      <c r="H95" s="968"/>
      <c r="I95" s="965" t="s">
        <v>349</v>
      </c>
      <c r="J95" s="966"/>
      <c r="K95" s="129" t="str">
        <f>IF(J102="x","EXTREMA",IF(J104="x","ALTA",IF(J106="x","MODERADA",IF(J108="x","BAJA",""))))</f>
        <v/>
      </c>
      <c r="L95" s="1"/>
    </row>
    <row r="96" spans="1:12" ht="16.2" thickBot="1" x14ac:dyDescent="0.35">
      <c r="A96" s="974"/>
      <c r="B96" s="969"/>
      <c r="C96" s="969"/>
      <c r="D96" s="969"/>
      <c r="E96" s="969"/>
      <c r="F96" s="969"/>
      <c r="G96" s="969"/>
      <c r="H96" s="970"/>
      <c r="I96" s="960" t="s">
        <v>350</v>
      </c>
      <c r="J96" s="961"/>
      <c r="K96" s="178" t="str">
        <f>'VALORACION RIESGOS INHERENTES'!K91</f>
        <v/>
      </c>
      <c r="L96" s="1"/>
    </row>
    <row r="97" spans="1:12" ht="16.2" thickBot="1" x14ac:dyDescent="0.35">
      <c r="A97" s="975"/>
      <c r="B97" s="960" t="s">
        <v>300</v>
      </c>
      <c r="C97" s="985"/>
      <c r="D97" s="985"/>
      <c r="E97" s="985"/>
      <c r="F97" s="985"/>
      <c r="G97" s="985"/>
      <c r="H97" s="985"/>
      <c r="I97" s="985"/>
      <c r="J97" s="961"/>
      <c r="K97" s="178" t="e">
        <f>'EVALUACIÓN SOLIDEZ CONTROLES'!H27</f>
        <v>#DIV/0!</v>
      </c>
      <c r="L97" s="1"/>
    </row>
    <row r="98" spans="1:12" ht="20.25" customHeight="1" thickBot="1" x14ac:dyDescent="0.35">
      <c r="A98" s="180" t="s">
        <v>122</v>
      </c>
      <c r="B98" s="181"/>
      <c r="C98" s="181"/>
      <c r="D98" s="223"/>
      <c r="E98" s="962"/>
      <c r="F98" s="963"/>
      <c r="G98" s="964"/>
      <c r="H98" s="779" t="s">
        <v>352</v>
      </c>
      <c r="I98" s="783"/>
      <c r="J98" s="784"/>
      <c r="K98" s="785"/>
      <c r="L98" s="1"/>
    </row>
    <row r="99" spans="1:12" ht="38.25" customHeight="1" x14ac:dyDescent="0.3">
      <c r="A99" s="162"/>
      <c r="B99" s="141"/>
      <c r="C99" s="163"/>
      <c r="D99" s="141"/>
      <c r="E99" s="141"/>
      <c r="F99" s="141"/>
      <c r="G99" s="141"/>
      <c r="H99" s="141"/>
      <c r="I99" s="141"/>
      <c r="J99" s="158"/>
      <c r="K99" s="159"/>
      <c r="L99" s="1"/>
    </row>
    <row r="100" spans="1:12" ht="39" customHeight="1" x14ac:dyDescent="0.3">
      <c r="A100" s="765" t="s">
        <v>122</v>
      </c>
      <c r="B100" s="141">
        <v>5</v>
      </c>
      <c r="C100" s="766"/>
      <c r="D100" s="745"/>
      <c r="E100" s="746"/>
      <c r="F100" s="746"/>
      <c r="G100" s="746"/>
      <c r="H100" s="141"/>
      <c r="I100" s="141"/>
      <c r="J100" s="760" t="s">
        <v>121</v>
      </c>
      <c r="K100" s="761"/>
      <c r="L100" s="1"/>
    </row>
    <row r="101" spans="1:12" x14ac:dyDescent="0.3">
      <c r="A101" s="765"/>
      <c r="B101" s="141" t="s">
        <v>124</v>
      </c>
      <c r="C101" s="767"/>
      <c r="D101" s="745"/>
      <c r="E101" s="746"/>
      <c r="F101" s="746"/>
      <c r="G101" s="746"/>
      <c r="H101" s="141"/>
      <c r="I101" s="141"/>
      <c r="J101" s="143"/>
      <c r="K101" s="144"/>
      <c r="L101" s="1"/>
    </row>
    <row r="102" spans="1:12" ht="28.2" x14ac:dyDescent="0.3">
      <c r="A102" s="765"/>
      <c r="B102" s="141">
        <v>4</v>
      </c>
      <c r="C102" s="768"/>
      <c r="D102" s="745"/>
      <c r="E102" s="745"/>
      <c r="F102" s="758"/>
      <c r="G102" s="746"/>
      <c r="H102" s="141"/>
      <c r="I102" s="141"/>
      <c r="J102" s="149" t="str">
        <f xml:space="preserve"> IF(OR(E100="X",F100="X",G100="x",F102="x",G102="X",F104="X",G104="X",G106="X" ),"x","")</f>
        <v/>
      </c>
      <c r="K102" s="144" t="s">
        <v>123</v>
      </c>
      <c r="L102" s="1"/>
    </row>
    <row r="103" spans="1:12" ht="28.2" x14ac:dyDescent="0.3">
      <c r="A103" s="765"/>
      <c r="B103" s="141" t="s">
        <v>126</v>
      </c>
      <c r="C103" s="769"/>
      <c r="D103" s="745"/>
      <c r="E103" s="745"/>
      <c r="F103" s="758"/>
      <c r="G103" s="746"/>
      <c r="H103" s="141"/>
      <c r="I103" s="141"/>
      <c r="J103" s="150"/>
      <c r="K103" s="144"/>
      <c r="L103" s="1"/>
    </row>
    <row r="104" spans="1:12" ht="28.2" x14ac:dyDescent="0.3">
      <c r="A104" s="765"/>
      <c r="B104" s="141">
        <v>3</v>
      </c>
      <c r="C104" s="748"/>
      <c r="D104" s="743"/>
      <c r="E104" s="744"/>
      <c r="F104" s="758"/>
      <c r="G104" s="746"/>
      <c r="H104" s="141"/>
      <c r="I104" s="141"/>
      <c r="J104" s="151" t="str">
        <f xml:space="preserve"> IF(OR(C100="X",D100="X",D102="x",E102="x",E104="X",F106="X",F108="X",G108="X" ),"x","")</f>
        <v/>
      </c>
      <c r="K104" s="144" t="s">
        <v>125</v>
      </c>
      <c r="L104" s="1"/>
    </row>
    <row r="105" spans="1:12" ht="28.2" x14ac:dyDescent="0.3">
      <c r="A105" s="765"/>
      <c r="B105" s="141" t="s">
        <v>128</v>
      </c>
      <c r="C105" s="759"/>
      <c r="D105" s="743"/>
      <c r="E105" s="745"/>
      <c r="F105" s="758"/>
      <c r="G105" s="746"/>
      <c r="H105" s="141"/>
      <c r="I105" s="141"/>
      <c r="J105" s="152"/>
      <c r="K105" s="144"/>
      <c r="L105" s="1"/>
    </row>
    <row r="106" spans="1:12" ht="28.2" x14ac:dyDescent="0.3">
      <c r="A106" s="765"/>
      <c r="B106" s="141">
        <v>2</v>
      </c>
      <c r="C106" s="748"/>
      <c r="D106" s="741"/>
      <c r="E106" s="742"/>
      <c r="F106" s="744"/>
      <c r="G106" s="746"/>
      <c r="H106" s="141"/>
      <c r="I106" s="141"/>
      <c r="J106" s="153" t="str">
        <f xml:space="preserve"> IF(OR(C102="X",D104="X",E108="x",E106="x" ),"x","")</f>
        <v/>
      </c>
      <c r="K106" s="144" t="s">
        <v>127</v>
      </c>
      <c r="L106" s="1"/>
    </row>
    <row r="107" spans="1:12" ht="28.2" x14ac:dyDescent="0.3">
      <c r="A107" s="765"/>
      <c r="B107" s="141" t="s">
        <v>250</v>
      </c>
      <c r="C107" s="759"/>
      <c r="D107" s="741"/>
      <c r="E107" s="743"/>
      <c r="F107" s="745"/>
      <c r="G107" s="746"/>
      <c r="H107" s="141"/>
      <c r="I107" s="141"/>
      <c r="J107" s="152"/>
      <c r="K107" s="144"/>
      <c r="L107" s="1"/>
    </row>
    <row r="108" spans="1:12" ht="28.2" x14ac:dyDescent="0.3">
      <c r="A108" s="765"/>
      <c r="B108" s="141">
        <v>1</v>
      </c>
      <c r="C108" s="748"/>
      <c r="D108" s="750"/>
      <c r="E108" s="752"/>
      <c r="F108" s="754"/>
      <c r="G108" s="756"/>
      <c r="H108" s="141"/>
      <c r="I108" s="141"/>
      <c r="J108" s="154" t="str">
        <f xml:space="preserve"> IF(OR(C104="X",C106="X",C108="x",D106="x",D108="x" ),"x","")</f>
        <v/>
      </c>
      <c r="K108" s="144" t="s">
        <v>129</v>
      </c>
      <c r="L108" s="1"/>
    </row>
    <row r="109" spans="1:12" x14ac:dyDescent="0.3">
      <c r="A109" s="765"/>
      <c r="B109" s="141" t="s">
        <v>130</v>
      </c>
      <c r="C109" s="749"/>
      <c r="D109" s="751"/>
      <c r="E109" s="753"/>
      <c r="F109" s="755"/>
      <c r="G109" s="757"/>
      <c r="H109" s="141"/>
      <c r="I109" s="141"/>
      <c r="J109" s="141"/>
      <c r="K109" s="142"/>
      <c r="L109" s="1"/>
    </row>
    <row r="110" spans="1:12" x14ac:dyDescent="0.3">
      <c r="A110" s="162"/>
      <c r="B110" s="141"/>
      <c r="C110" s="141">
        <v>1</v>
      </c>
      <c r="D110" s="141">
        <v>2</v>
      </c>
      <c r="E110" s="141">
        <v>3</v>
      </c>
      <c r="F110" s="141">
        <v>4</v>
      </c>
      <c r="G110" s="141">
        <v>5</v>
      </c>
      <c r="H110" s="141"/>
      <c r="I110" s="141"/>
      <c r="J110" s="141"/>
      <c r="K110" s="142"/>
      <c r="L110" s="1"/>
    </row>
    <row r="111" spans="1:12" x14ac:dyDescent="0.3">
      <c r="A111" s="162"/>
      <c r="B111" s="141"/>
      <c r="C111" s="141" t="s">
        <v>131</v>
      </c>
      <c r="D111" s="141" t="s">
        <v>132</v>
      </c>
      <c r="E111" s="141" t="s">
        <v>133</v>
      </c>
      <c r="F111" s="141" t="s">
        <v>134</v>
      </c>
      <c r="G111" s="141" t="s">
        <v>135</v>
      </c>
      <c r="H111" s="141"/>
      <c r="I111" s="141"/>
      <c r="J111" s="141"/>
      <c r="K111" s="142"/>
      <c r="L111" s="1"/>
    </row>
    <row r="112" spans="1:12" ht="15" customHeight="1" x14ac:dyDescent="0.3">
      <c r="A112" s="162"/>
      <c r="B112" s="141"/>
      <c r="C112" s="747" t="s">
        <v>136</v>
      </c>
      <c r="D112" s="747"/>
      <c r="E112" s="747"/>
      <c r="F112" s="747"/>
      <c r="G112" s="747"/>
      <c r="H112" s="141"/>
      <c r="I112" s="141"/>
      <c r="J112" s="141"/>
      <c r="K112" s="142"/>
      <c r="L112" s="1"/>
    </row>
    <row r="113" spans="1:12" ht="15" customHeight="1" x14ac:dyDescent="0.3">
      <c r="A113" s="162"/>
      <c r="B113" s="141"/>
      <c r="C113" s="747"/>
      <c r="D113" s="747"/>
      <c r="E113" s="747"/>
      <c r="F113" s="747"/>
      <c r="G113" s="747"/>
      <c r="H113" s="141"/>
      <c r="I113" s="141"/>
      <c r="J113" s="141"/>
      <c r="K113" s="142"/>
      <c r="L113" s="1"/>
    </row>
    <row r="114" spans="1:12" ht="15" thickBot="1" x14ac:dyDescent="0.35">
      <c r="A114" s="76"/>
      <c r="B114" s="77"/>
      <c r="C114" s="77"/>
      <c r="D114" s="77"/>
      <c r="E114" s="77"/>
      <c r="F114" s="77"/>
      <c r="G114" s="77"/>
      <c r="H114" s="77"/>
      <c r="I114" s="77"/>
      <c r="J114" s="77"/>
      <c r="K114" s="78"/>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73" t="s">
        <v>120</v>
      </c>
      <c r="B116" s="967" t="str">
        <f>DESCRIPCION!A25</f>
        <v>f</v>
      </c>
      <c r="C116" s="967"/>
      <c r="D116" s="967"/>
      <c r="E116" s="967"/>
      <c r="F116" s="967"/>
      <c r="G116" s="967"/>
      <c r="H116" s="968"/>
      <c r="I116" s="965" t="s">
        <v>349</v>
      </c>
      <c r="J116" s="966"/>
      <c r="K116" s="129" t="str">
        <f>IF(J123="x","EXTREMA",IF(J125="x","ALTA",IF(J127="x","MODERADA",IF(J129="x","BAJA",""))))</f>
        <v/>
      </c>
      <c r="L116" s="1"/>
    </row>
    <row r="117" spans="1:12" ht="16.2" thickBot="1" x14ac:dyDescent="0.35">
      <c r="A117" s="974"/>
      <c r="B117" s="969"/>
      <c r="C117" s="969"/>
      <c r="D117" s="969"/>
      <c r="E117" s="969"/>
      <c r="F117" s="969"/>
      <c r="G117" s="969"/>
      <c r="H117" s="970"/>
      <c r="I117" s="960" t="s">
        <v>350</v>
      </c>
      <c r="J117" s="961"/>
      <c r="K117" s="178" t="str">
        <f>'VALORACION RIESGOS INHERENTES'!K111</f>
        <v/>
      </c>
      <c r="L117" s="1"/>
    </row>
    <row r="118" spans="1:12" ht="16.2" thickBot="1" x14ac:dyDescent="0.35">
      <c r="A118" s="975"/>
      <c r="B118" s="779" t="s">
        <v>300</v>
      </c>
      <c r="C118" s="780"/>
      <c r="D118" s="780"/>
      <c r="E118" s="780"/>
      <c r="F118" s="780"/>
      <c r="G118" s="780"/>
      <c r="H118" s="780"/>
      <c r="I118" s="780"/>
      <c r="J118" s="783"/>
      <c r="K118" s="178" t="str">
        <f>'EVALUACIÓN SOLIDEZ CONTROLES'!H31</f>
        <v xml:space="preserve"> </v>
      </c>
      <c r="L118" s="1"/>
    </row>
    <row r="119" spans="1:12" ht="17.25" customHeight="1" thickBot="1" x14ac:dyDescent="0.35">
      <c r="A119" s="180" t="s">
        <v>122</v>
      </c>
      <c r="B119" s="181"/>
      <c r="C119" s="181"/>
      <c r="D119" s="223"/>
      <c r="E119" s="962"/>
      <c r="F119" s="963"/>
      <c r="G119" s="964"/>
      <c r="H119" s="779" t="s">
        <v>352</v>
      </c>
      <c r="I119" s="783"/>
      <c r="J119" s="784"/>
      <c r="K119" s="785"/>
      <c r="L119" s="1"/>
    </row>
    <row r="120" spans="1:12" ht="39.75" customHeight="1" x14ac:dyDescent="0.3">
      <c r="A120" s="162"/>
      <c r="B120" s="141"/>
      <c r="C120" s="163"/>
      <c r="D120" s="141"/>
      <c r="E120" s="141"/>
      <c r="F120" s="141"/>
      <c r="G120" s="141"/>
      <c r="H120" s="141"/>
      <c r="I120" s="141"/>
      <c r="J120" s="1"/>
      <c r="K120" s="68"/>
      <c r="L120" s="1"/>
    </row>
    <row r="121" spans="1:12" ht="15" customHeight="1" x14ac:dyDescent="0.3">
      <c r="A121" s="765" t="s">
        <v>122</v>
      </c>
      <c r="B121" s="141">
        <v>5</v>
      </c>
      <c r="C121" s="786"/>
      <c r="D121" s="777"/>
      <c r="E121" s="778"/>
      <c r="F121" s="778"/>
      <c r="G121" s="778"/>
      <c r="H121" s="176"/>
      <c r="I121" s="141"/>
      <c r="J121" s="760" t="s">
        <v>121</v>
      </c>
      <c r="K121" s="761"/>
      <c r="L121" s="1"/>
    </row>
    <row r="122" spans="1:12" ht="32.4" x14ac:dyDescent="0.3">
      <c r="A122" s="765"/>
      <c r="B122" s="141" t="s">
        <v>124</v>
      </c>
      <c r="C122" s="787"/>
      <c r="D122" s="777"/>
      <c r="E122" s="778"/>
      <c r="F122" s="778"/>
      <c r="G122" s="778"/>
      <c r="H122" s="176"/>
      <c r="I122" s="141"/>
      <c r="J122" s="143"/>
      <c r="K122" s="144"/>
      <c r="L122" s="1"/>
    </row>
    <row r="123" spans="1:12" ht="32.4" x14ac:dyDescent="0.3">
      <c r="A123" s="765"/>
      <c r="B123" s="141">
        <v>4</v>
      </c>
      <c r="C123" s="788"/>
      <c r="D123" s="777"/>
      <c r="E123" s="777"/>
      <c r="F123" s="790"/>
      <c r="G123" s="778"/>
      <c r="H123" s="176"/>
      <c r="I123" s="141"/>
      <c r="J123" s="149" t="str">
        <f xml:space="preserve"> IF(OR(E121="X",F121="X",G121="x",F123="x",G123="X",F125="X",G125="X",G127="X" ),"x","")</f>
        <v/>
      </c>
      <c r="K123" s="144" t="s">
        <v>123</v>
      </c>
      <c r="L123" s="1"/>
    </row>
    <row r="124" spans="1:12" ht="32.4" x14ac:dyDescent="0.3">
      <c r="A124" s="765"/>
      <c r="B124" s="141" t="s">
        <v>126</v>
      </c>
      <c r="C124" s="789"/>
      <c r="D124" s="777"/>
      <c r="E124" s="777"/>
      <c r="F124" s="790"/>
      <c r="G124" s="778"/>
      <c r="H124" s="176"/>
      <c r="I124" s="141"/>
      <c r="J124" s="150"/>
      <c r="K124" s="144"/>
      <c r="L124" s="1"/>
    </row>
    <row r="125" spans="1:12" ht="32.4" x14ac:dyDescent="0.3">
      <c r="A125" s="765"/>
      <c r="B125" s="141">
        <v>3</v>
      </c>
      <c r="C125" s="791"/>
      <c r="D125" s="775"/>
      <c r="E125" s="776"/>
      <c r="F125" s="790"/>
      <c r="G125" s="778"/>
      <c r="H125" s="176"/>
      <c r="I125" s="141"/>
      <c r="J125" s="151" t="str">
        <f xml:space="preserve"> IF(OR(C121="X",D121="X",D123="x",E123="x",E125="X",F127="X",F129="X",G129="X" ),"x","")</f>
        <v/>
      </c>
      <c r="K125" s="144" t="s">
        <v>125</v>
      </c>
      <c r="L125" s="1"/>
    </row>
    <row r="126" spans="1:12" ht="32.4" x14ac:dyDescent="0.3">
      <c r="A126" s="765"/>
      <c r="B126" s="141" t="s">
        <v>128</v>
      </c>
      <c r="C126" s="792"/>
      <c r="D126" s="775"/>
      <c r="E126" s="777"/>
      <c r="F126" s="790"/>
      <c r="G126" s="778"/>
      <c r="H126" s="176"/>
      <c r="I126" s="141"/>
      <c r="J126" s="152"/>
      <c r="K126" s="144"/>
      <c r="L126" s="1"/>
    </row>
    <row r="127" spans="1:12" ht="32.4" x14ac:dyDescent="0.3">
      <c r="A127" s="765"/>
      <c r="B127" s="141">
        <v>2</v>
      </c>
      <c r="C127" s="791"/>
      <c r="D127" s="773"/>
      <c r="E127" s="774"/>
      <c r="F127" s="776"/>
      <c r="G127" s="778"/>
      <c r="H127" s="176"/>
      <c r="I127" s="141"/>
      <c r="J127" s="153" t="str">
        <f xml:space="preserve"> IF(OR(C123="X",D125="X",E127="x",E129="x" ),"x","")</f>
        <v/>
      </c>
      <c r="K127" s="144" t="s">
        <v>127</v>
      </c>
      <c r="L127" s="1"/>
    </row>
    <row r="128" spans="1:12" ht="32.4" x14ac:dyDescent="0.3">
      <c r="A128" s="765"/>
      <c r="B128" s="141" t="s">
        <v>250</v>
      </c>
      <c r="C128" s="792"/>
      <c r="D128" s="773"/>
      <c r="E128" s="775"/>
      <c r="F128" s="777"/>
      <c r="G128" s="778"/>
      <c r="H128" s="176"/>
      <c r="I128" s="141"/>
      <c r="J128" s="152"/>
      <c r="K128" s="144"/>
      <c r="L128" s="1"/>
    </row>
    <row r="129" spans="1:12" ht="32.4" x14ac:dyDescent="0.3">
      <c r="A129" s="765"/>
      <c r="B129" s="141">
        <v>1</v>
      </c>
      <c r="C129" s="791"/>
      <c r="D129" s="794"/>
      <c r="E129" s="796"/>
      <c r="F129" s="798"/>
      <c r="G129" s="800"/>
      <c r="H129" s="176"/>
      <c r="I129" s="141"/>
      <c r="J129" s="154" t="str">
        <f xml:space="preserve"> IF(OR(C125="X",C127="X",D127="x",C129="x",D129="x" ),"x","")</f>
        <v/>
      </c>
      <c r="K129" s="144" t="s">
        <v>129</v>
      </c>
      <c r="L129" s="1"/>
    </row>
    <row r="130" spans="1:12" ht="32.4" x14ac:dyDescent="0.3">
      <c r="A130" s="765"/>
      <c r="B130" s="141" t="s">
        <v>130</v>
      </c>
      <c r="C130" s="793"/>
      <c r="D130" s="795"/>
      <c r="E130" s="797"/>
      <c r="F130" s="799"/>
      <c r="G130" s="801"/>
      <c r="H130" s="176"/>
      <c r="I130" s="141"/>
      <c r="J130" s="141"/>
      <c r="K130" s="142"/>
      <c r="L130" s="1"/>
    </row>
    <row r="131" spans="1:12" x14ac:dyDescent="0.3">
      <c r="A131" s="162"/>
      <c r="B131" s="141"/>
      <c r="C131" s="141">
        <v>1</v>
      </c>
      <c r="D131" s="141">
        <v>2</v>
      </c>
      <c r="E131" s="141">
        <v>3</v>
      </c>
      <c r="F131" s="141">
        <v>4</v>
      </c>
      <c r="G131" s="141">
        <v>5</v>
      </c>
      <c r="H131" s="141"/>
      <c r="I131" s="141"/>
      <c r="J131" s="141"/>
      <c r="K131" s="142"/>
      <c r="L131" s="1"/>
    </row>
    <row r="132" spans="1:12" x14ac:dyDescent="0.3">
      <c r="A132" s="162"/>
      <c r="B132" s="141"/>
      <c r="C132" s="141" t="s">
        <v>131</v>
      </c>
      <c r="D132" s="141" t="s">
        <v>132</v>
      </c>
      <c r="E132" s="141" t="s">
        <v>133</v>
      </c>
      <c r="F132" s="141" t="s">
        <v>134</v>
      </c>
      <c r="G132" s="141" t="s">
        <v>135</v>
      </c>
      <c r="H132" s="141"/>
      <c r="I132" s="141"/>
      <c r="J132" s="141"/>
      <c r="K132" s="142"/>
      <c r="L132" s="1"/>
    </row>
    <row r="133" spans="1:12" ht="15" customHeight="1" x14ac:dyDescent="0.3">
      <c r="A133" s="162"/>
      <c r="B133" s="141"/>
      <c r="C133" s="747" t="s">
        <v>136</v>
      </c>
      <c r="D133" s="747"/>
      <c r="E133" s="747"/>
      <c r="F133" s="747"/>
      <c r="G133" s="747"/>
      <c r="H133" s="141"/>
      <c r="I133" s="141"/>
      <c r="J133" s="141"/>
      <c r="K133" s="142"/>
      <c r="L133" s="1"/>
    </row>
    <row r="134" spans="1:12" ht="15" customHeight="1" x14ac:dyDescent="0.3">
      <c r="A134" s="162"/>
      <c r="B134" s="141"/>
      <c r="C134" s="747"/>
      <c r="D134" s="747"/>
      <c r="E134" s="747"/>
      <c r="F134" s="747"/>
      <c r="G134" s="747"/>
      <c r="H134" s="141"/>
      <c r="I134" s="141"/>
      <c r="J134" s="141"/>
      <c r="K134" s="142"/>
      <c r="L134" s="1"/>
    </row>
    <row r="135" spans="1:12" ht="15" thickBot="1" x14ac:dyDescent="0.35">
      <c r="A135" s="76"/>
      <c r="B135" s="77"/>
      <c r="C135" s="77"/>
      <c r="D135" s="77"/>
      <c r="E135" s="77"/>
      <c r="F135" s="77"/>
      <c r="G135" s="77"/>
      <c r="H135" s="77"/>
      <c r="I135" s="77"/>
      <c r="J135" s="77"/>
      <c r="K135" s="78"/>
      <c r="L135" s="1"/>
    </row>
    <row r="136" spans="1:12" ht="15" thickBot="1" x14ac:dyDescent="0.35">
      <c r="A136" s="1"/>
      <c r="B136" s="1"/>
      <c r="C136" s="1"/>
      <c r="D136" s="1"/>
      <c r="E136" s="1"/>
      <c r="F136" s="1"/>
      <c r="G136" s="1"/>
      <c r="H136" s="1"/>
      <c r="I136" s="1"/>
      <c r="J136" s="1"/>
      <c r="K136" s="1"/>
      <c r="L136" s="1"/>
    </row>
    <row r="137" spans="1:12" ht="16.5" customHeight="1" thickBot="1" x14ac:dyDescent="0.35">
      <c r="A137" s="973" t="s">
        <v>120</v>
      </c>
      <c r="B137" s="971" t="str">
        <f>DESCRIPCION!A28</f>
        <v>g</v>
      </c>
      <c r="C137" s="967"/>
      <c r="D137" s="967"/>
      <c r="E137" s="967"/>
      <c r="F137" s="967"/>
      <c r="G137" s="967"/>
      <c r="H137" s="968"/>
      <c r="I137" s="965" t="s">
        <v>349</v>
      </c>
      <c r="J137" s="966"/>
      <c r="K137" s="129" t="str">
        <f>IF(J144="x","EXTREMA",IF(J146="x","ALTA",IF(J148="x","MODERADA",IF(J150="x","BAJA",""))))</f>
        <v/>
      </c>
      <c r="L137" s="1"/>
    </row>
    <row r="138" spans="1:12" ht="16.2" thickBot="1" x14ac:dyDescent="0.35">
      <c r="A138" s="974"/>
      <c r="B138" s="972"/>
      <c r="C138" s="969"/>
      <c r="D138" s="969"/>
      <c r="E138" s="969"/>
      <c r="F138" s="969"/>
      <c r="G138" s="969"/>
      <c r="H138" s="970"/>
      <c r="I138" s="960" t="s">
        <v>350</v>
      </c>
      <c r="J138" s="961"/>
      <c r="K138" s="178" t="str">
        <f>'VALORACION RIESGOS INHERENTES'!K131</f>
        <v/>
      </c>
      <c r="L138" s="1"/>
    </row>
    <row r="139" spans="1:12" ht="16.2" thickBot="1" x14ac:dyDescent="0.35">
      <c r="A139" s="975"/>
      <c r="B139" s="779" t="s">
        <v>300</v>
      </c>
      <c r="C139" s="780"/>
      <c r="D139" s="780"/>
      <c r="E139" s="780"/>
      <c r="F139" s="780"/>
      <c r="G139" s="780"/>
      <c r="H139" s="780"/>
      <c r="I139" s="780"/>
      <c r="J139" s="783"/>
      <c r="K139" s="177" t="e">
        <f>'EVALUACIÓN SOLIDEZ CONTROLES'!H35</f>
        <v>#DIV/0!</v>
      </c>
      <c r="L139" s="1"/>
    </row>
    <row r="140" spans="1:12" ht="18" customHeight="1" thickBot="1" x14ac:dyDescent="0.35">
      <c r="A140" s="180" t="s">
        <v>122</v>
      </c>
      <c r="B140" s="181"/>
      <c r="C140" s="181"/>
      <c r="D140" s="223"/>
      <c r="E140" s="962"/>
      <c r="F140" s="963"/>
      <c r="G140" s="964"/>
      <c r="H140" s="779" t="s">
        <v>352</v>
      </c>
      <c r="I140" s="783"/>
      <c r="J140" s="784"/>
      <c r="K140" s="785"/>
      <c r="L140" s="1"/>
    </row>
    <row r="141" spans="1:12" ht="42" customHeight="1" x14ac:dyDescent="0.3">
      <c r="A141" s="162"/>
      <c r="B141" s="141"/>
      <c r="C141" s="163"/>
      <c r="D141" s="141"/>
      <c r="E141" s="141"/>
      <c r="F141" s="141"/>
      <c r="G141" s="141"/>
      <c r="H141" s="141"/>
      <c r="I141" s="141"/>
      <c r="J141" s="158"/>
      <c r="K141" s="159"/>
      <c r="L141" s="1"/>
    </row>
    <row r="142" spans="1:12" ht="41.25" customHeight="1" x14ac:dyDescent="0.3">
      <c r="A142" s="765" t="s">
        <v>122</v>
      </c>
      <c r="B142" s="141">
        <v>5</v>
      </c>
      <c r="C142" s="766"/>
      <c r="D142" s="745"/>
      <c r="E142" s="746"/>
      <c r="F142" s="746"/>
      <c r="G142" s="746"/>
      <c r="H142" s="141"/>
      <c r="I142" s="141"/>
      <c r="J142" s="760" t="s">
        <v>121</v>
      </c>
      <c r="K142" s="761"/>
      <c r="L142" s="1"/>
    </row>
    <row r="143" spans="1:12" x14ac:dyDescent="0.3">
      <c r="A143" s="765"/>
      <c r="B143" s="141" t="s">
        <v>124</v>
      </c>
      <c r="C143" s="767"/>
      <c r="D143" s="745"/>
      <c r="E143" s="746"/>
      <c r="F143" s="746"/>
      <c r="G143" s="746"/>
      <c r="H143" s="141"/>
      <c r="I143" s="141"/>
      <c r="J143" s="143"/>
      <c r="K143" s="144"/>
      <c r="L143" s="1"/>
    </row>
    <row r="144" spans="1:12" ht="28.2" x14ac:dyDescent="0.3">
      <c r="A144" s="765"/>
      <c r="B144" s="141">
        <v>4</v>
      </c>
      <c r="C144" s="768"/>
      <c r="D144" s="745"/>
      <c r="E144" s="745"/>
      <c r="F144" s="758"/>
      <c r="G144" s="746"/>
      <c r="H144" s="141"/>
      <c r="I144" s="141"/>
      <c r="J144" s="149" t="str">
        <f xml:space="preserve"> IF(OR(E142="X",F142="X",G142="x",F144="x",G144="X",F146="X",G146="X",G148="X" ),"x","")</f>
        <v/>
      </c>
      <c r="K144" s="144" t="s">
        <v>123</v>
      </c>
      <c r="L144" s="1"/>
    </row>
    <row r="145" spans="1:12" ht="28.2" x14ac:dyDescent="0.3">
      <c r="A145" s="765"/>
      <c r="B145" s="141" t="s">
        <v>126</v>
      </c>
      <c r="C145" s="769"/>
      <c r="D145" s="745"/>
      <c r="E145" s="745"/>
      <c r="F145" s="758"/>
      <c r="G145" s="746"/>
      <c r="H145" s="141"/>
      <c r="I145" s="141"/>
      <c r="J145" s="150"/>
      <c r="K145" s="144"/>
      <c r="L145" s="1"/>
    </row>
    <row r="146" spans="1:12" ht="28.2" x14ac:dyDescent="0.3">
      <c r="A146" s="765"/>
      <c r="B146" s="141">
        <v>3</v>
      </c>
      <c r="C146" s="748"/>
      <c r="D146" s="743"/>
      <c r="E146" s="744"/>
      <c r="F146" s="758"/>
      <c r="G146" s="746"/>
      <c r="H146" s="141"/>
      <c r="I146" s="141"/>
      <c r="J146" s="151" t="str">
        <f xml:space="preserve"> IF(OR(C142="X",D142="X",D144="x",E144="x",E146="X",F148="X",F150="X",G150="X" ),"x","")</f>
        <v/>
      </c>
      <c r="K146" s="144" t="s">
        <v>125</v>
      </c>
      <c r="L146" s="1"/>
    </row>
    <row r="147" spans="1:12" ht="28.2" x14ac:dyDescent="0.3">
      <c r="A147" s="765"/>
      <c r="B147" s="141" t="s">
        <v>128</v>
      </c>
      <c r="C147" s="759"/>
      <c r="D147" s="743"/>
      <c r="E147" s="745"/>
      <c r="F147" s="758"/>
      <c r="G147" s="746"/>
      <c r="H147" s="141"/>
      <c r="I147" s="141"/>
      <c r="J147" s="152"/>
      <c r="K147" s="144"/>
      <c r="L147" s="1"/>
    </row>
    <row r="148" spans="1:12" ht="28.2" x14ac:dyDescent="0.3">
      <c r="A148" s="765"/>
      <c r="B148" s="141">
        <v>2</v>
      </c>
      <c r="C148" s="748"/>
      <c r="D148" s="741"/>
      <c r="E148" s="742"/>
      <c r="F148" s="744"/>
      <c r="G148" s="746"/>
      <c r="H148" s="141"/>
      <c r="I148" s="141"/>
      <c r="J148" s="153" t="str">
        <f xml:space="preserve"> IF(OR(C144="X",D146="X",E148="x",E150="x" ),"x","")</f>
        <v/>
      </c>
      <c r="K148" s="144" t="s">
        <v>127</v>
      </c>
      <c r="L148" s="1"/>
    </row>
    <row r="149" spans="1:12" ht="28.2" x14ac:dyDescent="0.3">
      <c r="A149" s="765"/>
      <c r="B149" s="141" t="s">
        <v>250</v>
      </c>
      <c r="C149" s="759"/>
      <c r="D149" s="741"/>
      <c r="E149" s="743"/>
      <c r="F149" s="745"/>
      <c r="G149" s="746"/>
      <c r="H149" s="141"/>
      <c r="I149" s="141"/>
      <c r="J149" s="152"/>
      <c r="K149" s="144"/>
      <c r="L149" s="1"/>
    </row>
    <row r="150" spans="1:12" ht="28.2" x14ac:dyDescent="0.3">
      <c r="A150" s="765"/>
      <c r="B150" s="141">
        <v>1</v>
      </c>
      <c r="C150" s="748"/>
      <c r="D150" s="750"/>
      <c r="E150" s="752"/>
      <c r="F150" s="754"/>
      <c r="G150" s="756"/>
      <c r="H150" s="141"/>
      <c r="I150" s="141"/>
      <c r="J150" s="154" t="str">
        <f xml:space="preserve"> IF(OR(C146="X",C148="X",C150="x",D148="x",D150="x" ),"x","")</f>
        <v/>
      </c>
      <c r="K150" s="144" t="s">
        <v>129</v>
      </c>
      <c r="L150" s="1"/>
    </row>
    <row r="151" spans="1:12" x14ac:dyDescent="0.3">
      <c r="A151" s="765"/>
      <c r="B151" s="141" t="s">
        <v>130</v>
      </c>
      <c r="C151" s="749"/>
      <c r="D151" s="751"/>
      <c r="E151" s="753"/>
      <c r="F151" s="755"/>
      <c r="G151" s="757"/>
      <c r="H151" s="141"/>
      <c r="I151" s="141"/>
      <c r="J151" s="141"/>
      <c r="K151" s="142"/>
      <c r="L151" s="1"/>
    </row>
    <row r="152" spans="1:12" x14ac:dyDescent="0.3">
      <c r="A152" s="162"/>
      <c r="B152" s="141"/>
      <c r="C152" s="141">
        <v>1</v>
      </c>
      <c r="D152" s="141">
        <v>2</v>
      </c>
      <c r="E152" s="141">
        <v>3</v>
      </c>
      <c r="F152" s="141">
        <v>4</v>
      </c>
      <c r="G152" s="141">
        <v>5</v>
      </c>
      <c r="H152" s="141"/>
      <c r="I152" s="141"/>
      <c r="J152" s="141"/>
      <c r="K152" s="142"/>
      <c r="L152" s="1"/>
    </row>
    <row r="153" spans="1:12" x14ac:dyDescent="0.3">
      <c r="A153" s="162"/>
      <c r="B153" s="141"/>
      <c r="C153" s="141" t="s">
        <v>131</v>
      </c>
      <c r="D153" s="141" t="s">
        <v>132</v>
      </c>
      <c r="E153" s="141" t="s">
        <v>133</v>
      </c>
      <c r="F153" s="141" t="s">
        <v>134</v>
      </c>
      <c r="G153" s="141" t="s">
        <v>135</v>
      </c>
      <c r="H153" s="141"/>
      <c r="I153" s="141"/>
      <c r="J153" s="141"/>
      <c r="K153" s="142"/>
      <c r="L153" s="1"/>
    </row>
    <row r="154" spans="1:12" ht="15" customHeight="1" x14ac:dyDescent="0.3">
      <c r="A154" s="162"/>
      <c r="B154" s="141"/>
      <c r="C154" s="747" t="s">
        <v>136</v>
      </c>
      <c r="D154" s="747"/>
      <c r="E154" s="747"/>
      <c r="F154" s="747"/>
      <c r="G154" s="747"/>
      <c r="H154" s="141"/>
      <c r="I154" s="141"/>
      <c r="J154" s="141"/>
      <c r="K154" s="142"/>
      <c r="L154" s="1"/>
    </row>
    <row r="155" spans="1:12" ht="15" customHeight="1" x14ac:dyDescent="0.3">
      <c r="A155" s="162"/>
      <c r="B155" s="141"/>
      <c r="C155" s="747"/>
      <c r="D155" s="747"/>
      <c r="E155" s="747"/>
      <c r="F155" s="747"/>
      <c r="G155" s="747"/>
      <c r="H155" s="141"/>
      <c r="I155" s="141"/>
      <c r="J155" s="141"/>
      <c r="K155" s="142"/>
      <c r="L155" s="1"/>
    </row>
    <row r="156" spans="1:12" ht="15" thickBot="1" x14ac:dyDescent="0.35">
      <c r="A156" s="164"/>
      <c r="B156" s="165"/>
      <c r="C156" s="165"/>
      <c r="D156" s="165"/>
      <c r="E156" s="165"/>
      <c r="F156" s="165"/>
      <c r="G156" s="165"/>
      <c r="H156" s="165"/>
      <c r="I156" s="165"/>
      <c r="J156" s="165"/>
      <c r="K156" s="166"/>
      <c r="L156" s="1"/>
    </row>
    <row r="157" spans="1:12" ht="15" thickBot="1" x14ac:dyDescent="0.35">
      <c r="A157" s="1"/>
      <c r="B157" s="1"/>
      <c r="C157" s="1"/>
      <c r="D157" s="1"/>
      <c r="E157" s="1"/>
      <c r="F157" s="1"/>
      <c r="G157" s="1"/>
      <c r="H157" s="1"/>
      <c r="I157" s="1"/>
      <c r="J157" s="1"/>
      <c r="K157" s="1"/>
      <c r="L157" s="1"/>
    </row>
    <row r="158" spans="1:12" ht="16.5" customHeight="1" thickBot="1" x14ac:dyDescent="0.35">
      <c r="A158" s="973" t="s">
        <v>120</v>
      </c>
      <c r="B158" s="967" t="str">
        <f>DESCRIPCION!A31</f>
        <v>h</v>
      </c>
      <c r="C158" s="967"/>
      <c r="D158" s="967"/>
      <c r="E158" s="967"/>
      <c r="F158" s="967"/>
      <c r="G158" s="967"/>
      <c r="H158" s="968"/>
      <c r="I158" s="965" t="s">
        <v>349</v>
      </c>
      <c r="J158" s="966"/>
      <c r="K158" s="129" t="str">
        <f>IF(J165="x","EXTREMA",IF(J167="x","ALTA",IF(J169="x","MODERADA",IF(J171="x","BAJA",""))))</f>
        <v/>
      </c>
      <c r="L158" s="1"/>
    </row>
    <row r="159" spans="1:12" ht="16.2" thickBot="1" x14ac:dyDescent="0.35">
      <c r="A159" s="974"/>
      <c r="B159" s="969"/>
      <c r="C159" s="969"/>
      <c r="D159" s="969"/>
      <c r="E159" s="969"/>
      <c r="F159" s="969"/>
      <c r="G159" s="969"/>
      <c r="H159" s="970"/>
      <c r="I159" s="960" t="s">
        <v>350</v>
      </c>
      <c r="J159" s="961"/>
      <c r="K159" s="177" t="str">
        <f>'VALORACION RIESGOS INHERENTES'!K151</f>
        <v/>
      </c>
      <c r="L159" s="1"/>
    </row>
    <row r="160" spans="1:12" ht="15.75" customHeight="1" thickBot="1" x14ac:dyDescent="0.35">
      <c r="A160" s="975"/>
      <c r="B160" s="779" t="s">
        <v>300</v>
      </c>
      <c r="C160" s="780"/>
      <c r="D160" s="780"/>
      <c r="E160" s="780"/>
      <c r="F160" s="780"/>
      <c r="G160" s="780"/>
      <c r="H160" s="780"/>
      <c r="I160" s="780"/>
      <c r="J160" s="783"/>
      <c r="K160" s="177" t="e">
        <f>'EVALUACIÓN SOLIDEZ CONTROLES'!H39</f>
        <v>#DIV/0!</v>
      </c>
      <c r="L160" s="1"/>
    </row>
    <row r="161" spans="1:12" ht="15.75" customHeight="1" thickBot="1" x14ac:dyDescent="0.35">
      <c r="A161" s="180" t="s">
        <v>122</v>
      </c>
      <c r="B161" s="181"/>
      <c r="C161" s="181"/>
      <c r="D161" s="223"/>
      <c r="E161" s="962"/>
      <c r="F161" s="963"/>
      <c r="G161" s="964"/>
      <c r="H161" s="779" t="s">
        <v>352</v>
      </c>
      <c r="I161" s="783"/>
      <c r="J161" s="784"/>
      <c r="K161" s="785"/>
      <c r="L161" s="1"/>
    </row>
    <row r="162" spans="1:12" ht="44.25" customHeight="1" x14ac:dyDescent="0.3">
      <c r="A162" s="162"/>
      <c r="B162" s="141"/>
      <c r="C162" s="163"/>
      <c r="D162" s="141"/>
      <c r="E162" s="141"/>
      <c r="F162" s="141"/>
      <c r="G162" s="141"/>
      <c r="H162" s="141"/>
      <c r="I162" s="141"/>
      <c r="J162" s="158"/>
      <c r="K162" s="159"/>
      <c r="L162" s="1"/>
    </row>
    <row r="163" spans="1:12" ht="54" customHeight="1" x14ac:dyDescent="0.3">
      <c r="A163" s="765" t="s">
        <v>122</v>
      </c>
      <c r="B163" s="141">
        <v>5</v>
      </c>
      <c r="C163" s="766"/>
      <c r="D163" s="745"/>
      <c r="E163" s="746"/>
      <c r="F163" s="746"/>
      <c r="G163" s="746"/>
      <c r="H163" s="141"/>
      <c r="I163" s="141"/>
      <c r="J163" s="760" t="s">
        <v>121</v>
      </c>
      <c r="K163" s="761"/>
      <c r="L163" s="1"/>
    </row>
    <row r="164" spans="1:12" x14ac:dyDescent="0.3">
      <c r="A164" s="765"/>
      <c r="B164" s="141" t="s">
        <v>124</v>
      </c>
      <c r="C164" s="767"/>
      <c r="D164" s="745"/>
      <c r="E164" s="746"/>
      <c r="F164" s="746"/>
      <c r="G164" s="746"/>
      <c r="H164" s="141"/>
      <c r="I164" s="141"/>
      <c r="J164" s="143"/>
      <c r="K164" s="144"/>
      <c r="L164" s="1"/>
    </row>
    <row r="165" spans="1:12" ht="28.2" x14ac:dyDescent="0.3">
      <c r="A165" s="765"/>
      <c r="B165" s="141">
        <v>4</v>
      </c>
      <c r="C165" s="768"/>
      <c r="D165" s="745"/>
      <c r="E165" s="745"/>
      <c r="F165" s="758"/>
      <c r="G165" s="746"/>
      <c r="H165" s="141"/>
      <c r="I165" s="141"/>
      <c r="J165" s="149" t="str">
        <f xml:space="preserve"> IF(OR(E163="X",F163="X",G163="x",F165="x",G165="X",F167="X",G167="X",G169="X" ),"x","")</f>
        <v/>
      </c>
      <c r="K165" s="144" t="s">
        <v>123</v>
      </c>
      <c r="L165" s="1"/>
    </row>
    <row r="166" spans="1:12" ht="28.2" x14ac:dyDescent="0.3">
      <c r="A166" s="765"/>
      <c r="B166" s="141" t="s">
        <v>126</v>
      </c>
      <c r="C166" s="769"/>
      <c r="D166" s="745"/>
      <c r="E166" s="745"/>
      <c r="F166" s="758"/>
      <c r="G166" s="746"/>
      <c r="H166" s="141"/>
      <c r="I166" s="141"/>
      <c r="J166" s="150"/>
      <c r="K166" s="144"/>
      <c r="L166" s="1"/>
    </row>
    <row r="167" spans="1:12" ht="28.2" x14ac:dyDescent="0.3">
      <c r="A167" s="765"/>
      <c r="B167" s="141">
        <v>3</v>
      </c>
      <c r="C167" s="748"/>
      <c r="D167" s="743"/>
      <c r="E167" s="744"/>
      <c r="F167" s="758"/>
      <c r="G167" s="746"/>
      <c r="H167" s="141"/>
      <c r="I167" s="141"/>
      <c r="J167" s="151" t="str">
        <f xml:space="preserve"> IF(OR(C163="X",D163="X",D165="x",E165="x",E167="X",F169="X",F171="X",G171="X" ),"x","")</f>
        <v/>
      </c>
      <c r="K167" s="144" t="s">
        <v>125</v>
      </c>
      <c r="L167" s="1"/>
    </row>
    <row r="168" spans="1:12" ht="28.2" x14ac:dyDescent="0.3">
      <c r="A168" s="765"/>
      <c r="B168" s="141" t="s">
        <v>128</v>
      </c>
      <c r="C168" s="759"/>
      <c r="D168" s="743"/>
      <c r="E168" s="745"/>
      <c r="F168" s="758"/>
      <c r="G168" s="746"/>
      <c r="H168" s="141"/>
      <c r="I168" s="141"/>
      <c r="J168" s="152"/>
      <c r="K168" s="144"/>
      <c r="L168" s="1"/>
    </row>
    <row r="169" spans="1:12" ht="28.2" x14ac:dyDescent="0.3">
      <c r="A169" s="765"/>
      <c r="B169" s="141">
        <v>2</v>
      </c>
      <c r="C169" s="748"/>
      <c r="D169" s="741"/>
      <c r="E169" s="742"/>
      <c r="F169" s="744"/>
      <c r="G169" s="746"/>
      <c r="H169" s="141"/>
      <c r="I169" s="141"/>
      <c r="J169" s="153" t="str">
        <f xml:space="preserve"> IF(OR(C165="X",D167="X",E169="x",E171="x" ),"x","")</f>
        <v/>
      </c>
      <c r="K169" s="144" t="s">
        <v>127</v>
      </c>
      <c r="L169" s="1"/>
    </row>
    <row r="170" spans="1:12" ht="28.2" x14ac:dyDescent="0.3">
      <c r="A170" s="765"/>
      <c r="B170" s="141" t="s">
        <v>250</v>
      </c>
      <c r="C170" s="759"/>
      <c r="D170" s="741"/>
      <c r="E170" s="743"/>
      <c r="F170" s="745"/>
      <c r="G170" s="746"/>
      <c r="H170" s="141"/>
      <c r="I170" s="141"/>
      <c r="J170" s="152"/>
      <c r="K170" s="144"/>
      <c r="L170" s="1"/>
    </row>
    <row r="171" spans="1:12" ht="28.2" x14ac:dyDescent="0.3">
      <c r="A171" s="765"/>
      <c r="B171" s="141">
        <v>1</v>
      </c>
      <c r="C171" s="748"/>
      <c r="D171" s="750"/>
      <c r="E171" s="752"/>
      <c r="F171" s="754"/>
      <c r="G171" s="756"/>
      <c r="H171" s="141"/>
      <c r="I171" s="141"/>
      <c r="J171" s="154" t="str">
        <f xml:space="preserve"> IF(OR(C167="X",C169="X",C171="x",D169="x",D171="x" ),"x","")</f>
        <v/>
      </c>
      <c r="K171" s="144" t="s">
        <v>129</v>
      </c>
      <c r="L171" s="1"/>
    </row>
    <row r="172" spans="1:12" x14ac:dyDescent="0.3">
      <c r="A172" s="765"/>
      <c r="B172" s="141" t="s">
        <v>130</v>
      </c>
      <c r="C172" s="749"/>
      <c r="D172" s="751"/>
      <c r="E172" s="753"/>
      <c r="F172" s="755"/>
      <c r="G172" s="757"/>
      <c r="H172" s="141"/>
      <c r="I172" s="141"/>
      <c r="J172" s="141"/>
      <c r="K172" s="142"/>
      <c r="L172" s="1"/>
    </row>
    <row r="173" spans="1:12" x14ac:dyDescent="0.3">
      <c r="A173" s="162"/>
      <c r="B173" s="141"/>
      <c r="C173" s="141">
        <v>1</v>
      </c>
      <c r="D173" s="141">
        <v>2</v>
      </c>
      <c r="E173" s="141">
        <v>3</v>
      </c>
      <c r="F173" s="141">
        <v>4</v>
      </c>
      <c r="G173" s="141">
        <v>5</v>
      </c>
      <c r="H173" s="141"/>
      <c r="I173" s="141"/>
      <c r="J173" s="141"/>
      <c r="K173" s="142"/>
      <c r="L173" s="1"/>
    </row>
    <row r="174" spans="1:12" x14ac:dyDescent="0.3">
      <c r="A174" s="162"/>
      <c r="B174" s="141"/>
      <c r="C174" s="141" t="s">
        <v>131</v>
      </c>
      <c r="D174" s="141" t="s">
        <v>132</v>
      </c>
      <c r="E174" s="141" t="s">
        <v>133</v>
      </c>
      <c r="F174" s="141" t="s">
        <v>134</v>
      </c>
      <c r="G174" s="141" t="s">
        <v>135</v>
      </c>
      <c r="H174" s="141"/>
      <c r="I174" s="141"/>
      <c r="J174" s="141"/>
      <c r="K174" s="142"/>
      <c r="L174" s="1"/>
    </row>
    <row r="175" spans="1:12" ht="15" customHeight="1" x14ac:dyDescent="0.3">
      <c r="A175" s="162"/>
      <c r="B175" s="141"/>
      <c r="C175" s="747" t="s">
        <v>136</v>
      </c>
      <c r="D175" s="747"/>
      <c r="E175" s="747"/>
      <c r="F175" s="747"/>
      <c r="G175" s="747"/>
      <c r="H175" s="141"/>
      <c r="I175" s="141"/>
      <c r="J175" s="141"/>
      <c r="K175" s="142"/>
      <c r="L175" s="1"/>
    </row>
    <row r="176" spans="1:12" ht="15" customHeight="1" x14ac:dyDescent="0.3">
      <c r="A176" s="162"/>
      <c r="B176" s="141"/>
      <c r="C176" s="747"/>
      <c r="D176" s="747"/>
      <c r="E176" s="747"/>
      <c r="F176" s="747"/>
      <c r="G176" s="747"/>
      <c r="H176" s="141"/>
      <c r="I176" s="141"/>
      <c r="J176" s="141"/>
      <c r="K176" s="142"/>
      <c r="L176" s="1"/>
    </row>
    <row r="177" spans="1:12" ht="15" thickBot="1" x14ac:dyDescent="0.35">
      <c r="A177" s="164"/>
      <c r="B177" s="165"/>
      <c r="C177" s="165"/>
      <c r="D177" s="165"/>
      <c r="E177" s="165"/>
      <c r="F177" s="165"/>
      <c r="G177" s="165"/>
      <c r="H177" s="165"/>
      <c r="I177" s="165"/>
      <c r="J177" s="165"/>
      <c r="K177" s="166"/>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73" t="s">
        <v>120</v>
      </c>
      <c r="B180" s="967" t="str">
        <f>DESCRIPCION!A34</f>
        <v>i</v>
      </c>
      <c r="C180" s="967"/>
      <c r="D180" s="967"/>
      <c r="E180" s="967"/>
      <c r="F180" s="967"/>
      <c r="G180" s="967"/>
      <c r="H180" s="968"/>
      <c r="I180" s="965" t="s">
        <v>349</v>
      </c>
      <c r="J180" s="966"/>
      <c r="K180" s="129" t="str">
        <f>IF(J187="x","EXTREMA",IF(J189="x","ALTA",IF(J191="x","MODERADA",IF(J193="x","BAJA",""))))</f>
        <v/>
      </c>
      <c r="L180" s="1"/>
    </row>
    <row r="181" spans="1:12" ht="16.2" thickBot="1" x14ac:dyDescent="0.35">
      <c r="A181" s="974"/>
      <c r="B181" s="969"/>
      <c r="C181" s="969"/>
      <c r="D181" s="969"/>
      <c r="E181" s="969"/>
      <c r="F181" s="969"/>
      <c r="G181" s="969"/>
      <c r="H181" s="970"/>
      <c r="I181" s="960" t="s">
        <v>350</v>
      </c>
      <c r="J181" s="961"/>
      <c r="K181" s="178" t="str">
        <f>'VALORACION RIESGOS INHERENTES'!K172</f>
        <v/>
      </c>
      <c r="L181" s="1"/>
    </row>
    <row r="182" spans="1:12" ht="16.2" thickBot="1" x14ac:dyDescent="0.35">
      <c r="A182" s="975"/>
      <c r="B182" s="779" t="s">
        <v>300</v>
      </c>
      <c r="C182" s="780"/>
      <c r="D182" s="780"/>
      <c r="E182" s="780"/>
      <c r="F182" s="780"/>
      <c r="G182" s="780"/>
      <c r="H182" s="780"/>
      <c r="I182" s="780"/>
      <c r="J182" s="783"/>
      <c r="K182" s="177" t="e">
        <f>'EVALUACIÓN SOLIDEZ CONTROLES'!H43</f>
        <v>#DIV/0!</v>
      </c>
      <c r="L182" s="1"/>
    </row>
    <row r="183" spans="1:12" ht="16.2" thickBot="1" x14ac:dyDescent="0.35">
      <c r="A183" s="180" t="s">
        <v>122</v>
      </c>
      <c r="B183" s="181"/>
      <c r="C183" s="181"/>
      <c r="D183" s="223"/>
      <c r="E183" s="962"/>
      <c r="F183" s="963"/>
      <c r="G183" s="964"/>
      <c r="H183" s="779" t="s">
        <v>352</v>
      </c>
      <c r="I183" s="783"/>
      <c r="J183" s="784"/>
      <c r="K183" s="785"/>
      <c r="L183" s="1"/>
    </row>
    <row r="184" spans="1:12" ht="37.5" customHeight="1" x14ac:dyDescent="0.3">
      <c r="A184" s="162"/>
      <c r="B184" s="141"/>
      <c r="C184" s="163"/>
      <c r="D184" s="141"/>
      <c r="E184" s="141"/>
      <c r="F184" s="141"/>
      <c r="G184" s="141"/>
      <c r="H184" s="141"/>
      <c r="I184" s="141"/>
      <c r="J184" s="158"/>
      <c r="K184" s="159"/>
      <c r="L184" s="1"/>
    </row>
    <row r="185" spans="1:12" ht="40.5" customHeight="1" x14ac:dyDescent="0.3">
      <c r="A185" s="765" t="s">
        <v>122</v>
      </c>
      <c r="B185" s="141">
        <v>5</v>
      </c>
      <c r="C185" s="766"/>
      <c r="D185" s="745"/>
      <c r="E185" s="746"/>
      <c r="F185" s="746"/>
      <c r="G185" s="746"/>
      <c r="H185" s="141"/>
      <c r="I185" s="141"/>
      <c r="J185" s="760" t="s">
        <v>121</v>
      </c>
      <c r="K185" s="761"/>
      <c r="L185" s="1"/>
    </row>
    <row r="186" spans="1:12" x14ac:dyDescent="0.3">
      <c r="A186" s="765"/>
      <c r="B186" s="141" t="s">
        <v>124</v>
      </c>
      <c r="C186" s="767"/>
      <c r="D186" s="745"/>
      <c r="E186" s="746"/>
      <c r="F186" s="746"/>
      <c r="G186" s="746"/>
      <c r="H186" s="141"/>
      <c r="I186" s="141"/>
      <c r="J186" s="143"/>
      <c r="K186" s="144"/>
      <c r="L186" s="1"/>
    </row>
    <row r="187" spans="1:12" ht="28.2" x14ac:dyDescent="0.3">
      <c r="A187" s="765"/>
      <c r="B187" s="141">
        <v>4</v>
      </c>
      <c r="C187" s="768"/>
      <c r="D187" s="745"/>
      <c r="E187" s="745"/>
      <c r="F187" s="758"/>
      <c r="G187" s="746"/>
      <c r="H187" s="141"/>
      <c r="I187" s="141"/>
      <c r="J187" s="149" t="str">
        <f xml:space="preserve"> IF(OR(E185="X",F185="X",G185="x",F187="x",G187="X",F189="X",G189="X",G191="X" ),"x","")</f>
        <v/>
      </c>
      <c r="K187" s="144" t="s">
        <v>123</v>
      </c>
      <c r="L187" s="1"/>
    </row>
    <row r="188" spans="1:12" ht="28.2" x14ac:dyDescent="0.3">
      <c r="A188" s="765"/>
      <c r="B188" s="141" t="s">
        <v>126</v>
      </c>
      <c r="C188" s="769"/>
      <c r="D188" s="745"/>
      <c r="E188" s="745"/>
      <c r="F188" s="758"/>
      <c r="G188" s="746"/>
      <c r="H188" s="141"/>
      <c r="I188" s="141"/>
      <c r="J188" s="150"/>
      <c r="K188" s="144"/>
      <c r="L188" s="1"/>
    </row>
    <row r="189" spans="1:12" ht="28.2" x14ac:dyDescent="0.3">
      <c r="A189" s="765"/>
      <c r="B189" s="141">
        <v>3</v>
      </c>
      <c r="C189" s="748"/>
      <c r="D189" s="743"/>
      <c r="E189" s="744"/>
      <c r="F189" s="758"/>
      <c r="G189" s="746"/>
      <c r="H189" s="141"/>
      <c r="I189" s="141"/>
      <c r="J189" s="151" t="str">
        <f xml:space="preserve"> IF(OR(C185="X",D185="X",D187="x",E187="x",E189="X",F191="X",F193="X",G193="X" ),"x","")</f>
        <v/>
      </c>
      <c r="K189" s="144" t="s">
        <v>125</v>
      </c>
      <c r="L189" s="1"/>
    </row>
    <row r="190" spans="1:12" ht="28.2" x14ac:dyDescent="0.3">
      <c r="A190" s="765"/>
      <c r="B190" s="141" t="s">
        <v>128</v>
      </c>
      <c r="C190" s="759"/>
      <c r="D190" s="743"/>
      <c r="E190" s="745"/>
      <c r="F190" s="758"/>
      <c r="G190" s="746"/>
      <c r="H190" s="141"/>
      <c r="I190" s="141"/>
      <c r="J190" s="152"/>
      <c r="K190" s="144"/>
      <c r="L190" s="1"/>
    </row>
    <row r="191" spans="1:12" ht="28.2" x14ac:dyDescent="0.3">
      <c r="A191" s="765"/>
      <c r="B191" s="141">
        <v>2</v>
      </c>
      <c r="C191" s="748"/>
      <c r="D191" s="741"/>
      <c r="E191" s="742"/>
      <c r="F191" s="744"/>
      <c r="G191" s="746"/>
      <c r="H191" s="141"/>
      <c r="I191" s="141"/>
      <c r="J191" s="153" t="str">
        <f xml:space="preserve"> IF(OR(E191="X",D189="X",C187="x",E193="x" ),"x","")</f>
        <v/>
      </c>
      <c r="K191" s="144" t="s">
        <v>127</v>
      </c>
      <c r="L191" s="1"/>
    </row>
    <row r="192" spans="1:12" ht="28.2" x14ac:dyDescent="0.3">
      <c r="A192" s="765"/>
      <c r="B192" s="141" t="s">
        <v>250</v>
      </c>
      <c r="C192" s="759"/>
      <c r="D192" s="741"/>
      <c r="E192" s="743"/>
      <c r="F192" s="745"/>
      <c r="G192" s="746"/>
      <c r="H192" s="141"/>
      <c r="I192" s="141"/>
      <c r="J192" s="152"/>
      <c r="K192" s="144"/>
      <c r="L192" s="1"/>
    </row>
    <row r="193" spans="1:12" ht="28.2" x14ac:dyDescent="0.3">
      <c r="A193" s="765"/>
      <c r="B193" s="141">
        <v>1</v>
      </c>
      <c r="C193" s="748"/>
      <c r="D193" s="750"/>
      <c r="E193" s="752"/>
      <c r="F193" s="754"/>
      <c r="G193" s="756"/>
      <c r="H193" s="141"/>
      <c r="I193" s="141"/>
      <c r="J193" s="154" t="str">
        <f xml:space="preserve"> IF(OR(C189="X",C191="X",D191="x",D193="x",C193="x" ),"x","")</f>
        <v/>
      </c>
      <c r="K193" s="144" t="s">
        <v>129</v>
      </c>
      <c r="L193" s="1"/>
    </row>
    <row r="194" spans="1:12" x14ac:dyDescent="0.3">
      <c r="A194" s="765"/>
      <c r="B194" s="141" t="s">
        <v>130</v>
      </c>
      <c r="C194" s="749"/>
      <c r="D194" s="751"/>
      <c r="E194" s="753"/>
      <c r="F194" s="755"/>
      <c r="G194" s="757"/>
      <c r="H194" s="141"/>
      <c r="I194" s="141"/>
      <c r="J194" s="141"/>
      <c r="K194" s="142"/>
      <c r="L194" s="1"/>
    </row>
    <row r="195" spans="1:12" x14ac:dyDescent="0.3">
      <c r="A195" s="162"/>
      <c r="B195" s="141"/>
      <c r="C195" s="141">
        <v>1</v>
      </c>
      <c r="D195" s="141">
        <v>2</v>
      </c>
      <c r="E195" s="141">
        <v>3</v>
      </c>
      <c r="F195" s="141">
        <v>4</v>
      </c>
      <c r="G195" s="141">
        <v>5</v>
      </c>
      <c r="H195" s="141"/>
      <c r="I195" s="141"/>
      <c r="J195" s="141"/>
      <c r="K195" s="142"/>
      <c r="L195" s="1"/>
    </row>
    <row r="196" spans="1:12" ht="15" customHeight="1" x14ac:dyDescent="0.3">
      <c r="A196" s="162"/>
      <c r="B196" s="141"/>
      <c r="C196" s="141" t="s">
        <v>131</v>
      </c>
      <c r="D196" s="141" t="s">
        <v>132</v>
      </c>
      <c r="E196" s="141" t="s">
        <v>133</v>
      </c>
      <c r="F196" s="141" t="s">
        <v>134</v>
      </c>
      <c r="G196" s="141" t="s">
        <v>135</v>
      </c>
      <c r="H196" s="141"/>
      <c r="I196" s="141"/>
      <c r="J196" s="141"/>
      <c r="K196" s="142"/>
      <c r="L196" s="1"/>
    </row>
    <row r="197" spans="1:12" ht="15" customHeight="1" x14ac:dyDescent="0.3">
      <c r="A197" s="162"/>
      <c r="B197" s="141"/>
      <c r="C197" s="747" t="s">
        <v>136</v>
      </c>
      <c r="D197" s="747"/>
      <c r="E197" s="747"/>
      <c r="F197" s="747"/>
      <c r="G197" s="747"/>
      <c r="H197" s="141"/>
      <c r="I197" s="141"/>
      <c r="J197" s="141"/>
      <c r="K197" s="142"/>
      <c r="L197" s="1"/>
    </row>
    <row r="198" spans="1:12" x14ac:dyDescent="0.3">
      <c r="A198" s="162"/>
      <c r="B198" s="141"/>
      <c r="C198" s="747"/>
      <c r="D198" s="747"/>
      <c r="E198" s="747"/>
      <c r="F198" s="747"/>
      <c r="G198" s="747"/>
      <c r="H198" s="141"/>
      <c r="I198" s="141"/>
      <c r="J198" s="141"/>
      <c r="K198" s="142"/>
      <c r="L198" s="1"/>
    </row>
    <row r="199" spans="1:12" ht="15" thickBot="1" x14ac:dyDescent="0.35">
      <c r="A199" s="76"/>
      <c r="B199" s="77"/>
      <c r="C199" s="77"/>
      <c r="D199" s="77"/>
      <c r="E199" s="77"/>
      <c r="F199" s="77"/>
      <c r="G199" s="77"/>
      <c r="H199" s="77"/>
      <c r="I199" s="77"/>
      <c r="J199" s="77"/>
      <c r="K199" s="78"/>
      <c r="L199" s="1"/>
    </row>
    <row r="200" spans="1:12" ht="15" thickBot="1" x14ac:dyDescent="0.35">
      <c r="A200" s="1"/>
      <c r="B200" s="1"/>
      <c r="C200" s="1"/>
      <c r="D200" s="1"/>
      <c r="E200" s="1"/>
      <c r="F200" s="1"/>
      <c r="G200" s="1"/>
      <c r="H200" s="1"/>
      <c r="I200" s="1"/>
      <c r="J200" s="1"/>
      <c r="K200" s="1"/>
      <c r="L200" s="1"/>
    </row>
    <row r="201" spans="1:12" ht="16.5" customHeight="1" thickBot="1" x14ac:dyDescent="0.35">
      <c r="A201" s="973" t="s">
        <v>120</v>
      </c>
      <c r="B201" s="967" t="str">
        <f>DESCRIPCION!A37</f>
        <v>j</v>
      </c>
      <c r="C201" s="967"/>
      <c r="D201" s="967"/>
      <c r="E201" s="967"/>
      <c r="F201" s="967"/>
      <c r="G201" s="967"/>
      <c r="H201" s="968"/>
      <c r="I201" s="965" t="s">
        <v>349</v>
      </c>
      <c r="J201" s="966"/>
      <c r="K201" s="129" t="str">
        <f>IF(J208="x","EXTREMA",IF(J210="x","ALTA",IF(J212="x","MODERADA",IF(J214="x","BAJA",""))))</f>
        <v/>
      </c>
      <c r="L201" s="1"/>
    </row>
    <row r="202" spans="1:12" ht="16.2" thickBot="1" x14ac:dyDescent="0.35">
      <c r="A202" s="974"/>
      <c r="B202" s="969"/>
      <c r="C202" s="969"/>
      <c r="D202" s="969"/>
      <c r="E202" s="969"/>
      <c r="F202" s="969"/>
      <c r="G202" s="969"/>
      <c r="H202" s="970"/>
      <c r="I202" s="960" t="s">
        <v>350</v>
      </c>
      <c r="J202" s="961"/>
      <c r="K202" s="177" t="str">
        <f>'VALORACION RIESGOS INHERENTES'!K192</f>
        <v/>
      </c>
      <c r="L202" s="1"/>
    </row>
    <row r="203" spans="1:12" ht="16.2" thickBot="1" x14ac:dyDescent="0.35">
      <c r="A203" s="975"/>
      <c r="B203" s="180" t="s">
        <v>300</v>
      </c>
      <c r="C203" s="181"/>
      <c r="D203" s="181"/>
      <c r="E203" s="181"/>
      <c r="F203" s="181"/>
      <c r="G203" s="181"/>
      <c r="H203" s="181"/>
      <c r="I203" s="181"/>
      <c r="J203" s="182"/>
      <c r="K203" s="177" t="e">
        <f>'EVALUACIÓN SOLIDEZ CONTROLES'!H47</f>
        <v>#DIV/0!</v>
      </c>
      <c r="L203" s="1"/>
    </row>
    <row r="204" spans="1:12" ht="16.2" thickBot="1" x14ac:dyDescent="0.35">
      <c r="A204" s="180" t="s">
        <v>122</v>
      </c>
      <c r="B204" s="181"/>
      <c r="C204" s="181"/>
      <c r="D204" s="223"/>
      <c r="E204" s="962"/>
      <c r="F204" s="963"/>
      <c r="G204" s="964"/>
      <c r="H204" s="779" t="s">
        <v>352</v>
      </c>
      <c r="I204" s="783"/>
      <c r="J204" s="784"/>
      <c r="K204" s="785"/>
      <c r="L204" s="1"/>
    </row>
    <row r="205" spans="1:12" ht="38.25" customHeight="1" x14ac:dyDescent="0.3">
      <c r="A205" s="162"/>
      <c r="B205" s="141"/>
      <c r="C205" s="163"/>
      <c r="D205" s="141"/>
      <c r="E205" s="141"/>
      <c r="F205" s="141"/>
      <c r="G205" s="141"/>
      <c r="H205" s="141"/>
      <c r="I205" s="141"/>
      <c r="J205" s="158"/>
      <c r="K205" s="159"/>
      <c r="L205" s="1"/>
    </row>
    <row r="206" spans="1:12" ht="45" customHeight="1" x14ac:dyDescent="0.3">
      <c r="A206" s="765" t="s">
        <v>122</v>
      </c>
      <c r="B206" s="141">
        <v>5</v>
      </c>
      <c r="C206" s="766"/>
      <c r="D206" s="745"/>
      <c r="E206" s="746"/>
      <c r="F206" s="746"/>
      <c r="G206" s="746"/>
      <c r="H206" s="141"/>
      <c r="I206" s="141"/>
      <c r="J206" s="760" t="s">
        <v>121</v>
      </c>
      <c r="K206" s="761"/>
      <c r="L206" s="1"/>
    </row>
    <row r="207" spans="1:12" x14ac:dyDescent="0.3">
      <c r="A207" s="765"/>
      <c r="B207" s="141" t="s">
        <v>124</v>
      </c>
      <c r="C207" s="767"/>
      <c r="D207" s="745"/>
      <c r="E207" s="746"/>
      <c r="F207" s="746"/>
      <c r="G207" s="746"/>
      <c r="H207" s="141"/>
      <c r="I207" s="141"/>
      <c r="J207" s="143"/>
      <c r="K207" s="144"/>
      <c r="L207" s="1"/>
    </row>
    <row r="208" spans="1:12" ht="28.2" x14ac:dyDescent="0.3">
      <c r="A208" s="765"/>
      <c r="B208" s="141">
        <v>4</v>
      </c>
      <c r="C208" s="768"/>
      <c r="D208" s="745"/>
      <c r="E208" s="745"/>
      <c r="F208" s="758"/>
      <c r="G208" s="746"/>
      <c r="H208" s="141"/>
      <c r="I208" s="141"/>
      <c r="J208" s="149" t="str">
        <f xml:space="preserve"> IF(OR(E206="X",F206="X",G206="x",F208="x",G208="X",F210="X",G210="X",G212="X" ),"x","")</f>
        <v/>
      </c>
      <c r="K208" s="144" t="s">
        <v>123</v>
      </c>
      <c r="L208" s="1"/>
    </row>
    <row r="209" spans="1:12" ht="28.2" x14ac:dyDescent="0.3">
      <c r="A209" s="765"/>
      <c r="B209" s="141" t="s">
        <v>126</v>
      </c>
      <c r="C209" s="769"/>
      <c r="D209" s="745"/>
      <c r="E209" s="745"/>
      <c r="F209" s="758"/>
      <c r="G209" s="746"/>
      <c r="H209" s="141"/>
      <c r="I209" s="141"/>
      <c r="J209" s="150"/>
      <c r="K209" s="144"/>
      <c r="L209" s="1"/>
    </row>
    <row r="210" spans="1:12" ht="28.2" x14ac:dyDescent="0.3">
      <c r="A210" s="765"/>
      <c r="B210" s="141">
        <v>3</v>
      </c>
      <c r="C210" s="748"/>
      <c r="D210" s="743"/>
      <c r="E210" s="744"/>
      <c r="F210" s="758"/>
      <c r="G210" s="746"/>
      <c r="H210" s="141"/>
      <c r="I210" s="141"/>
      <c r="J210" s="151" t="str">
        <f xml:space="preserve"> IF(OR(C206="X",D206="X",D208="x",E208="x",E210="X",F212="X",F214="X",G214="X" ),"x","")</f>
        <v/>
      </c>
      <c r="K210" s="144" t="s">
        <v>125</v>
      </c>
      <c r="L210" s="1"/>
    </row>
    <row r="211" spans="1:12" ht="28.2" x14ac:dyDescent="0.3">
      <c r="A211" s="765"/>
      <c r="B211" s="141" t="s">
        <v>128</v>
      </c>
      <c r="C211" s="759"/>
      <c r="D211" s="743"/>
      <c r="E211" s="745"/>
      <c r="F211" s="758"/>
      <c r="G211" s="746"/>
      <c r="H211" s="141"/>
      <c r="I211" s="141"/>
      <c r="J211" s="152"/>
      <c r="K211" s="144"/>
      <c r="L211" s="1"/>
    </row>
    <row r="212" spans="1:12" ht="28.2" x14ac:dyDescent="0.3">
      <c r="A212" s="765"/>
      <c r="B212" s="141">
        <v>2</v>
      </c>
      <c r="C212" s="748"/>
      <c r="D212" s="741"/>
      <c r="E212" s="742"/>
      <c r="F212" s="744"/>
      <c r="G212" s="746"/>
      <c r="H212" s="141"/>
      <c r="I212" s="141"/>
      <c r="J212" s="153" t="str">
        <f xml:space="preserve"> IF(OR(C208="X",D210="X",E212="x",E214="x" ),"x","")</f>
        <v/>
      </c>
      <c r="K212" s="144" t="s">
        <v>127</v>
      </c>
      <c r="L212" s="1"/>
    </row>
    <row r="213" spans="1:12" ht="28.2" x14ac:dyDescent="0.3">
      <c r="A213" s="765"/>
      <c r="B213" s="141" t="s">
        <v>250</v>
      </c>
      <c r="C213" s="759"/>
      <c r="D213" s="741"/>
      <c r="E213" s="743"/>
      <c r="F213" s="745"/>
      <c r="G213" s="746"/>
      <c r="H213" s="141"/>
      <c r="I213" s="141"/>
      <c r="J213" s="152"/>
      <c r="K213" s="144"/>
      <c r="L213" s="1"/>
    </row>
    <row r="214" spans="1:12" ht="28.2" x14ac:dyDescent="0.3">
      <c r="A214" s="765"/>
      <c r="B214" s="141">
        <v>1</v>
      </c>
      <c r="C214" s="748"/>
      <c r="D214" s="750"/>
      <c r="E214" s="752"/>
      <c r="F214" s="754"/>
      <c r="G214" s="756"/>
      <c r="H214" s="141"/>
      <c r="I214" s="141"/>
      <c r="J214" s="154" t="str">
        <f xml:space="preserve"> IF(OR(C210="X",C212="X",D212="x",D214="x",C214="x" ),"x","")</f>
        <v/>
      </c>
      <c r="K214" s="144" t="s">
        <v>129</v>
      </c>
      <c r="L214" s="1"/>
    </row>
    <row r="215" spans="1:12" x14ac:dyDescent="0.3">
      <c r="A215" s="765"/>
      <c r="B215" s="141" t="s">
        <v>130</v>
      </c>
      <c r="C215" s="749"/>
      <c r="D215" s="751"/>
      <c r="E215" s="753"/>
      <c r="F215" s="755"/>
      <c r="G215" s="757"/>
      <c r="H215" s="141"/>
      <c r="I215" s="141"/>
      <c r="J215" s="141"/>
      <c r="K215" s="142"/>
      <c r="L215" s="1"/>
    </row>
    <row r="216" spans="1:12" x14ac:dyDescent="0.3">
      <c r="A216" s="162"/>
      <c r="B216" s="141"/>
      <c r="C216" s="141">
        <v>1</v>
      </c>
      <c r="D216" s="141">
        <v>2</v>
      </c>
      <c r="E216" s="141">
        <v>3</v>
      </c>
      <c r="F216" s="141">
        <v>4</v>
      </c>
      <c r="G216" s="141">
        <v>5</v>
      </c>
      <c r="H216" s="141"/>
      <c r="I216" s="141"/>
      <c r="J216" s="141"/>
      <c r="K216" s="142"/>
      <c r="L216" s="1"/>
    </row>
    <row r="217" spans="1:12" ht="15" customHeight="1" x14ac:dyDescent="0.3">
      <c r="A217" s="162"/>
      <c r="B217" s="141"/>
      <c r="C217" s="141" t="s">
        <v>131</v>
      </c>
      <c r="D217" s="141" t="s">
        <v>132</v>
      </c>
      <c r="E217" s="141" t="s">
        <v>133</v>
      </c>
      <c r="F217" s="141" t="s">
        <v>134</v>
      </c>
      <c r="G217" s="141" t="s">
        <v>135</v>
      </c>
      <c r="H217" s="141"/>
      <c r="I217" s="141"/>
      <c r="J217" s="141"/>
      <c r="K217" s="142"/>
      <c r="L217" s="1"/>
    </row>
    <row r="218" spans="1:12" ht="15" customHeight="1" x14ac:dyDescent="0.3">
      <c r="A218" s="162"/>
      <c r="B218" s="141"/>
      <c r="C218" s="747" t="s">
        <v>136</v>
      </c>
      <c r="D218" s="747"/>
      <c r="E218" s="747"/>
      <c r="F218" s="747"/>
      <c r="G218" s="747"/>
      <c r="H218" s="141"/>
      <c r="I218" s="141"/>
      <c r="J218" s="141"/>
      <c r="K218" s="142"/>
      <c r="L218" s="1"/>
    </row>
    <row r="219" spans="1:12" x14ac:dyDescent="0.3">
      <c r="A219" s="162"/>
      <c r="B219" s="141"/>
      <c r="C219" s="747"/>
      <c r="D219" s="747"/>
      <c r="E219" s="747"/>
      <c r="F219" s="747"/>
      <c r="G219" s="747"/>
      <c r="H219" s="141"/>
      <c r="I219" s="141"/>
      <c r="J219" s="141"/>
      <c r="K219" s="142"/>
      <c r="L219" s="1"/>
    </row>
    <row r="220" spans="1:12" ht="15" thickBot="1" x14ac:dyDescent="0.35">
      <c r="A220" s="76"/>
      <c r="B220" s="77"/>
      <c r="C220" s="77"/>
      <c r="D220" s="77"/>
      <c r="E220" s="77"/>
      <c r="F220" s="77"/>
      <c r="G220" s="77"/>
      <c r="H220" s="77"/>
      <c r="I220" s="77"/>
      <c r="J220" s="77"/>
      <c r="K220" s="78"/>
      <c r="L220" s="1"/>
    </row>
    <row r="221" spans="1:12" ht="15.6" x14ac:dyDescent="0.3">
      <c r="A221" s="2"/>
      <c r="B221" s="979"/>
      <c r="C221" s="979"/>
      <c r="D221" s="979"/>
      <c r="E221" s="979"/>
      <c r="F221" s="979"/>
      <c r="G221" s="979"/>
      <c r="H221" s="979"/>
      <c r="I221" s="979"/>
      <c r="J221" s="2"/>
      <c r="K221" s="138"/>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80"/>
      <c r="B225" s="31"/>
      <c r="C225" s="381"/>
      <c r="D225" s="381"/>
      <c r="E225" s="381"/>
      <c r="F225" s="381"/>
      <c r="G225" s="381"/>
      <c r="H225" s="1"/>
      <c r="I225" s="1"/>
      <c r="J225" s="977"/>
      <c r="K225" s="977"/>
      <c r="L225" s="1"/>
    </row>
    <row r="226" spans="1:12" x14ac:dyDescent="0.3">
      <c r="A226" s="980"/>
      <c r="B226" s="136"/>
      <c r="C226" s="381"/>
      <c r="D226" s="381"/>
      <c r="E226" s="381"/>
      <c r="F226" s="381"/>
      <c r="G226" s="381"/>
      <c r="H226" s="1"/>
      <c r="I226" s="1"/>
      <c r="J226" s="137"/>
      <c r="K226" s="137"/>
      <c r="L226" s="1"/>
    </row>
    <row r="227" spans="1:12" x14ac:dyDescent="0.3">
      <c r="A227" s="980"/>
      <c r="B227" s="31"/>
      <c r="C227" s="381"/>
      <c r="D227" s="381"/>
      <c r="E227" s="381"/>
      <c r="F227" s="978"/>
      <c r="G227" s="381"/>
      <c r="H227" s="1"/>
      <c r="I227" s="1"/>
      <c r="J227" s="137"/>
      <c r="K227" s="139"/>
      <c r="L227" s="1"/>
    </row>
    <row r="228" spans="1:12" x14ac:dyDescent="0.3">
      <c r="A228" s="980"/>
      <c r="B228" s="136"/>
      <c r="C228" s="381"/>
      <c r="D228" s="381"/>
      <c r="E228" s="381"/>
      <c r="F228" s="978"/>
      <c r="G228" s="381"/>
      <c r="H228" s="1"/>
      <c r="I228" s="1"/>
      <c r="J228" s="137"/>
      <c r="K228" s="139"/>
      <c r="L228" s="1"/>
    </row>
    <row r="229" spans="1:12" x14ac:dyDescent="0.3">
      <c r="A229" s="980"/>
      <c r="B229" s="31"/>
      <c r="C229" s="381"/>
      <c r="D229" s="381"/>
      <c r="E229" s="978"/>
      <c r="F229" s="978"/>
      <c r="G229" s="381"/>
      <c r="H229" s="1"/>
      <c r="I229" s="1"/>
      <c r="J229" s="137"/>
      <c r="K229" s="139"/>
      <c r="L229" s="1"/>
    </row>
    <row r="230" spans="1:12" x14ac:dyDescent="0.3">
      <c r="A230" s="980"/>
      <c r="B230" s="136"/>
      <c r="C230" s="381"/>
      <c r="D230" s="381"/>
      <c r="E230" s="981"/>
      <c r="F230" s="978"/>
      <c r="G230" s="381"/>
      <c r="H230" s="1"/>
      <c r="I230" s="1"/>
      <c r="J230" s="137"/>
      <c r="K230" s="139"/>
      <c r="L230" s="1"/>
    </row>
    <row r="231" spans="1:12" x14ac:dyDescent="0.3">
      <c r="A231" s="980"/>
      <c r="B231" s="31"/>
      <c r="C231" s="381"/>
      <c r="D231" s="381"/>
      <c r="E231" s="978"/>
      <c r="F231" s="978"/>
      <c r="G231" s="381"/>
      <c r="H231" s="1"/>
      <c r="I231" s="1"/>
      <c r="J231" s="137"/>
      <c r="K231" s="139"/>
      <c r="L231" s="1"/>
    </row>
    <row r="232" spans="1:12" x14ac:dyDescent="0.3">
      <c r="A232" s="980"/>
      <c r="B232" s="136"/>
      <c r="C232" s="381"/>
      <c r="D232" s="381"/>
      <c r="E232" s="981"/>
      <c r="F232" s="981"/>
      <c r="G232" s="381"/>
      <c r="H232" s="1"/>
      <c r="I232" s="1"/>
      <c r="J232" s="137"/>
      <c r="K232" s="139"/>
      <c r="L232" s="1"/>
    </row>
    <row r="233" spans="1:12" x14ac:dyDescent="0.3">
      <c r="A233" s="980"/>
      <c r="B233" s="31"/>
      <c r="C233" s="381"/>
      <c r="D233" s="381"/>
      <c r="E233" s="982"/>
      <c r="F233" s="983"/>
      <c r="G233" s="381"/>
      <c r="H233" s="1"/>
      <c r="I233" s="1"/>
      <c r="J233" s="137"/>
      <c r="K233" s="139"/>
      <c r="L233" s="1"/>
    </row>
    <row r="234" spans="1:12" x14ac:dyDescent="0.3">
      <c r="A234" s="980"/>
      <c r="B234" s="136"/>
      <c r="C234" s="381"/>
      <c r="D234" s="381"/>
      <c r="E234" s="381"/>
      <c r="F234" s="983"/>
      <c r="G234" s="381"/>
      <c r="H234" s="1"/>
      <c r="I234" s="1"/>
      <c r="J234" s="1"/>
      <c r="K234" s="1"/>
      <c r="L234" s="1"/>
    </row>
    <row r="235" spans="1:12" x14ac:dyDescent="0.3">
      <c r="A235" s="1"/>
      <c r="B235" s="1"/>
      <c r="C235" s="31"/>
      <c r="D235" s="31"/>
      <c r="E235" s="31"/>
      <c r="F235" s="31"/>
      <c r="G235" s="31"/>
      <c r="H235" s="1"/>
      <c r="I235" s="1"/>
      <c r="J235" s="1"/>
      <c r="K235" s="1"/>
      <c r="L235" s="1"/>
    </row>
    <row r="236" spans="1:12" x14ac:dyDescent="0.3">
      <c r="A236" s="1"/>
      <c r="B236" s="1"/>
      <c r="C236" s="31"/>
      <c r="D236" s="31"/>
      <c r="E236" s="31"/>
      <c r="F236" s="31"/>
      <c r="G236" s="31"/>
      <c r="H236" s="1"/>
      <c r="I236" s="1"/>
      <c r="J236" s="1"/>
      <c r="K236" s="1"/>
      <c r="L236" s="1"/>
    </row>
    <row r="237" spans="1:12" x14ac:dyDescent="0.3">
      <c r="A237" s="1"/>
      <c r="B237" s="1"/>
      <c r="C237" s="984"/>
      <c r="D237" s="984"/>
      <c r="E237" s="984"/>
      <c r="F237" s="984"/>
      <c r="G237" s="984"/>
      <c r="H237" s="1"/>
      <c r="I237" s="1"/>
      <c r="J237" s="1"/>
      <c r="K237" s="1"/>
      <c r="L237" s="1"/>
    </row>
    <row r="238" spans="1:12" x14ac:dyDescent="0.3">
      <c r="A238" s="1"/>
      <c r="B238" s="1"/>
      <c r="C238" s="984"/>
      <c r="D238" s="984"/>
      <c r="E238" s="984"/>
      <c r="F238" s="984"/>
      <c r="G238" s="984"/>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 E35:G35 E56:G56 E77:G77 E98:G98 E119:G119 E140:G140 E161:G161 E183:G183 E204:G204</xm:sqref>
        </x14:dataValidation>
        <x14:dataValidation type="list" allowBlank="1" showInputMessage="1" showErrorMessage="1" xr:uid="{00000000-0002-0000-1400-000001000000}">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9" tint="-0.249977111117893"/>
  </sheetPr>
  <dimension ref="A1:M45"/>
  <sheetViews>
    <sheetView tabSelected="1" topLeftCell="G6" zoomScale="70" zoomScaleNormal="70" workbookViewId="0">
      <selection activeCell="W8" sqref="W8"/>
    </sheetView>
  </sheetViews>
  <sheetFormatPr baseColWidth="10" defaultColWidth="11.44140625" defaultRowHeight="13.2" x14ac:dyDescent="0.25"/>
  <cols>
    <col min="1" max="1" width="28.109375" style="25" customWidth="1"/>
    <col min="2" max="2" width="16.44140625" style="25" customWidth="1"/>
    <col min="3" max="3" width="15.33203125" style="25" customWidth="1"/>
    <col min="4" max="4" width="16" style="246" customWidth="1"/>
    <col min="5" max="5" width="13.6640625" style="25" customWidth="1"/>
    <col min="6" max="6" width="12" style="25" customWidth="1"/>
    <col min="7" max="7" width="14.109375" style="25" customWidth="1"/>
    <col min="8" max="8" width="18.6640625" style="25" customWidth="1"/>
    <col min="9" max="9" width="37.21875" style="25" customWidth="1"/>
    <col min="10" max="10" width="16.88671875" style="25" customWidth="1"/>
    <col min="11" max="12" width="13.109375" style="25" customWidth="1"/>
    <col min="13" max="13" width="39.109375" style="25" customWidth="1"/>
    <col min="14" max="21" width="0" style="25" hidden="1" customWidth="1"/>
    <col min="22" max="16384" width="11.44140625" style="25"/>
  </cols>
  <sheetData>
    <row r="1" spans="1:13" ht="15.75" customHeight="1" x14ac:dyDescent="0.25">
      <c r="A1" s="1019"/>
      <c r="B1" s="1021" t="str">
        <f>CONTEXTO!B1</f>
        <v>PROCESO: GESTIÓN EDUCATIVA</v>
      </c>
      <c r="C1" s="1021"/>
      <c r="D1" s="1021"/>
      <c r="E1" s="1021"/>
      <c r="F1" s="1021"/>
      <c r="G1" s="1021"/>
      <c r="H1" s="1021"/>
      <c r="I1" s="1021"/>
      <c r="J1" s="728" t="s">
        <v>478</v>
      </c>
      <c r="K1" s="728"/>
      <c r="L1" s="728"/>
      <c r="M1" s="998"/>
    </row>
    <row r="2" spans="1:13" ht="15.75" customHeight="1" x14ac:dyDescent="0.25">
      <c r="A2" s="1020"/>
      <c r="B2" s="470"/>
      <c r="C2" s="470"/>
      <c r="D2" s="470"/>
      <c r="E2" s="470"/>
      <c r="F2" s="470"/>
      <c r="G2" s="470"/>
      <c r="H2" s="470"/>
      <c r="I2" s="470"/>
      <c r="J2" s="729" t="s">
        <v>471</v>
      </c>
      <c r="K2" s="729"/>
      <c r="L2" s="729"/>
      <c r="M2" s="999"/>
    </row>
    <row r="3" spans="1:13" ht="15.75" customHeight="1" x14ac:dyDescent="0.25">
      <c r="A3" s="1020"/>
      <c r="B3" s="470" t="s">
        <v>236</v>
      </c>
      <c r="C3" s="470"/>
      <c r="D3" s="470"/>
      <c r="E3" s="470"/>
      <c r="F3" s="470"/>
      <c r="G3" s="470"/>
      <c r="H3" s="470"/>
      <c r="I3" s="470"/>
      <c r="J3" s="729" t="s">
        <v>472</v>
      </c>
      <c r="K3" s="729"/>
      <c r="L3" s="729"/>
      <c r="M3" s="999"/>
    </row>
    <row r="4" spans="1:13" ht="15.75" customHeight="1" x14ac:dyDescent="0.25">
      <c r="A4" s="1020"/>
      <c r="B4" s="470"/>
      <c r="C4" s="470"/>
      <c r="D4" s="470"/>
      <c r="E4" s="470"/>
      <c r="F4" s="470"/>
      <c r="G4" s="470"/>
      <c r="H4" s="470"/>
      <c r="I4" s="470"/>
      <c r="J4" s="729" t="s">
        <v>494</v>
      </c>
      <c r="K4" s="729"/>
      <c r="L4" s="729"/>
      <c r="M4" s="999"/>
    </row>
    <row r="5" spans="1:13" ht="15" customHeight="1" x14ac:dyDescent="0.25">
      <c r="A5" s="1003"/>
      <c r="B5" s="1004"/>
      <c r="C5" s="1004"/>
      <c r="D5" s="1004"/>
      <c r="E5" s="1004"/>
      <c r="F5" s="1004"/>
      <c r="G5" s="1004"/>
      <c r="H5" s="1004"/>
      <c r="I5" s="1004"/>
      <c r="J5" s="1004"/>
      <c r="K5" s="1004"/>
      <c r="L5" s="1004"/>
      <c r="M5" s="1005"/>
    </row>
    <row r="6" spans="1:13" ht="15.75" customHeight="1" x14ac:dyDescent="0.25">
      <c r="A6" s="82" t="s">
        <v>237</v>
      </c>
      <c r="B6" s="1007" t="s">
        <v>254</v>
      </c>
      <c r="C6" s="1007"/>
      <c r="D6" s="1007"/>
      <c r="E6" s="1007"/>
      <c r="F6" s="1007"/>
      <c r="G6" s="1007"/>
      <c r="H6" s="1007"/>
      <c r="I6" s="1007"/>
      <c r="J6" s="1007"/>
      <c r="K6" s="1007"/>
      <c r="L6" s="1007"/>
      <c r="M6" s="1008"/>
    </row>
    <row r="7" spans="1:13" ht="42.75" customHeight="1" x14ac:dyDescent="0.25">
      <c r="A7" s="82" t="s">
        <v>238</v>
      </c>
      <c r="B7" s="729" t="s">
        <v>255</v>
      </c>
      <c r="C7" s="729"/>
      <c r="D7" s="729"/>
      <c r="E7" s="729"/>
      <c r="F7" s="729"/>
      <c r="G7" s="729"/>
      <c r="H7" s="729"/>
      <c r="I7" s="729"/>
      <c r="J7" s="729"/>
      <c r="K7" s="729"/>
      <c r="L7" s="729"/>
      <c r="M7" s="1009"/>
    </row>
    <row r="8" spans="1:13" ht="15" customHeight="1" x14ac:dyDescent="0.25">
      <c r="A8" s="1013"/>
      <c r="B8" s="1014"/>
      <c r="C8" s="1014"/>
      <c r="D8" s="1014"/>
      <c r="E8" s="1014"/>
      <c r="F8" s="1014"/>
      <c r="G8" s="1014"/>
      <c r="H8" s="1014"/>
      <c r="I8" s="1014"/>
      <c r="J8" s="1014"/>
      <c r="K8" s="1014"/>
      <c r="L8" s="1014"/>
      <c r="M8" s="1015"/>
    </row>
    <row r="9" spans="1:13" s="81" customFormat="1" ht="40.5" customHeight="1" thickBot="1" x14ac:dyDescent="0.3">
      <c r="A9" s="80" t="s">
        <v>239</v>
      </c>
      <c r="B9" s="60" t="s">
        <v>240</v>
      </c>
      <c r="C9" s="60" t="s">
        <v>74</v>
      </c>
      <c r="D9" s="60" t="s">
        <v>8</v>
      </c>
      <c r="E9" s="59" t="s">
        <v>241</v>
      </c>
      <c r="F9" s="59" t="s">
        <v>242</v>
      </c>
      <c r="G9" s="59" t="s">
        <v>243</v>
      </c>
      <c r="H9" s="59" t="s">
        <v>244</v>
      </c>
      <c r="I9" s="59" t="s">
        <v>245</v>
      </c>
      <c r="J9" s="60" t="s">
        <v>246</v>
      </c>
      <c r="K9" s="60" t="s">
        <v>247</v>
      </c>
      <c r="L9" s="60" t="s">
        <v>248</v>
      </c>
      <c r="M9" s="61" t="s">
        <v>249</v>
      </c>
    </row>
    <row r="10" spans="1:13" ht="99" customHeight="1" x14ac:dyDescent="0.25">
      <c r="A10" s="313" t="str">
        <f>CONTEXTO!A8</f>
        <v>PROCESO: GESTIÓN EDUCATIVA</v>
      </c>
      <c r="B10" s="1001" t="str">
        <f>DESCRIPCION!A10</f>
        <v>Posibilidad de la utilizaciòn del cargo, para favorecer a un tercero en la realizaciòn de un tramite</v>
      </c>
      <c r="C10" s="1016" t="str">
        <f>'IDENTIFICACION DE RIESGOS'!J10</f>
        <v>CORRUPCION</v>
      </c>
      <c r="D10" s="309" t="str">
        <f>DESCRIPCION!D10</f>
        <v>Trafico de influencias en los diferentes tràmites de la entidad</v>
      </c>
      <c r="E10" s="1016" t="str">
        <f>'VALORACIÓN RIESGOS RESIDUAL'!E14:G14</f>
        <v>Improbable</v>
      </c>
      <c r="F10" s="1006" t="str">
        <f>'VALORACIÓN RIESGOS RESIDUAL'!J14</f>
        <v>Menor</v>
      </c>
      <c r="G10" s="1001" t="str">
        <f>'VALORACIÓN RIESGOS RESIDUAL'!K11</f>
        <v>EXTREMA</v>
      </c>
      <c r="H10" s="1010" t="s">
        <v>304</v>
      </c>
      <c r="I10" s="321" t="s">
        <v>496</v>
      </c>
      <c r="J10" s="318" t="s">
        <v>460</v>
      </c>
      <c r="K10" s="318" t="s">
        <v>461</v>
      </c>
      <c r="L10" s="211" t="s">
        <v>502</v>
      </c>
      <c r="M10" s="319" t="s">
        <v>497</v>
      </c>
    </row>
    <row r="11" spans="1:13" ht="141" customHeight="1" x14ac:dyDescent="0.25">
      <c r="A11" s="1017"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11" s="990"/>
      <c r="C11" s="992"/>
      <c r="D11" s="241" t="str">
        <f>DESCRIPCION!D11</f>
        <v>No cumplimiento de tiempos establecidos por cada uno de los tramites, segùn la fecha de readicaciòn</v>
      </c>
      <c r="E11" s="992"/>
      <c r="F11" s="994"/>
      <c r="G11" s="990"/>
      <c r="H11" s="1011"/>
      <c r="I11" s="322" t="s">
        <v>499</v>
      </c>
      <c r="J11" s="318" t="s">
        <v>500</v>
      </c>
      <c r="K11" s="318" t="s">
        <v>462</v>
      </c>
      <c r="L11" s="211" t="s">
        <v>503</v>
      </c>
      <c r="M11" s="319" t="s">
        <v>497</v>
      </c>
    </row>
    <row r="12" spans="1:13" ht="123" customHeight="1" x14ac:dyDescent="0.25">
      <c r="A12" s="1018"/>
      <c r="B12" s="990"/>
      <c r="C12" s="992"/>
      <c r="D12" s="241">
        <f>DESCRIPCION!D12</f>
        <v>0</v>
      </c>
      <c r="E12" s="992"/>
      <c r="F12" s="994"/>
      <c r="G12" s="990"/>
      <c r="H12" s="1012"/>
      <c r="I12" s="213"/>
      <c r="J12" s="318"/>
      <c r="K12" s="318"/>
      <c r="L12" s="211"/>
      <c r="M12" s="316"/>
    </row>
    <row r="13" spans="1:13" ht="104.25" customHeight="1" x14ac:dyDescent="0.25">
      <c r="A13" s="1018"/>
      <c r="B13" s="990"/>
      <c r="C13" s="992"/>
      <c r="D13" s="204"/>
      <c r="E13" s="992"/>
      <c r="F13" s="994"/>
      <c r="G13" s="1002"/>
      <c r="H13" s="310" t="s">
        <v>253</v>
      </c>
      <c r="I13" s="212"/>
      <c r="J13" s="318" t="s">
        <v>463</v>
      </c>
      <c r="K13" s="318" t="s">
        <v>461</v>
      </c>
      <c r="L13" s="211" t="s">
        <v>502</v>
      </c>
      <c r="M13" s="319" t="s">
        <v>497</v>
      </c>
    </row>
    <row r="14" spans="1:13" ht="79.2" hidden="1" x14ac:dyDescent="0.25">
      <c r="A14" s="311"/>
      <c r="B14" s="990">
        <f>DESCRIPCION!A16</f>
        <v>0</v>
      </c>
      <c r="C14" s="992">
        <f>'IDENTIFICACION DE RIESGOS'!J16</f>
        <v>0</v>
      </c>
      <c r="D14" s="241">
        <f>DESCRIPCION!D16</f>
        <v>0</v>
      </c>
      <c r="E14" s="992">
        <f>'VALORACIÓN RIESGOS RESIDUAL'!E56:G56</f>
        <v>0</v>
      </c>
      <c r="F14" s="994" t="str">
        <f>'VALORACIÓN RIESGOS RESIDUAL'!J56</f>
        <v>Catastrófico</v>
      </c>
      <c r="G14" s="992" t="str">
        <f>'VALORACIÓN RIESGOS RESIDUAL'!K53</f>
        <v>ALTA</v>
      </c>
      <c r="H14" s="994"/>
      <c r="I14" s="211" t="s">
        <v>464</v>
      </c>
      <c r="J14" s="211" t="s">
        <v>465</v>
      </c>
      <c r="K14" s="211" t="s">
        <v>466</v>
      </c>
      <c r="L14" s="211" t="s">
        <v>493</v>
      </c>
      <c r="M14" s="320">
        <f>1/1*100</f>
        <v>100</v>
      </c>
    </row>
    <row r="15" spans="1:13" ht="102" hidden="1" customHeight="1" x14ac:dyDescent="0.25">
      <c r="A15" s="311"/>
      <c r="B15" s="990"/>
      <c r="C15" s="992"/>
      <c r="D15" s="241">
        <f>DESCRIPCION!D17</f>
        <v>0</v>
      </c>
      <c r="E15" s="992"/>
      <c r="F15" s="994"/>
      <c r="G15" s="992"/>
      <c r="H15" s="994"/>
      <c r="I15" s="211" t="s">
        <v>467</v>
      </c>
      <c r="J15" s="211" t="s">
        <v>458</v>
      </c>
      <c r="K15" s="211" t="s">
        <v>466</v>
      </c>
      <c r="L15" s="211" t="s">
        <v>493</v>
      </c>
      <c r="M15" s="317">
        <f>2/2*100</f>
        <v>100</v>
      </c>
    </row>
    <row r="16" spans="1:13" ht="76.5" hidden="1" customHeight="1" x14ac:dyDescent="0.25">
      <c r="A16" s="311"/>
      <c r="B16" s="990"/>
      <c r="C16" s="992"/>
      <c r="D16" s="241">
        <f>DESCRIPCION!D18</f>
        <v>0</v>
      </c>
      <c r="E16" s="992"/>
      <c r="F16" s="994"/>
      <c r="G16" s="992"/>
      <c r="H16" s="994"/>
      <c r="I16" s="211"/>
      <c r="J16" s="211"/>
      <c r="K16" s="301"/>
      <c r="L16" s="211"/>
      <c r="M16" s="317"/>
    </row>
    <row r="17" spans="1:13" ht="86.25" hidden="1" customHeight="1" thickBot="1" x14ac:dyDescent="0.3">
      <c r="A17" s="314"/>
      <c r="B17" s="991"/>
      <c r="C17" s="993"/>
      <c r="D17" s="245"/>
      <c r="E17" s="993"/>
      <c r="F17" s="995"/>
      <c r="G17" s="993"/>
      <c r="H17" s="312" t="s">
        <v>253</v>
      </c>
      <c r="I17" s="214" t="str">
        <f>+DOFA!E42</f>
        <v>A1-2 D8  Convocar de manera  extraordinaria al Comité Directivo Ampliado de la SEM a fin de tomar medidas que permitan  corregir las inconsistencias de matrículas  presentadas en I:E.</v>
      </c>
      <c r="J17" s="215" t="s">
        <v>459</v>
      </c>
      <c r="K17" s="215" t="s">
        <v>468</v>
      </c>
      <c r="L17" s="215" t="s">
        <v>469</v>
      </c>
      <c r="M17" s="315" t="s">
        <v>495</v>
      </c>
    </row>
    <row r="18" spans="1:13" ht="101.25" hidden="1" customHeight="1" x14ac:dyDescent="0.25">
      <c r="A18" s="303"/>
      <c r="B18" s="990"/>
      <c r="C18" s="992"/>
      <c r="D18" s="241"/>
      <c r="E18" s="992"/>
      <c r="F18" s="994"/>
      <c r="G18" s="992"/>
      <c r="H18" s="994"/>
      <c r="I18" s="211"/>
      <c r="J18" s="986"/>
      <c r="K18" s="987"/>
      <c r="L18" s="986"/>
      <c r="M18" s="1000"/>
    </row>
    <row r="19" spans="1:13" ht="94.5" hidden="1" customHeight="1" x14ac:dyDescent="0.25">
      <c r="A19" s="303"/>
      <c r="B19" s="990"/>
      <c r="C19" s="992"/>
      <c r="D19" s="241"/>
      <c r="E19" s="992"/>
      <c r="F19" s="994"/>
      <c r="G19" s="992"/>
      <c r="H19" s="994"/>
      <c r="I19" s="211"/>
      <c r="J19" s="986"/>
      <c r="K19" s="988"/>
      <c r="L19" s="986"/>
      <c r="M19" s="996"/>
    </row>
    <row r="20" spans="1:13" ht="75.75" hidden="1" customHeight="1" x14ac:dyDescent="0.25">
      <c r="A20" s="303"/>
      <c r="B20" s="990"/>
      <c r="C20" s="992"/>
      <c r="D20" s="241"/>
      <c r="E20" s="992"/>
      <c r="F20" s="994"/>
      <c r="G20" s="992"/>
      <c r="H20" s="994"/>
      <c r="I20" s="211"/>
      <c r="J20" s="986"/>
      <c r="K20" s="989"/>
      <c r="L20" s="986"/>
      <c r="M20" s="996"/>
    </row>
    <row r="21" spans="1:13" ht="87.75" hidden="1" customHeight="1" thickBot="1" x14ac:dyDescent="0.3">
      <c r="A21" s="303"/>
      <c r="B21" s="991"/>
      <c r="C21" s="993"/>
      <c r="D21" s="245"/>
      <c r="E21" s="993"/>
      <c r="F21" s="995"/>
      <c r="G21" s="993"/>
      <c r="H21" s="199"/>
      <c r="I21" s="214"/>
      <c r="J21" s="215"/>
      <c r="K21" s="215"/>
      <c r="L21" s="215"/>
      <c r="M21" s="997"/>
    </row>
    <row r="22" spans="1:13" ht="88.5" hidden="1" customHeight="1" x14ac:dyDescent="0.25">
      <c r="A22" s="303"/>
      <c r="B22" s="990" t="str">
        <f>DESCRIPCION!A22</f>
        <v>e</v>
      </c>
      <c r="C22" s="992" t="str">
        <f>'IDENTIFICACION DE RIESGOS'!J22</f>
        <v xml:space="preserve"> </v>
      </c>
      <c r="D22" s="241">
        <f>DESCRIPCION!D22</f>
        <v>0</v>
      </c>
      <c r="E22" s="992">
        <f>'VALORACIÓN RIESGOS RESIDUAL'!E98:G98</f>
        <v>0</v>
      </c>
      <c r="F22" s="994">
        <f>'VALORACIÓN RIESGOS RESIDUAL'!J98</f>
        <v>0</v>
      </c>
      <c r="G22" s="992" t="str">
        <f>'VALORACIÓN RIESGOS RESIDUAL'!K95</f>
        <v/>
      </c>
      <c r="H22" s="994"/>
      <c r="I22" s="211"/>
      <c r="J22" s="986"/>
      <c r="K22" s="987"/>
      <c r="L22" s="986"/>
      <c r="M22" s="996"/>
    </row>
    <row r="23" spans="1:13" ht="90" hidden="1" customHeight="1" x14ac:dyDescent="0.25">
      <c r="A23" s="303"/>
      <c r="B23" s="990"/>
      <c r="C23" s="992"/>
      <c r="D23" s="241">
        <f>DESCRIPCION!D23</f>
        <v>0</v>
      </c>
      <c r="E23" s="992"/>
      <c r="F23" s="994"/>
      <c r="G23" s="992"/>
      <c r="H23" s="994"/>
      <c r="I23" s="211"/>
      <c r="J23" s="986"/>
      <c r="K23" s="988"/>
      <c r="L23" s="986"/>
      <c r="M23" s="996"/>
    </row>
    <row r="24" spans="1:13" ht="80.25" hidden="1" customHeight="1" x14ac:dyDescent="0.25">
      <c r="A24" s="303"/>
      <c r="B24" s="990"/>
      <c r="C24" s="992"/>
      <c r="D24" s="241">
        <f>DESCRIPCION!D24</f>
        <v>0</v>
      </c>
      <c r="E24" s="992"/>
      <c r="F24" s="994"/>
      <c r="G24" s="992"/>
      <c r="H24" s="994"/>
      <c r="I24" s="211"/>
      <c r="J24" s="986"/>
      <c r="K24" s="989"/>
      <c r="L24" s="986"/>
      <c r="M24" s="996"/>
    </row>
    <row r="25" spans="1:13" ht="82.5" hidden="1" customHeight="1" thickBot="1" x14ac:dyDescent="0.3">
      <c r="A25" s="303"/>
      <c r="B25" s="991"/>
      <c r="C25" s="993"/>
      <c r="D25" s="245"/>
      <c r="E25" s="993"/>
      <c r="F25" s="995"/>
      <c r="G25" s="993"/>
      <c r="H25" s="199" t="s">
        <v>253</v>
      </c>
      <c r="I25" s="214"/>
      <c r="J25" s="215"/>
      <c r="K25" s="215"/>
      <c r="L25" s="215"/>
      <c r="M25" s="997"/>
    </row>
    <row r="26" spans="1:13" ht="95.25" hidden="1" customHeight="1" x14ac:dyDescent="0.25">
      <c r="A26" s="303"/>
      <c r="B26" s="990" t="str">
        <f>DESCRIPCION!A25</f>
        <v>f</v>
      </c>
      <c r="C26" s="992" t="str">
        <f>'IDENTIFICACION DE RIESGOS'!J25</f>
        <v xml:space="preserve"> </v>
      </c>
      <c r="D26" s="241">
        <f>DESCRIPCION!D25</f>
        <v>0</v>
      </c>
      <c r="E26" s="992">
        <f>'VALORACIÓN RIESGOS RESIDUAL'!E119:G119</f>
        <v>0</v>
      </c>
      <c r="F26" s="994">
        <f>'VALORACIÓN RIESGOS RESIDUAL'!J119</f>
        <v>0</v>
      </c>
      <c r="G26" s="992" t="str">
        <f>'VALORACIÓN RIESGOS RESIDUAL'!K116</f>
        <v/>
      </c>
      <c r="H26" s="994"/>
      <c r="I26" s="211"/>
      <c r="J26" s="986"/>
      <c r="K26" s="987"/>
      <c r="L26" s="986"/>
      <c r="M26" s="996"/>
    </row>
    <row r="27" spans="1:13" ht="93.75" hidden="1" customHeight="1" x14ac:dyDescent="0.25">
      <c r="A27" s="303"/>
      <c r="B27" s="990"/>
      <c r="C27" s="992"/>
      <c r="D27" s="241">
        <f>DESCRIPCION!D26</f>
        <v>0</v>
      </c>
      <c r="E27" s="992"/>
      <c r="F27" s="994"/>
      <c r="G27" s="992"/>
      <c r="H27" s="994"/>
      <c r="I27" s="211"/>
      <c r="J27" s="986"/>
      <c r="K27" s="988"/>
      <c r="L27" s="986"/>
      <c r="M27" s="996"/>
    </row>
    <row r="28" spans="1:13" ht="91.5" hidden="1" customHeight="1" x14ac:dyDescent="0.25">
      <c r="A28" s="303"/>
      <c r="B28" s="990"/>
      <c r="C28" s="992"/>
      <c r="D28" s="241">
        <f>DESCRIPCION!D27</f>
        <v>0</v>
      </c>
      <c r="E28" s="992"/>
      <c r="F28" s="994"/>
      <c r="G28" s="992"/>
      <c r="H28" s="994"/>
      <c r="I28" s="211"/>
      <c r="J28" s="986"/>
      <c r="K28" s="989"/>
      <c r="L28" s="986"/>
      <c r="M28" s="996"/>
    </row>
    <row r="29" spans="1:13" ht="75" hidden="1" customHeight="1" thickBot="1" x14ac:dyDescent="0.3">
      <c r="A29" s="303"/>
      <c r="B29" s="991"/>
      <c r="C29" s="993"/>
      <c r="D29" s="245"/>
      <c r="E29" s="993"/>
      <c r="F29" s="995"/>
      <c r="G29" s="993"/>
      <c r="H29" s="199" t="s">
        <v>253</v>
      </c>
      <c r="I29" s="214"/>
      <c r="J29" s="215"/>
      <c r="K29" s="215"/>
      <c r="L29" s="215"/>
      <c r="M29" s="997"/>
    </row>
    <row r="30" spans="1:13" ht="89.25" hidden="1" customHeight="1" x14ac:dyDescent="0.25">
      <c r="A30" s="303"/>
      <c r="B30" s="990" t="str">
        <f>DESCRIPCION!A28</f>
        <v>g</v>
      </c>
      <c r="C30" s="992" t="str">
        <f>'IDENTIFICACION DE RIESGOS'!J28</f>
        <v xml:space="preserve"> </v>
      </c>
      <c r="D30" s="241">
        <f>DESCRIPCION!D28</f>
        <v>0</v>
      </c>
      <c r="E30" s="992">
        <f>'VALORACIÓN RIESGOS RESIDUAL'!E140:G140</f>
        <v>0</v>
      </c>
      <c r="F30" s="994">
        <f>'VALORACIÓN RIESGOS RESIDUAL'!J140</f>
        <v>0</v>
      </c>
      <c r="G30" s="992" t="str">
        <f>'VALORACIÓN RIESGOS RESIDUAL'!K137</f>
        <v/>
      </c>
      <c r="H30" s="994"/>
      <c r="I30" s="211"/>
      <c r="J30" s="986"/>
      <c r="K30" s="987"/>
      <c r="L30" s="986"/>
      <c r="M30" s="996"/>
    </row>
    <row r="31" spans="1:13" ht="95.25" hidden="1" customHeight="1" x14ac:dyDescent="0.25">
      <c r="A31" s="303"/>
      <c r="B31" s="990"/>
      <c r="C31" s="992"/>
      <c r="D31" s="241">
        <f>DESCRIPCION!D29</f>
        <v>0</v>
      </c>
      <c r="E31" s="992"/>
      <c r="F31" s="994"/>
      <c r="G31" s="992"/>
      <c r="H31" s="994"/>
      <c r="I31" s="211"/>
      <c r="J31" s="986"/>
      <c r="K31" s="988"/>
      <c r="L31" s="986"/>
      <c r="M31" s="996"/>
    </row>
    <row r="32" spans="1:13" ht="92.25" hidden="1" customHeight="1" x14ac:dyDescent="0.25">
      <c r="A32" s="303"/>
      <c r="B32" s="990"/>
      <c r="C32" s="992"/>
      <c r="D32" s="241">
        <f>DESCRIPCION!D30</f>
        <v>0</v>
      </c>
      <c r="E32" s="992"/>
      <c r="F32" s="994"/>
      <c r="G32" s="992"/>
      <c r="H32" s="994"/>
      <c r="I32" s="211"/>
      <c r="J32" s="986"/>
      <c r="K32" s="989"/>
      <c r="L32" s="986"/>
      <c r="M32" s="996"/>
    </row>
    <row r="33" spans="1:13" ht="90" hidden="1" customHeight="1" thickBot="1" x14ac:dyDescent="0.3">
      <c r="A33" s="303"/>
      <c r="B33" s="991"/>
      <c r="C33" s="993"/>
      <c r="D33" s="245"/>
      <c r="E33" s="993"/>
      <c r="F33" s="995"/>
      <c r="G33" s="993"/>
      <c r="H33" s="199" t="s">
        <v>253</v>
      </c>
      <c r="I33" s="214"/>
      <c r="J33" s="215"/>
      <c r="K33" s="215"/>
      <c r="L33" s="215"/>
      <c r="M33" s="997"/>
    </row>
    <row r="34" spans="1:13" ht="96.75" hidden="1" customHeight="1" x14ac:dyDescent="0.25">
      <c r="A34" s="303"/>
      <c r="B34" s="990" t="str">
        <f>DESCRIPCION!A31</f>
        <v>h</v>
      </c>
      <c r="C34" s="992" t="str">
        <f>'IDENTIFICACION DE RIESGOS'!J31</f>
        <v xml:space="preserve"> </v>
      </c>
      <c r="D34" s="241">
        <f>DESCRIPCION!D31</f>
        <v>0</v>
      </c>
      <c r="E34" s="992">
        <f>'VALORACIÓN RIESGOS RESIDUAL'!E161:G161</f>
        <v>0</v>
      </c>
      <c r="F34" s="994">
        <f>'VALORACIÓN RIESGOS RESIDUAL'!J161</f>
        <v>0</v>
      </c>
      <c r="G34" s="992" t="str">
        <f>'VALORACIÓN RIESGOS RESIDUAL'!K158</f>
        <v/>
      </c>
      <c r="H34" s="994"/>
      <c r="I34" s="211"/>
      <c r="J34" s="986"/>
      <c r="K34" s="987"/>
      <c r="L34" s="986"/>
      <c r="M34" s="996"/>
    </row>
    <row r="35" spans="1:13" ht="83.25" hidden="1" customHeight="1" x14ac:dyDescent="0.25">
      <c r="A35" s="303"/>
      <c r="B35" s="990"/>
      <c r="C35" s="992"/>
      <c r="D35" s="241">
        <f>DESCRIPCION!D32</f>
        <v>0</v>
      </c>
      <c r="E35" s="992"/>
      <c r="F35" s="994"/>
      <c r="G35" s="992"/>
      <c r="H35" s="994"/>
      <c r="I35" s="211"/>
      <c r="J35" s="986"/>
      <c r="K35" s="988"/>
      <c r="L35" s="986"/>
      <c r="M35" s="996"/>
    </row>
    <row r="36" spans="1:13" ht="87.75" hidden="1" customHeight="1" x14ac:dyDescent="0.25">
      <c r="A36" s="303"/>
      <c r="B36" s="990"/>
      <c r="C36" s="992"/>
      <c r="D36" s="241">
        <f>DESCRIPCION!D33</f>
        <v>0</v>
      </c>
      <c r="E36" s="992"/>
      <c r="F36" s="994"/>
      <c r="G36" s="992"/>
      <c r="H36" s="994"/>
      <c r="I36" s="211"/>
      <c r="J36" s="986"/>
      <c r="K36" s="989"/>
      <c r="L36" s="986"/>
      <c r="M36" s="996"/>
    </row>
    <row r="37" spans="1:13" ht="96" hidden="1" customHeight="1" thickBot="1" x14ac:dyDescent="0.3">
      <c r="A37" s="303"/>
      <c r="B37" s="991"/>
      <c r="C37" s="993"/>
      <c r="D37" s="245"/>
      <c r="E37" s="993"/>
      <c r="F37" s="995"/>
      <c r="G37" s="993"/>
      <c r="H37" s="199" t="s">
        <v>253</v>
      </c>
      <c r="I37" s="214"/>
      <c r="J37" s="215"/>
      <c r="K37" s="215"/>
      <c r="L37" s="215"/>
      <c r="M37" s="997"/>
    </row>
    <row r="38" spans="1:13" ht="97.5" hidden="1" customHeight="1" x14ac:dyDescent="0.25">
      <c r="A38" s="303"/>
      <c r="B38" s="990" t="str">
        <f>DESCRIPCION!A34</f>
        <v>i</v>
      </c>
      <c r="C38" s="992" t="str">
        <f>'IDENTIFICACION DE RIESGOS'!J34</f>
        <v xml:space="preserve"> </v>
      </c>
      <c r="D38" s="241">
        <f>DESCRIPCION!D34</f>
        <v>0</v>
      </c>
      <c r="E38" s="992">
        <f>'VALORACIÓN RIESGOS RESIDUAL'!E183:G183</f>
        <v>0</v>
      </c>
      <c r="F38" s="994">
        <f>'VALORACIÓN RIESGOS RESIDUAL'!J183</f>
        <v>0</v>
      </c>
      <c r="G38" s="992">
        <f>'VALORACIÓN RIESGOS RESIDUAL'!K179</f>
        <v>0</v>
      </c>
      <c r="H38" s="994"/>
      <c r="I38" s="211"/>
      <c r="J38" s="986"/>
      <c r="K38" s="987"/>
      <c r="L38" s="986"/>
      <c r="M38" s="996"/>
    </row>
    <row r="39" spans="1:13" ht="91.5" hidden="1" customHeight="1" x14ac:dyDescent="0.25">
      <c r="A39" s="303"/>
      <c r="B39" s="990"/>
      <c r="C39" s="992"/>
      <c r="D39" s="241">
        <f>DESCRIPCION!D35</f>
        <v>0</v>
      </c>
      <c r="E39" s="992"/>
      <c r="F39" s="994"/>
      <c r="G39" s="992"/>
      <c r="H39" s="994"/>
      <c r="I39" s="211"/>
      <c r="J39" s="986"/>
      <c r="K39" s="988"/>
      <c r="L39" s="986"/>
      <c r="M39" s="996"/>
    </row>
    <row r="40" spans="1:13" ht="77.25" hidden="1" customHeight="1" x14ac:dyDescent="0.25">
      <c r="A40" s="303"/>
      <c r="B40" s="990"/>
      <c r="C40" s="992"/>
      <c r="D40" s="241">
        <f>DESCRIPCION!D36</f>
        <v>0</v>
      </c>
      <c r="E40" s="992"/>
      <c r="F40" s="994"/>
      <c r="G40" s="992"/>
      <c r="H40" s="994"/>
      <c r="I40" s="211"/>
      <c r="J40" s="986"/>
      <c r="K40" s="989"/>
      <c r="L40" s="986"/>
      <c r="M40" s="996"/>
    </row>
    <row r="41" spans="1:13" ht="75" hidden="1" customHeight="1" thickBot="1" x14ac:dyDescent="0.3">
      <c r="A41" s="303"/>
      <c r="B41" s="991"/>
      <c r="C41" s="993"/>
      <c r="D41" s="245"/>
      <c r="E41" s="993"/>
      <c r="F41" s="995"/>
      <c r="G41" s="993"/>
      <c r="H41" s="199" t="s">
        <v>253</v>
      </c>
      <c r="I41" s="214"/>
      <c r="J41" s="215"/>
      <c r="K41" s="215"/>
      <c r="L41" s="215"/>
      <c r="M41" s="997"/>
    </row>
    <row r="42" spans="1:13" ht="93.75" hidden="1" customHeight="1" x14ac:dyDescent="0.25">
      <c r="A42" s="303"/>
      <c r="B42" s="990" t="str">
        <f>DESCRIPCION!A37</f>
        <v>j</v>
      </c>
      <c r="C42" s="992" t="str">
        <f>'IDENTIFICACION DE RIESGOS'!J37</f>
        <v xml:space="preserve"> </v>
      </c>
      <c r="D42" s="241">
        <f>DESCRIPCION!D37</f>
        <v>0</v>
      </c>
      <c r="E42" s="992">
        <f>'VALORACIÓN RIESGOS RESIDUAL'!E204:G204</f>
        <v>0</v>
      </c>
      <c r="F42" s="994">
        <f>'VALORACIÓN RIESGOS RESIDUAL'!J204</f>
        <v>0</v>
      </c>
      <c r="G42" s="992">
        <f>'VALORACIÓN RIESGOS RESIDUAL'!K200</f>
        <v>0</v>
      </c>
      <c r="H42" s="994"/>
      <c r="I42" s="211"/>
      <c r="J42" s="986"/>
      <c r="K42" s="987"/>
      <c r="L42" s="986"/>
      <c r="M42" s="996"/>
    </row>
    <row r="43" spans="1:13" ht="93.75" hidden="1" customHeight="1" x14ac:dyDescent="0.25">
      <c r="A43" s="303"/>
      <c r="B43" s="990"/>
      <c r="C43" s="992"/>
      <c r="D43" s="241">
        <f>DESCRIPCION!D38</f>
        <v>0</v>
      </c>
      <c r="E43" s="992"/>
      <c r="F43" s="994"/>
      <c r="G43" s="992"/>
      <c r="H43" s="994"/>
      <c r="I43" s="211"/>
      <c r="J43" s="986"/>
      <c r="K43" s="988"/>
      <c r="L43" s="986"/>
      <c r="M43" s="996"/>
    </row>
    <row r="44" spans="1:13" ht="101.25" hidden="1" customHeight="1" x14ac:dyDescent="0.25">
      <c r="A44" s="303"/>
      <c r="B44" s="990"/>
      <c r="C44" s="992"/>
      <c r="D44" s="241">
        <f>DESCRIPCION!D39</f>
        <v>0</v>
      </c>
      <c r="E44" s="992"/>
      <c r="F44" s="994"/>
      <c r="G44" s="992"/>
      <c r="H44" s="994"/>
      <c r="I44" s="211"/>
      <c r="J44" s="986"/>
      <c r="K44" s="989"/>
      <c r="L44" s="986"/>
      <c r="M44" s="996"/>
    </row>
    <row r="45" spans="1:13" ht="100.5" hidden="1" customHeight="1" thickBot="1" x14ac:dyDescent="0.3">
      <c r="A45" s="304"/>
      <c r="B45" s="991"/>
      <c r="C45" s="993"/>
      <c r="D45" s="245"/>
      <c r="E45" s="993"/>
      <c r="F45" s="995"/>
      <c r="G45" s="993"/>
      <c r="H45" s="199" t="s">
        <v>253</v>
      </c>
      <c r="I45" s="214"/>
      <c r="J45" s="215"/>
      <c r="K45" s="215"/>
      <c r="L45" s="215"/>
      <c r="M45" s="997"/>
    </row>
  </sheetData>
  <sheetProtection selectLockedCells="1"/>
  <mergeCells count="95">
    <mergeCell ref="A1:A4"/>
    <mergeCell ref="J1:L1"/>
    <mergeCell ref="J2:L2"/>
    <mergeCell ref="J3:L3"/>
    <mergeCell ref="J4:L4"/>
    <mergeCell ref="B1:I2"/>
    <mergeCell ref="B3:I4"/>
    <mergeCell ref="B7:M7"/>
    <mergeCell ref="H10:H12"/>
    <mergeCell ref="A8:M8"/>
    <mergeCell ref="E10:E13"/>
    <mergeCell ref="C10:C13"/>
    <mergeCell ref="B10:B13"/>
    <mergeCell ref="A11:A13"/>
    <mergeCell ref="B14:B17"/>
    <mergeCell ref="C14:C17"/>
    <mergeCell ref="E14:E17"/>
    <mergeCell ref="F14:F17"/>
    <mergeCell ref="G14:G17"/>
    <mergeCell ref="H14:H16"/>
    <mergeCell ref="M1:M4"/>
    <mergeCell ref="M18:M21"/>
    <mergeCell ref="G10:G13"/>
    <mergeCell ref="M22:M25"/>
    <mergeCell ref="H18:H20"/>
    <mergeCell ref="J18:J20"/>
    <mergeCell ref="K18:K20"/>
    <mergeCell ref="L18:L20"/>
    <mergeCell ref="H22:H24"/>
    <mergeCell ref="J22:J24"/>
    <mergeCell ref="K22:K24"/>
    <mergeCell ref="L22:L24"/>
    <mergeCell ref="A5:M5"/>
    <mergeCell ref="F10:F13"/>
    <mergeCell ref="B6:M6"/>
    <mergeCell ref="B18:B21"/>
    <mergeCell ref="C18:C21"/>
    <mergeCell ref="E18:E21"/>
    <mergeCell ref="F18:F21"/>
    <mergeCell ref="G18:G21"/>
    <mergeCell ref="B22:B25"/>
    <mergeCell ref="C22:C25"/>
    <mergeCell ref="E22:E25"/>
    <mergeCell ref="F22:F25"/>
    <mergeCell ref="G22:G25"/>
    <mergeCell ref="M26:M29"/>
    <mergeCell ref="B30:B33"/>
    <mergeCell ref="C30:C33"/>
    <mergeCell ref="E30:E33"/>
    <mergeCell ref="F30:F33"/>
    <mergeCell ref="G30:G33"/>
    <mergeCell ref="H30:H32"/>
    <mergeCell ref="J30:J32"/>
    <mergeCell ref="K30:K32"/>
    <mergeCell ref="L30:L32"/>
    <mergeCell ref="M30:M33"/>
    <mergeCell ref="H26:H28"/>
    <mergeCell ref="J26:J28"/>
    <mergeCell ref="K26:K28"/>
    <mergeCell ref="L26:L28"/>
    <mergeCell ref="B26:B29"/>
    <mergeCell ref="C26:C29"/>
    <mergeCell ref="E26:E29"/>
    <mergeCell ref="F26:F29"/>
    <mergeCell ref="G26:G29"/>
    <mergeCell ref="M42:M45"/>
    <mergeCell ref="H42:H44"/>
    <mergeCell ref="J42:J44"/>
    <mergeCell ref="K42:K44"/>
    <mergeCell ref="L42:L44"/>
    <mergeCell ref="M34:M37"/>
    <mergeCell ref="H38:H40"/>
    <mergeCell ref="J38:J40"/>
    <mergeCell ref="K38:K40"/>
    <mergeCell ref="L38:L40"/>
    <mergeCell ref="M38:M41"/>
    <mergeCell ref="H34:H36"/>
    <mergeCell ref="B42:B45"/>
    <mergeCell ref="C42:C45"/>
    <mergeCell ref="E42:E45"/>
    <mergeCell ref="F42:F45"/>
    <mergeCell ref="G42:G45"/>
    <mergeCell ref="B38:B41"/>
    <mergeCell ref="C38:C41"/>
    <mergeCell ref="E38:E41"/>
    <mergeCell ref="F38:F41"/>
    <mergeCell ref="G38:G41"/>
    <mergeCell ref="J34:J36"/>
    <mergeCell ref="K34:K36"/>
    <mergeCell ref="L34:L36"/>
    <mergeCell ref="B34:B37"/>
    <mergeCell ref="C34:C37"/>
    <mergeCell ref="E34:E37"/>
    <mergeCell ref="F34:F37"/>
    <mergeCell ref="G34:G37"/>
  </mergeCells>
  <printOptions horizontalCentered="1"/>
  <pageMargins left="0.23622047244094491" right="0.23622047244094491" top="0.70866141732283472" bottom="0.39370078740157483" header="0.31496062992125984" footer="0.31496062992125984"/>
  <pageSetup paperSize="125"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NO!$A$1:$A$4</xm:f>
          </x14:formula1>
          <xm:sqref>H42:H44 H18:H20 H22:H24 H26:H28 H30:H32 H34:H36 H38:H40 H10 H14:H16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310</v>
      </c>
    </row>
    <row r="2" spans="1:1" x14ac:dyDescent="0.3">
      <c r="A2" s="1" t="s">
        <v>158</v>
      </c>
    </row>
    <row r="3" spans="1:1" x14ac:dyDescent="0.3">
      <c r="A3" s="1" t="s">
        <v>161</v>
      </c>
    </row>
    <row r="4" spans="1:1" x14ac:dyDescent="0.3">
      <c r="A4" s="1" t="s">
        <v>164</v>
      </c>
    </row>
    <row r="5" spans="1:1" x14ac:dyDescent="0.3">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85" t="s">
        <v>306</v>
      </c>
    </row>
    <row r="2" spans="1:1" x14ac:dyDescent="0.3">
      <c r="A2" s="185" t="s">
        <v>303</v>
      </c>
    </row>
    <row r="3" spans="1:1" x14ac:dyDescent="0.3">
      <c r="A3" s="185" t="s">
        <v>304</v>
      </c>
    </row>
    <row r="4" spans="1:1" x14ac:dyDescent="0.3">
      <c r="A4" s="185" t="s">
        <v>305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123</v>
      </c>
    </row>
    <row r="2" spans="1:1" x14ac:dyDescent="0.3">
      <c r="A2" t="s">
        <v>125</v>
      </c>
    </row>
    <row r="3" spans="1:1" x14ac:dyDescent="0.3">
      <c r="A3" t="s">
        <v>127</v>
      </c>
    </row>
    <row r="4" spans="1:1" x14ac:dyDescent="0.3">
      <c r="A4" t="s">
        <v>129</v>
      </c>
    </row>
    <row r="6" spans="1:1" x14ac:dyDescent="0.3">
      <c r="A6" t="s">
        <v>11</v>
      </c>
    </row>
    <row r="7" spans="1:1" x14ac:dyDescent="0.3">
      <c r="A7" t="s">
        <v>12</v>
      </c>
    </row>
    <row r="8" spans="1:1" x14ac:dyDescent="0.3">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281</v>
      </c>
      <c r="B1" t="s">
        <v>287</v>
      </c>
      <c r="C1" t="s">
        <v>291</v>
      </c>
    </row>
    <row r="2" spans="1:3" x14ac:dyDescent="0.3">
      <c r="A2" t="s">
        <v>282</v>
      </c>
      <c r="B2" t="s">
        <v>299</v>
      </c>
      <c r="C2" t="s">
        <v>292</v>
      </c>
    </row>
    <row r="3" spans="1:3" x14ac:dyDescent="0.3">
      <c r="A3" t="s">
        <v>283</v>
      </c>
      <c r="B3" t="s">
        <v>288</v>
      </c>
      <c r="C3" t="s">
        <v>293</v>
      </c>
    </row>
    <row r="4" spans="1:3" x14ac:dyDescent="0.3">
      <c r="A4" t="s">
        <v>284</v>
      </c>
      <c r="B4" t="s">
        <v>298</v>
      </c>
      <c r="C4" t="s">
        <v>294</v>
      </c>
    </row>
    <row r="5" spans="1:3" x14ac:dyDescent="0.3">
      <c r="A5" t="s">
        <v>285</v>
      </c>
      <c r="B5" t="s">
        <v>289</v>
      </c>
      <c r="C5" t="s">
        <v>256</v>
      </c>
    </row>
    <row r="6" spans="1:3" x14ac:dyDescent="0.3">
      <c r="A6" t="s">
        <v>311</v>
      </c>
      <c r="B6" t="s">
        <v>311</v>
      </c>
      <c r="C6" t="s">
        <v>311</v>
      </c>
    </row>
    <row r="7" spans="1:3" x14ac:dyDescent="0.3">
      <c r="A7" t="s">
        <v>286</v>
      </c>
      <c r="B7" t="s">
        <v>290</v>
      </c>
      <c r="C7" t="s">
        <v>295</v>
      </c>
    </row>
    <row r="8" spans="1:3" x14ac:dyDescent="0.3">
      <c r="B8" t="s">
        <v>14</v>
      </c>
      <c r="C8" t="s">
        <v>296</v>
      </c>
    </row>
    <row r="9" spans="1:3" x14ac:dyDescent="0.3">
      <c r="C9" t="s">
        <v>257</v>
      </c>
    </row>
    <row r="10" spans="1:3" x14ac:dyDescent="0.3">
      <c r="C10" t="s">
        <v>297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11" zoomScaleNormal="100" workbookViewId="0">
      <selection activeCell="A16" sqref="A16"/>
    </sheetView>
  </sheetViews>
  <sheetFormatPr baseColWidth="10" defaultColWidth="11.44140625" defaultRowHeight="14.4" x14ac:dyDescent="0.3"/>
  <cols>
    <col min="1" max="1" width="5.109375" style="258" customWidth="1"/>
    <col min="2" max="2" width="40.44140625" style="259" customWidth="1"/>
    <col min="3" max="17" width="6.44140625" style="259" customWidth="1"/>
    <col min="18" max="18" width="8.109375" style="259" customWidth="1"/>
    <col min="19" max="19" width="13" style="260" customWidth="1"/>
    <col min="20" max="20" width="19.6640625" style="252" customWidth="1"/>
    <col min="21" max="23" width="11.44140625" style="252" hidden="1" customWidth="1"/>
    <col min="24" max="16384" width="11.44140625" style="252"/>
  </cols>
  <sheetData>
    <row r="1" spans="1:24" ht="15" customHeight="1" x14ac:dyDescent="0.3">
      <c r="A1" s="433"/>
      <c r="B1" s="351" t="str">
        <f>[1]CONTEXTO!B1</f>
        <v xml:space="preserve">PROCESO: </v>
      </c>
      <c r="C1" s="351"/>
      <c r="D1" s="351"/>
      <c r="E1" s="351"/>
      <c r="F1" s="351"/>
      <c r="G1" s="351"/>
      <c r="H1" s="351"/>
      <c r="I1" s="351"/>
      <c r="J1" s="351"/>
      <c r="K1" s="351"/>
      <c r="L1" s="351"/>
      <c r="M1" s="351"/>
      <c r="N1" s="351"/>
      <c r="O1" s="351"/>
      <c r="P1" s="351"/>
      <c r="Q1" s="351"/>
      <c r="R1" s="351"/>
      <c r="S1" s="352"/>
      <c r="T1" s="426" t="s">
        <v>470</v>
      </c>
      <c r="U1" s="426"/>
      <c r="V1" s="426"/>
      <c r="W1" s="427"/>
      <c r="X1"/>
    </row>
    <row r="2" spans="1:24" ht="15" customHeight="1" x14ac:dyDescent="0.3">
      <c r="A2" s="434"/>
      <c r="B2" s="354"/>
      <c r="C2" s="354"/>
      <c r="D2" s="354"/>
      <c r="E2" s="354"/>
      <c r="F2" s="354"/>
      <c r="G2" s="354"/>
      <c r="H2" s="354"/>
      <c r="I2" s="354"/>
      <c r="J2" s="354"/>
      <c r="K2" s="354"/>
      <c r="L2" s="354"/>
      <c r="M2" s="354"/>
      <c r="N2" s="354"/>
      <c r="O2" s="354"/>
      <c r="P2" s="354"/>
      <c r="Q2" s="354"/>
      <c r="R2" s="354"/>
      <c r="S2" s="355"/>
      <c r="T2" s="428" t="s">
        <v>471</v>
      </c>
      <c r="U2" s="428"/>
      <c r="V2" s="428"/>
      <c r="W2" s="429"/>
      <c r="X2"/>
    </row>
    <row r="3" spans="1:24" ht="15" customHeight="1" x14ac:dyDescent="0.3">
      <c r="A3" s="434"/>
      <c r="B3" s="354" t="s">
        <v>41</v>
      </c>
      <c r="C3" s="354"/>
      <c r="D3" s="354"/>
      <c r="E3" s="354"/>
      <c r="F3" s="354"/>
      <c r="G3" s="354"/>
      <c r="H3" s="354"/>
      <c r="I3" s="354"/>
      <c r="J3" s="354"/>
      <c r="K3" s="354"/>
      <c r="L3" s="354"/>
      <c r="M3" s="354"/>
      <c r="N3" s="354"/>
      <c r="O3" s="354"/>
      <c r="P3" s="354"/>
      <c r="Q3" s="354"/>
      <c r="R3" s="354"/>
      <c r="S3" s="355"/>
      <c r="T3" s="428" t="s">
        <v>472</v>
      </c>
      <c r="U3" s="428"/>
      <c r="V3" s="428"/>
      <c r="W3" s="429"/>
      <c r="X3"/>
    </row>
    <row r="4" spans="1:24" ht="15.75" customHeight="1" x14ac:dyDescent="0.3">
      <c r="A4" s="435"/>
      <c r="B4" s="438"/>
      <c r="C4" s="438"/>
      <c r="D4" s="438"/>
      <c r="E4" s="438"/>
      <c r="F4" s="438"/>
      <c r="G4" s="438"/>
      <c r="H4" s="438"/>
      <c r="I4" s="438"/>
      <c r="J4" s="438"/>
      <c r="K4" s="438"/>
      <c r="L4" s="438"/>
      <c r="M4" s="438"/>
      <c r="N4" s="438"/>
      <c r="O4" s="438"/>
      <c r="P4" s="438"/>
      <c r="Q4" s="438"/>
      <c r="R4" s="438"/>
      <c r="S4" s="439"/>
      <c r="T4" s="428" t="s">
        <v>475</v>
      </c>
      <c r="U4" s="428"/>
      <c r="V4" s="428"/>
      <c r="W4" s="429"/>
      <c r="X4"/>
    </row>
    <row r="5" spans="1:24" ht="15.75" customHeight="1" x14ac:dyDescent="0.3">
      <c r="A5" s="435"/>
      <c r="B5" s="435"/>
      <c r="C5" s="435"/>
      <c r="D5" s="435"/>
      <c r="E5" s="435"/>
      <c r="F5" s="435"/>
      <c r="G5" s="435"/>
      <c r="H5" s="435"/>
      <c r="I5" s="435"/>
      <c r="J5" s="435"/>
      <c r="K5" s="435"/>
      <c r="L5" s="435"/>
      <c r="M5" s="435"/>
      <c r="N5" s="435"/>
      <c r="O5" s="435"/>
      <c r="P5" s="435"/>
      <c r="Q5" s="435"/>
      <c r="R5" s="435"/>
      <c r="S5" s="435"/>
      <c r="T5" s="440"/>
      <c r="U5" s="261"/>
      <c r="V5" s="261"/>
      <c r="W5" s="262"/>
      <c r="X5"/>
    </row>
    <row r="6" spans="1:24" s="79" customFormat="1" ht="27" customHeight="1" x14ac:dyDescent="0.25">
      <c r="A6" s="437" t="str">
        <f>CONTEXTO!A8</f>
        <v>PROCESO: GESTIÓN EDUCATIVA</v>
      </c>
      <c r="B6" s="437"/>
      <c r="C6" s="437"/>
      <c r="D6" s="437"/>
      <c r="E6" s="437"/>
      <c r="F6" s="437"/>
      <c r="G6" s="437"/>
      <c r="H6" s="437"/>
      <c r="I6" s="437"/>
      <c r="J6" s="437"/>
      <c r="K6" s="437"/>
      <c r="L6" s="437"/>
      <c r="M6" s="437"/>
      <c r="N6" s="437"/>
      <c r="O6" s="437"/>
      <c r="P6" s="437"/>
      <c r="Q6" s="437"/>
      <c r="R6" s="437"/>
      <c r="S6" s="437"/>
      <c r="T6" s="437"/>
      <c r="U6" s="244"/>
      <c r="V6" s="244"/>
      <c r="W6" s="263"/>
      <c r="X6" s="244"/>
    </row>
    <row r="7" spans="1:24" s="79" customFormat="1" ht="81" customHeight="1" thickBot="1" x14ac:dyDescent="0.3">
      <c r="A7" s="436"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436"/>
      <c r="C7" s="436"/>
      <c r="D7" s="436"/>
      <c r="E7" s="436"/>
      <c r="F7" s="436"/>
      <c r="G7" s="436"/>
      <c r="H7" s="436"/>
      <c r="I7" s="436"/>
      <c r="J7" s="436"/>
      <c r="K7" s="436"/>
      <c r="L7" s="436"/>
      <c r="M7" s="436"/>
      <c r="N7" s="436"/>
      <c r="O7" s="436"/>
      <c r="P7" s="436"/>
      <c r="Q7" s="436"/>
      <c r="R7" s="436"/>
      <c r="S7" s="436"/>
      <c r="T7" s="436"/>
      <c r="U7" s="264"/>
      <c r="V7" s="264"/>
      <c r="W7" s="265"/>
      <c r="X7" s="244"/>
    </row>
    <row r="8" spans="1:24" s="79" customFormat="1" ht="26.25" customHeight="1" thickBot="1" x14ac:dyDescent="0.3">
      <c r="A8" s="266"/>
      <c r="B8" s="266"/>
      <c r="C8" s="266"/>
      <c r="D8" s="266"/>
      <c r="E8" s="266"/>
      <c r="F8" s="266"/>
      <c r="G8" s="266"/>
      <c r="H8" s="266"/>
      <c r="I8" s="266"/>
      <c r="J8" s="266"/>
      <c r="K8" s="266"/>
      <c r="L8" s="266"/>
      <c r="M8" s="266"/>
      <c r="N8" s="266"/>
      <c r="O8" s="266"/>
      <c r="P8" s="266"/>
      <c r="Q8" s="266"/>
      <c r="R8" s="266"/>
      <c r="S8" s="266"/>
      <c r="T8" s="267"/>
      <c r="U8" s="244"/>
      <c r="V8" s="244"/>
      <c r="W8" s="244"/>
      <c r="X8" s="268"/>
    </row>
    <row r="9" spans="1:24" s="79" customFormat="1" ht="39.75" customHeight="1" thickBot="1" x14ac:dyDescent="0.3">
      <c r="A9" s="424"/>
      <c r="B9" s="424"/>
      <c r="C9" s="424"/>
      <c r="D9" s="424"/>
      <c r="E9" s="424"/>
      <c r="F9" s="424"/>
      <c r="G9" s="424"/>
      <c r="H9" s="424"/>
      <c r="I9" s="424"/>
      <c r="J9" s="424"/>
      <c r="K9" s="424"/>
      <c r="L9" s="424"/>
      <c r="M9" s="424"/>
      <c r="N9" s="424"/>
      <c r="O9" s="424"/>
      <c r="P9" s="424"/>
      <c r="Q9" s="424"/>
      <c r="R9" s="424"/>
      <c r="S9" s="424"/>
      <c r="T9" s="425"/>
    </row>
    <row r="10" spans="1:24" s="253" customFormat="1" ht="32.25" customHeight="1" thickBot="1" x14ac:dyDescent="0.35">
      <c r="A10" s="217" t="s">
        <v>42</v>
      </c>
      <c r="B10" s="218" t="s">
        <v>262</v>
      </c>
      <c r="C10" s="218" t="s">
        <v>43</v>
      </c>
      <c r="D10" s="218" t="s">
        <v>44</v>
      </c>
      <c r="E10" s="218" t="s">
        <v>45</v>
      </c>
      <c r="F10" s="218" t="s">
        <v>46</v>
      </c>
      <c r="G10" s="218" t="s">
        <v>47</v>
      </c>
      <c r="H10" s="218" t="s">
        <v>48</v>
      </c>
      <c r="I10" s="218" t="s">
        <v>49</v>
      </c>
      <c r="J10" s="218" t="s">
        <v>50</v>
      </c>
      <c r="K10" s="218" t="s">
        <v>51</v>
      </c>
      <c r="L10" s="218" t="s">
        <v>52</v>
      </c>
      <c r="M10" s="218" t="s">
        <v>53</v>
      </c>
      <c r="N10" s="218" t="s">
        <v>54</v>
      </c>
      <c r="O10" s="218" t="s">
        <v>55</v>
      </c>
      <c r="P10" s="218" t="s">
        <v>56</v>
      </c>
      <c r="Q10" s="218" t="s">
        <v>57</v>
      </c>
      <c r="R10" s="219" t="s">
        <v>58</v>
      </c>
      <c r="S10" s="220" t="s">
        <v>59</v>
      </c>
      <c r="T10" s="221" t="s">
        <v>315</v>
      </c>
    </row>
    <row r="11" spans="1:24" ht="39.75" customHeight="1" x14ac:dyDescent="0.3">
      <c r="A11" s="269">
        <v>1</v>
      </c>
      <c r="B11" s="242" t="str">
        <f>+[1]CONTEXTO!B12</f>
        <v>Cambios normativos en lo que concierne a la implementación de politicas educativas nacionales</v>
      </c>
      <c r="C11" s="270">
        <v>4</v>
      </c>
      <c r="D11" s="270">
        <v>3</v>
      </c>
      <c r="E11" s="270">
        <v>4</v>
      </c>
      <c r="F11" s="270">
        <v>4</v>
      </c>
      <c r="G11" s="270">
        <v>3</v>
      </c>
      <c r="H11" s="270"/>
      <c r="I11" s="270"/>
      <c r="J11" s="270"/>
      <c r="K11" s="270"/>
      <c r="L11" s="270"/>
      <c r="M11" s="270"/>
      <c r="N11" s="270"/>
      <c r="O11" s="270"/>
      <c r="P11" s="270"/>
      <c r="Q11" s="270"/>
      <c r="R11" s="269">
        <f>SUM(C11:Q11)</f>
        <v>18</v>
      </c>
      <c r="S11" s="271">
        <f>IF(ISERROR(AVERAGE(C11:Q11)),0,AVERAGE(C11:Q11))</f>
        <v>3.6</v>
      </c>
      <c r="T11" s="254"/>
    </row>
    <row r="12" spans="1:24" ht="45.75" customHeight="1" x14ac:dyDescent="0.3">
      <c r="A12" s="269">
        <v>2</v>
      </c>
      <c r="B12" s="242" t="str">
        <f>+[1]CONTEXTO!B13</f>
        <v>Cese de actividades por parte de la comunidad educativa</v>
      </c>
      <c r="C12" s="270">
        <v>5</v>
      </c>
      <c r="D12" s="270">
        <v>4</v>
      </c>
      <c r="E12" s="270">
        <v>4</v>
      </c>
      <c r="F12" s="270">
        <v>3</v>
      </c>
      <c r="G12" s="270">
        <v>4</v>
      </c>
      <c r="H12" s="270"/>
      <c r="I12" s="270"/>
      <c r="J12" s="270"/>
      <c r="K12" s="270"/>
      <c r="L12" s="270"/>
      <c r="M12" s="270"/>
      <c r="N12" s="270"/>
      <c r="O12" s="270"/>
      <c r="P12" s="270"/>
      <c r="Q12" s="270"/>
      <c r="R12" s="269">
        <f>SUM(C12:Q12)</f>
        <v>20</v>
      </c>
      <c r="S12" s="271">
        <f t="shared" ref="S12:S39" si="0">IF(ISERROR(AVERAGE(C12:Q12)),0,AVERAGE(C12:Q12))</f>
        <v>4</v>
      </c>
      <c r="T12" s="255"/>
    </row>
    <row r="13" spans="1:24" ht="65.25" customHeight="1" x14ac:dyDescent="0.3">
      <c r="A13" s="269">
        <v>3</v>
      </c>
      <c r="B13" s="242" t="str">
        <f>+[1]CONTEXTO!B14</f>
        <v>Entorno Socio- Economico Perjudicial para Niños, Niñas y Jovenes paa el normal desarrollo de los procesos educativos</v>
      </c>
      <c r="C13" s="270">
        <v>4</v>
      </c>
      <c r="D13" s="270">
        <v>4</v>
      </c>
      <c r="E13" s="270">
        <v>4</v>
      </c>
      <c r="F13" s="270">
        <v>4</v>
      </c>
      <c r="G13" s="270">
        <v>5</v>
      </c>
      <c r="H13" s="270"/>
      <c r="I13" s="270"/>
      <c r="J13" s="270"/>
      <c r="K13" s="270"/>
      <c r="L13" s="270"/>
      <c r="M13" s="270"/>
      <c r="N13" s="270"/>
      <c r="O13" s="270"/>
      <c r="P13" s="270"/>
      <c r="Q13" s="270"/>
      <c r="R13" s="269">
        <f t="shared" ref="R13:R39" si="1">SUM(C13:Q13)</f>
        <v>21</v>
      </c>
      <c r="S13" s="271">
        <f t="shared" si="0"/>
        <v>4.2</v>
      </c>
      <c r="T13" s="256"/>
    </row>
    <row r="14" spans="1:24" ht="39.75" customHeight="1" x14ac:dyDescent="0.3">
      <c r="A14" s="269">
        <v>4</v>
      </c>
      <c r="B14" s="242" t="str">
        <f>+[1]CONTEXTO!B15</f>
        <v>Cambios de Gobierno</v>
      </c>
      <c r="C14" s="270">
        <v>4</v>
      </c>
      <c r="D14" s="270">
        <v>3</v>
      </c>
      <c r="E14" s="270">
        <v>3</v>
      </c>
      <c r="F14" s="270">
        <v>5</v>
      </c>
      <c r="G14" s="270">
        <v>2</v>
      </c>
      <c r="H14" s="270"/>
      <c r="I14" s="270"/>
      <c r="J14" s="270"/>
      <c r="K14" s="270"/>
      <c r="L14" s="270"/>
      <c r="M14" s="270"/>
      <c r="N14" s="270"/>
      <c r="O14" s="270"/>
      <c r="P14" s="270"/>
      <c r="Q14" s="270"/>
      <c r="R14" s="269">
        <f t="shared" si="1"/>
        <v>17</v>
      </c>
      <c r="S14" s="271">
        <f t="shared" si="0"/>
        <v>3.4</v>
      </c>
      <c r="T14" s="256"/>
    </row>
    <row r="15" spans="1:24" ht="39.75" customHeight="1" x14ac:dyDescent="0.3">
      <c r="A15" s="269">
        <v>5</v>
      </c>
      <c r="B15" s="242" t="str">
        <f>+[1]CONTEXTO!B16</f>
        <v>Deficiencias e interrupción en los sistemas de información del Ministerio de Educación</v>
      </c>
      <c r="C15" s="270">
        <v>3</v>
      </c>
      <c r="D15" s="270">
        <v>3</v>
      </c>
      <c r="E15" s="270">
        <v>4</v>
      </c>
      <c r="F15" s="270">
        <v>3</v>
      </c>
      <c r="G15" s="270">
        <v>3</v>
      </c>
      <c r="H15" s="270"/>
      <c r="I15" s="270"/>
      <c r="J15" s="270"/>
      <c r="K15" s="270"/>
      <c r="L15" s="270"/>
      <c r="M15" s="270"/>
      <c r="N15" s="270"/>
      <c r="O15" s="270"/>
      <c r="P15" s="270"/>
      <c r="Q15" s="270"/>
      <c r="R15" s="269">
        <f t="shared" si="1"/>
        <v>16</v>
      </c>
      <c r="S15" s="271">
        <f t="shared" si="0"/>
        <v>3.2</v>
      </c>
      <c r="T15" s="256"/>
    </row>
    <row r="16" spans="1:24" ht="39.75" customHeight="1" x14ac:dyDescent="0.3">
      <c r="A16" s="269">
        <v>6</v>
      </c>
      <c r="B16" s="242" t="str">
        <f>+[1]CONTEXTO!B17</f>
        <v>Declaratoria de Calamidad producto de Pandemias o Catastrofes Naturales</v>
      </c>
      <c r="C16" s="270">
        <v>3</v>
      </c>
      <c r="D16" s="270">
        <v>5</v>
      </c>
      <c r="E16" s="270">
        <v>5</v>
      </c>
      <c r="F16" s="270">
        <v>5</v>
      </c>
      <c r="G16" s="270">
        <v>5</v>
      </c>
      <c r="H16" s="270"/>
      <c r="I16" s="270"/>
      <c r="J16" s="270"/>
      <c r="K16" s="270"/>
      <c r="L16" s="270"/>
      <c r="M16" s="270"/>
      <c r="N16" s="270"/>
      <c r="O16" s="270"/>
      <c r="P16" s="270"/>
      <c r="Q16" s="270"/>
      <c r="R16" s="269">
        <f t="shared" si="1"/>
        <v>23</v>
      </c>
      <c r="S16" s="271">
        <f t="shared" si="0"/>
        <v>4.5999999999999996</v>
      </c>
      <c r="T16" s="256"/>
    </row>
    <row r="17" spans="1:20" ht="39.75" customHeight="1" x14ac:dyDescent="0.3">
      <c r="A17" s="269">
        <v>7</v>
      </c>
      <c r="B17" s="242" t="str">
        <f>+[1]CONTEXTO!B18</f>
        <v>Deficiencia en las estrategias de comunicación con los Padres de Familia y Alumnos</v>
      </c>
      <c r="C17" s="270">
        <v>5</v>
      </c>
      <c r="D17" s="270">
        <v>5</v>
      </c>
      <c r="E17" s="270">
        <v>4</v>
      </c>
      <c r="F17" s="270">
        <v>4</v>
      </c>
      <c r="G17" s="270">
        <v>4</v>
      </c>
      <c r="H17" s="270"/>
      <c r="I17" s="270"/>
      <c r="J17" s="270"/>
      <c r="K17" s="270"/>
      <c r="L17" s="270"/>
      <c r="M17" s="270"/>
      <c r="N17" s="270"/>
      <c r="O17" s="270"/>
      <c r="P17" s="270"/>
      <c r="Q17" s="270"/>
      <c r="R17" s="269">
        <f t="shared" si="1"/>
        <v>22</v>
      </c>
      <c r="S17" s="271">
        <f t="shared" si="0"/>
        <v>4.4000000000000004</v>
      </c>
      <c r="T17" s="256"/>
    </row>
    <row r="18" spans="1:20" ht="46.5" customHeight="1" x14ac:dyDescent="0.3">
      <c r="A18" s="269">
        <v>8</v>
      </c>
      <c r="B18" s="242" t="str">
        <f>+[1]CONTEXTO!D12</f>
        <v>Base de datos desactualizada o con información erronea</v>
      </c>
      <c r="C18" s="270">
        <v>4</v>
      </c>
      <c r="D18" s="270">
        <v>4</v>
      </c>
      <c r="E18" s="270">
        <v>4</v>
      </c>
      <c r="F18" s="270">
        <v>4</v>
      </c>
      <c r="G18" s="270">
        <v>4</v>
      </c>
      <c r="H18" s="270"/>
      <c r="I18" s="270"/>
      <c r="J18" s="270"/>
      <c r="K18" s="270"/>
      <c r="L18" s="270"/>
      <c r="M18" s="270"/>
      <c r="N18" s="270"/>
      <c r="O18" s="270"/>
      <c r="P18" s="270"/>
      <c r="Q18" s="270"/>
      <c r="R18" s="269">
        <f t="shared" si="1"/>
        <v>20</v>
      </c>
      <c r="S18" s="271">
        <f t="shared" si="0"/>
        <v>4</v>
      </c>
      <c r="T18" s="256"/>
    </row>
    <row r="19" spans="1:20" ht="47.25" customHeight="1" x14ac:dyDescent="0.3">
      <c r="A19" s="269">
        <v>9</v>
      </c>
      <c r="B19" s="242" t="str">
        <f>+[1]CONTEXTO!D13</f>
        <v>Personal insuficiente para la implementación de las estrategias y polìticas educativas Nacionales</v>
      </c>
      <c r="C19" s="270">
        <v>4</v>
      </c>
      <c r="D19" s="270">
        <v>3</v>
      </c>
      <c r="E19" s="270">
        <v>4</v>
      </c>
      <c r="F19" s="270">
        <v>2</v>
      </c>
      <c r="G19" s="270">
        <v>3</v>
      </c>
      <c r="H19" s="270"/>
      <c r="I19" s="270"/>
      <c r="J19" s="270"/>
      <c r="K19" s="270"/>
      <c r="L19" s="270"/>
      <c r="M19" s="270"/>
      <c r="N19" s="270"/>
      <c r="O19" s="270"/>
      <c r="P19" s="270"/>
      <c r="Q19" s="270"/>
      <c r="R19" s="269">
        <f t="shared" si="1"/>
        <v>16</v>
      </c>
      <c r="S19" s="271">
        <f t="shared" si="0"/>
        <v>3.2</v>
      </c>
      <c r="T19" s="256"/>
    </row>
    <row r="20" spans="1:20" ht="39.75" customHeight="1" x14ac:dyDescent="0.3">
      <c r="A20" s="269">
        <v>10</v>
      </c>
      <c r="B20" s="242" t="str">
        <f>+[1]CONTEXTO!D14</f>
        <v>Talento humano en condiciones de salud y edad que no permiten el desarrollo satisfactorio de las actidades academicas.</v>
      </c>
      <c r="C20" s="270">
        <v>4</v>
      </c>
      <c r="D20" s="270">
        <v>3</v>
      </c>
      <c r="E20" s="270">
        <v>3</v>
      </c>
      <c r="F20" s="270">
        <v>2</v>
      </c>
      <c r="G20" s="270">
        <v>3</v>
      </c>
      <c r="H20" s="270"/>
      <c r="I20" s="270"/>
      <c r="J20" s="270"/>
      <c r="K20" s="270"/>
      <c r="L20" s="270"/>
      <c r="M20" s="270"/>
      <c r="N20" s="270"/>
      <c r="O20" s="270"/>
      <c r="P20" s="270"/>
      <c r="Q20" s="270"/>
      <c r="R20" s="269">
        <f t="shared" si="1"/>
        <v>15</v>
      </c>
      <c r="S20" s="271">
        <f t="shared" si="0"/>
        <v>3</v>
      </c>
      <c r="T20" s="256"/>
    </row>
    <row r="21" spans="1:20" ht="39.75" customHeight="1" x14ac:dyDescent="0.3">
      <c r="A21" s="269">
        <v>11</v>
      </c>
      <c r="B21" s="242" t="str">
        <f>+[1]CONTEXTO!D15</f>
        <v>Falta de liderazgo y compromiso por parte de las Directivas de algunas Insituciones Educativas</v>
      </c>
      <c r="C21" s="270">
        <v>4</v>
      </c>
      <c r="D21" s="270">
        <v>2</v>
      </c>
      <c r="E21" s="270">
        <v>3</v>
      </c>
      <c r="F21" s="270">
        <v>4</v>
      </c>
      <c r="G21" s="270">
        <v>3</v>
      </c>
      <c r="H21" s="270"/>
      <c r="I21" s="270"/>
      <c r="J21" s="270"/>
      <c r="K21" s="270"/>
      <c r="L21" s="270"/>
      <c r="M21" s="270"/>
      <c r="N21" s="270"/>
      <c r="O21" s="270"/>
      <c r="P21" s="270"/>
      <c r="Q21" s="270"/>
      <c r="R21" s="269">
        <f t="shared" si="1"/>
        <v>16</v>
      </c>
      <c r="S21" s="271">
        <f t="shared" si="0"/>
        <v>3.2</v>
      </c>
      <c r="T21" s="256"/>
    </row>
    <row r="22" spans="1:20" ht="45.75" customHeight="1" x14ac:dyDescent="0.3">
      <c r="A22" s="269">
        <v>12</v>
      </c>
      <c r="B22" s="242" t="str">
        <f>+[1]CONTEXTO!D16</f>
        <v>Exclusion y discriminacion por parte del docente y compañeros hacia el educando.</v>
      </c>
      <c r="C22" s="270">
        <v>4</v>
      </c>
      <c r="D22" s="270">
        <v>3</v>
      </c>
      <c r="E22" s="270">
        <v>3</v>
      </c>
      <c r="F22" s="270">
        <v>1</v>
      </c>
      <c r="G22" s="270">
        <v>2</v>
      </c>
      <c r="H22" s="270"/>
      <c r="I22" s="270"/>
      <c r="J22" s="270"/>
      <c r="K22" s="270"/>
      <c r="L22" s="270"/>
      <c r="M22" s="270"/>
      <c r="N22" s="270"/>
      <c r="O22" s="270"/>
      <c r="P22" s="270"/>
      <c r="Q22" s="270"/>
      <c r="R22" s="269">
        <f t="shared" si="1"/>
        <v>13</v>
      </c>
      <c r="S22" s="271">
        <f t="shared" si="0"/>
        <v>2.6</v>
      </c>
      <c r="T22" s="256"/>
    </row>
    <row r="23" spans="1:20" ht="49.5" customHeight="1" x14ac:dyDescent="0.3">
      <c r="A23" s="269">
        <v>13</v>
      </c>
      <c r="B23" s="242" t="str">
        <f>+[1]CONTEXTO!D17</f>
        <v>Falta de mayor difusión e interiorización del manual de convivencia escolar</v>
      </c>
      <c r="C23" s="270">
        <v>3</v>
      </c>
      <c r="D23" s="270">
        <v>3</v>
      </c>
      <c r="E23" s="270">
        <v>2</v>
      </c>
      <c r="F23" s="270">
        <v>1</v>
      </c>
      <c r="G23" s="270">
        <v>2</v>
      </c>
      <c r="H23" s="270"/>
      <c r="I23" s="270"/>
      <c r="J23" s="270"/>
      <c r="K23" s="270"/>
      <c r="L23" s="270"/>
      <c r="M23" s="270"/>
      <c r="N23" s="270"/>
      <c r="O23" s="270"/>
      <c r="P23" s="270"/>
      <c r="Q23" s="270"/>
      <c r="R23" s="269">
        <f t="shared" si="1"/>
        <v>11</v>
      </c>
      <c r="S23" s="271">
        <f t="shared" si="0"/>
        <v>2.2000000000000002</v>
      </c>
      <c r="T23" s="256"/>
    </row>
    <row r="24" spans="1:20" ht="39.75" customHeight="1" x14ac:dyDescent="0.3">
      <c r="A24" s="269">
        <v>14</v>
      </c>
      <c r="B24" s="242" t="str">
        <f>+[1]CONTEXTO!D18</f>
        <v>Obsolesencia en algunos equipos tecnologicos para el desarrollo de las actividades</v>
      </c>
      <c r="C24" s="270">
        <v>4</v>
      </c>
      <c r="D24" s="270">
        <v>3</v>
      </c>
      <c r="E24" s="270">
        <v>3</v>
      </c>
      <c r="F24" s="270">
        <v>2</v>
      </c>
      <c r="G24" s="270">
        <v>2</v>
      </c>
      <c r="H24" s="270"/>
      <c r="I24" s="270"/>
      <c r="J24" s="270"/>
      <c r="K24" s="270"/>
      <c r="L24" s="270"/>
      <c r="M24" s="270"/>
      <c r="N24" s="270"/>
      <c r="O24" s="270"/>
      <c r="P24" s="270"/>
      <c r="Q24" s="270"/>
      <c r="R24" s="269">
        <f t="shared" si="1"/>
        <v>14</v>
      </c>
      <c r="S24" s="271">
        <f t="shared" si="0"/>
        <v>2.8</v>
      </c>
      <c r="T24" s="256"/>
    </row>
    <row r="25" spans="1:20" ht="39.75" customHeight="1" x14ac:dyDescent="0.3">
      <c r="A25" s="269">
        <v>15</v>
      </c>
      <c r="B25" s="242" t="str">
        <f>+[1]CONTEXTO!D19</f>
        <v>Ubicaciòn de sedes educativas en zonas de dificil acceso que genera difultad en la prestaciòn del servicio educativo</v>
      </c>
      <c r="C25" s="270">
        <v>4</v>
      </c>
      <c r="D25" s="270">
        <v>3</v>
      </c>
      <c r="E25" s="270">
        <v>3</v>
      </c>
      <c r="F25" s="270">
        <v>2</v>
      </c>
      <c r="G25" s="270">
        <v>3</v>
      </c>
      <c r="H25" s="270"/>
      <c r="I25" s="270"/>
      <c r="J25" s="270"/>
      <c r="K25" s="270"/>
      <c r="L25" s="270"/>
      <c r="M25" s="270"/>
      <c r="N25" s="270"/>
      <c r="O25" s="270"/>
      <c r="P25" s="270"/>
      <c r="Q25" s="270"/>
      <c r="R25" s="269">
        <f t="shared" si="1"/>
        <v>15</v>
      </c>
      <c r="S25" s="271">
        <f t="shared" si="0"/>
        <v>3</v>
      </c>
      <c r="T25" s="256"/>
    </row>
    <row r="26" spans="1:20" ht="48.75" customHeight="1" x14ac:dyDescent="0.3">
      <c r="A26" s="269">
        <v>16</v>
      </c>
      <c r="B26" s="242" t="str">
        <f>+[1]CONTEXTO!D20</f>
        <v xml:space="preserve">Falta de legalizaciòn de predios </v>
      </c>
      <c r="C26" s="270">
        <v>3</v>
      </c>
      <c r="D26" s="270">
        <v>1</v>
      </c>
      <c r="E26" s="270">
        <v>2</v>
      </c>
      <c r="F26" s="270">
        <v>3</v>
      </c>
      <c r="G26" s="270">
        <v>1</v>
      </c>
      <c r="H26" s="270"/>
      <c r="I26" s="270"/>
      <c r="J26" s="270"/>
      <c r="K26" s="270"/>
      <c r="L26" s="270"/>
      <c r="M26" s="270"/>
      <c r="N26" s="270"/>
      <c r="O26" s="270"/>
      <c r="P26" s="270"/>
      <c r="Q26" s="270"/>
      <c r="R26" s="269">
        <f t="shared" si="1"/>
        <v>10</v>
      </c>
      <c r="S26" s="271">
        <f t="shared" si="0"/>
        <v>2</v>
      </c>
      <c r="T26" s="256"/>
    </row>
    <row r="27" spans="1:20" ht="51.9" customHeight="1" x14ac:dyDescent="0.3">
      <c r="A27" s="269">
        <v>17</v>
      </c>
      <c r="B27" s="242" t="str">
        <f>+[1]CONTEXTO!F12</f>
        <v>falta de comunicación oportuna con otros procesos, que genera demora en respuestas de PQR y requerimientos de entes de control</v>
      </c>
      <c r="C27" s="270">
        <v>2</v>
      </c>
      <c r="D27" s="270">
        <v>3</v>
      </c>
      <c r="E27" s="270">
        <v>4</v>
      </c>
      <c r="F27" s="270">
        <v>4</v>
      </c>
      <c r="G27" s="270">
        <v>3</v>
      </c>
      <c r="H27" s="270"/>
      <c r="I27" s="270"/>
      <c r="J27" s="270"/>
      <c r="K27" s="270"/>
      <c r="L27" s="270"/>
      <c r="M27" s="270"/>
      <c r="N27" s="270"/>
      <c r="O27" s="270"/>
      <c r="P27" s="270"/>
      <c r="Q27" s="270"/>
      <c r="R27" s="269">
        <f t="shared" si="1"/>
        <v>16</v>
      </c>
      <c r="S27" s="271">
        <f t="shared" si="0"/>
        <v>3.2</v>
      </c>
      <c r="T27" s="256"/>
    </row>
    <row r="28" spans="1:20" ht="39.75" customHeight="1" x14ac:dyDescent="0.3">
      <c r="A28" s="269">
        <v>18</v>
      </c>
      <c r="B28" s="242" t="str">
        <f>+[1]CONTEXTO!F13</f>
        <v>Falta de articulacion adecuada con los otros procesos de la Administración</v>
      </c>
      <c r="C28" s="270">
        <v>3</v>
      </c>
      <c r="D28" s="270">
        <v>3</v>
      </c>
      <c r="E28" s="270">
        <v>4</v>
      </c>
      <c r="F28" s="270">
        <v>5</v>
      </c>
      <c r="G28" s="270">
        <v>3</v>
      </c>
      <c r="H28" s="270"/>
      <c r="I28" s="270"/>
      <c r="J28" s="270"/>
      <c r="K28" s="270"/>
      <c r="L28" s="270"/>
      <c r="M28" s="270"/>
      <c r="N28" s="270"/>
      <c r="O28" s="270"/>
      <c r="P28" s="270"/>
      <c r="Q28" s="270"/>
      <c r="R28" s="269">
        <f t="shared" si="1"/>
        <v>18</v>
      </c>
      <c r="S28" s="271">
        <f t="shared" si="0"/>
        <v>3.6</v>
      </c>
      <c r="T28" s="256"/>
    </row>
    <row r="29" spans="1:20" ht="48" customHeight="1" x14ac:dyDescent="0.3">
      <c r="A29" s="269">
        <v>19</v>
      </c>
      <c r="B29" s="242"/>
      <c r="C29" s="270"/>
      <c r="D29" s="270"/>
      <c r="E29" s="270"/>
      <c r="F29" s="270"/>
      <c r="G29" s="270"/>
      <c r="H29" s="270"/>
      <c r="I29" s="270"/>
      <c r="J29" s="270"/>
      <c r="K29" s="270"/>
      <c r="L29" s="270"/>
      <c r="M29" s="270"/>
      <c r="N29" s="270"/>
      <c r="O29" s="270"/>
      <c r="P29" s="270"/>
      <c r="Q29" s="270"/>
      <c r="R29" s="269">
        <f t="shared" si="1"/>
        <v>0</v>
      </c>
      <c r="S29" s="271">
        <f t="shared" si="0"/>
        <v>0</v>
      </c>
      <c r="T29" s="256"/>
    </row>
    <row r="30" spans="1:20" ht="39.75" customHeight="1" x14ac:dyDescent="0.3">
      <c r="A30" s="269">
        <v>20</v>
      </c>
      <c r="B30" s="242"/>
      <c r="C30" s="270"/>
      <c r="D30" s="270"/>
      <c r="E30" s="270"/>
      <c r="F30" s="270"/>
      <c r="G30" s="270"/>
      <c r="H30" s="270"/>
      <c r="I30" s="270"/>
      <c r="J30" s="270"/>
      <c r="K30" s="270"/>
      <c r="L30" s="270"/>
      <c r="M30" s="270"/>
      <c r="N30" s="270"/>
      <c r="O30" s="270"/>
      <c r="P30" s="270"/>
      <c r="Q30" s="270"/>
      <c r="R30" s="269">
        <f t="shared" si="1"/>
        <v>0</v>
      </c>
      <c r="S30" s="271">
        <f t="shared" si="0"/>
        <v>0</v>
      </c>
      <c r="T30" s="256"/>
    </row>
    <row r="31" spans="1:20" ht="49.5" customHeight="1" x14ac:dyDescent="0.3">
      <c r="A31" s="269">
        <v>21</v>
      </c>
      <c r="B31" s="242"/>
      <c r="C31" s="270"/>
      <c r="D31" s="270"/>
      <c r="E31" s="270"/>
      <c r="F31" s="270"/>
      <c r="G31" s="270"/>
      <c r="H31" s="270"/>
      <c r="I31" s="270"/>
      <c r="J31" s="270"/>
      <c r="K31" s="270"/>
      <c r="L31" s="270"/>
      <c r="M31" s="270"/>
      <c r="N31" s="270"/>
      <c r="O31" s="270"/>
      <c r="P31" s="270"/>
      <c r="Q31" s="270"/>
      <c r="R31" s="269">
        <f t="shared" si="1"/>
        <v>0</v>
      </c>
      <c r="S31" s="271">
        <f t="shared" si="0"/>
        <v>0</v>
      </c>
      <c r="T31" s="256"/>
    </row>
    <row r="32" spans="1:20" ht="42" customHeight="1" x14ac:dyDescent="0.3">
      <c r="A32" s="269">
        <v>22</v>
      </c>
      <c r="B32" s="242"/>
      <c r="C32" s="270"/>
      <c r="D32" s="270"/>
      <c r="E32" s="270"/>
      <c r="F32" s="270"/>
      <c r="G32" s="270"/>
      <c r="H32" s="270"/>
      <c r="I32" s="270"/>
      <c r="J32" s="270"/>
      <c r="K32" s="270"/>
      <c r="L32" s="270"/>
      <c r="M32" s="270"/>
      <c r="N32" s="270"/>
      <c r="O32" s="270"/>
      <c r="P32" s="270"/>
      <c r="Q32" s="270"/>
      <c r="R32" s="269">
        <f t="shared" si="1"/>
        <v>0</v>
      </c>
      <c r="S32" s="272">
        <f t="shared" si="0"/>
        <v>0</v>
      </c>
      <c r="T32" s="256"/>
    </row>
    <row r="33" spans="1:20" ht="48" customHeight="1" x14ac:dyDescent="0.3">
      <c r="A33" s="269">
        <v>23</v>
      </c>
      <c r="B33" s="242"/>
      <c r="C33" s="270"/>
      <c r="D33" s="270"/>
      <c r="E33" s="270"/>
      <c r="F33" s="270"/>
      <c r="G33" s="270"/>
      <c r="H33" s="270"/>
      <c r="I33" s="270"/>
      <c r="J33" s="270"/>
      <c r="K33" s="270"/>
      <c r="L33" s="270"/>
      <c r="M33" s="270"/>
      <c r="N33" s="270"/>
      <c r="O33" s="270"/>
      <c r="P33" s="270"/>
      <c r="Q33" s="270"/>
      <c r="R33" s="269">
        <f t="shared" si="1"/>
        <v>0</v>
      </c>
      <c r="S33" s="272">
        <f t="shared" si="0"/>
        <v>0</v>
      </c>
      <c r="T33" s="256"/>
    </row>
    <row r="34" spans="1:20" ht="46.5" customHeight="1" x14ac:dyDescent="0.3">
      <c r="A34" s="269">
        <v>24</v>
      </c>
      <c r="B34" s="242"/>
      <c r="C34" s="270"/>
      <c r="D34" s="270"/>
      <c r="E34" s="270"/>
      <c r="F34" s="270"/>
      <c r="G34" s="270"/>
      <c r="H34" s="270"/>
      <c r="I34" s="270"/>
      <c r="J34" s="270"/>
      <c r="K34" s="270"/>
      <c r="L34" s="270"/>
      <c r="M34" s="270"/>
      <c r="N34" s="270"/>
      <c r="O34" s="270"/>
      <c r="P34" s="270"/>
      <c r="Q34" s="270"/>
      <c r="R34" s="269">
        <f t="shared" si="1"/>
        <v>0</v>
      </c>
      <c r="S34" s="272">
        <f t="shared" si="0"/>
        <v>0</v>
      </c>
      <c r="T34" s="256"/>
    </row>
    <row r="35" spans="1:20" ht="44.25" customHeight="1" x14ac:dyDescent="0.3">
      <c r="A35" s="269">
        <v>25</v>
      </c>
      <c r="B35" s="242"/>
      <c r="C35" s="270"/>
      <c r="D35" s="270"/>
      <c r="E35" s="270"/>
      <c r="F35" s="270"/>
      <c r="G35" s="270"/>
      <c r="H35" s="270"/>
      <c r="I35" s="270"/>
      <c r="J35" s="270"/>
      <c r="K35" s="270"/>
      <c r="L35" s="270"/>
      <c r="M35" s="270"/>
      <c r="N35" s="270"/>
      <c r="O35" s="270"/>
      <c r="P35" s="270"/>
      <c r="Q35" s="270"/>
      <c r="R35" s="269">
        <f t="shared" si="1"/>
        <v>0</v>
      </c>
      <c r="S35" s="272">
        <f t="shared" si="0"/>
        <v>0</v>
      </c>
      <c r="T35" s="256"/>
    </row>
    <row r="36" spans="1:20" ht="42.75" customHeight="1" x14ac:dyDescent="0.3">
      <c r="A36" s="269">
        <v>26</v>
      </c>
      <c r="B36" s="242"/>
      <c r="C36" s="270"/>
      <c r="D36" s="270"/>
      <c r="E36" s="270"/>
      <c r="F36" s="270"/>
      <c r="G36" s="270"/>
      <c r="H36" s="270"/>
      <c r="I36" s="270"/>
      <c r="J36" s="270"/>
      <c r="K36" s="270"/>
      <c r="L36" s="270"/>
      <c r="M36" s="270"/>
      <c r="N36" s="270"/>
      <c r="O36" s="270"/>
      <c r="P36" s="270"/>
      <c r="Q36" s="270"/>
      <c r="R36" s="269">
        <f t="shared" si="1"/>
        <v>0</v>
      </c>
      <c r="S36" s="272">
        <f t="shared" si="0"/>
        <v>0</v>
      </c>
      <c r="T36" s="256"/>
    </row>
    <row r="37" spans="1:20" ht="42" customHeight="1" x14ac:dyDescent="0.3">
      <c r="A37" s="269">
        <v>27</v>
      </c>
      <c r="B37" s="242"/>
      <c r="C37" s="270"/>
      <c r="D37" s="270"/>
      <c r="E37" s="270"/>
      <c r="F37" s="270"/>
      <c r="G37" s="270"/>
      <c r="H37" s="270"/>
      <c r="I37" s="270"/>
      <c r="J37" s="270"/>
      <c r="K37" s="270"/>
      <c r="L37" s="270"/>
      <c r="M37" s="270"/>
      <c r="N37" s="270"/>
      <c r="O37" s="270"/>
      <c r="P37" s="270"/>
      <c r="Q37" s="270"/>
      <c r="R37" s="269">
        <f t="shared" si="1"/>
        <v>0</v>
      </c>
      <c r="S37" s="272">
        <f t="shared" si="0"/>
        <v>0</v>
      </c>
      <c r="T37" s="256"/>
    </row>
    <row r="38" spans="1:20" ht="42.75" customHeight="1" x14ac:dyDescent="0.3">
      <c r="A38" s="269">
        <v>28</v>
      </c>
      <c r="B38" s="242"/>
      <c r="C38" s="270"/>
      <c r="D38" s="270"/>
      <c r="E38" s="270"/>
      <c r="F38" s="270"/>
      <c r="G38" s="270"/>
      <c r="H38" s="270"/>
      <c r="I38" s="270"/>
      <c r="J38" s="270"/>
      <c r="K38" s="270"/>
      <c r="L38" s="270"/>
      <c r="M38" s="270"/>
      <c r="N38" s="270"/>
      <c r="O38" s="270"/>
      <c r="P38" s="270"/>
      <c r="Q38" s="270"/>
      <c r="R38" s="269">
        <f t="shared" si="1"/>
        <v>0</v>
      </c>
      <c r="S38" s="272">
        <f t="shared" si="0"/>
        <v>0</v>
      </c>
      <c r="T38" s="256"/>
    </row>
    <row r="39" spans="1:20" ht="47.25" customHeight="1" x14ac:dyDescent="0.3">
      <c r="A39" s="269">
        <v>29</v>
      </c>
      <c r="B39" s="242"/>
      <c r="C39" s="270"/>
      <c r="D39" s="270"/>
      <c r="E39" s="270"/>
      <c r="F39" s="270"/>
      <c r="G39" s="270"/>
      <c r="H39" s="270"/>
      <c r="I39" s="270"/>
      <c r="J39" s="270"/>
      <c r="K39" s="270"/>
      <c r="L39" s="270"/>
      <c r="M39" s="270"/>
      <c r="N39" s="270"/>
      <c r="O39" s="270"/>
      <c r="P39" s="270"/>
      <c r="Q39" s="270"/>
      <c r="R39" s="269">
        <f t="shared" si="1"/>
        <v>0</v>
      </c>
      <c r="S39" s="272">
        <f t="shared" si="0"/>
        <v>0</v>
      </c>
      <c r="T39" s="256"/>
    </row>
    <row r="40" spans="1:20" ht="50.25" customHeight="1" thickBot="1" x14ac:dyDescent="0.35">
      <c r="A40" s="273">
        <v>30</v>
      </c>
      <c r="B40" s="274"/>
      <c r="C40" s="275"/>
      <c r="D40" s="275"/>
      <c r="E40" s="275"/>
      <c r="F40" s="275"/>
      <c r="G40" s="275"/>
      <c r="H40" s="275"/>
      <c r="I40" s="275"/>
      <c r="J40" s="275"/>
      <c r="K40" s="275"/>
      <c r="L40" s="275"/>
      <c r="M40" s="275"/>
      <c r="N40" s="275"/>
      <c r="O40" s="275"/>
      <c r="P40" s="275"/>
      <c r="Q40" s="275"/>
      <c r="R40" s="273">
        <f>SUM(C40:Q40)</f>
        <v>0</v>
      </c>
      <c r="S40" s="276">
        <f>IF(ISERROR(AVERAGE(C40:Q40)),0,AVERAGE(C40:Q40))</f>
        <v>0</v>
      </c>
      <c r="T40" s="257"/>
    </row>
    <row r="41" spans="1:20" ht="24" customHeight="1" x14ac:dyDescent="0.3">
      <c r="A41" s="430" t="s">
        <v>376</v>
      </c>
      <c r="B41" s="431"/>
      <c r="C41" s="431"/>
      <c r="D41" s="431"/>
      <c r="E41" s="431"/>
      <c r="F41" s="431"/>
      <c r="G41" s="431"/>
      <c r="H41" s="431"/>
      <c r="I41" s="431"/>
      <c r="J41" s="431"/>
      <c r="K41" s="431"/>
      <c r="L41" s="431"/>
      <c r="M41" s="431"/>
      <c r="N41" s="431"/>
      <c r="O41" s="431"/>
      <c r="P41" s="431"/>
      <c r="Q41" s="431"/>
      <c r="R41" s="432"/>
      <c r="S41" s="277">
        <f>SUM(S11:S40)</f>
        <v>60.20000000000001</v>
      </c>
    </row>
    <row r="42" spans="1:20" ht="28.5" customHeight="1" thickBot="1" x14ac:dyDescent="0.35">
      <c r="A42" s="422" t="s">
        <v>59</v>
      </c>
      <c r="B42" s="423"/>
      <c r="C42" s="423"/>
      <c r="D42" s="423"/>
      <c r="E42" s="423"/>
      <c r="F42" s="423"/>
      <c r="G42" s="423"/>
      <c r="H42" s="423"/>
      <c r="I42" s="423"/>
      <c r="J42" s="423"/>
      <c r="K42" s="423"/>
      <c r="L42" s="423"/>
      <c r="M42" s="423"/>
      <c r="N42" s="423"/>
      <c r="O42" s="423"/>
      <c r="P42" s="423"/>
      <c r="Q42" s="423"/>
      <c r="R42" s="423"/>
      <c r="S42" s="278">
        <f>S41/A40</f>
        <v>2.0066666666666668</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44140625" customWidth="1"/>
    <col min="5" max="5" width="21.44140625" customWidth="1"/>
  </cols>
  <sheetData>
    <row r="1" spans="1:5" ht="15" customHeight="1" x14ac:dyDescent="0.3">
      <c r="A1" s="445"/>
      <c r="B1" s="441" t="s">
        <v>15</v>
      </c>
      <c r="C1" s="442"/>
      <c r="D1" s="3" t="s">
        <v>16</v>
      </c>
      <c r="E1" s="446"/>
    </row>
    <row r="2" spans="1:5" ht="15" customHeight="1" x14ac:dyDescent="0.3">
      <c r="A2" s="445"/>
      <c r="B2" s="443"/>
      <c r="C2" s="444"/>
      <c r="D2" s="3" t="s">
        <v>2</v>
      </c>
      <c r="E2" s="446"/>
    </row>
    <row r="3" spans="1:5" ht="30" customHeight="1" x14ac:dyDescent="0.3">
      <c r="A3" s="445"/>
      <c r="B3" s="441" t="s">
        <v>17</v>
      </c>
      <c r="C3" s="442"/>
      <c r="D3" s="3" t="s">
        <v>18</v>
      </c>
      <c r="E3" s="446"/>
    </row>
    <row r="4" spans="1:5" ht="15" customHeight="1" x14ac:dyDescent="0.3">
      <c r="A4" s="445"/>
      <c r="B4" s="443"/>
      <c r="C4" s="444"/>
      <c r="D4" s="3" t="s">
        <v>5</v>
      </c>
      <c r="E4" s="446"/>
    </row>
    <row r="5" spans="1:5" ht="15" thickBot="1" x14ac:dyDescent="0.35"/>
    <row r="6" spans="1:5" x14ac:dyDescent="0.3">
      <c r="A6" s="391" t="s">
        <v>19</v>
      </c>
      <c r="B6" s="392"/>
      <c r="C6" s="392"/>
      <c r="D6" s="392"/>
      <c r="E6" s="392"/>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50"/>
      <c r="B1" s="350" t="s">
        <v>0</v>
      </c>
      <c r="C1" s="351"/>
      <c r="D1" s="351"/>
      <c r="E1" s="351"/>
      <c r="F1" s="27" t="s">
        <v>1</v>
      </c>
      <c r="G1" s="454"/>
    </row>
    <row r="2" spans="1:7" x14ac:dyDescent="0.3">
      <c r="A2" s="451"/>
      <c r="B2" s="453"/>
      <c r="C2" s="438"/>
      <c r="D2" s="438"/>
      <c r="E2" s="438"/>
      <c r="F2" s="26" t="s">
        <v>31</v>
      </c>
      <c r="G2" s="455"/>
    </row>
    <row r="3" spans="1:7" x14ac:dyDescent="0.3">
      <c r="A3" s="451"/>
      <c r="B3" s="457" t="s">
        <v>32</v>
      </c>
      <c r="C3" s="458"/>
      <c r="D3" s="458"/>
      <c r="E3" s="458"/>
      <c r="F3" s="26" t="s">
        <v>4</v>
      </c>
      <c r="G3" s="455"/>
    </row>
    <row r="4" spans="1:7" ht="15" thickBot="1" x14ac:dyDescent="0.35">
      <c r="A4" s="452"/>
      <c r="B4" s="356"/>
      <c r="C4" s="357"/>
      <c r="D4" s="357"/>
      <c r="E4" s="357"/>
      <c r="F4" s="28" t="s">
        <v>5</v>
      </c>
      <c r="G4" s="456"/>
    </row>
    <row r="5" spans="1:7" ht="15" thickBot="1" x14ac:dyDescent="0.35"/>
    <row r="6" spans="1:7" s="35" customFormat="1" ht="15.6" x14ac:dyDescent="0.3">
      <c r="A6" s="459" t="s">
        <v>33</v>
      </c>
      <c r="B6" s="460"/>
      <c r="C6" s="460"/>
      <c r="D6" s="460"/>
      <c r="E6" s="460"/>
      <c r="F6" s="460"/>
      <c r="G6" s="461"/>
    </row>
    <row r="7" spans="1:7" ht="31.5" customHeight="1" x14ac:dyDescent="0.3">
      <c r="A7" s="22" t="s">
        <v>34</v>
      </c>
      <c r="B7" s="17" t="s">
        <v>35</v>
      </c>
      <c r="C7" s="32" t="s">
        <v>36</v>
      </c>
      <c r="D7" s="23" t="s">
        <v>37</v>
      </c>
      <c r="E7" s="17" t="s">
        <v>38</v>
      </c>
      <c r="F7" s="18" t="s">
        <v>39</v>
      </c>
      <c r="G7" s="18" t="s">
        <v>40</v>
      </c>
    </row>
    <row r="8" spans="1:7" ht="33" customHeight="1" x14ac:dyDescent="0.3">
      <c r="A8" s="447"/>
      <c r="B8" s="8"/>
      <c r="C8" s="8"/>
      <c r="D8" s="8"/>
      <c r="E8" s="8"/>
      <c r="F8" s="8"/>
      <c r="G8" s="9"/>
    </row>
    <row r="9" spans="1:7" ht="33" customHeight="1" x14ac:dyDescent="0.3">
      <c r="A9" s="448"/>
      <c r="B9" s="8"/>
      <c r="C9" s="8"/>
      <c r="D9" s="8"/>
      <c r="E9" s="8"/>
      <c r="F9" s="8"/>
      <c r="G9" s="9"/>
    </row>
    <row r="10" spans="1:7" ht="33" customHeight="1" x14ac:dyDescent="0.3">
      <c r="A10" s="448"/>
      <c r="B10" s="8"/>
      <c r="C10" s="8"/>
      <c r="D10" s="8"/>
      <c r="E10" s="8"/>
      <c r="F10" s="8"/>
      <c r="G10" s="9"/>
    </row>
    <row r="11" spans="1:7" ht="33" customHeight="1" x14ac:dyDescent="0.3">
      <c r="A11" s="448"/>
      <c r="B11" s="8"/>
      <c r="C11" s="8"/>
      <c r="D11" s="8"/>
      <c r="E11" s="8"/>
      <c r="F11" s="8"/>
      <c r="G11" s="9"/>
    </row>
    <row r="12" spans="1:7" ht="33" customHeight="1" x14ac:dyDescent="0.3">
      <c r="A12" s="448"/>
      <c r="B12" s="8"/>
      <c r="C12" s="8"/>
      <c r="D12" s="8"/>
      <c r="E12" s="8"/>
      <c r="F12" s="8"/>
      <c r="G12" s="9"/>
    </row>
    <row r="13" spans="1:7" ht="33" customHeight="1" x14ac:dyDescent="0.3">
      <c r="A13" s="448"/>
      <c r="B13" s="8"/>
      <c r="C13" s="8"/>
      <c r="D13" s="8"/>
      <c r="E13" s="8"/>
      <c r="F13" s="8"/>
      <c r="G13" s="9"/>
    </row>
    <row r="14" spans="1:7" ht="33" customHeight="1" x14ac:dyDescent="0.3">
      <c r="A14" s="448"/>
      <c r="B14" s="8"/>
      <c r="C14" s="8"/>
      <c r="D14" s="8"/>
      <c r="E14" s="8"/>
      <c r="F14" s="8"/>
      <c r="G14" s="9"/>
    </row>
    <row r="15" spans="1:7" ht="33" customHeight="1" x14ac:dyDescent="0.3">
      <c r="A15" s="448"/>
      <c r="B15" s="8"/>
      <c r="C15" s="8"/>
      <c r="D15" s="8"/>
      <c r="E15" s="8"/>
      <c r="F15" s="8"/>
      <c r="G15" s="9"/>
    </row>
    <row r="16" spans="1:7" ht="33" customHeight="1" x14ac:dyDescent="0.3">
      <c r="A16" s="448"/>
      <c r="B16" s="8"/>
      <c r="C16" s="8"/>
      <c r="D16" s="8"/>
      <c r="E16" s="8"/>
      <c r="F16" s="8"/>
      <c r="G16" s="9"/>
    </row>
    <row r="17" spans="1:7" ht="33" customHeight="1" x14ac:dyDescent="0.3">
      <c r="A17" s="448"/>
      <c r="B17" s="8"/>
      <c r="C17" s="8"/>
      <c r="D17" s="8"/>
      <c r="E17" s="8"/>
      <c r="F17" s="8"/>
      <c r="G17" s="9"/>
    </row>
    <row r="18" spans="1:7" ht="33" customHeight="1" thickBot="1" x14ac:dyDescent="0.35">
      <c r="A18" s="449"/>
      <c r="B18" s="33"/>
      <c r="C18" s="33"/>
      <c r="D18" s="33"/>
      <c r="E18" s="33"/>
      <c r="F18" s="33"/>
      <c r="G18" s="34"/>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workbookViewId="0">
      <selection activeCell="D1" sqref="D1:D4"/>
    </sheetView>
  </sheetViews>
  <sheetFormatPr baseColWidth="10" defaultRowHeight="14.4" x14ac:dyDescent="0.3"/>
  <cols>
    <col min="1" max="1" width="30.44140625" customWidth="1"/>
    <col min="2" max="2" width="78.88671875" customWidth="1"/>
    <col min="3" max="3" width="10" customWidth="1"/>
    <col min="4" max="4" width="16.44140625" style="232" customWidth="1"/>
    <col min="5" max="5" width="15.88671875" customWidth="1"/>
  </cols>
  <sheetData>
    <row r="1" spans="1:5" ht="26.4" x14ac:dyDescent="0.3">
      <c r="A1" s="467"/>
      <c r="B1" s="420" t="str">
        <f>CONTEXTO!B1</f>
        <v>PROCESO: GESTIÓN EDUCATIVA</v>
      </c>
      <c r="C1" s="29" t="s">
        <v>84</v>
      </c>
      <c r="D1" s="302" t="s">
        <v>476</v>
      </c>
      <c r="E1" s="492"/>
    </row>
    <row r="2" spans="1:5" x14ac:dyDescent="0.3">
      <c r="A2" s="468"/>
      <c r="B2" s="421"/>
      <c r="C2" s="30" t="s">
        <v>2</v>
      </c>
      <c r="D2" s="94">
        <v>4</v>
      </c>
      <c r="E2" s="493"/>
    </row>
    <row r="3" spans="1:5" x14ac:dyDescent="0.3">
      <c r="A3" s="468"/>
      <c r="B3" s="470" t="s">
        <v>379</v>
      </c>
      <c r="C3" s="30" t="s">
        <v>86</v>
      </c>
      <c r="D3" s="308">
        <v>44008</v>
      </c>
      <c r="E3" s="493"/>
    </row>
    <row r="4" spans="1:5" ht="15" thickBot="1" x14ac:dyDescent="0.35">
      <c r="A4" s="469"/>
      <c r="B4" s="471"/>
      <c r="C4" s="230" t="s">
        <v>5</v>
      </c>
      <c r="D4" s="95" t="s">
        <v>477</v>
      </c>
      <c r="E4" s="494"/>
    </row>
    <row r="5" spans="1:5" ht="15" thickBot="1" x14ac:dyDescent="0.35">
      <c r="A5" s="472"/>
      <c r="B5" s="381"/>
      <c r="C5" s="381"/>
      <c r="D5" s="381"/>
      <c r="E5" s="381"/>
    </row>
    <row r="6" spans="1:5" x14ac:dyDescent="0.3">
      <c r="A6" s="473" t="str">
        <f>+CONTEXTO!A8</f>
        <v>PROCESO: GESTIÓN EDUCATIVA</v>
      </c>
      <c r="B6" s="474"/>
      <c r="C6" s="474"/>
      <c r="D6" s="474"/>
      <c r="E6" s="475"/>
    </row>
    <row r="7" spans="1:5" x14ac:dyDescent="0.3">
      <c r="A7" s="476"/>
      <c r="B7" s="477"/>
      <c r="C7" s="477"/>
      <c r="D7" s="477"/>
      <c r="E7" s="478"/>
    </row>
    <row r="8" spans="1:5" x14ac:dyDescent="0.3">
      <c r="A8" s="479"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8" s="480"/>
      <c r="C8" s="480"/>
      <c r="D8" s="480"/>
      <c r="E8" s="481"/>
    </row>
    <row r="9" spans="1:5" ht="27" customHeight="1" thickBot="1" x14ac:dyDescent="0.35">
      <c r="A9" s="482"/>
      <c r="B9" s="483"/>
      <c r="C9" s="483"/>
      <c r="D9" s="483"/>
      <c r="E9" s="484"/>
    </row>
    <row r="10" spans="1:5" ht="15" thickBot="1" x14ac:dyDescent="0.35">
      <c r="A10" s="485"/>
      <c r="B10" s="485"/>
      <c r="C10" s="485"/>
      <c r="D10" s="485"/>
      <c r="E10" s="485"/>
    </row>
    <row r="11" spans="1:5" ht="27.75" customHeight="1" x14ac:dyDescent="0.3">
      <c r="A11" s="486" t="s">
        <v>371</v>
      </c>
      <c r="B11" s="488" t="s">
        <v>370</v>
      </c>
      <c r="C11" s="488"/>
      <c r="D11" s="490" t="s">
        <v>372</v>
      </c>
      <c r="E11" s="491"/>
    </row>
    <row r="12" spans="1:5" x14ac:dyDescent="0.3">
      <c r="A12" s="487"/>
      <c r="B12" s="489"/>
      <c r="C12" s="489"/>
      <c r="D12" s="88" t="s">
        <v>98</v>
      </c>
      <c r="E12" s="227" t="s">
        <v>99</v>
      </c>
    </row>
    <row r="13" spans="1:5" ht="33" customHeight="1" x14ac:dyDescent="0.3">
      <c r="A13" s="462" t="s">
        <v>403</v>
      </c>
      <c r="B13" s="464" t="s">
        <v>317</v>
      </c>
      <c r="C13" s="465"/>
      <c r="D13" s="201" t="s">
        <v>138</v>
      </c>
      <c r="E13" s="231"/>
    </row>
    <row r="14" spans="1:5" ht="33" customHeight="1" x14ac:dyDescent="0.3">
      <c r="A14" s="462"/>
      <c r="B14" s="464" t="s">
        <v>321</v>
      </c>
      <c r="C14" s="465"/>
      <c r="D14" s="201"/>
      <c r="E14" s="231" t="s">
        <v>138</v>
      </c>
    </row>
    <row r="15" spans="1:5" ht="33" customHeight="1" x14ac:dyDescent="0.3">
      <c r="A15" s="462"/>
      <c r="B15" s="464" t="s">
        <v>318</v>
      </c>
      <c r="C15" s="465"/>
      <c r="D15" s="201"/>
      <c r="E15" s="231" t="s">
        <v>138</v>
      </c>
    </row>
    <row r="16" spans="1:5" ht="33" customHeight="1" x14ac:dyDescent="0.3">
      <c r="A16" s="462"/>
      <c r="B16" s="464" t="s">
        <v>319</v>
      </c>
      <c r="C16" s="465"/>
      <c r="D16" s="201" t="s">
        <v>138</v>
      </c>
      <c r="E16" s="231"/>
    </row>
    <row r="17" spans="1:5" ht="33" customHeight="1" x14ac:dyDescent="0.3">
      <c r="A17" s="462"/>
      <c r="B17" s="464" t="s">
        <v>320</v>
      </c>
      <c r="C17" s="465"/>
      <c r="D17" s="201"/>
      <c r="E17" s="231" t="s">
        <v>138</v>
      </c>
    </row>
    <row r="18" spans="1:5" ht="33" customHeight="1" x14ac:dyDescent="0.3">
      <c r="A18" s="462"/>
      <c r="B18" s="464" t="s">
        <v>322</v>
      </c>
      <c r="C18" s="465"/>
      <c r="D18" s="201"/>
      <c r="E18" s="231" t="s">
        <v>138</v>
      </c>
    </row>
    <row r="19" spans="1:5" ht="33" customHeight="1" x14ac:dyDescent="0.3">
      <c r="A19" s="462"/>
      <c r="B19" s="464" t="s">
        <v>323</v>
      </c>
      <c r="C19" s="465"/>
      <c r="D19" s="201" t="s">
        <v>138</v>
      </c>
      <c r="E19" s="231"/>
    </row>
    <row r="20" spans="1:5" ht="33" customHeight="1" x14ac:dyDescent="0.3">
      <c r="A20" s="462"/>
      <c r="B20" s="464" t="s">
        <v>324</v>
      </c>
      <c r="C20" s="465"/>
      <c r="D20" s="201" t="s">
        <v>138</v>
      </c>
      <c r="E20" s="231"/>
    </row>
    <row r="21" spans="1:5" ht="33" customHeight="1" x14ac:dyDescent="0.3">
      <c r="A21" s="462"/>
      <c r="B21" s="464" t="s">
        <v>325</v>
      </c>
      <c r="C21" s="465"/>
      <c r="D21" s="201"/>
      <c r="E21" s="231" t="s">
        <v>138</v>
      </c>
    </row>
    <row r="22" spans="1:5" ht="33" customHeight="1" x14ac:dyDescent="0.3">
      <c r="A22" s="462"/>
      <c r="B22" s="464" t="s">
        <v>326</v>
      </c>
      <c r="C22" s="465"/>
      <c r="D22" s="201"/>
      <c r="E22" s="231" t="s">
        <v>138</v>
      </c>
    </row>
    <row r="23" spans="1:5" ht="33" customHeight="1" x14ac:dyDescent="0.3">
      <c r="A23" s="462"/>
      <c r="B23" s="464" t="s">
        <v>327</v>
      </c>
      <c r="C23" s="465"/>
      <c r="D23" s="201" t="s">
        <v>138</v>
      </c>
      <c r="E23" s="231"/>
    </row>
    <row r="24" spans="1:5" ht="33" customHeight="1" x14ac:dyDescent="0.3">
      <c r="A24" s="462"/>
      <c r="B24" s="464" t="s">
        <v>328</v>
      </c>
      <c r="C24" s="465"/>
      <c r="D24" s="201" t="s">
        <v>138</v>
      </c>
      <c r="E24" s="231"/>
    </row>
    <row r="25" spans="1:5" ht="33" customHeight="1" x14ac:dyDescent="0.3">
      <c r="A25" s="462"/>
      <c r="B25" s="464" t="s">
        <v>329</v>
      </c>
      <c r="C25" s="465"/>
      <c r="D25" s="201"/>
      <c r="E25" s="231" t="s">
        <v>138</v>
      </c>
    </row>
    <row r="26" spans="1:5" ht="33" customHeight="1" x14ac:dyDescent="0.3">
      <c r="A26" s="462"/>
      <c r="B26" s="464" t="s">
        <v>330</v>
      </c>
      <c r="C26" s="465"/>
      <c r="D26" s="201"/>
      <c r="E26" s="231" t="s">
        <v>138</v>
      </c>
    </row>
    <row r="27" spans="1:5" ht="33" customHeight="1" x14ac:dyDescent="0.3">
      <c r="A27" s="462"/>
      <c r="B27" s="464" t="s">
        <v>331</v>
      </c>
      <c r="C27" s="465"/>
      <c r="D27" s="201"/>
      <c r="E27" s="231" t="s">
        <v>138</v>
      </c>
    </row>
    <row r="28" spans="1:5" ht="33" customHeight="1" x14ac:dyDescent="0.3">
      <c r="A28" s="462"/>
      <c r="B28" s="464" t="s">
        <v>332</v>
      </c>
      <c r="C28" s="465"/>
      <c r="D28" s="201" t="s">
        <v>138</v>
      </c>
      <c r="E28" s="231"/>
    </row>
    <row r="29" spans="1:5" ht="33" customHeight="1" x14ac:dyDescent="0.3">
      <c r="A29" s="462"/>
      <c r="B29" s="464" t="s">
        <v>333</v>
      </c>
      <c r="C29" s="465"/>
      <c r="D29" s="201"/>
      <c r="E29" s="231" t="s">
        <v>138</v>
      </c>
    </row>
    <row r="30" spans="1:5" ht="33" customHeight="1" x14ac:dyDescent="0.3">
      <c r="A30" s="462"/>
      <c r="B30" s="464" t="s">
        <v>334</v>
      </c>
      <c r="C30" s="465"/>
      <c r="D30" s="201" t="s">
        <v>138</v>
      </c>
      <c r="E30" s="231"/>
    </row>
    <row r="31" spans="1:5" ht="33" customHeight="1" x14ac:dyDescent="0.3">
      <c r="A31" s="462"/>
      <c r="B31" s="428" t="s">
        <v>335</v>
      </c>
      <c r="C31" s="428"/>
      <c r="D31" s="201" t="s">
        <v>138</v>
      </c>
      <c r="E31" s="231"/>
    </row>
    <row r="32" spans="1:5" ht="33" customHeight="1" x14ac:dyDescent="0.3">
      <c r="A32" s="462"/>
      <c r="B32" s="464" t="s">
        <v>336</v>
      </c>
      <c r="C32" s="465"/>
      <c r="D32" s="201"/>
      <c r="E32" s="231" t="s">
        <v>138</v>
      </c>
    </row>
    <row r="33" spans="1:5" ht="22.5" customHeight="1" x14ac:dyDescent="0.3">
      <c r="A33" s="462"/>
      <c r="B33" s="495" t="s">
        <v>369</v>
      </c>
      <c r="C33" s="495"/>
      <c r="D33" s="495"/>
      <c r="E33" s="496"/>
    </row>
    <row r="34" spans="1:5" ht="33" customHeight="1" x14ac:dyDescent="0.3">
      <c r="A34" s="462"/>
      <c r="B34" s="428" t="s">
        <v>358</v>
      </c>
      <c r="C34" s="428"/>
      <c r="D34" s="201" t="s">
        <v>138</v>
      </c>
      <c r="E34" s="228"/>
    </row>
    <row r="35" spans="1:5" ht="33" customHeight="1" x14ac:dyDescent="0.3">
      <c r="A35" s="462"/>
      <c r="B35" s="428" t="s">
        <v>355</v>
      </c>
      <c r="C35" s="428"/>
      <c r="D35" s="201" t="s">
        <v>138</v>
      </c>
      <c r="E35" s="228"/>
    </row>
    <row r="36" spans="1:5" ht="33" customHeight="1" x14ac:dyDescent="0.3">
      <c r="A36" s="462"/>
      <c r="B36" s="428" t="s">
        <v>356</v>
      </c>
      <c r="C36" s="428"/>
      <c r="D36" s="201"/>
      <c r="E36" s="228" t="s">
        <v>138</v>
      </c>
    </row>
    <row r="37" spans="1:5" ht="33" customHeight="1" x14ac:dyDescent="0.3">
      <c r="A37" s="462"/>
      <c r="B37" s="428" t="s">
        <v>357</v>
      </c>
      <c r="C37" s="428"/>
      <c r="D37" s="201"/>
      <c r="E37" s="228" t="s">
        <v>138</v>
      </c>
    </row>
    <row r="38" spans="1:5" ht="33" customHeight="1" x14ac:dyDescent="0.3">
      <c r="A38" s="462"/>
      <c r="B38" s="428" t="s">
        <v>359</v>
      </c>
      <c r="C38" s="428"/>
      <c r="D38" s="201"/>
      <c r="E38" s="228" t="s">
        <v>138</v>
      </c>
    </row>
    <row r="39" spans="1:5" ht="33" customHeight="1" x14ac:dyDescent="0.3">
      <c r="A39" s="462"/>
      <c r="B39" s="428" t="s">
        <v>360</v>
      </c>
      <c r="C39" s="428"/>
      <c r="D39" s="237"/>
      <c r="E39" s="228" t="s">
        <v>138</v>
      </c>
    </row>
    <row r="40" spans="1:5" ht="33" customHeight="1" x14ac:dyDescent="0.3">
      <c r="A40" s="462"/>
      <c r="B40" s="428" t="s">
        <v>361</v>
      </c>
      <c r="C40" s="428"/>
      <c r="D40" s="238" t="s">
        <v>138</v>
      </c>
      <c r="E40" s="228"/>
    </row>
    <row r="41" spans="1:5" ht="33" customHeight="1" x14ac:dyDescent="0.3">
      <c r="A41" s="462"/>
      <c r="B41" s="428" t="s">
        <v>362</v>
      </c>
      <c r="C41" s="428"/>
      <c r="D41" s="201"/>
      <c r="E41" s="228" t="s">
        <v>138</v>
      </c>
    </row>
    <row r="42" spans="1:5" ht="33" customHeight="1" x14ac:dyDescent="0.3">
      <c r="A42" s="462"/>
      <c r="B42" s="428" t="s">
        <v>363</v>
      </c>
      <c r="C42" s="428"/>
      <c r="D42" s="201" t="s">
        <v>138</v>
      </c>
      <c r="E42" s="228"/>
    </row>
    <row r="43" spans="1:5" ht="33" customHeight="1" x14ac:dyDescent="0.3">
      <c r="A43" s="462"/>
      <c r="B43" s="428" t="s">
        <v>364</v>
      </c>
      <c r="C43" s="428"/>
      <c r="D43" s="201"/>
      <c r="E43" s="228" t="s">
        <v>138</v>
      </c>
    </row>
    <row r="44" spans="1:5" ht="33" customHeight="1" x14ac:dyDescent="0.3">
      <c r="A44" s="462"/>
      <c r="B44" s="428" t="s">
        <v>365</v>
      </c>
      <c r="C44" s="428"/>
      <c r="D44" s="201"/>
      <c r="E44" s="228" t="s">
        <v>138</v>
      </c>
    </row>
    <row r="45" spans="1:5" ht="33" customHeight="1" x14ac:dyDescent="0.3">
      <c r="A45" s="462"/>
      <c r="B45" s="428" t="s">
        <v>366</v>
      </c>
      <c r="C45" s="428"/>
      <c r="D45" s="201"/>
      <c r="E45" s="228" t="s">
        <v>138</v>
      </c>
    </row>
    <row r="46" spans="1:5" ht="33" customHeight="1" x14ac:dyDescent="0.3">
      <c r="A46" s="462"/>
      <c r="B46" s="428" t="s">
        <v>367</v>
      </c>
      <c r="C46" s="428"/>
      <c r="D46" s="201"/>
      <c r="E46" s="228" t="s">
        <v>138</v>
      </c>
    </row>
    <row r="47" spans="1:5" ht="33" customHeight="1" thickBot="1" x14ac:dyDescent="0.35">
      <c r="A47" s="463"/>
      <c r="B47" s="466" t="s">
        <v>368</v>
      </c>
      <c r="C47" s="466"/>
      <c r="D47" s="208" t="s">
        <v>138</v>
      </c>
      <c r="E47" s="229"/>
    </row>
    <row r="49" spans="1:5" ht="15" thickBot="1" x14ac:dyDescent="0.35"/>
    <row r="50" spans="1:5" ht="30.75" customHeight="1" x14ac:dyDescent="0.3">
      <c r="A50" s="486" t="s">
        <v>371</v>
      </c>
      <c r="B50" s="488" t="s">
        <v>370</v>
      </c>
      <c r="C50" s="488"/>
      <c r="D50" s="490" t="s">
        <v>372</v>
      </c>
      <c r="E50" s="491"/>
    </row>
    <row r="51" spans="1:5" x14ac:dyDescent="0.3">
      <c r="A51" s="487"/>
      <c r="B51" s="489"/>
      <c r="C51" s="489"/>
      <c r="D51" s="88" t="s">
        <v>98</v>
      </c>
      <c r="E51" s="227" t="s">
        <v>99</v>
      </c>
    </row>
    <row r="52" spans="1:5" ht="33" customHeight="1" x14ac:dyDescent="0.3">
      <c r="A52" s="498"/>
      <c r="B52" s="428" t="s">
        <v>317</v>
      </c>
      <c r="C52" s="497"/>
      <c r="D52" s="201"/>
      <c r="E52" s="228"/>
    </row>
    <row r="53" spans="1:5" ht="33" customHeight="1" x14ac:dyDescent="0.3">
      <c r="A53" s="498"/>
      <c r="B53" s="428" t="s">
        <v>321</v>
      </c>
      <c r="C53" s="497"/>
      <c r="D53" s="201"/>
      <c r="E53" s="228"/>
    </row>
    <row r="54" spans="1:5" ht="33" customHeight="1" x14ac:dyDescent="0.3">
      <c r="A54" s="498"/>
      <c r="B54" s="428" t="s">
        <v>318</v>
      </c>
      <c r="C54" s="497"/>
      <c r="D54" s="201"/>
      <c r="E54" s="228"/>
    </row>
    <row r="55" spans="1:5" ht="33" customHeight="1" x14ac:dyDescent="0.3">
      <c r="A55" s="498"/>
      <c r="B55" s="428" t="s">
        <v>319</v>
      </c>
      <c r="C55" s="497"/>
      <c r="D55" s="201"/>
      <c r="E55" s="228"/>
    </row>
    <row r="56" spans="1:5" ht="33" customHeight="1" x14ac:dyDescent="0.3">
      <c r="A56" s="498"/>
      <c r="B56" s="428" t="s">
        <v>320</v>
      </c>
      <c r="C56" s="497"/>
      <c r="D56" s="201"/>
      <c r="E56" s="228"/>
    </row>
    <row r="57" spans="1:5" ht="33" customHeight="1" x14ac:dyDescent="0.3">
      <c r="A57" s="498"/>
      <c r="B57" s="428" t="s">
        <v>322</v>
      </c>
      <c r="C57" s="497"/>
      <c r="D57" s="201"/>
      <c r="E57" s="228"/>
    </row>
    <row r="58" spans="1:5" ht="33" customHeight="1" x14ac:dyDescent="0.3">
      <c r="A58" s="498"/>
      <c r="B58" s="428" t="s">
        <v>323</v>
      </c>
      <c r="C58" s="497"/>
      <c r="D58" s="201"/>
      <c r="E58" s="228"/>
    </row>
    <row r="59" spans="1:5" ht="33" customHeight="1" x14ac:dyDescent="0.3">
      <c r="A59" s="498"/>
      <c r="B59" s="428" t="s">
        <v>324</v>
      </c>
      <c r="C59" s="497"/>
      <c r="D59" s="201"/>
      <c r="E59" s="228"/>
    </row>
    <row r="60" spans="1:5" ht="33" customHeight="1" x14ac:dyDescent="0.3">
      <c r="A60" s="498"/>
      <c r="B60" s="428" t="s">
        <v>325</v>
      </c>
      <c r="C60" s="497"/>
      <c r="D60" s="201"/>
      <c r="E60" s="228"/>
    </row>
    <row r="61" spans="1:5" ht="33" customHeight="1" x14ac:dyDescent="0.3">
      <c r="A61" s="498"/>
      <c r="B61" s="428" t="s">
        <v>326</v>
      </c>
      <c r="C61" s="497"/>
      <c r="D61" s="201"/>
      <c r="E61" s="228"/>
    </row>
    <row r="62" spans="1:5" ht="33" customHeight="1" x14ac:dyDescent="0.3">
      <c r="A62" s="498"/>
      <c r="B62" s="428" t="s">
        <v>327</v>
      </c>
      <c r="C62" s="497"/>
      <c r="D62" s="201"/>
      <c r="E62" s="228"/>
    </row>
    <row r="63" spans="1:5" ht="33" customHeight="1" x14ac:dyDescent="0.3">
      <c r="A63" s="498"/>
      <c r="B63" s="428" t="s">
        <v>328</v>
      </c>
      <c r="C63" s="497"/>
      <c r="D63" s="201"/>
      <c r="E63" s="228"/>
    </row>
    <row r="64" spans="1:5" ht="33" customHeight="1" x14ac:dyDescent="0.3">
      <c r="A64" s="498"/>
      <c r="B64" s="428" t="s">
        <v>329</v>
      </c>
      <c r="C64" s="497"/>
      <c r="D64" s="201"/>
      <c r="E64" s="228"/>
    </row>
    <row r="65" spans="1:5" ht="33" customHeight="1" x14ac:dyDescent="0.3">
      <c r="A65" s="498"/>
      <c r="B65" s="428" t="s">
        <v>330</v>
      </c>
      <c r="C65" s="497"/>
      <c r="D65" s="201"/>
      <c r="E65" s="228"/>
    </row>
    <row r="66" spans="1:5" ht="33" customHeight="1" x14ac:dyDescent="0.3">
      <c r="A66" s="498"/>
      <c r="B66" s="428" t="s">
        <v>331</v>
      </c>
      <c r="C66" s="497"/>
      <c r="D66" s="201"/>
      <c r="E66" s="228"/>
    </row>
    <row r="67" spans="1:5" ht="33" customHeight="1" x14ac:dyDescent="0.3">
      <c r="A67" s="498"/>
      <c r="B67" s="428" t="s">
        <v>332</v>
      </c>
      <c r="C67" s="497"/>
      <c r="D67" s="201"/>
      <c r="E67" s="228"/>
    </row>
    <row r="68" spans="1:5" ht="33" customHeight="1" x14ac:dyDescent="0.3">
      <c r="A68" s="498"/>
      <c r="B68" s="428" t="s">
        <v>333</v>
      </c>
      <c r="C68" s="497"/>
      <c r="D68" s="201"/>
      <c r="E68" s="228"/>
    </row>
    <row r="69" spans="1:5" ht="33" customHeight="1" x14ac:dyDescent="0.3">
      <c r="A69" s="498"/>
      <c r="B69" s="428" t="s">
        <v>334</v>
      </c>
      <c r="C69" s="497"/>
      <c r="D69" s="201"/>
      <c r="E69" s="228"/>
    </row>
    <row r="70" spans="1:5" ht="33" customHeight="1" x14ac:dyDescent="0.3">
      <c r="A70" s="498"/>
      <c r="B70" s="428" t="s">
        <v>335</v>
      </c>
      <c r="C70" s="428"/>
      <c r="D70" s="201"/>
      <c r="E70" s="228"/>
    </row>
    <row r="71" spans="1:5" ht="33" customHeight="1" x14ac:dyDescent="0.3">
      <c r="A71" s="498"/>
      <c r="B71" s="428" t="s">
        <v>336</v>
      </c>
      <c r="C71" s="497"/>
      <c r="D71" s="201"/>
      <c r="E71" s="228"/>
    </row>
    <row r="72" spans="1:5" ht="33" customHeight="1" x14ac:dyDescent="0.3">
      <c r="A72" s="498"/>
      <c r="B72" s="495" t="s">
        <v>369</v>
      </c>
      <c r="C72" s="495"/>
      <c r="D72" s="495"/>
      <c r="E72" s="496"/>
    </row>
    <row r="73" spans="1:5" ht="33" customHeight="1" x14ac:dyDescent="0.3">
      <c r="A73" s="498"/>
      <c r="B73" s="428" t="s">
        <v>358</v>
      </c>
      <c r="C73" s="428"/>
      <c r="D73" s="201"/>
      <c r="E73" s="228"/>
    </row>
    <row r="74" spans="1:5" ht="33" customHeight="1" x14ac:dyDescent="0.3">
      <c r="A74" s="498"/>
      <c r="B74" s="428" t="s">
        <v>355</v>
      </c>
      <c r="C74" s="428"/>
      <c r="D74" s="201"/>
      <c r="E74" s="228"/>
    </row>
    <row r="75" spans="1:5" ht="33" customHeight="1" x14ac:dyDescent="0.3">
      <c r="A75" s="498"/>
      <c r="B75" s="428" t="s">
        <v>356</v>
      </c>
      <c r="C75" s="428"/>
      <c r="D75" s="201"/>
      <c r="E75" s="228"/>
    </row>
    <row r="76" spans="1:5" ht="33" customHeight="1" x14ac:dyDescent="0.3">
      <c r="A76" s="498"/>
      <c r="B76" s="428" t="s">
        <v>357</v>
      </c>
      <c r="C76" s="428"/>
      <c r="D76" s="201"/>
      <c r="E76" s="228"/>
    </row>
    <row r="77" spans="1:5" ht="33" customHeight="1" x14ac:dyDescent="0.3">
      <c r="A77" s="498"/>
      <c r="B77" s="428" t="s">
        <v>359</v>
      </c>
      <c r="C77" s="428"/>
      <c r="D77" s="201"/>
      <c r="E77" s="228"/>
    </row>
    <row r="78" spans="1:5" ht="33" customHeight="1" x14ac:dyDescent="0.3">
      <c r="A78" s="498"/>
      <c r="B78" s="428" t="s">
        <v>360</v>
      </c>
      <c r="C78" s="428"/>
      <c r="D78" s="201"/>
      <c r="E78" s="228"/>
    </row>
    <row r="79" spans="1:5" ht="33" customHeight="1" x14ac:dyDescent="0.3">
      <c r="A79" s="498"/>
      <c r="B79" s="428" t="s">
        <v>361</v>
      </c>
      <c r="C79" s="428"/>
      <c r="D79" s="201"/>
      <c r="E79" s="228"/>
    </row>
    <row r="80" spans="1:5" ht="33" customHeight="1" x14ac:dyDescent="0.3">
      <c r="A80" s="498"/>
      <c r="B80" s="428" t="s">
        <v>362</v>
      </c>
      <c r="C80" s="428"/>
      <c r="D80" s="201"/>
      <c r="E80" s="228"/>
    </row>
    <row r="81" spans="1:5" ht="33" customHeight="1" x14ac:dyDescent="0.3">
      <c r="A81" s="498"/>
      <c r="B81" s="428" t="s">
        <v>363</v>
      </c>
      <c r="C81" s="428"/>
      <c r="D81" s="201"/>
      <c r="E81" s="228"/>
    </row>
    <row r="82" spans="1:5" ht="33" customHeight="1" x14ac:dyDescent="0.3">
      <c r="A82" s="498"/>
      <c r="B82" s="428" t="s">
        <v>364</v>
      </c>
      <c r="C82" s="428"/>
      <c r="D82" s="201"/>
      <c r="E82" s="228"/>
    </row>
    <row r="83" spans="1:5" ht="33" customHeight="1" x14ac:dyDescent="0.3">
      <c r="A83" s="498"/>
      <c r="B83" s="428" t="s">
        <v>365</v>
      </c>
      <c r="C83" s="428"/>
      <c r="D83" s="201"/>
      <c r="E83" s="228"/>
    </row>
    <row r="84" spans="1:5" ht="33" customHeight="1" x14ac:dyDescent="0.3">
      <c r="A84" s="498"/>
      <c r="B84" s="428" t="s">
        <v>366</v>
      </c>
      <c r="C84" s="428"/>
      <c r="D84" s="201"/>
      <c r="E84" s="228"/>
    </row>
    <row r="85" spans="1:5" ht="33" customHeight="1" x14ac:dyDescent="0.3">
      <c r="A85" s="498"/>
      <c r="B85" s="428" t="s">
        <v>367</v>
      </c>
      <c r="C85" s="428"/>
      <c r="D85" s="201"/>
      <c r="E85" s="228"/>
    </row>
    <row r="86" spans="1:5" ht="33" customHeight="1" thickBot="1" x14ac:dyDescent="0.35">
      <c r="A86" s="499"/>
      <c r="B86" s="466" t="s">
        <v>368</v>
      </c>
      <c r="C86" s="466"/>
      <c r="D86" s="208"/>
      <c r="E86" s="229"/>
    </row>
    <row r="88" spans="1:5" ht="15" thickBot="1" x14ac:dyDescent="0.35"/>
    <row r="89" spans="1:5" ht="28.5" customHeight="1" x14ac:dyDescent="0.3">
      <c r="A89" s="486" t="s">
        <v>371</v>
      </c>
      <c r="B89" s="488" t="s">
        <v>370</v>
      </c>
      <c r="C89" s="488"/>
      <c r="D89" s="490" t="s">
        <v>372</v>
      </c>
      <c r="E89" s="491"/>
    </row>
    <row r="90" spans="1:5" x14ac:dyDescent="0.3">
      <c r="A90" s="487"/>
      <c r="B90" s="489"/>
      <c r="C90" s="489"/>
      <c r="D90" s="88" t="s">
        <v>98</v>
      </c>
      <c r="E90" s="227" t="s">
        <v>99</v>
      </c>
    </row>
    <row r="91" spans="1:5" ht="33" customHeight="1" x14ac:dyDescent="0.3">
      <c r="A91" s="498"/>
      <c r="B91" s="464" t="s">
        <v>317</v>
      </c>
      <c r="C91" s="465"/>
      <c r="D91" s="201"/>
      <c r="E91" s="231"/>
    </row>
    <row r="92" spans="1:5" ht="33" customHeight="1" x14ac:dyDescent="0.3">
      <c r="A92" s="498"/>
      <c r="B92" s="464" t="s">
        <v>321</v>
      </c>
      <c r="C92" s="465"/>
      <c r="D92" s="201"/>
      <c r="E92" s="231"/>
    </row>
    <row r="93" spans="1:5" ht="33" customHeight="1" x14ac:dyDescent="0.3">
      <c r="A93" s="498"/>
      <c r="B93" s="464" t="s">
        <v>318</v>
      </c>
      <c r="C93" s="465"/>
      <c r="D93" s="201"/>
      <c r="E93" s="231"/>
    </row>
    <row r="94" spans="1:5" ht="33" customHeight="1" x14ac:dyDescent="0.3">
      <c r="A94" s="498"/>
      <c r="B94" s="464" t="s">
        <v>319</v>
      </c>
      <c r="C94" s="465"/>
      <c r="D94" s="201"/>
      <c r="E94" s="231"/>
    </row>
    <row r="95" spans="1:5" ht="33" customHeight="1" x14ac:dyDescent="0.3">
      <c r="A95" s="498"/>
      <c r="B95" s="464" t="s">
        <v>320</v>
      </c>
      <c r="C95" s="465"/>
      <c r="D95" s="201"/>
      <c r="E95" s="231"/>
    </row>
    <row r="96" spans="1:5" ht="33" customHeight="1" x14ac:dyDescent="0.3">
      <c r="A96" s="498"/>
      <c r="B96" s="464" t="s">
        <v>322</v>
      </c>
      <c r="C96" s="465"/>
      <c r="D96" s="201"/>
      <c r="E96" s="231"/>
    </row>
    <row r="97" spans="1:5" ht="33" customHeight="1" x14ac:dyDescent="0.3">
      <c r="A97" s="498"/>
      <c r="B97" s="464" t="s">
        <v>323</v>
      </c>
      <c r="C97" s="465"/>
      <c r="D97" s="201"/>
      <c r="E97" s="231"/>
    </row>
    <row r="98" spans="1:5" ht="33" customHeight="1" x14ac:dyDescent="0.3">
      <c r="A98" s="498"/>
      <c r="B98" s="464" t="s">
        <v>324</v>
      </c>
      <c r="C98" s="465"/>
      <c r="D98" s="201"/>
      <c r="E98" s="231"/>
    </row>
    <row r="99" spans="1:5" ht="33" customHeight="1" x14ac:dyDescent="0.3">
      <c r="A99" s="498"/>
      <c r="B99" s="464" t="s">
        <v>325</v>
      </c>
      <c r="C99" s="465"/>
      <c r="D99" s="201"/>
      <c r="E99" s="231"/>
    </row>
    <row r="100" spans="1:5" ht="33" customHeight="1" x14ac:dyDescent="0.3">
      <c r="A100" s="498"/>
      <c r="B100" s="464" t="s">
        <v>326</v>
      </c>
      <c r="C100" s="465"/>
      <c r="D100" s="201"/>
      <c r="E100" s="231"/>
    </row>
    <row r="101" spans="1:5" ht="33" customHeight="1" x14ac:dyDescent="0.3">
      <c r="A101" s="498"/>
      <c r="B101" s="464" t="s">
        <v>327</v>
      </c>
      <c r="C101" s="465"/>
      <c r="D101" s="201"/>
      <c r="E101" s="231"/>
    </row>
    <row r="102" spans="1:5" ht="33" customHeight="1" x14ac:dyDescent="0.3">
      <c r="A102" s="498"/>
      <c r="B102" s="464" t="s">
        <v>328</v>
      </c>
      <c r="C102" s="465"/>
      <c r="D102" s="201"/>
      <c r="E102" s="231"/>
    </row>
    <row r="103" spans="1:5" ht="33" customHeight="1" x14ac:dyDescent="0.3">
      <c r="A103" s="498"/>
      <c r="B103" s="464" t="s">
        <v>329</v>
      </c>
      <c r="C103" s="465"/>
      <c r="D103" s="201"/>
      <c r="E103" s="231"/>
    </row>
    <row r="104" spans="1:5" ht="33" customHeight="1" x14ac:dyDescent="0.3">
      <c r="A104" s="498"/>
      <c r="B104" s="464" t="s">
        <v>330</v>
      </c>
      <c r="C104" s="465"/>
      <c r="D104" s="201"/>
      <c r="E104" s="231"/>
    </row>
    <row r="105" spans="1:5" ht="33" customHeight="1" x14ac:dyDescent="0.3">
      <c r="A105" s="498"/>
      <c r="B105" s="464" t="s">
        <v>331</v>
      </c>
      <c r="C105" s="465"/>
      <c r="D105" s="201"/>
      <c r="E105" s="231"/>
    </row>
    <row r="106" spans="1:5" ht="33" customHeight="1" x14ac:dyDescent="0.3">
      <c r="A106" s="498"/>
      <c r="B106" s="464" t="s">
        <v>332</v>
      </c>
      <c r="C106" s="465"/>
      <c r="D106" s="201"/>
      <c r="E106" s="231"/>
    </row>
    <row r="107" spans="1:5" ht="33" customHeight="1" x14ac:dyDescent="0.3">
      <c r="A107" s="498"/>
      <c r="B107" s="464" t="s">
        <v>333</v>
      </c>
      <c r="C107" s="465"/>
      <c r="D107" s="201"/>
      <c r="E107" s="231"/>
    </row>
    <row r="108" spans="1:5" ht="33" customHeight="1" x14ac:dyDescent="0.3">
      <c r="A108" s="498"/>
      <c r="B108" s="464" t="s">
        <v>334</v>
      </c>
      <c r="C108" s="465"/>
      <c r="D108" s="201"/>
      <c r="E108" s="231"/>
    </row>
    <row r="109" spans="1:5" ht="33" customHeight="1" x14ac:dyDescent="0.3">
      <c r="A109" s="498"/>
      <c r="B109" s="428" t="s">
        <v>335</v>
      </c>
      <c r="C109" s="428"/>
      <c r="D109" s="201"/>
      <c r="E109" s="231"/>
    </row>
    <row r="110" spans="1:5" ht="33" customHeight="1" x14ac:dyDescent="0.3">
      <c r="A110" s="498"/>
      <c r="B110" s="464" t="s">
        <v>336</v>
      </c>
      <c r="C110" s="465"/>
      <c r="D110" s="201"/>
      <c r="E110" s="231"/>
    </row>
    <row r="111" spans="1:5" ht="33" customHeight="1" x14ac:dyDescent="0.3">
      <c r="A111" s="498"/>
      <c r="B111" s="495" t="s">
        <v>369</v>
      </c>
      <c r="C111" s="495"/>
      <c r="D111" s="495"/>
      <c r="E111" s="496"/>
    </row>
    <row r="112" spans="1:5" ht="33" customHeight="1" x14ac:dyDescent="0.3">
      <c r="A112" s="498"/>
      <c r="B112" s="428" t="s">
        <v>358</v>
      </c>
      <c r="C112" s="428"/>
      <c r="D112" s="201"/>
      <c r="E112" s="228"/>
    </row>
    <row r="113" spans="1:5" ht="33" customHeight="1" x14ac:dyDescent="0.3">
      <c r="A113" s="498"/>
      <c r="B113" s="428" t="s">
        <v>355</v>
      </c>
      <c r="C113" s="428"/>
      <c r="D113" s="201"/>
      <c r="E113" s="228"/>
    </row>
    <row r="114" spans="1:5" ht="33" customHeight="1" x14ac:dyDescent="0.3">
      <c r="A114" s="498"/>
      <c r="B114" s="428" t="s">
        <v>356</v>
      </c>
      <c r="C114" s="428"/>
      <c r="D114" s="201"/>
      <c r="E114" s="228"/>
    </row>
    <row r="115" spans="1:5" ht="33" customHeight="1" x14ac:dyDescent="0.3">
      <c r="A115" s="498"/>
      <c r="B115" s="428" t="s">
        <v>357</v>
      </c>
      <c r="C115" s="428"/>
      <c r="D115" s="201"/>
      <c r="E115" s="228"/>
    </row>
    <row r="116" spans="1:5" ht="33" customHeight="1" x14ac:dyDescent="0.3">
      <c r="A116" s="498"/>
      <c r="B116" s="428" t="s">
        <v>359</v>
      </c>
      <c r="C116" s="428"/>
      <c r="D116" s="201"/>
      <c r="E116" s="228"/>
    </row>
    <row r="117" spans="1:5" ht="33" customHeight="1" x14ac:dyDescent="0.3">
      <c r="A117" s="498"/>
      <c r="B117" s="428" t="s">
        <v>360</v>
      </c>
      <c r="C117" s="428"/>
      <c r="D117" s="201"/>
      <c r="E117" s="228"/>
    </row>
    <row r="118" spans="1:5" ht="33" customHeight="1" x14ac:dyDescent="0.3">
      <c r="A118" s="498"/>
      <c r="B118" s="428" t="s">
        <v>361</v>
      </c>
      <c r="C118" s="428"/>
      <c r="D118" s="201"/>
      <c r="E118" s="228"/>
    </row>
    <row r="119" spans="1:5" ht="33" customHeight="1" x14ac:dyDescent="0.3">
      <c r="A119" s="498"/>
      <c r="B119" s="428" t="s">
        <v>362</v>
      </c>
      <c r="C119" s="428"/>
      <c r="D119" s="201"/>
      <c r="E119" s="228"/>
    </row>
    <row r="120" spans="1:5" ht="33" customHeight="1" x14ac:dyDescent="0.3">
      <c r="A120" s="498"/>
      <c r="B120" s="428" t="s">
        <v>363</v>
      </c>
      <c r="C120" s="428"/>
      <c r="D120" s="201"/>
      <c r="E120" s="228"/>
    </row>
    <row r="121" spans="1:5" ht="33" customHeight="1" x14ac:dyDescent="0.3">
      <c r="A121" s="498"/>
      <c r="B121" s="428" t="s">
        <v>364</v>
      </c>
      <c r="C121" s="428"/>
      <c r="D121" s="201"/>
      <c r="E121" s="228"/>
    </row>
    <row r="122" spans="1:5" ht="33" customHeight="1" x14ac:dyDescent="0.3">
      <c r="A122" s="498"/>
      <c r="B122" s="428" t="s">
        <v>365</v>
      </c>
      <c r="C122" s="428"/>
      <c r="D122" s="201"/>
      <c r="E122" s="228"/>
    </row>
    <row r="123" spans="1:5" ht="33" customHeight="1" x14ac:dyDescent="0.3">
      <c r="A123" s="498"/>
      <c r="B123" s="428" t="s">
        <v>366</v>
      </c>
      <c r="C123" s="428"/>
      <c r="D123" s="201"/>
      <c r="E123" s="228"/>
    </row>
    <row r="124" spans="1:5" ht="33" customHeight="1" x14ac:dyDescent="0.3">
      <c r="A124" s="498"/>
      <c r="B124" s="428" t="s">
        <v>367</v>
      </c>
      <c r="C124" s="428"/>
      <c r="D124" s="201"/>
      <c r="E124" s="228"/>
    </row>
    <row r="125" spans="1:5" ht="33" customHeight="1" thickBot="1" x14ac:dyDescent="0.35">
      <c r="A125" s="499"/>
      <c r="B125" s="466" t="s">
        <v>368</v>
      </c>
      <c r="C125" s="466"/>
      <c r="D125" s="208"/>
      <c r="E125" s="229"/>
    </row>
    <row r="127" spans="1:5" ht="15" thickBot="1" x14ac:dyDescent="0.35"/>
    <row r="128" spans="1:5" ht="30" customHeight="1" x14ac:dyDescent="0.3">
      <c r="A128" s="486" t="s">
        <v>371</v>
      </c>
      <c r="B128" s="488" t="s">
        <v>370</v>
      </c>
      <c r="C128" s="488"/>
      <c r="D128" s="490" t="s">
        <v>372</v>
      </c>
      <c r="E128" s="491"/>
    </row>
    <row r="129" spans="1:5" x14ac:dyDescent="0.3">
      <c r="A129" s="487"/>
      <c r="B129" s="489"/>
      <c r="C129" s="489"/>
      <c r="D129" s="88" t="s">
        <v>98</v>
      </c>
      <c r="E129" s="227" t="s">
        <v>99</v>
      </c>
    </row>
    <row r="130" spans="1:5" ht="33" customHeight="1" x14ac:dyDescent="0.3">
      <c r="A130" s="498"/>
      <c r="B130" s="428" t="s">
        <v>317</v>
      </c>
      <c r="C130" s="497"/>
      <c r="D130" s="201"/>
      <c r="E130" s="228"/>
    </row>
    <row r="131" spans="1:5" ht="33" customHeight="1" x14ac:dyDescent="0.3">
      <c r="A131" s="498"/>
      <c r="B131" s="428" t="s">
        <v>321</v>
      </c>
      <c r="C131" s="497"/>
      <c r="D131" s="201"/>
      <c r="E131" s="228"/>
    </row>
    <row r="132" spans="1:5" ht="33" customHeight="1" x14ac:dyDescent="0.3">
      <c r="A132" s="498"/>
      <c r="B132" s="428" t="s">
        <v>318</v>
      </c>
      <c r="C132" s="497"/>
      <c r="D132" s="201"/>
      <c r="E132" s="228"/>
    </row>
    <row r="133" spans="1:5" ht="33" customHeight="1" x14ac:dyDescent="0.3">
      <c r="A133" s="498"/>
      <c r="B133" s="428" t="s">
        <v>319</v>
      </c>
      <c r="C133" s="497"/>
      <c r="D133" s="201"/>
      <c r="E133" s="228"/>
    </row>
    <row r="134" spans="1:5" ht="33" customHeight="1" x14ac:dyDescent="0.3">
      <c r="A134" s="498"/>
      <c r="B134" s="428" t="s">
        <v>320</v>
      </c>
      <c r="C134" s="497"/>
      <c r="D134" s="201"/>
      <c r="E134" s="228"/>
    </row>
    <row r="135" spans="1:5" ht="33" customHeight="1" x14ac:dyDescent="0.3">
      <c r="A135" s="498"/>
      <c r="B135" s="428" t="s">
        <v>322</v>
      </c>
      <c r="C135" s="497"/>
      <c r="D135" s="201"/>
      <c r="E135" s="228"/>
    </row>
    <row r="136" spans="1:5" ht="33" customHeight="1" x14ac:dyDescent="0.3">
      <c r="A136" s="498"/>
      <c r="B136" s="428" t="s">
        <v>323</v>
      </c>
      <c r="C136" s="497"/>
      <c r="D136" s="201"/>
      <c r="E136" s="228"/>
    </row>
    <row r="137" spans="1:5" ht="33" customHeight="1" x14ac:dyDescent="0.3">
      <c r="A137" s="498"/>
      <c r="B137" s="428" t="s">
        <v>324</v>
      </c>
      <c r="C137" s="497"/>
      <c r="D137" s="201"/>
      <c r="E137" s="228"/>
    </row>
    <row r="138" spans="1:5" ht="33" customHeight="1" x14ac:dyDescent="0.3">
      <c r="A138" s="498"/>
      <c r="B138" s="428" t="s">
        <v>325</v>
      </c>
      <c r="C138" s="497"/>
      <c r="D138" s="201"/>
      <c r="E138" s="228"/>
    </row>
    <row r="139" spans="1:5" ht="33" customHeight="1" x14ac:dyDescent="0.3">
      <c r="A139" s="498"/>
      <c r="B139" s="428" t="s">
        <v>326</v>
      </c>
      <c r="C139" s="497"/>
      <c r="D139" s="201"/>
      <c r="E139" s="228"/>
    </row>
    <row r="140" spans="1:5" ht="33" customHeight="1" x14ac:dyDescent="0.3">
      <c r="A140" s="498"/>
      <c r="B140" s="428" t="s">
        <v>327</v>
      </c>
      <c r="C140" s="497"/>
      <c r="D140" s="201"/>
      <c r="E140" s="228"/>
    </row>
    <row r="141" spans="1:5" ht="33" customHeight="1" x14ac:dyDescent="0.3">
      <c r="A141" s="498"/>
      <c r="B141" s="428" t="s">
        <v>328</v>
      </c>
      <c r="C141" s="497"/>
      <c r="D141" s="201"/>
      <c r="E141" s="228"/>
    </row>
    <row r="142" spans="1:5" ht="33" customHeight="1" x14ac:dyDescent="0.3">
      <c r="A142" s="498"/>
      <c r="B142" s="428" t="s">
        <v>329</v>
      </c>
      <c r="C142" s="497"/>
      <c r="D142" s="201"/>
      <c r="E142" s="228"/>
    </row>
    <row r="143" spans="1:5" ht="33" customHeight="1" x14ac:dyDescent="0.3">
      <c r="A143" s="498"/>
      <c r="B143" s="428" t="s">
        <v>330</v>
      </c>
      <c r="C143" s="497"/>
      <c r="D143" s="201"/>
      <c r="E143" s="228"/>
    </row>
    <row r="144" spans="1:5" ht="33" customHeight="1" x14ac:dyDescent="0.3">
      <c r="A144" s="498"/>
      <c r="B144" s="428" t="s">
        <v>331</v>
      </c>
      <c r="C144" s="497"/>
      <c r="D144" s="201"/>
      <c r="E144" s="228"/>
    </row>
    <row r="145" spans="1:5" ht="33" customHeight="1" x14ac:dyDescent="0.3">
      <c r="A145" s="498"/>
      <c r="B145" s="428" t="s">
        <v>332</v>
      </c>
      <c r="C145" s="497"/>
      <c r="D145" s="201"/>
      <c r="E145" s="228"/>
    </row>
    <row r="146" spans="1:5" ht="33" customHeight="1" x14ac:dyDescent="0.3">
      <c r="A146" s="498"/>
      <c r="B146" s="428" t="s">
        <v>333</v>
      </c>
      <c r="C146" s="497"/>
      <c r="D146" s="201"/>
      <c r="E146" s="228"/>
    </row>
    <row r="147" spans="1:5" ht="33" customHeight="1" x14ac:dyDescent="0.3">
      <c r="A147" s="498"/>
      <c r="B147" s="428" t="s">
        <v>334</v>
      </c>
      <c r="C147" s="497"/>
      <c r="D147" s="201"/>
      <c r="E147" s="228"/>
    </row>
    <row r="148" spans="1:5" ht="33" customHeight="1" x14ac:dyDescent="0.3">
      <c r="A148" s="498"/>
      <c r="B148" s="428" t="s">
        <v>335</v>
      </c>
      <c r="C148" s="428"/>
      <c r="D148" s="201"/>
      <c r="E148" s="228"/>
    </row>
    <row r="149" spans="1:5" ht="33" customHeight="1" x14ac:dyDescent="0.3">
      <c r="A149" s="498"/>
      <c r="B149" s="428" t="s">
        <v>336</v>
      </c>
      <c r="C149" s="497"/>
      <c r="D149" s="201"/>
      <c r="E149" s="228"/>
    </row>
    <row r="150" spans="1:5" ht="33" customHeight="1" x14ac:dyDescent="0.3">
      <c r="A150" s="498"/>
      <c r="B150" s="495" t="s">
        <v>369</v>
      </c>
      <c r="C150" s="495"/>
      <c r="D150" s="495"/>
      <c r="E150" s="496"/>
    </row>
    <row r="151" spans="1:5" ht="33" customHeight="1" x14ac:dyDescent="0.3">
      <c r="A151" s="498"/>
      <c r="B151" s="428" t="s">
        <v>358</v>
      </c>
      <c r="C151" s="428"/>
      <c r="D151" s="201"/>
      <c r="E151" s="228"/>
    </row>
    <row r="152" spans="1:5" ht="33" customHeight="1" x14ac:dyDescent="0.3">
      <c r="A152" s="498"/>
      <c r="B152" s="428" t="s">
        <v>355</v>
      </c>
      <c r="C152" s="428"/>
      <c r="D152" s="201"/>
      <c r="E152" s="228"/>
    </row>
    <row r="153" spans="1:5" ht="33" customHeight="1" x14ac:dyDescent="0.3">
      <c r="A153" s="498"/>
      <c r="B153" s="428" t="s">
        <v>356</v>
      </c>
      <c r="C153" s="428"/>
      <c r="D153" s="201"/>
      <c r="E153" s="228"/>
    </row>
    <row r="154" spans="1:5" ht="33" customHeight="1" x14ac:dyDescent="0.3">
      <c r="A154" s="498"/>
      <c r="B154" s="428" t="s">
        <v>357</v>
      </c>
      <c r="C154" s="428"/>
      <c r="D154" s="201"/>
      <c r="E154" s="228"/>
    </row>
    <row r="155" spans="1:5" ht="33" customHeight="1" x14ac:dyDescent="0.3">
      <c r="A155" s="498"/>
      <c r="B155" s="428" t="s">
        <v>359</v>
      </c>
      <c r="C155" s="428"/>
      <c r="D155" s="201"/>
      <c r="E155" s="228"/>
    </row>
    <row r="156" spans="1:5" ht="33" customHeight="1" x14ac:dyDescent="0.3">
      <c r="A156" s="498"/>
      <c r="B156" s="428" t="s">
        <v>360</v>
      </c>
      <c r="C156" s="428"/>
      <c r="D156" s="201"/>
      <c r="E156" s="228"/>
    </row>
    <row r="157" spans="1:5" ht="33" customHeight="1" x14ac:dyDescent="0.3">
      <c r="A157" s="498"/>
      <c r="B157" s="428" t="s">
        <v>361</v>
      </c>
      <c r="C157" s="428"/>
      <c r="D157" s="201"/>
      <c r="E157" s="228"/>
    </row>
    <row r="158" spans="1:5" ht="33" customHeight="1" x14ac:dyDescent="0.3">
      <c r="A158" s="498"/>
      <c r="B158" s="428" t="s">
        <v>362</v>
      </c>
      <c r="C158" s="428"/>
      <c r="D158" s="201"/>
      <c r="E158" s="228"/>
    </row>
    <row r="159" spans="1:5" ht="33" customHeight="1" x14ac:dyDescent="0.3">
      <c r="A159" s="498"/>
      <c r="B159" s="428" t="s">
        <v>363</v>
      </c>
      <c r="C159" s="428"/>
      <c r="D159" s="201"/>
      <c r="E159" s="228"/>
    </row>
    <row r="160" spans="1:5" ht="33" customHeight="1" x14ac:dyDescent="0.3">
      <c r="A160" s="498"/>
      <c r="B160" s="428" t="s">
        <v>364</v>
      </c>
      <c r="C160" s="428"/>
      <c r="D160" s="201"/>
      <c r="E160" s="228"/>
    </row>
    <row r="161" spans="1:5" ht="33" customHeight="1" x14ac:dyDescent="0.3">
      <c r="A161" s="498"/>
      <c r="B161" s="428" t="s">
        <v>365</v>
      </c>
      <c r="C161" s="428"/>
      <c r="D161" s="201"/>
      <c r="E161" s="228"/>
    </row>
    <row r="162" spans="1:5" ht="33" customHeight="1" x14ac:dyDescent="0.3">
      <c r="A162" s="498"/>
      <c r="B162" s="428" t="s">
        <v>366</v>
      </c>
      <c r="C162" s="428"/>
      <c r="D162" s="201"/>
      <c r="E162" s="228"/>
    </row>
    <row r="163" spans="1:5" ht="33" customHeight="1" x14ac:dyDescent="0.3">
      <c r="A163" s="498"/>
      <c r="B163" s="428" t="s">
        <v>367</v>
      </c>
      <c r="C163" s="428"/>
      <c r="D163" s="201"/>
      <c r="E163" s="228"/>
    </row>
    <row r="164" spans="1:5" ht="33" customHeight="1" thickBot="1" x14ac:dyDescent="0.35">
      <c r="A164" s="499"/>
      <c r="B164" s="466" t="s">
        <v>368</v>
      </c>
      <c r="C164" s="466"/>
      <c r="D164" s="208"/>
      <c r="E164" s="229"/>
    </row>
    <row r="166" spans="1:5" ht="15" thickBot="1" x14ac:dyDescent="0.35"/>
    <row r="167" spans="1:5" ht="30" customHeight="1" x14ac:dyDescent="0.3">
      <c r="A167" s="486" t="s">
        <v>371</v>
      </c>
      <c r="B167" s="488" t="s">
        <v>370</v>
      </c>
      <c r="C167" s="488"/>
      <c r="D167" s="490" t="s">
        <v>372</v>
      </c>
      <c r="E167" s="491"/>
    </row>
    <row r="168" spans="1:5" x14ac:dyDescent="0.3">
      <c r="A168" s="487"/>
      <c r="B168" s="489"/>
      <c r="C168" s="489"/>
      <c r="D168" s="88" t="s">
        <v>98</v>
      </c>
      <c r="E168" s="227" t="s">
        <v>99</v>
      </c>
    </row>
    <row r="169" spans="1:5" ht="33" customHeight="1" x14ac:dyDescent="0.3">
      <c r="A169" s="498"/>
      <c r="B169" s="428" t="s">
        <v>317</v>
      </c>
      <c r="C169" s="497"/>
      <c r="D169" s="201"/>
      <c r="E169" s="228"/>
    </row>
    <row r="170" spans="1:5" ht="33" customHeight="1" x14ac:dyDescent="0.3">
      <c r="A170" s="498"/>
      <c r="B170" s="428" t="s">
        <v>321</v>
      </c>
      <c r="C170" s="497"/>
      <c r="D170" s="201"/>
      <c r="E170" s="228"/>
    </row>
    <row r="171" spans="1:5" ht="33" customHeight="1" x14ac:dyDescent="0.3">
      <c r="A171" s="498"/>
      <c r="B171" s="428" t="s">
        <v>318</v>
      </c>
      <c r="C171" s="497"/>
      <c r="D171" s="201"/>
      <c r="E171" s="228"/>
    </row>
    <row r="172" spans="1:5" ht="33" customHeight="1" x14ac:dyDescent="0.3">
      <c r="A172" s="498"/>
      <c r="B172" s="428" t="s">
        <v>319</v>
      </c>
      <c r="C172" s="497"/>
      <c r="D172" s="201"/>
      <c r="E172" s="228"/>
    </row>
    <row r="173" spans="1:5" ht="33" customHeight="1" x14ac:dyDescent="0.3">
      <c r="A173" s="498"/>
      <c r="B173" s="428" t="s">
        <v>320</v>
      </c>
      <c r="C173" s="497"/>
      <c r="D173" s="201"/>
      <c r="E173" s="228"/>
    </row>
    <row r="174" spans="1:5" ht="33" customHeight="1" x14ac:dyDescent="0.3">
      <c r="A174" s="498"/>
      <c r="B174" s="428" t="s">
        <v>322</v>
      </c>
      <c r="C174" s="497"/>
      <c r="D174" s="201"/>
      <c r="E174" s="228"/>
    </row>
    <row r="175" spans="1:5" ht="33" customHeight="1" x14ac:dyDescent="0.3">
      <c r="A175" s="498"/>
      <c r="B175" s="428" t="s">
        <v>323</v>
      </c>
      <c r="C175" s="497"/>
      <c r="D175" s="201"/>
      <c r="E175" s="228"/>
    </row>
    <row r="176" spans="1:5" ht="33" customHeight="1" x14ac:dyDescent="0.3">
      <c r="A176" s="498"/>
      <c r="B176" s="428" t="s">
        <v>324</v>
      </c>
      <c r="C176" s="497"/>
      <c r="D176" s="201"/>
      <c r="E176" s="228"/>
    </row>
    <row r="177" spans="1:5" ht="33" customHeight="1" x14ac:dyDescent="0.3">
      <c r="A177" s="498"/>
      <c r="B177" s="428" t="s">
        <v>325</v>
      </c>
      <c r="C177" s="497"/>
      <c r="D177" s="201"/>
      <c r="E177" s="228"/>
    </row>
    <row r="178" spans="1:5" ht="33" customHeight="1" x14ac:dyDescent="0.3">
      <c r="A178" s="498"/>
      <c r="B178" s="428" t="s">
        <v>326</v>
      </c>
      <c r="C178" s="497"/>
      <c r="D178" s="201"/>
      <c r="E178" s="228"/>
    </row>
    <row r="179" spans="1:5" ht="33" customHeight="1" x14ac:dyDescent="0.3">
      <c r="A179" s="498"/>
      <c r="B179" s="428" t="s">
        <v>327</v>
      </c>
      <c r="C179" s="497"/>
      <c r="D179" s="201"/>
      <c r="E179" s="228"/>
    </row>
    <row r="180" spans="1:5" ht="33" customHeight="1" x14ac:dyDescent="0.3">
      <c r="A180" s="498"/>
      <c r="B180" s="428" t="s">
        <v>328</v>
      </c>
      <c r="C180" s="497"/>
      <c r="D180" s="201"/>
      <c r="E180" s="228"/>
    </row>
    <row r="181" spans="1:5" ht="33" customHeight="1" x14ac:dyDescent="0.3">
      <c r="A181" s="498"/>
      <c r="B181" s="428" t="s">
        <v>329</v>
      </c>
      <c r="C181" s="497"/>
      <c r="D181" s="201"/>
      <c r="E181" s="228"/>
    </row>
    <row r="182" spans="1:5" ht="33" customHeight="1" x14ac:dyDescent="0.3">
      <c r="A182" s="498"/>
      <c r="B182" s="428" t="s">
        <v>330</v>
      </c>
      <c r="C182" s="497"/>
      <c r="D182" s="201"/>
      <c r="E182" s="228"/>
    </row>
    <row r="183" spans="1:5" ht="33" customHeight="1" x14ac:dyDescent="0.3">
      <c r="A183" s="498"/>
      <c r="B183" s="428" t="s">
        <v>331</v>
      </c>
      <c r="C183" s="497"/>
      <c r="D183" s="201"/>
      <c r="E183" s="228"/>
    </row>
    <row r="184" spans="1:5" ht="33" customHeight="1" x14ac:dyDescent="0.3">
      <c r="A184" s="498"/>
      <c r="B184" s="428" t="s">
        <v>332</v>
      </c>
      <c r="C184" s="497"/>
      <c r="D184" s="201"/>
      <c r="E184" s="228"/>
    </row>
    <row r="185" spans="1:5" ht="33" customHeight="1" x14ac:dyDescent="0.3">
      <c r="A185" s="498"/>
      <c r="B185" s="428" t="s">
        <v>333</v>
      </c>
      <c r="C185" s="497"/>
      <c r="D185" s="201"/>
      <c r="E185" s="228"/>
    </row>
    <row r="186" spans="1:5" ht="33" customHeight="1" x14ac:dyDescent="0.3">
      <c r="A186" s="498"/>
      <c r="B186" s="428" t="s">
        <v>334</v>
      </c>
      <c r="C186" s="497"/>
      <c r="D186" s="201"/>
      <c r="E186" s="228"/>
    </row>
    <row r="187" spans="1:5" ht="33" customHeight="1" x14ac:dyDescent="0.3">
      <c r="A187" s="498"/>
      <c r="B187" s="428" t="s">
        <v>335</v>
      </c>
      <c r="C187" s="428"/>
      <c r="D187" s="201"/>
      <c r="E187" s="228"/>
    </row>
    <row r="188" spans="1:5" ht="33" customHeight="1" x14ac:dyDescent="0.3">
      <c r="A188" s="498"/>
      <c r="B188" s="428" t="s">
        <v>336</v>
      </c>
      <c r="C188" s="497"/>
      <c r="D188" s="201"/>
      <c r="E188" s="228"/>
    </row>
    <row r="189" spans="1:5" ht="33" customHeight="1" x14ac:dyDescent="0.3">
      <c r="A189" s="498"/>
      <c r="B189" s="495" t="s">
        <v>369</v>
      </c>
      <c r="C189" s="495"/>
      <c r="D189" s="495"/>
      <c r="E189" s="496"/>
    </row>
    <row r="190" spans="1:5" ht="33" customHeight="1" x14ac:dyDescent="0.3">
      <c r="A190" s="498"/>
      <c r="B190" s="428" t="s">
        <v>358</v>
      </c>
      <c r="C190" s="428"/>
      <c r="D190" s="201"/>
      <c r="E190" s="228"/>
    </row>
    <row r="191" spans="1:5" ht="33" customHeight="1" x14ac:dyDescent="0.3">
      <c r="A191" s="498"/>
      <c r="B191" s="428" t="s">
        <v>355</v>
      </c>
      <c r="C191" s="428"/>
      <c r="D191" s="201"/>
      <c r="E191" s="228"/>
    </row>
    <row r="192" spans="1:5" ht="33" customHeight="1" x14ac:dyDescent="0.3">
      <c r="A192" s="498"/>
      <c r="B192" s="428" t="s">
        <v>356</v>
      </c>
      <c r="C192" s="428"/>
      <c r="D192" s="201"/>
      <c r="E192" s="228"/>
    </row>
    <row r="193" spans="1:5" ht="33" customHeight="1" x14ac:dyDescent="0.3">
      <c r="A193" s="498"/>
      <c r="B193" s="428" t="s">
        <v>357</v>
      </c>
      <c r="C193" s="428"/>
      <c r="D193" s="201"/>
      <c r="E193" s="228"/>
    </row>
    <row r="194" spans="1:5" ht="33" customHeight="1" x14ac:dyDescent="0.3">
      <c r="A194" s="498"/>
      <c r="B194" s="428" t="s">
        <v>359</v>
      </c>
      <c r="C194" s="428"/>
      <c r="D194" s="201"/>
      <c r="E194" s="228"/>
    </row>
    <row r="195" spans="1:5" ht="33" customHeight="1" x14ac:dyDescent="0.3">
      <c r="A195" s="498"/>
      <c r="B195" s="428" t="s">
        <v>360</v>
      </c>
      <c r="C195" s="428"/>
      <c r="D195" s="201"/>
      <c r="E195" s="228"/>
    </row>
    <row r="196" spans="1:5" ht="33" customHeight="1" x14ac:dyDescent="0.3">
      <c r="A196" s="498"/>
      <c r="B196" s="428" t="s">
        <v>361</v>
      </c>
      <c r="C196" s="428"/>
      <c r="D196" s="201"/>
      <c r="E196" s="228"/>
    </row>
    <row r="197" spans="1:5" ht="33" customHeight="1" x14ac:dyDescent="0.3">
      <c r="A197" s="498"/>
      <c r="B197" s="428" t="s">
        <v>362</v>
      </c>
      <c r="C197" s="428"/>
      <c r="D197" s="201"/>
      <c r="E197" s="228"/>
    </row>
    <row r="198" spans="1:5" ht="33" customHeight="1" x14ac:dyDescent="0.3">
      <c r="A198" s="498"/>
      <c r="B198" s="428" t="s">
        <v>363</v>
      </c>
      <c r="C198" s="428"/>
      <c r="D198" s="201"/>
      <c r="E198" s="228"/>
    </row>
    <row r="199" spans="1:5" ht="33" customHeight="1" x14ac:dyDescent="0.3">
      <c r="A199" s="498"/>
      <c r="B199" s="428" t="s">
        <v>364</v>
      </c>
      <c r="C199" s="428"/>
      <c r="D199" s="201"/>
      <c r="E199" s="228"/>
    </row>
    <row r="200" spans="1:5" ht="33" customHeight="1" x14ac:dyDescent="0.3">
      <c r="A200" s="498"/>
      <c r="B200" s="428" t="s">
        <v>365</v>
      </c>
      <c r="C200" s="428"/>
      <c r="D200" s="201"/>
      <c r="E200" s="228"/>
    </row>
    <row r="201" spans="1:5" ht="33" customHeight="1" x14ac:dyDescent="0.3">
      <c r="A201" s="498"/>
      <c r="B201" s="428" t="s">
        <v>366</v>
      </c>
      <c r="C201" s="428"/>
      <c r="D201" s="201"/>
      <c r="E201" s="228"/>
    </row>
    <row r="202" spans="1:5" ht="33" customHeight="1" x14ac:dyDescent="0.3">
      <c r="A202" s="498"/>
      <c r="B202" s="428" t="s">
        <v>367</v>
      </c>
      <c r="C202" s="428"/>
      <c r="D202" s="201"/>
      <c r="E202" s="228"/>
    </row>
    <row r="203" spans="1:5" ht="33" customHeight="1" thickBot="1" x14ac:dyDescent="0.35">
      <c r="A203" s="499"/>
      <c r="B203" s="466" t="s">
        <v>368</v>
      </c>
      <c r="C203" s="466"/>
      <c r="D203" s="208"/>
      <c r="E203" s="229"/>
    </row>
    <row r="205" spans="1:5" ht="15" thickBot="1" x14ac:dyDescent="0.35"/>
    <row r="206" spans="1:5" ht="29.25" customHeight="1" x14ac:dyDescent="0.3">
      <c r="A206" s="486" t="s">
        <v>371</v>
      </c>
      <c r="B206" s="488" t="s">
        <v>370</v>
      </c>
      <c r="C206" s="488"/>
      <c r="D206" s="490" t="s">
        <v>372</v>
      </c>
      <c r="E206" s="491"/>
    </row>
    <row r="207" spans="1:5" x14ac:dyDescent="0.3">
      <c r="A207" s="487"/>
      <c r="B207" s="489"/>
      <c r="C207" s="489"/>
      <c r="D207" s="88" t="s">
        <v>98</v>
      </c>
      <c r="E207" s="227" t="s">
        <v>99</v>
      </c>
    </row>
    <row r="208" spans="1:5" ht="33" customHeight="1" x14ac:dyDescent="0.3">
      <c r="A208" s="498"/>
      <c r="B208" s="428" t="s">
        <v>317</v>
      </c>
      <c r="C208" s="497"/>
      <c r="D208" s="201"/>
      <c r="E208" s="228"/>
    </row>
    <row r="209" spans="1:5" ht="33" customHeight="1" x14ac:dyDescent="0.3">
      <c r="A209" s="498"/>
      <c r="B209" s="428" t="s">
        <v>321</v>
      </c>
      <c r="C209" s="497"/>
      <c r="D209" s="201"/>
      <c r="E209" s="228"/>
    </row>
    <row r="210" spans="1:5" ht="33" customHeight="1" x14ac:dyDescent="0.3">
      <c r="A210" s="498"/>
      <c r="B210" s="428" t="s">
        <v>318</v>
      </c>
      <c r="C210" s="497"/>
      <c r="D210" s="201"/>
      <c r="E210" s="228"/>
    </row>
    <row r="211" spans="1:5" ht="33" customHeight="1" x14ac:dyDescent="0.3">
      <c r="A211" s="498"/>
      <c r="B211" s="428" t="s">
        <v>319</v>
      </c>
      <c r="C211" s="497"/>
      <c r="D211" s="201"/>
      <c r="E211" s="228"/>
    </row>
    <row r="212" spans="1:5" ht="33" customHeight="1" x14ac:dyDescent="0.3">
      <c r="A212" s="498"/>
      <c r="B212" s="428" t="s">
        <v>320</v>
      </c>
      <c r="C212" s="497"/>
      <c r="D212" s="201"/>
      <c r="E212" s="228"/>
    </row>
    <row r="213" spans="1:5" ht="33" customHeight="1" x14ac:dyDescent="0.3">
      <c r="A213" s="498"/>
      <c r="B213" s="428" t="s">
        <v>322</v>
      </c>
      <c r="C213" s="497"/>
      <c r="D213" s="201"/>
      <c r="E213" s="228"/>
    </row>
    <row r="214" spans="1:5" ht="33" customHeight="1" x14ac:dyDescent="0.3">
      <c r="A214" s="498"/>
      <c r="B214" s="428" t="s">
        <v>323</v>
      </c>
      <c r="C214" s="497"/>
      <c r="D214" s="201"/>
      <c r="E214" s="228"/>
    </row>
    <row r="215" spans="1:5" ht="33" customHeight="1" x14ac:dyDescent="0.3">
      <c r="A215" s="498"/>
      <c r="B215" s="428" t="s">
        <v>324</v>
      </c>
      <c r="C215" s="497"/>
      <c r="D215" s="201"/>
      <c r="E215" s="228"/>
    </row>
    <row r="216" spans="1:5" ht="33" customHeight="1" x14ac:dyDescent="0.3">
      <c r="A216" s="498"/>
      <c r="B216" s="428" t="s">
        <v>325</v>
      </c>
      <c r="C216" s="497"/>
      <c r="D216" s="201"/>
      <c r="E216" s="228"/>
    </row>
    <row r="217" spans="1:5" ht="33" customHeight="1" x14ac:dyDescent="0.3">
      <c r="A217" s="498"/>
      <c r="B217" s="428" t="s">
        <v>326</v>
      </c>
      <c r="C217" s="497"/>
      <c r="D217" s="201"/>
      <c r="E217" s="228"/>
    </row>
    <row r="218" spans="1:5" ht="33" customHeight="1" x14ac:dyDescent="0.3">
      <c r="A218" s="498"/>
      <c r="B218" s="428" t="s">
        <v>327</v>
      </c>
      <c r="C218" s="497"/>
      <c r="D218" s="201"/>
      <c r="E218" s="228"/>
    </row>
    <row r="219" spans="1:5" ht="33" customHeight="1" x14ac:dyDescent="0.3">
      <c r="A219" s="498"/>
      <c r="B219" s="428" t="s">
        <v>328</v>
      </c>
      <c r="C219" s="497"/>
      <c r="D219" s="201"/>
      <c r="E219" s="228"/>
    </row>
    <row r="220" spans="1:5" ht="33" customHeight="1" x14ac:dyDescent="0.3">
      <c r="A220" s="498"/>
      <c r="B220" s="428" t="s">
        <v>329</v>
      </c>
      <c r="C220" s="497"/>
      <c r="D220" s="201"/>
      <c r="E220" s="228"/>
    </row>
    <row r="221" spans="1:5" ht="33" customHeight="1" x14ac:dyDescent="0.3">
      <c r="A221" s="498"/>
      <c r="B221" s="428" t="s">
        <v>330</v>
      </c>
      <c r="C221" s="497"/>
      <c r="D221" s="201"/>
      <c r="E221" s="228"/>
    </row>
    <row r="222" spans="1:5" ht="33" customHeight="1" x14ac:dyDescent="0.3">
      <c r="A222" s="498"/>
      <c r="B222" s="428" t="s">
        <v>331</v>
      </c>
      <c r="C222" s="497"/>
      <c r="D222" s="201"/>
      <c r="E222" s="228"/>
    </row>
    <row r="223" spans="1:5" ht="33" customHeight="1" x14ac:dyDescent="0.3">
      <c r="A223" s="498"/>
      <c r="B223" s="428" t="s">
        <v>332</v>
      </c>
      <c r="C223" s="497"/>
      <c r="D223" s="201"/>
      <c r="E223" s="228"/>
    </row>
    <row r="224" spans="1:5" ht="33" customHeight="1" x14ac:dyDescent="0.3">
      <c r="A224" s="498"/>
      <c r="B224" s="428" t="s">
        <v>333</v>
      </c>
      <c r="C224" s="497"/>
      <c r="D224" s="201"/>
      <c r="E224" s="228"/>
    </row>
    <row r="225" spans="1:5" ht="33" customHeight="1" x14ac:dyDescent="0.3">
      <c r="A225" s="498"/>
      <c r="B225" s="428" t="s">
        <v>334</v>
      </c>
      <c r="C225" s="497"/>
      <c r="D225" s="201"/>
      <c r="E225" s="228"/>
    </row>
    <row r="226" spans="1:5" ht="33" customHeight="1" x14ac:dyDescent="0.3">
      <c r="A226" s="498"/>
      <c r="B226" s="428" t="s">
        <v>335</v>
      </c>
      <c r="C226" s="428"/>
      <c r="D226" s="201"/>
      <c r="E226" s="228"/>
    </row>
    <row r="227" spans="1:5" ht="33" customHeight="1" x14ac:dyDescent="0.3">
      <c r="A227" s="498"/>
      <c r="B227" s="428" t="s">
        <v>336</v>
      </c>
      <c r="C227" s="497"/>
      <c r="D227" s="201"/>
      <c r="E227" s="228"/>
    </row>
    <row r="228" spans="1:5" ht="33" customHeight="1" x14ac:dyDescent="0.3">
      <c r="A228" s="498"/>
      <c r="B228" s="495" t="s">
        <v>369</v>
      </c>
      <c r="C228" s="495"/>
      <c r="D228" s="495"/>
      <c r="E228" s="496"/>
    </row>
    <row r="229" spans="1:5" ht="33" customHeight="1" x14ac:dyDescent="0.3">
      <c r="A229" s="498"/>
      <c r="B229" s="428" t="s">
        <v>358</v>
      </c>
      <c r="C229" s="428"/>
      <c r="D229" s="201"/>
      <c r="E229" s="228"/>
    </row>
    <row r="230" spans="1:5" ht="33" customHeight="1" x14ac:dyDescent="0.3">
      <c r="A230" s="498"/>
      <c r="B230" s="428" t="s">
        <v>355</v>
      </c>
      <c r="C230" s="428"/>
      <c r="D230" s="201"/>
      <c r="E230" s="228"/>
    </row>
    <row r="231" spans="1:5" ht="33" customHeight="1" x14ac:dyDescent="0.3">
      <c r="A231" s="498"/>
      <c r="B231" s="428" t="s">
        <v>356</v>
      </c>
      <c r="C231" s="428"/>
      <c r="D231" s="201"/>
      <c r="E231" s="228"/>
    </row>
    <row r="232" spans="1:5" ht="33" customHeight="1" x14ac:dyDescent="0.3">
      <c r="A232" s="498"/>
      <c r="B232" s="428" t="s">
        <v>357</v>
      </c>
      <c r="C232" s="428"/>
      <c r="D232" s="201"/>
      <c r="E232" s="228"/>
    </row>
    <row r="233" spans="1:5" ht="33" customHeight="1" x14ac:dyDescent="0.3">
      <c r="A233" s="498"/>
      <c r="B233" s="428" t="s">
        <v>359</v>
      </c>
      <c r="C233" s="428"/>
      <c r="D233" s="201"/>
      <c r="E233" s="228"/>
    </row>
    <row r="234" spans="1:5" ht="33" customHeight="1" x14ac:dyDescent="0.3">
      <c r="A234" s="498"/>
      <c r="B234" s="428" t="s">
        <v>360</v>
      </c>
      <c r="C234" s="428"/>
      <c r="D234" s="201"/>
      <c r="E234" s="228"/>
    </row>
    <row r="235" spans="1:5" ht="33" customHeight="1" x14ac:dyDescent="0.3">
      <c r="A235" s="498"/>
      <c r="B235" s="428" t="s">
        <v>361</v>
      </c>
      <c r="C235" s="428"/>
      <c r="D235" s="201"/>
      <c r="E235" s="228"/>
    </row>
    <row r="236" spans="1:5" ht="33" customHeight="1" x14ac:dyDescent="0.3">
      <c r="A236" s="498"/>
      <c r="B236" s="428" t="s">
        <v>362</v>
      </c>
      <c r="C236" s="428"/>
      <c r="D236" s="201"/>
      <c r="E236" s="228"/>
    </row>
    <row r="237" spans="1:5" ht="33" customHeight="1" x14ac:dyDescent="0.3">
      <c r="A237" s="498"/>
      <c r="B237" s="428" t="s">
        <v>363</v>
      </c>
      <c r="C237" s="428"/>
      <c r="D237" s="201"/>
      <c r="E237" s="228"/>
    </row>
    <row r="238" spans="1:5" ht="33" customHeight="1" x14ac:dyDescent="0.3">
      <c r="A238" s="498"/>
      <c r="B238" s="428" t="s">
        <v>364</v>
      </c>
      <c r="C238" s="428"/>
      <c r="D238" s="201"/>
      <c r="E238" s="228"/>
    </row>
    <row r="239" spans="1:5" ht="33" customHeight="1" x14ac:dyDescent="0.3">
      <c r="A239" s="498"/>
      <c r="B239" s="428" t="s">
        <v>365</v>
      </c>
      <c r="C239" s="428"/>
      <c r="D239" s="201"/>
      <c r="E239" s="228"/>
    </row>
    <row r="240" spans="1:5" ht="33" customHeight="1" x14ac:dyDescent="0.3">
      <c r="A240" s="498"/>
      <c r="B240" s="428" t="s">
        <v>366</v>
      </c>
      <c r="C240" s="428"/>
      <c r="D240" s="201"/>
      <c r="E240" s="228"/>
    </row>
    <row r="241" spans="1:5" ht="33" customHeight="1" x14ac:dyDescent="0.3">
      <c r="A241" s="498"/>
      <c r="B241" s="428" t="s">
        <v>367</v>
      </c>
      <c r="C241" s="428"/>
      <c r="D241" s="201"/>
      <c r="E241" s="228"/>
    </row>
    <row r="242" spans="1:5" ht="33" customHeight="1" thickBot="1" x14ac:dyDescent="0.35">
      <c r="A242" s="499"/>
      <c r="B242" s="466" t="s">
        <v>368</v>
      </c>
      <c r="C242" s="466"/>
      <c r="D242" s="208"/>
      <c r="E242" s="229"/>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zoomScale="55" zoomScaleNormal="55" workbookViewId="0">
      <selection activeCell="H1" sqref="H1:I4"/>
    </sheetView>
  </sheetViews>
  <sheetFormatPr baseColWidth="10" defaultColWidth="11.44140625" defaultRowHeight="13.8" x14ac:dyDescent="0.25"/>
  <cols>
    <col min="1" max="2" width="6.44140625" style="244" customWidth="1"/>
    <col min="3" max="3" width="32.6640625" style="244" customWidth="1"/>
    <col min="4" max="4" width="27.44140625" style="244" customWidth="1"/>
    <col min="5" max="5" width="38" style="244" customWidth="1"/>
    <col min="6" max="6" width="30.33203125" style="244" customWidth="1"/>
    <col min="7" max="7" width="18.33203125" style="244" customWidth="1"/>
    <col min="8" max="8" width="15.44140625" style="244" customWidth="1"/>
    <col min="9" max="9" width="19.33203125" style="244" customWidth="1"/>
    <col min="10" max="10" width="14.44140625" style="244" customWidth="1"/>
    <col min="11" max="16384" width="11.44140625" style="244"/>
  </cols>
  <sheetData>
    <row r="1" spans="1:14" ht="15" customHeight="1" x14ac:dyDescent="0.25">
      <c r="A1" s="519" t="str">
        <f>CONTEXTO!B1</f>
        <v>PROCESO: GESTIÓN EDUCATIVA</v>
      </c>
      <c r="B1" s="351"/>
      <c r="C1" s="351"/>
      <c r="D1" s="351"/>
      <c r="E1" s="351"/>
      <c r="F1" s="351"/>
      <c r="G1" s="352"/>
      <c r="H1" s="426" t="s">
        <v>478</v>
      </c>
      <c r="I1" s="426"/>
      <c r="J1" s="531"/>
      <c r="K1" s="2"/>
      <c r="N1" s="419"/>
    </row>
    <row r="2" spans="1:14" ht="15" customHeight="1" x14ac:dyDescent="0.25">
      <c r="A2" s="520"/>
      <c r="B2" s="354"/>
      <c r="C2" s="354"/>
      <c r="D2" s="354"/>
      <c r="E2" s="354"/>
      <c r="F2" s="354"/>
      <c r="G2" s="355"/>
      <c r="H2" s="428" t="s">
        <v>471</v>
      </c>
      <c r="I2" s="428"/>
      <c r="J2" s="532"/>
      <c r="K2" s="2"/>
      <c r="N2" s="419"/>
    </row>
    <row r="3" spans="1:14" ht="15" customHeight="1" x14ac:dyDescent="0.25">
      <c r="A3" s="520" t="s">
        <v>60</v>
      </c>
      <c r="B3" s="354"/>
      <c r="C3" s="354"/>
      <c r="D3" s="354"/>
      <c r="E3" s="354"/>
      <c r="F3" s="354"/>
      <c r="G3" s="355"/>
      <c r="H3" s="428" t="s">
        <v>472</v>
      </c>
      <c r="I3" s="428"/>
      <c r="J3" s="532"/>
      <c r="K3" s="2"/>
      <c r="N3" s="419"/>
    </row>
    <row r="4" spans="1:14" ht="15.75" customHeight="1" x14ac:dyDescent="0.25">
      <c r="A4" s="521"/>
      <c r="B4" s="438"/>
      <c r="C4" s="438"/>
      <c r="D4" s="438"/>
      <c r="E4" s="438"/>
      <c r="F4" s="438"/>
      <c r="G4" s="439"/>
      <c r="H4" s="428" t="s">
        <v>479</v>
      </c>
      <c r="I4" s="428"/>
      <c r="J4" s="533"/>
      <c r="K4" s="2"/>
      <c r="N4" s="419"/>
    </row>
    <row r="5" spans="1:14" ht="15.75" customHeight="1" x14ac:dyDescent="0.25">
      <c r="A5" s="528"/>
      <c r="B5" s="529"/>
      <c r="C5" s="529"/>
      <c r="D5" s="529"/>
      <c r="E5" s="529"/>
      <c r="F5" s="529"/>
      <c r="G5" s="529"/>
      <c r="H5" s="529"/>
      <c r="I5" s="529"/>
      <c r="J5" s="530"/>
      <c r="K5" s="2"/>
      <c r="N5" s="62"/>
    </row>
    <row r="6" spans="1:14" ht="15" customHeight="1" x14ac:dyDescent="0.25">
      <c r="A6" s="522" t="str">
        <f>CONTEXTO!A8</f>
        <v>PROCESO: GESTIÓN EDUCATIVA</v>
      </c>
      <c r="B6" s="523"/>
      <c r="C6" s="523"/>
      <c r="D6" s="523"/>
      <c r="E6" s="523"/>
      <c r="F6" s="523"/>
      <c r="G6" s="523"/>
      <c r="H6" s="523"/>
      <c r="I6" s="523"/>
      <c r="J6" s="524"/>
    </row>
    <row r="7" spans="1:14" ht="32.25" customHeight="1" thickBot="1" x14ac:dyDescent="0.3">
      <c r="A7" s="525"/>
      <c r="B7" s="526"/>
      <c r="C7" s="526"/>
      <c r="D7" s="526"/>
      <c r="E7" s="526"/>
      <c r="F7" s="526"/>
      <c r="G7" s="526"/>
      <c r="H7" s="526"/>
      <c r="I7" s="526"/>
      <c r="J7" s="527"/>
    </row>
    <row r="8" spans="1:14" ht="23.25" customHeight="1" x14ac:dyDescent="0.25">
      <c r="A8" s="537" t="s">
        <v>61</v>
      </c>
      <c r="B8" s="537"/>
      <c r="C8" s="537"/>
      <c r="D8" s="537"/>
      <c r="E8" s="534" t="s">
        <v>9</v>
      </c>
      <c r="F8" s="535"/>
      <c r="G8" s="535"/>
      <c r="H8" s="535"/>
      <c r="I8" s="535"/>
      <c r="J8" s="536"/>
    </row>
    <row r="9" spans="1:14" ht="23.25" customHeight="1" x14ac:dyDescent="0.25">
      <c r="A9" s="537"/>
      <c r="B9" s="537"/>
      <c r="C9" s="537"/>
      <c r="D9" s="537"/>
      <c r="E9" s="514" t="s">
        <v>62</v>
      </c>
      <c r="F9" s="514"/>
      <c r="G9" s="514" t="s">
        <v>63</v>
      </c>
      <c r="H9" s="514"/>
      <c r="I9" s="514"/>
      <c r="J9" s="514"/>
    </row>
    <row r="10" spans="1:14" ht="23.25" customHeight="1" x14ac:dyDescent="0.3">
      <c r="A10" s="537"/>
      <c r="B10" s="537"/>
      <c r="C10" s="537"/>
      <c r="D10" s="537"/>
      <c r="E10" s="515" t="s">
        <v>64</v>
      </c>
      <c r="F10" s="515"/>
      <c r="G10" s="516" t="s">
        <v>65</v>
      </c>
      <c r="H10" s="517"/>
      <c r="I10" s="517"/>
      <c r="J10" s="518"/>
    </row>
    <row r="11" spans="1:14" ht="43.5" customHeight="1" x14ac:dyDescent="0.25">
      <c r="A11" s="537"/>
      <c r="B11" s="537"/>
      <c r="C11" s="537"/>
      <c r="D11" s="537"/>
      <c r="E11" s="511" t="s">
        <v>404</v>
      </c>
      <c r="F11" s="512"/>
      <c r="G11" s="513" t="s">
        <v>414</v>
      </c>
      <c r="H11" s="513"/>
      <c r="I11" s="513"/>
      <c r="J11" s="513"/>
    </row>
    <row r="12" spans="1:14" ht="43.5" customHeight="1" x14ac:dyDescent="0.25">
      <c r="A12" s="537"/>
      <c r="B12" s="537"/>
      <c r="C12" s="537"/>
      <c r="D12" s="537"/>
      <c r="E12" s="511" t="s">
        <v>405</v>
      </c>
      <c r="F12" s="512"/>
      <c r="G12" s="508" t="s">
        <v>415</v>
      </c>
      <c r="H12" s="509"/>
      <c r="I12" s="509"/>
      <c r="J12" s="510"/>
    </row>
    <row r="13" spans="1:14" ht="43.5" customHeight="1" x14ac:dyDescent="0.25">
      <c r="A13" s="537"/>
      <c r="B13" s="537"/>
      <c r="C13" s="537"/>
      <c r="D13" s="537"/>
      <c r="E13" s="511" t="s">
        <v>406</v>
      </c>
      <c r="F13" s="512"/>
      <c r="G13" s="508" t="s">
        <v>416</v>
      </c>
      <c r="H13" s="509"/>
      <c r="I13" s="509"/>
      <c r="J13" s="510"/>
    </row>
    <row r="14" spans="1:14" ht="43.5" customHeight="1" x14ac:dyDescent="0.25">
      <c r="A14" s="537"/>
      <c r="B14" s="537"/>
      <c r="C14" s="537"/>
      <c r="D14" s="537"/>
      <c r="E14" s="506" t="s">
        <v>407</v>
      </c>
      <c r="F14" s="507"/>
      <c r="G14" s="508" t="s">
        <v>417</v>
      </c>
      <c r="H14" s="509"/>
      <c r="I14" s="509"/>
      <c r="J14" s="510"/>
    </row>
    <row r="15" spans="1:14" ht="49.5" customHeight="1" x14ac:dyDescent="0.25">
      <c r="A15" s="537"/>
      <c r="B15" s="537"/>
      <c r="C15" s="537"/>
      <c r="D15" s="537"/>
      <c r="E15" s="506" t="s">
        <v>408</v>
      </c>
      <c r="F15" s="507"/>
      <c r="G15" s="508" t="s">
        <v>418</v>
      </c>
      <c r="H15" s="509"/>
      <c r="I15" s="509"/>
      <c r="J15" s="510"/>
    </row>
    <row r="16" spans="1:14" ht="49.5" customHeight="1" x14ac:dyDescent="0.25">
      <c r="A16" s="537"/>
      <c r="B16" s="537"/>
      <c r="C16" s="537"/>
      <c r="D16" s="537"/>
      <c r="E16" s="506" t="s">
        <v>409</v>
      </c>
      <c r="F16" s="507"/>
      <c r="G16" s="508" t="s">
        <v>419</v>
      </c>
      <c r="H16" s="509"/>
      <c r="I16" s="509"/>
      <c r="J16" s="510"/>
    </row>
    <row r="17" spans="1:10" ht="54.75" customHeight="1" x14ac:dyDescent="0.25">
      <c r="A17" s="537"/>
      <c r="B17" s="537"/>
      <c r="C17" s="537"/>
      <c r="D17" s="537"/>
      <c r="E17" s="511" t="s">
        <v>410</v>
      </c>
      <c r="F17" s="512"/>
      <c r="G17" s="508" t="s">
        <v>420</v>
      </c>
      <c r="H17" s="509"/>
      <c r="I17" s="509"/>
      <c r="J17" s="510"/>
    </row>
    <row r="18" spans="1:10" ht="48.75" customHeight="1" x14ac:dyDescent="0.25">
      <c r="A18" s="537"/>
      <c r="B18" s="537"/>
      <c r="C18" s="537"/>
      <c r="D18" s="537"/>
      <c r="E18" s="500" t="s">
        <v>411</v>
      </c>
      <c r="F18" s="501"/>
      <c r="G18" s="502" t="s">
        <v>421</v>
      </c>
      <c r="H18" s="502"/>
      <c r="I18" s="502"/>
      <c r="J18" s="502"/>
    </row>
    <row r="19" spans="1:10" ht="54.75" customHeight="1" x14ac:dyDescent="0.25">
      <c r="A19" s="537"/>
      <c r="B19" s="537"/>
      <c r="C19" s="537"/>
      <c r="D19" s="537"/>
      <c r="E19" s="503" t="s">
        <v>412</v>
      </c>
      <c r="F19" s="504"/>
      <c r="G19" s="505"/>
      <c r="H19" s="505"/>
      <c r="I19" s="505"/>
      <c r="J19" s="505"/>
    </row>
    <row r="20" spans="1:10" ht="59.25" customHeight="1" x14ac:dyDescent="0.25">
      <c r="A20" s="537"/>
      <c r="B20" s="537"/>
      <c r="C20" s="537"/>
      <c r="D20" s="537"/>
      <c r="E20" s="538" t="s">
        <v>413</v>
      </c>
      <c r="F20" s="539"/>
      <c r="G20" s="541"/>
      <c r="H20" s="541"/>
      <c r="I20" s="541"/>
      <c r="J20" s="541"/>
    </row>
    <row r="21" spans="1:10" ht="49.5" customHeight="1" x14ac:dyDescent="0.25">
      <c r="A21" s="537"/>
      <c r="B21" s="537"/>
      <c r="C21" s="537"/>
      <c r="D21" s="537"/>
      <c r="E21" s="538"/>
      <c r="F21" s="539"/>
      <c r="G21" s="547"/>
      <c r="H21" s="548"/>
      <c r="I21" s="548"/>
      <c r="J21" s="549"/>
    </row>
    <row r="22" spans="1:10" ht="49.5" customHeight="1" x14ac:dyDescent="0.25">
      <c r="A22" s="537"/>
      <c r="B22" s="537"/>
      <c r="C22" s="537"/>
      <c r="D22" s="537"/>
      <c r="E22" s="538"/>
      <c r="F22" s="539"/>
      <c r="G22" s="550"/>
      <c r="H22" s="551"/>
      <c r="I22" s="551"/>
      <c r="J22" s="552"/>
    </row>
    <row r="23" spans="1:10" ht="49.5" customHeight="1" x14ac:dyDescent="0.25">
      <c r="A23" s="537"/>
      <c r="B23" s="537"/>
      <c r="C23" s="537"/>
      <c r="D23" s="537"/>
      <c r="E23" s="538"/>
      <c r="F23" s="539"/>
      <c r="G23" s="550"/>
      <c r="H23" s="551"/>
      <c r="I23" s="551"/>
      <c r="J23" s="552"/>
    </row>
    <row r="24" spans="1:10" ht="49.5" customHeight="1" x14ac:dyDescent="0.25">
      <c r="A24" s="537"/>
      <c r="B24" s="537"/>
      <c r="C24" s="537"/>
      <c r="D24" s="537"/>
      <c r="E24" s="538"/>
      <c r="F24" s="539"/>
      <c r="G24" s="550"/>
      <c r="H24" s="551"/>
      <c r="I24" s="551"/>
      <c r="J24" s="552"/>
    </row>
    <row r="25" spans="1:10" ht="49.5" customHeight="1" x14ac:dyDescent="0.25">
      <c r="A25" s="537"/>
      <c r="B25" s="537"/>
      <c r="C25" s="537"/>
      <c r="D25" s="537"/>
      <c r="E25" s="538"/>
      <c r="F25" s="539"/>
      <c r="G25" s="547"/>
      <c r="H25" s="548"/>
      <c r="I25" s="548"/>
      <c r="J25" s="549"/>
    </row>
    <row r="26" spans="1:10" ht="51.75" customHeight="1" x14ac:dyDescent="0.25">
      <c r="A26" s="566" t="s">
        <v>7</v>
      </c>
      <c r="B26" s="566" t="s">
        <v>63</v>
      </c>
      <c r="C26" s="515" t="s">
        <v>66</v>
      </c>
      <c r="D26" s="515"/>
      <c r="E26" s="514" t="s">
        <v>258</v>
      </c>
      <c r="F26" s="515"/>
      <c r="G26" s="534" t="s">
        <v>259</v>
      </c>
      <c r="H26" s="542"/>
      <c r="I26" s="542"/>
      <c r="J26" s="543"/>
    </row>
    <row r="27" spans="1:10" ht="48.75" customHeight="1" x14ac:dyDescent="0.25">
      <c r="A27" s="566"/>
      <c r="B27" s="566"/>
      <c r="C27" s="572" t="s">
        <v>422</v>
      </c>
      <c r="D27" s="573"/>
      <c r="E27" s="503" t="s">
        <v>443</v>
      </c>
      <c r="F27" s="504"/>
      <c r="G27" s="544"/>
      <c r="H27" s="545"/>
      <c r="I27" s="545"/>
      <c r="J27" s="546"/>
    </row>
    <row r="28" spans="1:10" ht="51" customHeight="1" x14ac:dyDescent="0.25">
      <c r="A28" s="566"/>
      <c r="B28" s="566"/>
      <c r="C28" s="572" t="s">
        <v>423</v>
      </c>
      <c r="D28" s="573"/>
      <c r="E28" s="503" t="s">
        <v>444</v>
      </c>
      <c r="F28" s="504"/>
      <c r="G28" s="503"/>
      <c r="H28" s="540"/>
      <c r="I28" s="540"/>
      <c r="J28" s="504"/>
    </row>
    <row r="29" spans="1:10" ht="54.75" customHeight="1" x14ac:dyDescent="0.25">
      <c r="A29" s="566"/>
      <c r="B29" s="566"/>
      <c r="C29" s="572" t="s">
        <v>424</v>
      </c>
      <c r="D29" s="573"/>
      <c r="E29" s="503" t="s">
        <v>445</v>
      </c>
      <c r="F29" s="504"/>
      <c r="G29" s="503"/>
      <c r="H29" s="540"/>
      <c r="I29" s="540"/>
      <c r="J29" s="504"/>
    </row>
    <row r="30" spans="1:10" ht="49.5" customHeight="1" x14ac:dyDescent="0.25">
      <c r="A30" s="566"/>
      <c r="B30" s="566"/>
      <c r="C30" s="580" t="s">
        <v>425</v>
      </c>
      <c r="D30" s="580"/>
      <c r="E30" s="503" t="s">
        <v>446</v>
      </c>
      <c r="F30" s="504"/>
      <c r="G30" s="503"/>
      <c r="H30" s="540"/>
      <c r="I30" s="540"/>
      <c r="J30" s="504"/>
    </row>
    <row r="31" spans="1:10" ht="51" customHeight="1" x14ac:dyDescent="0.25">
      <c r="A31" s="566"/>
      <c r="B31" s="566"/>
      <c r="C31" s="580" t="s">
        <v>426</v>
      </c>
      <c r="D31" s="580"/>
      <c r="E31" s="503" t="s">
        <v>447</v>
      </c>
      <c r="F31" s="504"/>
      <c r="G31" s="505"/>
      <c r="H31" s="561"/>
      <c r="I31" s="561"/>
      <c r="J31" s="562"/>
    </row>
    <row r="32" spans="1:10" ht="52.5" customHeight="1" x14ac:dyDescent="0.25">
      <c r="A32" s="566"/>
      <c r="B32" s="566"/>
      <c r="C32" s="505" t="s">
        <v>427</v>
      </c>
      <c r="D32" s="505"/>
      <c r="E32" s="503" t="s">
        <v>448</v>
      </c>
      <c r="F32" s="504"/>
      <c r="G32" s="505"/>
      <c r="H32" s="505"/>
      <c r="I32" s="505"/>
      <c r="J32" s="505"/>
    </row>
    <row r="33" spans="1:10" ht="47.25" customHeight="1" x14ac:dyDescent="0.25">
      <c r="A33" s="566"/>
      <c r="B33" s="566"/>
      <c r="C33" s="505" t="s">
        <v>428</v>
      </c>
      <c r="D33" s="505"/>
      <c r="E33" s="544" t="s">
        <v>448</v>
      </c>
      <c r="F33" s="546"/>
      <c r="G33" s="560"/>
      <c r="H33" s="561"/>
      <c r="I33" s="561"/>
      <c r="J33" s="562"/>
    </row>
    <row r="34" spans="1:10" ht="51" customHeight="1" x14ac:dyDescent="0.25">
      <c r="A34" s="566"/>
      <c r="B34" s="566"/>
      <c r="C34" s="505" t="s">
        <v>429</v>
      </c>
      <c r="D34" s="505"/>
      <c r="E34" s="555" t="s">
        <v>449</v>
      </c>
      <c r="F34" s="555"/>
      <c r="G34" s="505"/>
      <c r="H34" s="505"/>
      <c r="I34" s="505"/>
      <c r="J34" s="505"/>
    </row>
    <row r="35" spans="1:10" ht="51" customHeight="1" x14ac:dyDescent="0.25">
      <c r="A35" s="566"/>
      <c r="B35" s="566"/>
      <c r="C35" s="555"/>
      <c r="D35" s="555"/>
      <c r="E35" s="505"/>
      <c r="F35" s="505"/>
      <c r="G35" s="505"/>
      <c r="H35" s="505"/>
      <c r="I35" s="505"/>
      <c r="J35" s="505"/>
    </row>
    <row r="36" spans="1:10" ht="51" customHeight="1" x14ac:dyDescent="0.25">
      <c r="A36" s="566"/>
      <c r="B36" s="566"/>
      <c r="C36" s="503"/>
      <c r="D36" s="504"/>
      <c r="E36" s="560"/>
      <c r="F36" s="562"/>
      <c r="G36" s="560"/>
      <c r="H36" s="561"/>
      <c r="I36" s="561"/>
      <c r="J36" s="562"/>
    </row>
    <row r="37" spans="1:10" ht="45.75" customHeight="1" x14ac:dyDescent="0.25">
      <c r="A37" s="566"/>
      <c r="B37" s="566"/>
      <c r="C37" s="503"/>
      <c r="D37" s="504"/>
      <c r="E37" s="560"/>
      <c r="F37" s="562"/>
      <c r="G37" s="560"/>
      <c r="H37" s="561"/>
      <c r="I37" s="561"/>
      <c r="J37" s="562"/>
    </row>
    <row r="38" spans="1:10" ht="41.25" customHeight="1" x14ac:dyDescent="0.25">
      <c r="A38" s="566"/>
      <c r="B38" s="566"/>
      <c r="C38" s="505"/>
      <c r="D38" s="505"/>
      <c r="E38" s="556"/>
      <c r="F38" s="556"/>
      <c r="G38" s="556"/>
      <c r="H38" s="556"/>
      <c r="I38" s="556"/>
      <c r="J38" s="556"/>
    </row>
    <row r="39" spans="1:10" ht="66" customHeight="1" x14ac:dyDescent="0.3">
      <c r="A39" s="566"/>
      <c r="B39" s="566" t="s">
        <v>62</v>
      </c>
      <c r="C39" s="515" t="s">
        <v>67</v>
      </c>
      <c r="D39" s="515"/>
      <c r="E39" s="567" t="s">
        <v>260</v>
      </c>
      <c r="F39" s="568"/>
      <c r="G39" s="569" t="s">
        <v>261</v>
      </c>
      <c r="H39" s="570"/>
      <c r="I39" s="570"/>
      <c r="J39" s="571"/>
    </row>
    <row r="40" spans="1:10" ht="62.4" customHeight="1" x14ac:dyDescent="0.25">
      <c r="A40" s="566"/>
      <c r="B40" s="566"/>
      <c r="C40" s="578" t="s">
        <v>430</v>
      </c>
      <c r="D40" s="579"/>
      <c r="E40" s="554" t="s">
        <v>440</v>
      </c>
      <c r="F40" s="554"/>
      <c r="G40" s="464" t="s">
        <v>441</v>
      </c>
      <c r="H40" s="464"/>
      <c r="I40" s="464"/>
      <c r="J40" s="464"/>
    </row>
    <row r="41" spans="1:10" ht="47.25" customHeight="1" x14ac:dyDescent="0.25">
      <c r="A41" s="566"/>
      <c r="B41" s="566"/>
      <c r="C41" s="574" t="s">
        <v>431</v>
      </c>
      <c r="D41" s="575"/>
      <c r="E41" s="554"/>
      <c r="F41" s="554"/>
      <c r="G41" s="464" t="s">
        <v>442</v>
      </c>
      <c r="H41" s="464"/>
      <c r="I41" s="464"/>
      <c r="J41" s="464"/>
    </row>
    <row r="42" spans="1:10" ht="49.5" customHeight="1" x14ac:dyDescent="0.25">
      <c r="A42" s="566"/>
      <c r="B42" s="566"/>
      <c r="C42" s="574" t="s">
        <v>432</v>
      </c>
      <c r="D42" s="575"/>
      <c r="E42" s="554" t="s">
        <v>436</v>
      </c>
      <c r="F42" s="554"/>
      <c r="G42" s="464"/>
      <c r="H42" s="464"/>
      <c r="I42" s="464"/>
      <c r="J42" s="464"/>
    </row>
    <row r="43" spans="1:10" ht="48" customHeight="1" x14ac:dyDescent="0.25">
      <c r="A43" s="566"/>
      <c r="B43" s="566"/>
      <c r="C43" s="576" t="s">
        <v>433</v>
      </c>
      <c r="D43" s="577"/>
      <c r="E43" s="554" t="s">
        <v>437</v>
      </c>
      <c r="F43" s="554"/>
      <c r="G43" s="464"/>
      <c r="H43" s="464"/>
      <c r="I43" s="464"/>
      <c r="J43" s="464"/>
    </row>
    <row r="44" spans="1:10" ht="60" customHeight="1" x14ac:dyDescent="0.25">
      <c r="A44" s="566"/>
      <c r="B44" s="566"/>
      <c r="C44" s="555" t="s">
        <v>434</v>
      </c>
      <c r="D44" s="555"/>
      <c r="E44" s="564" t="s">
        <v>438</v>
      </c>
      <c r="F44" s="555"/>
      <c r="G44" s="554"/>
      <c r="H44" s="554"/>
      <c r="I44" s="554"/>
      <c r="J44" s="554"/>
    </row>
    <row r="45" spans="1:10" ht="45.75" customHeight="1" x14ac:dyDescent="0.25">
      <c r="A45" s="566"/>
      <c r="B45" s="566"/>
      <c r="C45" s="555" t="s">
        <v>435</v>
      </c>
      <c r="D45" s="555"/>
      <c r="E45" s="565" t="s">
        <v>439</v>
      </c>
      <c r="F45" s="565"/>
      <c r="G45" s="554"/>
      <c r="H45" s="554"/>
      <c r="I45" s="554"/>
      <c r="J45" s="554"/>
    </row>
    <row r="46" spans="1:10" ht="45" customHeight="1" x14ac:dyDescent="0.25">
      <c r="A46" s="566"/>
      <c r="B46" s="566"/>
      <c r="C46" s="560"/>
      <c r="D46" s="562"/>
      <c r="E46" s="560"/>
      <c r="F46" s="562"/>
      <c r="G46" s="560"/>
      <c r="H46" s="561"/>
      <c r="I46" s="561"/>
      <c r="J46" s="562"/>
    </row>
    <row r="47" spans="1:10" ht="50.25" customHeight="1" x14ac:dyDescent="0.25">
      <c r="A47" s="566"/>
      <c r="B47" s="566"/>
      <c r="C47" s="560"/>
      <c r="D47" s="562"/>
      <c r="E47" s="560"/>
      <c r="F47" s="562"/>
      <c r="G47" s="560"/>
      <c r="H47" s="561"/>
      <c r="I47" s="561"/>
      <c r="J47" s="562"/>
    </row>
    <row r="48" spans="1:10" ht="52.5" customHeight="1" x14ac:dyDescent="0.25">
      <c r="A48" s="566"/>
      <c r="B48" s="566"/>
      <c r="C48" s="560"/>
      <c r="D48" s="562"/>
      <c r="E48" s="557"/>
      <c r="F48" s="558"/>
      <c r="G48" s="557"/>
      <c r="H48" s="559"/>
      <c r="I48" s="559"/>
      <c r="J48" s="558"/>
    </row>
    <row r="49" spans="1:10" ht="48" customHeight="1" x14ac:dyDescent="0.25">
      <c r="A49" s="566"/>
      <c r="B49" s="566"/>
      <c r="C49" s="560"/>
      <c r="D49" s="562"/>
      <c r="E49" s="560"/>
      <c r="F49" s="562"/>
      <c r="G49" s="560"/>
      <c r="H49" s="561"/>
      <c r="I49" s="561"/>
      <c r="J49" s="562"/>
    </row>
    <row r="50" spans="1:10" ht="46.5" customHeight="1" x14ac:dyDescent="0.25">
      <c r="A50" s="566"/>
      <c r="B50" s="566"/>
      <c r="C50" s="560"/>
      <c r="D50" s="562"/>
      <c r="E50" s="557"/>
      <c r="F50" s="558"/>
      <c r="G50" s="557"/>
      <c r="H50" s="559"/>
      <c r="I50" s="559"/>
      <c r="J50" s="558"/>
    </row>
    <row r="51" spans="1:10" ht="48" customHeight="1" x14ac:dyDescent="0.25">
      <c r="A51" s="566"/>
      <c r="B51" s="566"/>
      <c r="C51" s="560"/>
      <c r="D51" s="562"/>
      <c r="E51" s="560"/>
      <c r="F51" s="562"/>
      <c r="G51" s="560"/>
      <c r="H51" s="561"/>
      <c r="I51" s="561"/>
      <c r="J51" s="562"/>
    </row>
    <row r="52" spans="1:10" ht="53.25" customHeight="1" x14ac:dyDescent="0.25">
      <c r="A52" s="566"/>
      <c r="B52" s="566"/>
      <c r="C52" s="560"/>
      <c r="D52" s="562"/>
      <c r="E52" s="560"/>
      <c r="F52" s="562"/>
      <c r="G52" s="560"/>
      <c r="H52" s="561"/>
      <c r="I52" s="561"/>
      <c r="J52" s="562"/>
    </row>
    <row r="53" spans="1:10" ht="43.5" customHeight="1" x14ac:dyDescent="0.25">
      <c r="A53" s="566"/>
      <c r="B53" s="566"/>
      <c r="C53" s="505"/>
      <c r="D53" s="505"/>
      <c r="E53" s="505"/>
      <c r="F53" s="505"/>
      <c r="G53" s="505"/>
      <c r="H53" s="505"/>
      <c r="I53" s="505"/>
      <c r="J53" s="505"/>
    </row>
    <row r="54" spans="1:10" ht="48.75" customHeight="1" x14ac:dyDescent="0.25">
      <c r="A54" s="566"/>
      <c r="B54" s="566"/>
      <c r="C54" s="505"/>
      <c r="D54" s="505"/>
      <c r="E54" s="505"/>
      <c r="F54" s="505"/>
      <c r="G54" s="505"/>
      <c r="H54" s="505"/>
      <c r="I54" s="505"/>
      <c r="J54" s="505"/>
    </row>
    <row r="55" spans="1:10" x14ac:dyDescent="0.25">
      <c r="C55" s="240"/>
      <c r="D55" s="240"/>
      <c r="E55" s="563"/>
      <c r="F55" s="563"/>
      <c r="G55" s="563"/>
      <c r="H55" s="563"/>
      <c r="I55" s="563"/>
      <c r="J55" s="563"/>
    </row>
    <row r="56" spans="1:10" x14ac:dyDescent="0.25">
      <c r="C56" s="240"/>
      <c r="D56" s="240"/>
      <c r="E56" s="563"/>
      <c r="F56" s="563"/>
      <c r="G56" s="563"/>
      <c r="H56" s="563"/>
      <c r="I56" s="563"/>
      <c r="J56" s="563"/>
    </row>
    <row r="57" spans="1:10" x14ac:dyDescent="0.25">
      <c r="E57" s="553"/>
      <c r="F57" s="553"/>
      <c r="G57" s="553"/>
      <c r="H57" s="553"/>
      <c r="I57" s="553"/>
      <c r="J57" s="553"/>
    </row>
    <row r="58" spans="1:10" x14ac:dyDescent="0.25">
      <c r="E58" s="553"/>
      <c r="F58" s="553"/>
      <c r="G58" s="553"/>
      <c r="H58" s="553"/>
      <c r="I58" s="553"/>
      <c r="J58" s="553"/>
    </row>
    <row r="59" spans="1:10" x14ac:dyDescent="0.25">
      <c r="E59" s="553"/>
      <c r="F59" s="553"/>
      <c r="G59" s="553"/>
      <c r="H59" s="553"/>
      <c r="I59" s="553"/>
      <c r="J59" s="553"/>
    </row>
    <row r="60" spans="1:10" x14ac:dyDescent="0.25">
      <c r="E60" s="553"/>
      <c r="F60" s="553"/>
      <c r="G60" s="553"/>
      <c r="H60" s="553"/>
      <c r="I60" s="553"/>
      <c r="J60" s="553"/>
    </row>
    <row r="61" spans="1:10" x14ac:dyDescent="0.25">
      <c r="E61" s="553"/>
      <c r="F61" s="553"/>
      <c r="G61" s="553"/>
      <c r="H61" s="553"/>
      <c r="I61" s="553"/>
      <c r="J61" s="553"/>
    </row>
    <row r="62" spans="1:10" x14ac:dyDescent="0.25">
      <c r="E62" s="553"/>
      <c r="F62" s="553"/>
      <c r="G62" s="553"/>
      <c r="H62" s="553"/>
      <c r="I62" s="553"/>
      <c r="J62" s="553"/>
    </row>
    <row r="63" spans="1:10" x14ac:dyDescent="0.25">
      <c r="E63" s="553"/>
      <c r="F63" s="553"/>
      <c r="G63" s="553"/>
      <c r="H63" s="553"/>
      <c r="I63" s="553"/>
      <c r="J63" s="553"/>
    </row>
    <row r="64" spans="1:10" x14ac:dyDescent="0.25">
      <c r="E64" s="553"/>
      <c r="F64" s="553"/>
      <c r="G64" s="553"/>
      <c r="H64" s="553"/>
      <c r="I64" s="553"/>
      <c r="J64" s="553"/>
    </row>
    <row r="65" spans="5:10" x14ac:dyDescent="0.25">
      <c r="E65" s="553"/>
      <c r="F65" s="553"/>
      <c r="G65" s="553"/>
      <c r="H65" s="553"/>
      <c r="I65" s="553"/>
      <c r="J65" s="553"/>
    </row>
    <row r="66" spans="5:10" x14ac:dyDescent="0.25">
      <c r="E66" s="553"/>
      <c r="F66" s="553"/>
      <c r="G66" s="553"/>
      <c r="H66" s="553"/>
      <c r="I66" s="553"/>
      <c r="J66" s="553"/>
    </row>
    <row r="67" spans="5:10" x14ac:dyDescent="0.25">
      <c r="E67" s="553"/>
      <c r="F67" s="553"/>
      <c r="G67" s="553"/>
      <c r="H67" s="553"/>
      <c r="I67" s="553"/>
      <c r="J67" s="553"/>
    </row>
    <row r="68" spans="5:10" x14ac:dyDescent="0.25">
      <c r="E68" s="553"/>
      <c r="F68" s="553"/>
      <c r="G68" s="553"/>
      <c r="H68" s="553"/>
      <c r="I68" s="553"/>
      <c r="J68" s="553"/>
    </row>
    <row r="69" spans="5:10" x14ac:dyDescent="0.25">
      <c r="E69" s="553"/>
      <c r="F69" s="553"/>
      <c r="G69" s="553"/>
      <c r="H69" s="553"/>
      <c r="I69" s="553"/>
      <c r="J69" s="553"/>
    </row>
    <row r="70" spans="5:10" x14ac:dyDescent="0.25">
      <c r="E70" s="553"/>
      <c r="F70" s="553"/>
      <c r="G70" s="553"/>
      <c r="H70" s="553"/>
      <c r="I70" s="553"/>
      <c r="J70" s="553"/>
    </row>
    <row r="71" spans="5:10" x14ac:dyDescent="0.25">
      <c r="E71" s="553"/>
      <c r="F71" s="553"/>
      <c r="G71" s="553"/>
      <c r="H71" s="553"/>
      <c r="I71" s="553"/>
      <c r="J71" s="553"/>
    </row>
    <row r="72" spans="5:10" x14ac:dyDescent="0.25">
      <c r="E72" s="553"/>
      <c r="F72" s="553"/>
      <c r="G72" s="553"/>
      <c r="H72" s="553"/>
      <c r="I72" s="553"/>
      <c r="J72" s="553"/>
    </row>
    <row r="73" spans="5:10" x14ac:dyDescent="0.25">
      <c r="E73" s="553"/>
      <c r="F73" s="553"/>
      <c r="G73" s="553"/>
      <c r="H73" s="553"/>
      <c r="I73" s="553"/>
      <c r="J73" s="553"/>
    </row>
    <row r="74" spans="5:10" x14ac:dyDescent="0.25">
      <c r="E74" s="553"/>
      <c r="F74" s="553"/>
      <c r="G74" s="553"/>
      <c r="H74" s="553"/>
      <c r="I74" s="553"/>
      <c r="J74" s="553"/>
    </row>
    <row r="75" spans="5:10" x14ac:dyDescent="0.25">
      <c r="E75" s="553"/>
      <c r="F75" s="553"/>
      <c r="G75" s="553"/>
      <c r="H75" s="553"/>
      <c r="I75" s="553"/>
      <c r="J75" s="553"/>
    </row>
    <row r="76" spans="5:10" x14ac:dyDescent="0.25">
      <c r="E76" s="553"/>
      <c r="F76" s="553"/>
      <c r="G76" s="553"/>
      <c r="H76" s="553"/>
      <c r="I76" s="553"/>
      <c r="J76" s="553"/>
    </row>
    <row r="77" spans="5:10" x14ac:dyDescent="0.25">
      <c r="E77" s="553"/>
      <c r="F77" s="553"/>
      <c r="G77" s="553"/>
      <c r="H77" s="553"/>
      <c r="I77" s="553"/>
      <c r="J77" s="553"/>
    </row>
    <row r="78" spans="5:10" x14ac:dyDescent="0.25">
      <c r="E78" s="553"/>
      <c r="F78" s="553"/>
      <c r="G78" s="553"/>
      <c r="H78" s="553"/>
      <c r="I78" s="553"/>
      <c r="J78" s="553"/>
    </row>
    <row r="79" spans="5:10" x14ac:dyDescent="0.25">
      <c r="E79" s="553"/>
      <c r="F79" s="553"/>
      <c r="G79" s="553"/>
      <c r="H79" s="553"/>
      <c r="I79" s="553"/>
      <c r="J79" s="553"/>
    </row>
    <row r="80" spans="5:10" x14ac:dyDescent="0.25">
      <c r="E80" s="553"/>
      <c r="F80" s="553"/>
      <c r="G80" s="553"/>
      <c r="H80" s="553"/>
      <c r="I80" s="553"/>
      <c r="J80" s="553"/>
    </row>
    <row r="81" spans="5:10" x14ac:dyDescent="0.25">
      <c r="E81" s="553"/>
      <c r="F81" s="553"/>
      <c r="G81" s="553"/>
      <c r="H81" s="553"/>
      <c r="I81" s="553"/>
      <c r="J81" s="553"/>
    </row>
    <row r="82" spans="5:10" x14ac:dyDescent="0.25">
      <c r="E82" s="553"/>
      <c r="F82" s="553"/>
      <c r="G82" s="553"/>
      <c r="H82" s="553"/>
      <c r="I82" s="553"/>
      <c r="J82" s="553"/>
    </row>
    <row r="83" spans="5:10" x14ac:dyDescent="0.25">
      <c r="E83" s="553"/>
      <c r="F83" s="553"/>
      <c r="G83" s="553"/>
      <c r="H83" s="553"/>
      <c r="I83" s="553"/>
      <c r="J83" s="553"/>
    </row>
    <row r="84" spans="5:10" x14ac:dyDescent="0.25">
      <c r="E84" s="553"/>
      <c r="F84" s="553"/>
      <c r="G84" s="553"/>
      <c r="H84" s="553"/>
      <c r="I84" s="553"/>
      <c r="J84" s="553"/>
    </row>
    <row r="85" spans="5:10" x14ac:dyDescent="0.25">
      <c r="E85" s="553"/>
      <c r="F85" s="553"/>
      <c r="G85" s="553"/>
      <c r="H85" s="553"/>
      <c r="I85" s="553"/>
      <c r="J85" s="553"/>
    </row>
    <row r="86" spans="5:10" x14ac:dyDescent="0.25">
      <c r="E86" s="553"/>
      <c r="F86" s="553"/>
      <c r="G86" s="553"/>
      <c r="H86" s="553"/>
      <c r="I86" s="553"/>
      <c r="J86" s="553"/>
    </row>
    <row r="87" spans="5:10" x14ac:dyDescent="0.25">
      <c r="E87" s="553"/>
      <c r="F87" s="553"/>
      <c r="G87" s="553"/>
      <c r="H87" s="553"/>
      <c r="I87" s="553"/>
      <c r="J87" s="553"/>
    </row>
    <row r="88" spans="5:10" x14ac:dyDescent="0.25">
      <c r="E88" s="553"/>
      <c r="F88" s="553"/>
      <c r="G88" s="553"/>
      <c r="H88" s="553"/>
      <c r="I88" s="553"/>
      <c r="J88" s="553"/>
    </row>
    <row r="89" spans="5:10" x14ac:dyDescent="0.25">
      <c r="E89" s="553"/>
      <c r="F89" s="553"/>
      <c r="G89" s="553"/>
      <c r="H89" s="553"/>
      <c r="I89" s="553"/>
      <c r="J89" s="553"/>
    </row>
    <row r="90" spans="5:10" x14ac:dyDescent="0.25">
      <c r="E90" s="553"/>
      <c r="F90" s="553"/>
      <c r="G90" s="553"/>
      <c r="H90" s="553"/>
      <c r="I90" s="553"/>
      <c r="J90" s="553"/>
    </row>
    <row r="91" spans="5:10" x14ac:dyDescent="0.25">
      <c r="E91" s="553"/>
      <c r="F91" s="553"/>
      <c r="G91" s="553"/>
      <c r="H91" s="553"/>
      <c r="I91" s="553"/>
      <c r="J91" s="553"/>
    </row>
    <row r="92" spans="5:10" x14ac:dyDescent="0.25">
      <c r="E92" s="553"/>
      <c r="F92" s="553"/>
      <c r="G92" s="553"/>
      <c r="H92" s="553"/>
      <c r="I92" s="553"/>
      <c r="J92" s="553"/>
    </row>
    <row r="93" spans="5:10" x14ac:dyDescent="0.25">
      <c r="E93" s="553"/>
      <c r="F93" s="553"/>
      <c r="G93" s="553"/>
      <c r="H93" s="553"/>
      <c r="I93" s="553"/>
      <c r="J93" s="553"/>
    </row>
    <row r="94" spans="5:10" x14ac:dyDescent="0.25">
      <c r="E94" s="553"/>
      <c r="F94" s="553"/>
      <c r="G94" s="553"/>
      <c r="H94" s="553"/>
      <c r="I94" s="553"/>
      <c r="J94" s="553"/>
    </row>
    <row r="95" spans="5:10" x14ac:dyDescent="0.25">
      <c r="E95" s="553"/>
      <c r="F95" s="553"/>
      <c r="G95" s="553"/>
      <c r="H95" s="553"/>
      <c r="I95" s="553"/>
      <c r="J95" s="553"/>
    </row>
    <row r="96" spans="5:10" x14ac:dyDescent="0.25">
      <c r="E96" s="553"/>
      <c r="F96" s="553"/>
      <c r="G96" s="553"/>
      <c r="H96" s="553"/>
      <c r="I96" s="553"/>
      <c r="J96" s="553"/>
    </row>
    <row r="97" spans="5:10" x14ac:dyDescent="0.25">
      <c r="E97" s="553"/>
      <c r="F97" s="553"/>
      <c r="G97" s="553"/>
      <c r="H97" s="553"/>
      <c r="I97" s="553"/>
      <c r="J97" s="553"/>
    </row>
    <row r="98" spans="5:10" x14ac:dyDescent="0.25">
      <c r="E98" s="553"/>
      <c r="F98" s="553"/>
      <c r="G98" s="553"/>
      <c r="H98" s="553"/>
      <c r="I98" s="553"/>
      <c r="J98" s="553"/>
    </row>
    <row r="99" spans="5:10" x14ac:dyDescent="0.25">
      <c r="E99" s="553"/>
      <c r="F99" s="553"/>
      <c r="G99" s="553"/>
      <c r="H99" s="553"/>
      <c r="I99" s="553"/>
      <c r="J99" s="553"/>
    </row>
    <row r="100" spans="5:10" x14ac:dyDescent="0.25">
      <c r="E100" s="553"/>
      <c r="F100" s="553"/>
      <c r="G100" s="553"/>
      <c r="H100" s="553"/>
      <c r="I100" s="553"/>
      <c r="J100" s="553"/>
    </row>
    <row r="101" spans="5:10" x14ac:dyDescent="0.25">
      <c r="E101" s="553"/>
      <c r="F101" s="553"/>
      <c r="G101" s="553"/>
      <c r="H101" s="553"/>
      <c r="I101" s="553"/>
      <c r="J101" s="553"/>
    </row>
    <row r="102" spans="5:10" x14ac:dyDescent="0.25">
      <c r="E102" s="553"/>
      <c r="F102" s="553"/>
      <c r="G102" s="553"/>
      <c r="H102" s="553"/>
      <c r="I102" s="553"/>
      <c r="J102" s="553"/>
    </row>
    <row r="103" spans="5:10" x14ac:dyDescent="0.25">
      <c r="E103" s="553"/>
      <c r="F103" s="553"/>
      <c r="G103" s="553"/>
      <c r="H103" s="553"/>
      <c r="I103" s="553"/>
      <c r="J103" s="553"/>
    </row>
    <row r="104" spans="5:10" x14ac:dyDescent="0.25">
      <c r="E104" s="553"/>
      <c r="F104" s="553"/>
      <c r="G104" s="553"/>
      <c r="H104" s="553"/>
      <c r="I104" s="553"/>
      <c r="J104" s="553"/>
    </row>
    <row r="105" spans="5:10" x14ac:dyDescent="0.25">
      <c r="E105" s="553"/>
      <c r="F105" s="553"/>
      <c r="G105" s="553"/>
      <c r="H105" s="553"/>
      <c r="I105" s="553"/>
      <c r="J105" s="553"/>
    </row>
    <row r="106" spans="5:10" x14ac:dyDescent="0.25">
      <c r="E106" s="553"/>
      <c r="F106" s="553"/>
      <c r="G106" s="553"/>
      <c r="H106" s="553"/>
      <c r="I106" s="553"/>
      <c r="J106" s="553"/>
    </row>
    <row r="107" spans="5:10" x14ac:dyDescent="0.25">
      <c r="E107" s="553"/>
      <c r="F107" s="553"/>
      <c r="G107" s="553"/>
      <c r="H107" s="553"/>
      <c r="I107" s="553"/>
      <c r="J107" s="553"/>
    </row>
    <row r="108" spans="5:10" x14ac:dyDescent="0.25">
      <c r="E108" s="553"/>
      <c r="F108" s="553"/>
      <c r="G108" s="553"/>
      <c r="H108" s="553"/>
      <c r="I108" s="553"/>
      <c r="J108" s="553"/>
    </row>
    <row r="109" spans="5:10" x14ac:dyDescent="0.25">
      <c r="E109" s="553"/>
      <c r="F109" s="553"/>
      <c r="G109" s="553"/>
      <c r="H109" s="553"/>
      <c r="I109" s="553"/>
      <c r="J109" s="553"/>
    </row>
    <row r="110" spans="5:10" x14ac:dyDescent="0.25">
      <c r="E110" s="553"/>
      <c r="F110" s="553"/>
      <c r="G110" s="553"/>
      <c r="H110" s="553"/>
      <c r="I110" s="553"/>
      <c r="J110" s="553"/>
    </row>
    <row r="111" spans="5:10" x14ac:dyDescent="0.25">
      <c r="E111" s="553"/>
      <c r="F111" s="553"/>
      <c r="G111" s="553"/>
      <c r="H111" s="553"/>
      <c r="I111" s="553"/>
      <c r="J111" s="553"/>
    </row>
    <row r="112" spans="5:10" x14ac:dyDescent="0.25">
      <c r="E112" s="553"/>
      <c r="F112" s="553"/>
      <c r="G112" s="553"/>
      <c r="H112" s="553"/>
      <c r="I112" s="553"/>
      <c r="J112" s="553"/>
    </row>
    <row r="113" spans="5:10" x14ac:dyDescent="0.25">
      <c r="E113" s="553"/>
      <c r="F113" s="553"/>
      <c r="G113" s="553"/>
      <c r="H113" s="553"/>
      <c r="I113" s="553"/>
      <c r="J113" s="553"/>
    </row>
    <row r="114" spans="5:10" x14ac:dyDescent="0.25">
      <c r="E114" s="553"/>
      <c r="F114" s="553"/>
      <c r="G114" s="553"/>
      <c r="H114" s="553"/>
      <c r="I114" s="553"/>
      <c r="J114" s="553"/>
    </row>
    <row r="115" spans="5:10" x14ac:dyDescent="0.25">
      <c r="E115" s="553"/>
      <c r="F115" s="553"/>
      <c r="G115" s="553"/>
      <c r="H115" s="553"/>
      <c r="I115" s="553"/>
      <c r="J115" s="553"/>
    </row>
    <row r="116" spans="5:10" x14ac:dyDescent="0.25">
      <c r="E116" s="553"/>
      <c r="F116" s="553"/>
      <c r="G116" s="553"/>
      <c r="H116" s="553"/>
      <c r="I116" s="553"/>
      <c r="J116" s="553"/>
    </row>
    <row r="117" spans="5:10" x14ac:dyDescent="0.25">
      <c r="E117" s="553"/>
      <c r="F117" s="553"/>
      <c r="G117" s="553"/>
      <c r="H117" s="553"/>
      <c r="I117" s="553"/>
      <c r="J117" s="553"/>
    </row>
    <row r="118" spans="5:10" x14ac:dyDescent="0.25">
      <c r="E118" s="553"/>
      <c r="F118" s="553"/>
      <c r="G118" s="553"/>
      <c r="H118" s="553"/>
      <c r="I118" s="553"/>
      <c r="J118" s="553"/>
    </row>
    <row r="119" spans="5:10" x14ac:dyDescent="0.25">
      <c r="E119" s="553"/>
      <c r="F119" s="553"/>
      <c r="G119" s="553"/>
      <c r="H119" s="553"/>
      <c r="I119" s="553"/>
      <c r="J119" s="553"/>
    </row>
    <row r="120" spans="5:10" x14ac:dyDescent="0.25">
      <c r="E120" s="553"/>
      <c r="F120" s="553"/>
      <c r="G120" s="553"/>
      <c r="H120" s="553"/>
      <c r="I120" s="553"/>
      <c r="J120" s="553"/>
    </row>
    <row r="121" spans="5:10" x14ac:dyDescent="0.25">
      <c r="E121" s="553"/>
      <c r="F121" s="553"/>
      <c r="G121" s="553"/>
      <c r="H121" s="553"/>
      <c r="I121" s="553"/>
      <c r="J121" s="553"/>
    </row>
    <row r="122" spans="5:10" x14ac:dyDescent="0.25">
      <c r="E122" s="553"/>
      <c r="F122" s="553"/>
      <c r="G122" s="553"/>
      <c r="H122" s="553"/>
      <c r="I122" s="553"/>
      <c r="J122" s="553"/>
    </row>
    <row r="123" spans="5:10" x14ac:dyDescent="0.25">
      <c r="E123" s="553"/>
      <c r="F123" s="553"/>
      <c r="G123" s="553"/>
      <c r="H123" s="553"/>
      <c r="I123" s="553"/>
      <c r="J123" s="553"/>
    </row>
    <row r="124" spans="5:10" x14ac:dyDescent="0.25">
      <c r="E124" s="553"/>
      <c r="F124" s="553"/>
      <c r="G124" s="553"/>
      <c r="H124" s="553"/>
      <c r="I124" s="553"/>
      <c r="J124" s="553"/>
    </row>
    <row r="125" spans="5:10" x14ac:dyDescent="0.25">
      <c r="E125" s="553"/>
      <c r="F125" s="553"/>
      <c r="G125" s="553"/>
      <c r="H125" s="553"/>
      <c r="I125" s="553"/>
      <c r="J125" s="553"/>
    </row>
    <row r="126" spans="5:10" x14ac:dyDescent="0.25">
      <c r="E126" s="553"/>
      <c r="F126" s="553"/>
      <c r="G126" s="553"/>
      <c r="H126" s="553"/>
      <c r="I126" s="553"/>
      <c r="J126" s="553"/>
    </row>
    <row r="127" spans="5:10" x14ac:dyDescent="0.25">
      <c r="E127" s="553"/>
      <c r="F127" s="553"/>
      <c r="G127" s="553"/>
      <c r="H127" s="553"/>
      <c r="I127" s="553"/>
      <c r="J127" s="553"/>
    </row>
    <row r="128" spans="5:10" x14ac:dyDescent="0.25">
      <c r="E128" s="553"/>
      <c r="F128" s="553"/>
      <c r="G128" s="553"/>
      <c r="H128" s="553"/>
      <c r="I128" s="553"/>
      <c r="J128" s="553"/>
    </row>
    <row r="129" spans="5:10" x14ac:dyDescent="0.25">
      <c r="E129" s="553"/>
      <c r="F129" s="553"/>
      <c r="G129" s="553"/>
      <c r="H129" s="553"/>
      <c r="I129" s="553"/>
      <c r="J129" s="553"/>
    </row>
    <row r="130" spans="5:10" x14ac:dyDescent="0.25">
      <c r="E130" s="553"/>
      <c r="F130" s="553"/>
      <c r="G130" s="553"/>
      <c r="H130" s="553"/>
      <c r="I130" s="553"/>
      <c r="J130" s="553"/>
    </row>
    <row r="131" spans="5:10" x14ac:dyDescent="0.25">
      <c r="E131" s="553"/>
      <c r="F131" s="553"/>
      <c r="G131" s="553"/>
      <c r="H131" s="553"/>
      <c r="I131" s="553"/>
      <c r="J131" s="553"/>
    </row>
    <row r="132" spans="5:10" x14ac:dyDescent="0.25">
      <c r="E132" s="553"/>
      <c r="F132" s="553"/>
      <c r="G132" s="553"/>
      <c r="H132" s="553"/>
      <c r="I132" s="553"/>
      <c r="J132" s="553"/>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Maria Paula</cp:lastModifiedBy>
  <cp:revision/>
  <cp:lastPrinted>2023-07-06T15:21:21Z</cp:lastPrinted>
  <dcterms:created xsi:type="dcterms:W3CDTF">2014-12-30T19:27:19Z</dcterms:created>
  <dcterms:modified xsi:type="dcterms:W3CDTF">2023-09-05T16:26:53Z</dcterms:modified>
</cp:coreProperties>
</file>