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firstSheet="3" activeTab="9"/>
  </bookViews>
  <sheets>
    <sheet name="Resumen de exportación" sheetId="1" r:id="rId1"/>
    <sheet name="Agua Potable" sheetId="2" r:id="rId2"/>
    <sheet name="Saneamiento Básico (2)" sheetId="17" r:id="rId3"/>
    <sheet name="PGIR" sheetId="4" r:id="rId4"/>
    <sheet name="SIMAP" sheetId="5" r:id="rId5"/>
    <sheet name="SIGAM" sheetId="6" r:id="rId6"/>
    <sheet name="Educacion ambiental" sheetId="7" r:id="rId7"/>
    <sheet name="CambioClimatico" sheetId="8" r:id="rId8"/>
    <sheet name="Gestión del Riesgo" sheetId="9" r:id="rId9"/>
    <sheet name="Anexo 1" sheetId="19" r:id="rId10"/>
    <sheet name="anexo 2" sheetId="13" r:id="rId11"/>
    <sheet name="Anexo tres" sheetId="22" r:id="rId12"/>
  </sheets>
  <externalReferences>
    <externalReference r:id="rId13"/>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9" l="1"/>
  <c r="N27" i="9"/>
  <c r="N23" i="9"/>
  <c r="N25" i="9"/>
  <c r="N21" i="9"/>
  <c r="N28" i="8"/>
  <c r="N24" i="8"/>
  <c r="N26" i="8"/>
  <c r="N22" i="8"/>
  <c r="N20" i="7"/>
  <c r="N26" i="6"/>
  <c r="N24" i="6"/>
  <c r="N22" i="6"/>
  <c r="N39" i="5"/>
  <c r="N35" i="5"/>
  <c r="N37" i="5"/>
  <c r="N33" i="5"/>
  <c r="N31" i="5"/>
  <c r="N29" i="5"/>
  <c r="N27" i="5"/>
  <c r="N25" i="5"/>
  <c r="N23" i="5"/>
  <c r="N21" i="5"/>
  <c r="N19" i="5"/>
  <c r="N25" i="4"/>
  <c r="N21" i="4"/>
  <c r="N23" i="4"/>
  <c r="O21" i="2"/>
  <c r="L23" i="9" l="1"/>
  <c r="L25" i="9"/>
  <c r="L27" i="9"/>
  <c r="L29" i="9"/>
  <c r="L21" i="9"/>
  <c r="E19" i="9"/>
  <c r="M30" i="8"/>
  <c r="L30" i="8"/>
  <c r="N20" i="8"/>
  <c r="M24" i="8"/>
  <c r="M26" i="8"/>
  <c r="M28" i="8"/>
  <c r="F31" i="8"/>
  <c r="E31" i="8"/>
  <c r="F30" i="8"/>
  <c r="E30" i="8"/>
  <c r="E24" i="8"/>
  <c r="F29" i="8"/>
  <c r="F26" i="8"/>
  <c r="F27" i="8"/>
  <c r="F28" i="8"/>
  <c r="F25" i="8"/>
  <c r="F23" i="8"/>
  <c r="F22" i="8"/>
  <c r="F21" i="8"/>
  <c r="F20" i="8"/>
  <c r="M22" i="7"/>
  <c r="M28" i="6"/>
  <c r="L28" i="6"/>
  <c r="F23" i="7"/>
  <c r="E23" i="7"/>
  <c r="E22" i="7"/>
  <c r="F21" i="7"/>
  <c r="F20" i="7"/>
  <c r="F19" i="7"/>
  <c r="E30" i="9"/>
  <c r="M29" i="9" s="1"/>
  <c r="N20" i="6"/>
  <c r="M24" i="6"/>
  <c r="M26" i="6"/>
  <c r="M22" i="6"/>
  <c r="M20" i="6"/>
  <c r="M41" i="5"/>
  <c r="L41" i="5"/>
  <c r="M33" i="5"/>
  <c r="M35" i="5"/>
  <c r="M37" i="5"/>
  <c r="M39" i="5"/>
  <c r="M21" i="5"/>
  <c r="M23" i="5"/>
  <c r="M25" i="5"/>
  <c r="M27" i="5"/>
  <c r="M29" i="5"/>
  <c r="M31" i="5"/>
  <c r="M19" i="5"/>
  <c r="M17" i="5"/>
  <c r="L33" i="5"/>
  <c r="L35" i="5"/>
  <c r="L37" i="5"/>
  <c r="L39" i="5"/>
  <c r="L25" i="5"/>
  <c r="L27" i="5"/>
  <c r="L31" i="5"/>
  <c r="L19" i="5"/>
  <c r="F42" i="5"/>
  <c r="F41" i="5"/>
  <c r="L27" i="4"/>
  <c r="N19" i="4"/>
  <c r="M23" i="4"/>
  <c r="M25" i="4"/>
  <c r="L23" i="4"/>
  <c r="L25" i="4"/>
  <c r="F26" i="4"/>
  <c r="F24" i="4"/>
  <c r="F22" i="4"/>
  <c r="F20" i="4"/>
  <c r="M25" i="17"/>
  <c r="N19" i="17"/>
  <c r="G26" i="17"/>
  <c r="H26" i="17"/>
  <c r="I25" i="17"/>
  <c r="N19" i="2"/>
  <c r="M19" i="2"/>
  <c r="O19" i="2" s="1"/>
  <c r="F24" i="2"/>
  <c r="G24" i="2"/>
  <c r="H24" i="2"/>
  <c r="I24" i="2"/>
  <c r="J24" i="2"/>
  <c r="F23" i="2"/>
  <c r="G23" i="2"/>
  <c r="H23" i="2"/>
  <c r="I23" i="2"/>
  <c r="J23" i="2"/>
  <c r="E24" i="2"/>
  <c r="E23" i="2"/>
  <c r="E24" i="6"/>
  <c r="E26" i="6"/>
  <c r="E25" i="5"/>
  <c r="F28" i="4" l="1"/>
  <c r="F18" i="7"/>
  <c r="F22" i="7" s="1"/>
  <c r="E20" i="8"/>
  <c r="E20" i="5" l="1"/>
  <c r="E38" i="5"/>
  <c r="E42" i="5" l="1"/>
  <c r="F20" i="2" l="1"/>
  <c r="F20" i="17"/>
  <c r="E20" i="17" l="1"/>
  <c r="E26" i="17" s="1"/>
  <c r="F26" i="17"/>
  <c r="E21" i="8"/>
  <c r="E24" i="4" l="1"/>
  <c r="E28" i="4" s="1"/>
  <c r="F28" i="5" l="1"/>
  <c r="E19" i="5" l="1"/>
  <c r="E23" i="5"/>
  <c r="E28" i="9"/>
  <c r="M27" i="9" s="1"/>
  <c r="E22" i="9"/>
  <c r="M21" i="9" s="1"/>
  <c r="E26" i="9"/>
  <c r="E20" i="9"/>
  <c r="E41" i="5" l="1"/>
  <c r="H27" i="9"/>
  <c r="E25" i="9"/>
  <c r="F21" i="9"/>
  <c r="F22" i="9"/>
  <c r="E23" i="9"/>
  <c r="F23" i="9" s="1"/>
  <c r="E24" i="9"/>
  <c r="E31" i="9" l="1"/>
  <c r="M25" i="9"/>
  <c r="F24" i="9"/>
  <c r="M23" i="9"/>
  <c r="E32" i="9"/>
  <c r="M31" i="9" s="1"/>
  <c r="F26" i="9"/>
  <c r="F20" i="9" l="1"/>
  <c r="F30" i="9"/>
  <c r="E27" i="6" l="1"/>
  <c r="E23" i="6"/>
  <c r="E29" i="6" l="1"/>
  <c r="C49" i="2"/>
  <c r="I20" i="2" l="1"/>
  <c r="G20" i="2"/>
  <c r="E22" i="2"/>
  <c r="J20" i="2"/>
  <c r="J19" i="2"/>
  <c r="H21" i="17"/>
  <c r="H25" i="17" s="1"/>
  <c r="F19" i="2"/>
  <c r="F21" i="2"/>
  <c r="E20" i="2" l="1"/>
  <c r="G60" i="5"/>
  <c r="G19" i="2"/>
  <c r="G21" i="2"/>
  <c r="L28" i="8" l="1"/>
  <c r="F27" i="6"/>
  <c r="F25" i="6"/>
  <c r="F23" i="6"/>
  <c r="F21" i="6"/>
  <c r="F26" i="6"/>
  <c r="F24" i="6"/>
  <c r="F22" i="6"/>
  <c r="F20" i="6"/>
  <c r="E28" i="6" l="1"/>
  <c r="F28" i="6" s="1"/>
  <c r="F25" i="9" l="1"/>
  <c r="F29" i="9"/>
  <c r="F28" i="9" l="1"/>
  <c r="F32" i="9" s="1"/>
  <c r="E19" i="2" l="1"/>
  <c r="E21" i="2"/>
  <c r="G21" i="17"/>
  <c r="G25" i="17" s="1"/>
  <c r="E21" i="17" l="1"/>
  <c r="F40" i="5"/>
  <c r="F38" i="5"/>
  <c r="F36" i="5"/>
  <c r="F34" i="5"/>
  <c r="F32" i="5"/>
  <c r="F30" i="5"/>
  <c r="F26" i="5"/>
  <c r="F24" i="5"/>
  <c r="F22" i="5"/>
  <c r="F20" i="5"/>
  <c r="F19" i="5" l="1"/>
  <c r="F17" i="5"/>
  <c r="F23" i="17" l="1"/>
  <c r="F25" i="17" s="1"/>
  <c r="F27" i="9" l="1"/>
  <c r="F31" i="9" s="1"/>
  <c r="M19" i="9"/>
  <c r="L19" i="9"/>
  <c r="L31" i="9" l="1"/>
  <c r="N19" i="9"/>
  <c r="E27" i="4"/>
  <c r="M27" i="4" s="1"/>
  <c r="M23" i="17" l="1"/>
  <c r="L23" i="17"/>
  <c r="L21" i="17"/>
  <c r="L25" i="17" s="1"/>
  <c r="F39" i="5"/>
  <c r="F37" i="5"/>
  <c r="F35" i="5"/>
  <c r="F33" i="5"/>
  <c r="F31" i="5"/>
  <c r="F29" i="5"/>
  <c r="F27" i="5"/>
  <c r="F25" i="5"/>
  <c r="F23" i="5"/>
  <c r="F21" i="5"/>
  <c r="L26" i="8" l="1"/>
  <c r="L24" i="8"/>
  <c r="M22" i="8"/>
  <c r="L22" i="8"/>
  <c r="M20" i="8"/>
  <c r="L20" i="8"/>
  <c r="L20" i="7"/>
  <c r="L18" i="7"/>
  <c r="L22" i="6"/>
  <c r="L20" i="6"/>
  <c r="L17" i="5"/>
  <c r="M21" i="4"/>
  <c r="M19" i="4"/>
  <c r="L21" i="4"/>
  <c r="L19" i="4"/>
  <c r="L22" i="7" l="1"/>
  <c r="F29" i="6"/>
  <c r="I27" i="4"/>
  <c r="H27" i="4"/>
  <c r="G27" i="4"/>
  <c r="F25" i="4"/>
  <c r="F23" i="4"/>
  <c r="F21" i="4"/>
  <c r="F27" i="4" s="1"/>
  <c r="F19" i="4"/>
  <c r="N21" i="2"/>
  <c r="M23" i="2" l="1"/>
  <c r="N23" i="2"/>
  <c r="M21" i="17"/>
  <c r="M18" i="7"/>
  <c r="N18" i="7" s="1"/>
  <c r="M20" i="7"/>
  <c r="E19" i="17"/>
  <c r="M19" i="17" l="1"/>
  <c r="E25" i="17"/>
  <c r="I22" i="17" s="1"/>
  <c r="I26" i="17" s="1"/>
</calcChain>
</file>

<file path=xl/comments1.xml><?xml version="1.0" encoding="utf-8"?>
<comments xmlns="http://schemas.openxmlformats.org/spreadsheetml/2006/main">
  <authors>
    <author>usuario</author>
  </authors>
  <commentList>
    <comment ref="F20" authorId="0" shapeId="0">
      <text>
        <r>
          <rPr>
            <b/>
            <sz val="9"/>
            <color indexed="81"/>
            <rFont val="Tahoma"/>
            <family val="2"/>
          </rPr>
          <t>usuario:</t>
        </r>
        <r>
          <rPr>
            <sz val="9"/>
            <color indexed="81"/>
            <rFont val="Tahoma"/>
            <family val="2"/>
          </rPr>
          <t xml:space="preserve">
4407 / 2022 - 493 ,tanque fiscalia 2952, 148073 son del convenio 2085, 450 -2952428866 , 2705 , 2537/2022
</t>
        </r>
      </text>
    </comment>
    <comment ref="G20" authorId="0" shapeId="0">
      <text>
        <r>
          <rPr>
            <b/>
            <sz val="9"/>
            <color indexed="81"/>
            <rFont val="Tahoma"/>
            <family val="2"/>
          </rPr>
          <t>usuario:</t>
        </r>
        <r>
          <rPr>
            <sz val="9"/>
            <color indexed="81"/>
            <rFont val="Tahoma"/>
            <family val="2"/>
          </rPr>
          <t xml:space="preserve">
tanque fiscalia 1584 y el resto edat</t>
        </r>
      </text>
    </comment>
    <comment ref="H20" authorId="0" shapeId="0">
      <text>
        <r>
          <rPr>
            <b/>
            <sz val="9"/>
            <color indexed="81"/>
            <rFont val="Tahoma"/>
            <family val="2"/>
          </rPr>
          <t>usuario:</t>
        </r>
        <r>
          <rPr>
            <sz val="9"/>
            <color indexed="81"/>
            <rFont val="Tahoma"/>
            <family val="2"/>
          </rPr>
          <t xml:space="preserve">
3204 / 2021</t>
        </r>
      </text>
    </comment>
    <comment ref="I20" authorId="0" shapeId="0">
      <text>
        <r>
          <rPr>
            <b/>
            <sz val="9"/>
            <color rgb="FF000000"/>
            <rFont val="Tahoma"/>
            <family val="2"/>
          </rPr>
          <t>usuario:</t>
        </r>
        <r>
          <rPr>
            <sz val="9"/>
            <color rgb="FF000000"/>
            <rFont val="Tahoma"/>
            <family val="2"/>
          </rPr>
          <t xml:space="preserve">
</t>
        </r>
        <r>
          <rPr>
            <sz val="9"/>
            <color rgb="FF000000"/>
            <rFont val="Tahoma"/>
            <family val="2"/>
          </rPr>
          <t xml:space="preserve">450 tanque fiscalia 1411
</t>
        </r>
      </text>
    </comment>
    <comment ref="J20" authorId="0" shapeId="0">
      <text>
        <r>
          <rPr>
            <b/>
            <sz val="9"/>
            <color indexed="81"/>
            <rFont val="Tahoma"/>
            <family val="2"/>
          </rPr>
          <t>usuario:</t>
        </r>
        <r>
          <rPr>
            <sz val="9"/>
            <color indexed="81"/>
            <rFont val="Tahoma"/>
            <family val="2"/>
          </rPr>
          <t xml:space="preserve">
450 tanque 2001
2085 2000</t>
        </r>
      </text>
    </comment>
    <comment ref="B38" authorId="0" shapeId="0">
      <text>
        <r>
          <rPr>
            <b/>
            <sz val="9"/>
            <color indexed="81"/>
            <rFont val="Tahoma"/>
            <family val="2"/>
          </rPr>
          <t>usuario:</t>
        </r>
        <r>
          <rPr>
            <sz val="9"/>
            <color indexed="81"/>
            <rFont val="Tahoma"/>
            <family val="2"/>
          </rPr>
          <t xml:space="preserve">
propios</t>
        </r>
      </text>
    </comment>
    <comment ref="C38" authorId="0" shapeId="0">
      <text>
        <r>
          <rPr>
            <b/>
            <sz val="9"/>
            <color indexed="81"/>
            <rFont val="Tahoma"/>
            <family val="2"/>
          </rPr>
          <t>usuario:</t>
        </r>
        <r>
          <rPr>
            <sz val="9"/>
            <color indexed="81"/>
            <rFont val="Tahoma"/>
            <family val="2"/>
          </rPr>
          <t xml:space="preserve">
tanque de la fisalia 3068741321</t>
        </r>
      </text>
    </comment>
    <comment ref="B39" authorId="0" shapeId="0">
      <text>
        <r>
          <rPr>
            <b/>
            <sz val="9"/>
            <color indexed="81"/>
            <rFont val="Tahoma"/>
            <family val="2"/>
          </rPr>
          <t>usuario:</t>
        </r>
        <r>
          <rPr>
            <sz val="9"/>
            <color indexed="81"/>
            <rFont val="Tahoma"/>
            <family val="2"/>
          </rPr>
          <t xml:space="preserve">
credito</t>
        </r>
      </text>
    </comment>
    <comment ref="C39" authorId="0" shapeId="0">
      <text>
        <r>
          <rPr>
            <b/>
            <sz val="9"/>
            <color indexed="81"/>
            <rFont val="Tahoma"/>
            <family val="2"/>
          </rPr>
          <t>usuario:</t>
        </r>
        <r>
          <rPr>
            <sz val="9"/>
            <color indexed="81"/>
            <rFont val="Tahoma"/>
            <family val="2"/>
          </rPr>
          <t xml:space="preserve">
complementrio</t>
        </r>
      </text>
    </comment>
    <comment ref="B40" authorId="0" shapeId="0">
      <text>
        <r>
          <rPr>
            <b/>
            <sz val="9"/>
            <color indexed="81"/>
            <rFont val="Tahoma"/>
            <family val="2"/>
          </rPr>
          <t>usuario:</t>
        </r>
        <r>
          <rPr>
            <sz val="9"/>
            <color indexed="81"/>
            <rFont val="Tahoma"/>
            <family val="2"/>
          </rPr>
          <t xml:space="preserve">
rentas cedidas del sector electrico</t>
        </r>
      </text>
    </comment>
    <comment ref="B41" authorId="0" shapeId="0">
      <text>
        <r>
          <rPr>
            <b/>
            <sz val="9"/>
            <color indexed="81"/>
            <rFont val="Tahoma"/>
            <family val="2"/>
          </rPr>
          <t>usuario:</t>
        </r>
        <r>
          <rPr>
            <sz val="9"/>
            <color indexed="81"/>
            <rFont val="Tahoma"/>
            <family val="2"/>
          </rPr>
          <t xml:space="preserve">
r.b. sgp agua potable</t>
        </r>
      </text>
    </comment>
    <comment ref="B42" authorId="0" shapeId="0">
      <text>
        <r>
          <rPr>
            <b/>
            <sz val="9"/>
            <color indexed="81"/>
            <rFont val="Tahoma"/>
            <family val="2"/>
          </rPr>
          <t>usuario:</t>
        </r>
        <r>
          <rPr>
            <sz val="9"/>
            <color indexed="81"/>
            <rFont val="Tahoma"/>
            <family val="2"/>
          </rPr>
          <t xml:space="preserve">
R.B. sgp libre destinacion</t>
        </r>
      </text>
    </comment>
    <comment ref="C42" authorId="0" shapeId="0">
      <text>
        <r>
          <rPr>
            <b/>
            <sz val="9"/>
            <color indexed="81"/>
            <rFont val="Tahoma"/>
            <family val="2"/>
          </rPr>
          <t>usuario:</t>
        </r>
        <r>
          <rPr>
            <sz val="9"/>
            <color indexed="81"/>
            <rFont val="Tahoma"/>
            <family val="2"/>
          </rPr>
          <t xml:space="preserve">
tanque fiscalia</t>
        </r>
      </text>
    </comment>
    <comment ref="B43" authorId="0" shapeId="0">
      <text>
        <r>
          <rPr>
            <b/>
            <sz val="9"/>
            <color indexed="81"/>
            <rFont val="Tahoma"/>
            <family val="2"/>
          </rPr>
          <t>usuario:</t>
        </r>
        <r>
          <rPr>
            <sz val="9"/>
            <color indexed="81"/>
            <rFont val="Tahoma"/>
            <family val="2"/>
          </rPr>
          <t xml:space="preserve">
impuestos gaseoducto yoleoductos</t>
        </r>
      </text>
    </comment>
    <comment ref="C43" authorId="0" shapeId="0">
      <text>
        <r>
          <rPr>
            <b/>
            <sz val="9"/>
            <color indexed="81"/>
            <rFont val="Tahoma"/>
            <family val="2"/>
          </rPr>
          <t>usuario:</t>
        </r>
        <r>
          <rPr>
            <sz val="9"/>
            <color indexed="81"/>
            <rFont val="Tahoma"/>
            <family val="2"/>
          </rPr>
          <t xml:space="preserve">
tanque de la fiscalia </t>
        </r>
      </text>
    </comment>
    <comment ref="B44" authorId="0" shapeId="0">
      <text>
        <r>
          <rPr>
            <b/>
            <sz val="9"/>
            <color indexed="81"/>
            <rFont val="Tahoma"/>
            <family val="2"/>
          </rPr>
          <t>usuario:</t>
        </r>
        <r>
          <rPr>
            <sz val="9"/>
            <color indexed="81"/>
            <rFont val="Tahoma"/>
            <family val="2"/>
          </rPr>
          <t xml:space="preserve">
INCENTIVO POR APROVECHAMIENTO DE RESIDUOS SÓLIDOS </t>
        </r>
      </text>
    </comment>
    <comment ref="C44" authorId="0" shapeId="0">
      <text>
        <r>
          <rPr>
            <b/>
            <sz val="9"/>
            <color indexed="81"/>
            <rFont val="Tahoma"/>
            <family val="2"/>
          </rPr>
          <t>usuario:</t>
        </r>
        <r>
          <rPr>
            <sz val="9"/>
            <color indexed="81"/>
            <rFont val="Tahoma"/>
            <family val="2"/>
          </rPr>
          <t xml:space="preserve">
2001642282 para el tanque</t>
        </r>
      </text>
    </comment>
    <comment ref="B47" authorId="0" shapeId="0">
      <text>
        <r>
          <rPr>
            <b/>
            <sz val="9"/>
            <color indexed="81"/>
            <rFont val="Tahoma"/>
            <family val="2"/>
          </rPr>
          <t>usuario:</t>
        </r>
        <r>
          <rPr>
            <sz val="9"/>
            <color indexed="81"/>
            <rFont val="Tahoma"/>
            <family val="2"/>
          </rPr>
          <t xml:space="preserve">
sgp</t>
        </r>
      </text>
    </comment>
  </commentList>
</comments>
</file>

<file path=xl/comments2.xml><?xml version="1.0" encoding="utf-8"?>
<comments xmlns="http://schemas.openxmlformats.org/spreadsheetml/2006/main">
  <authors>
    <author>usuario</author>
    <author>RICHI</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490 -1961</t>
        </r>
      </text>
    </comment>
    <comment ref="I21" authorId="0" shapeId="0">
      <text>
        <r>
          <rPr>
            <b/>
            <sz val="9"/>
            <color indexed="81"/>
            <rFont val="Tahoma"/>
            <family val="2"/>
          </rPr>
          <t>usuario:</t>
        </r>
        <r>
          <rPr>
            <sz val="9"/>
            <color indexed="81"/>
            <rFont val="Tahoma"/>
            <family val="2"/>
          </rPr>
          <t xml:space="preserve">
rentas cedidas del sector electrico
 </t>
        </r>
      </text>
    </comment>
    <comment ref="E24" authorId="1" shapeId="0">
      <text>
        <r>
          <rPr>
            <sz val="10"/>
            <color rgb="FF000000"/>
            <rFont val="Arial"/>
            <family val="2"/>
          </rPr>
          <t xml:space="preserve">pago tasa retributiva, pago seguimiento 
</t>
        </r>
      </text>
    </comment>
  </commentList>
</comments>
</file>

<file path=xl/comments3.xml><?xml version="1.0" encoding="utf-8"?>
<comments xmlns="http://schemas.openxmlformats.org/spreadsheetml/2006/main">
  <authors>
    <author>ROCIO</author>
  </authors>
  <commentList>
    <comment ref="E20" authorId="0" shapeId="0">
      <text>
        <r>
          <rPr>
            <b/>
            <sz val="9"/>
            <color rgb="FF000000"/>
            <rFont val="Tahoma"/>
            <family val="2"/>
          </rPr>
          <t>ROCIO:</t>
        </r>
        <r>
          <rPr>
            <sz val="9"/>
            <color rgb="FF000000"/>
            <rFont val="Tahoma"/>
            <family val="2"/>
          </rPr>
          <t xml:space="preserve">
</t>
        </r>
        <r>
          <rPr>
            <sz val="9"/>
            <color rgb="FF000000"/>
            <rFont val="Tahoma"/>
            <family val="2"/>
          </rPr>
          <t>1451</t>
        </r>
      </text>
    </comment>
    <comment ref="E22" authorId="0" shapeId="0">
      <text>
        <r>
          <rPr>
            <b/>
            <sz val="9"/>
            <color rgb="FF000000"/>
            <rFont val="Tahoma"/>
            <family val="2"/>
          </rPr>
          <t>ROCIO:</t>
        </r>
        <r>
          <rPr>
            <sz val="9"/>
            <color rgb="FF000000"/>
            <rFont val="Tahoma"/>
            <family val="2"/>
          </rPr>
          <t xml:space="preserve">
</t>
        </r>
        <r>
          <rPr>
            <sz val="9"/>
            <color rgb="FF000000"/>
            <rFont val="Tahoma"/>
            <family val="2"/>
          </rPr>
          <t>538</t>
        </r>
      </text>
    </comment>
    <comment ref="E24" authorId="0" shapeId="0">
      <text>
        <r>
          <rPr>
            <b/>
            <sz val="9"/>
            <color rgb="FF000000"/>
            <rFont val="Tahoma"/>
            <family val="2"/>
          </rPr>
          <t>ROCIO:</t>
        </r>
        <r>
          <rPr>
            <sz val="9"/>
            <color rgb="FF000000"/>
            <rFont val="Tahoma"/>
            <family val="2"/>
          </rPr>
          <t xml:space="preserve">
</t>
        </r>
        <r>
          <rPr>
            <sz val="9"/>
            <color rgb="FF000000"/>
            <rFont val="Tahoma"/>
            <family val="2"/>
          </rPr>
          <t>711,1711,1107</t>
        </r>
      </text>
    </comment>
    <comment ref="E26" authorId="0" shapeId="0">
      <text>
        <r>
          <rPr>
            <b/>
            <sz val="9"/>
            <color rgb="FF000000"/>
            <rFont val="Tahoma"/>
            <family val="2"/>
          </rPr>
          <t>ROCIO:</t>
        </r>
        <r>
          <rPr>
            <sz val="9"/>
            <color rgb="FF000000"/>
            <rFont val="Tahoma"/>
            <family val="2"/>
          </rPr>
          <t xml:space="preserve">
</t>
        </r>
        <r>
          <rPr>
            <sz val="9"/>
            <color rgb="FF000000"/>
            <rFont val="Tahoma"/>
            <family val="2"/>
          </rPr>
          <t>550</t>
        </r>
      </text>
    </comment>
  </commentList>
</comments>
</file>

<file path=xl/comments4.xml><?xml version="1.0" encoding="utf-8"?>
<comments xmlns="http://schemas.openxmlformats.org/spreadsheetml/2006/main">
  <authors>
    <author>usuario</author>
    <author>ROCIO</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 xml:space="preserve">120,125,128,305,310,528,561,872,1756,1849,2225,2720,2222,2769
</t>
        </r>
        <r>
          <rPr>
            <sz val="9"/>
            <color rgb="FF000000"/>
            <rFont val="Tahoma"/>
            <family val="2"/>
          </rPr>
          <t xml:space="preserve">
</t>
        </r>
      </text>
    </comment>
    <comment ref="E22" authorId="1" shapeId="0">
      <text>
        <r>
          <rPr>
            <b/>
            <sz val="9"/>
            <color rgb="FF000000"/>
            <rFont val="Tahoma"/>
            <family val="2"/>
          </rPr>
          <t>ROCIO:728 - 1089-1771,2337,2358,2357</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E24" authorId="1" shapeId="0">
      <text>
        <r>
          <rPr>
            <b/>
            <sz val="9"/>
            <color indexed="81"/>
            <rFont val="Tahoma"/>
            <family val="2"/>
          </rPr>
          <t>ROCIO:</t>
        </r>
        <r>
          <rPr>
            <sz val="9"/>
            <color indexed="81"/>
            <rFont val="Tahoma"/>
            <family val="2"/>
          </rPr>
          <t xml:space="preserve">
    515-873
1393-1703-1873-2436-2460-2009</t>
        </r>
      </text>
    </comment>
    <comment ref="E26" authorId="1" shapeId="0">
      <text>
        <r>
          <rPr>
            <b/>
            <sz val="9"/>
            <color indexed="81"/>
            <rFont val="Tahoma"/>
            <family val="2"/>
          </rPr>
          <t>ROCIO:</t>
        </r>
        <r>
          <rPr>
            <sz val="9"/>
            <color indexed="81"/>
            <rFont val="Tahoma"/>
            <family val="2"/>
          </rPr>
          <t xml:space="preserve">
127 -1704</t>
        </r>
      </text>
    </comment>
    <comment ref="E28" authorId="1" shapeId="0">
      <text>
        <r>
          <rPr>
            <b/>
            <sz val="9"/>
            <color rgb="FF000000"/>
            <rFont val="Tahoma"/>
            <family val="2"/>
          </rPr>
          <t>ROCIO:</t>
        </r>
        <r>
          <rPr>
            <sz val="9"/>
            <color rgb="FF000000"/>
            <rFont val="Tahoma"/>
            <family val="2"/>
          </rPr>
          <t xml:space="preserve">
</t>
        </r>
        <r>
          <rPr>
            <sz val="9"/>
            <color rgb="FF000000"/>
            <rFont val="Tahoma"/>
            <family val="2"/>
          </rPr>
          <t>513</t>
        </r>
      </text>
    </comment>
    <comment ref="E30" authorId="1" shapeId="0">
      <text>
        <r>
          <rPr>
            <b/>
            <sz val="9"/>
            <color indexed="81"/>
            <rFont val="Tahoma"/>
            <family val="2"/>
          </rPr>
          <t xml:space="preserve">ROCIO: 731-1282-1663-2585-2755
</t>
        </r>
        <r>
          <rPr>
            <sz val="9"/>
            <color indexed="81"/>
            <rFont val="Tahoma"/>
            <family val="2"/>
          </rPr>
          <t xml:space="preserve">
</t>
        </r>
      </text>
    </comment>
    <comment ref="E32" authorId="1" shapeId="0">
      <text>
        <r>
          <rPr>
            <b/>
            <sz val="9"/>
            <color indexed="81"/>
            <rFont val="Tahoma"/>
            <family val="2"/>
          </rPr>
          <t>ROCIO:</t>
        </r>
        <r>
          <rPr>
            <sz val="9"/>
            <color indexed="81"/>
            <rFont val="Tahoma"/>
            <family val="2"/>
          </rPr>
          <t xml:space="preserve">
172 -1280
2240</t>
        </r>
      </text>
    </comment>
    <comment ref="E34" authorId="1" shapeId="0">
      <text>
        <r>
          <rPr>
            <b/>
            <sz val="9"/>
            <color indexed="81"/>
            <rFont val="Tahoma"/>
            <family val="2"/>
          </rPr>
          <t>ROCIO: 640</t>
        </r>
        <r>
          <rPr>
            <sz val="9"/>
            <color indexed="81"/>
            <rFont val="Tahoma"/>
            <family val="2"/>
          </rPr>
          <t xml:space="preserve">
2382
</t>
        </r>
      </text>
    </comment>
    <comment ref="E36" authorId="1" shapeId="0">
      <text>
        <r>
          <rPr>
            <b/>
            <sz val="9"/>
            <color indexed="81"/>
            <rFont val="Tahoma"/>
            <family val="2"/>
          </rPr>
          <t>ROCIO:</t>
        </r>
        <r>
          <rPr>
            <sz val="9"/>
            <color indexed="81"/>
            <rFont val="Tahoma"/>
            <family val="2"/>
          </rPr>
          <t xml:space="preserve">
516 -730
2752-2223</t>
        </r>
      </text>
    </comment>
    <comment ref="E38" authorId="1" shapeId="0">
      <text>
        <r>
          <rPr>
            <b/>
            <sz val="9"/>
            <color indexed="81"/>
            <rFont val="Tahoma"/>
            <family val="2"/>
          </rPr>
          <t>ROCIO:</t>
        </r>
        <r>
          <rPr>
            <sz val="9"/>
            <color indexed="81"/>
            <rFont val="Tahoma"/>
            <family val="2"/>
          </rPr>
          <t xml:space="preserve">
785 </t>
        </r>
      </text>
    </comment>
    <comment ref="E40" authorId="0" shapeId="0">
      <text>
        <r>
          <rPr>
            <b/>
            <sz val="9"/>
            <color indexed="81"/>
            <rFont val="Tahoma"/>
            <family val="2"/>
          </rPr>
          <t>usuario:</t>
        </r>
        <r>
          <rPr>
            <sz val="9"/>
            <color indexed="81"/>
            <rFont val="Tahoma"/>
            <family val="2"/>
          </rPr>
          <t xml:space="preserve">
111</t>
        </r>
      </text>
    </comment>
  </commentList>
</comments>
</file>

<file path=xl/comments5.xml><?xml version="1.0" encoding="utf-8"?>
<comments xmlns="http://schemas.openxmlformats.org/spreadsheetml/2006/main">
  <authors>
    <author>RICHI</author>
    <author>ROCIO</author>
    <author>usuario</author>
  </authors>
  <commentList>
    <comment ref="E21" authorId="0" shapeId="0">
      <text>
        <r>
          <rPr>
            <sz val="11"/>
            <color rgb="FF000000"/>
            <rFont val="Helvetica Neue"/>
            <family val="2"/>
          </rPr>
          <t>419 -2706</t>
        </r>
      </text>
    </comment>
    <comment ref="E23" authorId="1" shapeId="0">
      <text>
        <r>
          <rPr>
            <b/>
            <sz val="9"/>
            <color rgb="FF000000"/>
            <rFont val="Tahoma"/>
            <family val="2"/>
          </rPr>
          <t>ROCIO:</t>
        </r>
        <r>
          <rPr>
            <sz val="9"/>
            <color rgb="FF000000"/>
            <rFont val="Tahoma"/>
            <family val="2"/>
          </rPr>
          <t xml:space="preserve">
</t>
        </r>
        <r>
          <rPr>
            <sz val="9"/>
            <color rgb="FF000000"/>
            <rFont val="Tahoma"/>
            <family val="2"/>
          </rPr>
          <t>112 , 1810</t>
        </r>
      </text>
    </comment>
    <comment ref="E25" authorId="2" shapeId="0">
      <text>
        <r>
          <rPr>
            <b/>
            <sz val="9"/>
            <color rgb="FF000000"/>
            <rFont val="Tahoma"/>
            <family val="2"/>
          </rPr>
          <t>usuario:</t>
        </r>
        <r>
          <rPr>
            <sz val="9"/>
            <color rgb="FF000000"/>
            <rFont val="Tahoma"/>
            <family val="2"/>
          </rPr>
          <t xml:space="preserve">
</t>
        </r>
        <r>
          <rPr>
            <sz val="9"/>
            <color rgb="FF000000"/>
            <rFont val="Tahoma"/>
            <family val="2"/>
          </rPr>
          <t>518 , 2068,2543</t>
        </r>
      </text>
    </comment>
    <comment ref="E27" authorId="2" shapeId="0">
      <text>
        <r>
          <rPr>
            <b/>
            <sz val="9"/>
            <color rgb="FF000000"/>
            <rFont val="Tahoma"/>
            <family val="2"/>
          </rPr>
          <t>usuario:</t>
        </r>
        <r>
          <rPr>
            <sz val="9"/>
            <color rgb="FF000000"/>
            <rFont val="Tahoma"/>
            <family val="2"/>
          </rPr>
          <t xml:space="preserve">
</t>
        </r>
        <r>
          <rPr>
            <sz val="9"/>
            <color rgb="FF000000"/>
            <rFont val="Tahoma"/>
            <family val="2"/>
          </rPr>
          <t xml:space="preserve">871
</t>
        </r>
        <r>
          <rPr>
            <sz val="9"/>
            <color rgb="FF000000"/>
            <rFont val="Tahoma"/>
            <family val="2"/>
          </rPr>
          <t>1705 , 1090</t>
        </r>
      </text>
    </comment>
  </commentList>
</comments>
</file>

<file path=xl/comments6.xml><?xml version="1.0" encoding="utf-8"?>
<comments xmlns="http://schemas.openxmlformats.org/spreadsheetml/2006/main">
  <authors>
    <author>RICHI</author>
  </authors>
  <commentList>
    <comment ref="E19" authorId="0" shapeId="0">
      <text>
        <r>
          <rPr>
            <sz val="11"/>
            <color rgb="FF000000"/>
            <rFont val="Helvetica Neue"/>
            <family val="2"/>
          </rPr>
          <t xml:space="preserve">RICHI:
</t>
        </r>
        <r>
          <rPr>
            <sz val="11"/>
            <color rgb="FF000000"/>
            <rFont val="Helvetica Neue"/>
            <family val="2"/>
          </rPr>
          <t xml:space="preserve">642
</t>
        </r>
        <r>
          <rPr>
            <sz val="11"/>
            <color rgb="FF000000"/>
            <rFont val="Helvetica Neue"/>
            <family val="2"/>
          </rPr>
          <t>2312</t>
        </r>
      </text>
    </comment>
    <comment ref="E21" authorId="0" shapeId="0">
      <text>
        <r>
          <rPr>
            <sz val="11"/>
            <color rgb="FF000000"/>
            <rFont val="Helvetica Neue"/>
            <family val="2"/>
          </rPr>
          <t xml:space="preserve">RICHI:
</t>
        </r>
        <r>
          <rPr>
            <sz val="11"/>
            <color rgb="FF000000"/>
            <rFont val="Helvetica Neue"/>
            <family val="2"/>
          </rPr>
          <t xml:space="preserve">514
</t>
        </r>
        <r>
          <rPr>
            <sz val="11"/>
            <color rgb="FF000000"/>
            <rFont val="Helvetica Neue"/>
            <family val="2"/>
          </rPr>
          <t>2349</t>
        </r>
      </text>
    </comment>
  </commentList>
</comments>
</file>

<file path=xl/comments7.xml><?xml version="1.0" encoding="utf-8"?>
<comments xmlns="http://schemas.openxmlformats.org/spreadsheetml/2006/main">
  <authors>
    <author>acer</author>
    <author>usuario</author>
    <author>ROCIO</author>
  </authors>
  <commentList>
    <comment ref="E21" authorId="0" shapeId="0">
      <text>
        <r>
          <rPr>
            <sz val="11"/>
            <color rgb="FF000000"/>
            <rFont val="Helvetica Neue"/>
            <family val="2"/>
          </rPr>
          <t xml:space="preserve">acer:
</t>
        </r>
        <r>
          <rPr>
            <sz val="11"/>
            <color rgb="FF000000"/>
            <rFont val="Helvetica Neue"/>
            <family val="2"/>
          </rPr>
          <t>734,2213,2542,820,2459</t>
        </r>
      </text>
    </comment>
    <comment ref="E23" authorId="0" shapeId="0">
      <text>
        <r>
          <rPr>
            <sz val="11"/>
            <color rgb="FF000000"/>
            <rFont val="Helvetica Neue"/>
            <family val="2"/>
          </rPr>
          <t>acer: 420</t>
        </r>
      </text>
    </comment>
    <comment ref="E25" authorId="1" shapeId="0">
      <text>
        <r>
          <rPr>
            <b/>
            <sz val="9"/>
            <color rgb="FF000000"/>
            <rFont val="Tahoma"/>
            <family val="2"/>
          </rPr>
          <t>usuario:</t>
        </r>
        <r>
          <rPr>
            <sz val="9"/>
            <color rgb="FF000000"/>
            <rFont val="Tahoma"/>
            <family val="2"/>
          </rPr>
          <t xml:space="preserve">
</t>
        </r>
        <r>
          <rPr>
            <sz val="9"/>
            <color rgb="FF000000"/>
            <rFont val="Tahoma"/>
            <family val="2"/>
          </rPr>
          <t>1850</t>
        </r>
      </text>
    </comment>
    <comment ref="E27" authorId="2" shapeId="0">
      <text>
        <r>
          <rPr>
            <b/>
            <sz val="9"/>
            <color rgb="FF000000"/>
            <rFont val="Tahoma"/>
            <family val="2"/>
          </rPr>
          <t>ROCIO:</t>
        </r>
        <r>
          <rPr>
            <sz val="9"/>
            <color rgb="FF000000"/>
            <rFont val="Tahoma"/>
            <family val="2"/>
          </rPr>
          <t xml:space="preserve">
</t>
        </r>
        <r>
          <rPr>
            <sz val="9"/>
            <color rgb="FF000000"/>
            <rFont val="Tahoma"/>
            <family val="2"/>
          </rPr>
          <t>1770</t>
        </r>
      </text>
    </comment>
    <comment ref="E29" authorId="1" shapeId="0">
      <text>
        <r>
          <rPr>
            <b/>
            <sz val="9"/>
            <color rgb="FF000000"/>
            <rFont val="Tahoma"/>
            <family val="2"/>
          </rPr>
          <t>usuario:</t>
        </r>
        <r>
          <rPr>
            <sz val="9"/>
            <color rgb="FF000000"/>
            <rFont val="Tahoma"/>
            <family val="2"/>
          </rPr>
          <t xml:space="preserve">
</t>
        </r>
        <r>
          <rPr>
            <sz val="9"/>
            <color rgb="FF000000"/>
            <rFont val="Tahoma"/>
            <family val="2"/>
          </rPr>
          <t>1332</t>
        </r>
      </text>
    </comment>
  </commentList>
</comments>
</file>

<file path=xl/comments8.xml><?xml version="1.0" encoding="utf-8"?>
<comments xmlns="http://schemas.openxmlformats.org/spreadsheetml/2006/main">
  <authors>
    <author>usuario</author>
  </authors>
  <commentList>
    <comment ref="E20" authorId="0" shapeId="0">
      <text>
        <r>
          <rPr>
            <b/>
            <sz val="9"/>
            <color rgb="FF000000"/>
            <rFont val="Tahoma"/>
            <family val="2"/>
          </rPr>
          <t>usuario:</t>
        </r>
        <r>
          <rPr>
            <sz val="9"/>
            <color rgb="FF000000"/>
            <rFont val="Tahoma"/>
            <family val="2"/>
          </rPr>
          <t xml:space="preserve">
</t>
        </r>
        <r>
          <rPr>
            <sz val="9"/>
            <color rgb="FF000000"/>
            <rFont val="Tahoma"/>
            <family val="2"/>
          </rPr>
          <t>1330,2047,729,681,613,1281,1149,2234,2612,2321,2313,1621,1387</t>
        </r>
      </text>
    </comment>
    <comment ref="E22" authorId="0" shapeId="0">
      <text>
        <r>
          <rPr>
            <b/>
            <sz val="9"/>
            <color rgb="FF000000"/>
            <rFont val="Tahoma"/>
            <family val="2"/>
          </rPr>
          <t>usuario:</t>
        </r>
        <r>
          <rPr>
            <sz val="9"/>
            <color rgb="FF000000"/>
            <rFont val="Tahoma"/>
            <family val="2"/>
          </rPr>
          <t xml:space="preserve">
</t>
        </r>
        <r>
          <rPr>
            <sz val="9"/>
            <color rgb="FF000000"/>
            <rFont val="Tahoma"/>
            <family val="2"/>
          </rPr>
          <t>311</t>
        </r>
      </text>
    </comment>
    <comment ref="E24" authorId="0" shapeId="0">
      <text>
        <r>
          <rPr>
            <b/>
            <sz val="9"/>
            <color rgb="FF000000"/>
            <rFont val="Tahoma"/>
            <family val="2"/>
          </rPr>
          <t>usuario:</t>
        </r>
        <r>
          <rPr>
            <sz val="9"/>
            <color rgb="FF000000"/>
            <rFont val="Tahoma"/>
            <family val="2"/>
          </rPr>
          <t xml:space="preserve">
</t>
        </r>
        <r>
          <rPr>
            <sz val="9"/>
            <color rgb="FF000000"/>
            <rFont val="Tahoma"/>
            <family val="2"/>
          </rPr>
          <t>1331 ,1394</t>
        </r>
      </text>
    </comment>
    <comment ref="E26" authorId="0" shapeId="0">
      <text>
        <r>
          <rPr>
            <b/>
            <sz val="9"/>
            <color rgb="FF000000"/>
            <rFont val="Tahoma"/>
            <family val="2"/>
          </rPr>
          <t>usuario:</t>
        </r>
        <r>
          <rPr>
            <sz val="9"/>
            <color rgb="FF000000"/>
            <rFont val="Tahoma"/>
            <family val="2"/>
          </rPr>
          <t xml:space="preserve">
</t>
        </r>
        <r>
          <rPr>
            <sz val="9"/>
            <color rgb="FF000000"/>
            <rFont val="Tahoma"/>
            <family val="2"/>
          </rPr>
          <t xml:space="preserve">614-418-2233 -1852-1279-727-641-811
</t>
        </r>
        <r>
          <rPr>
            <sz val="9"/>
            <color rgb="FF000000"/>
            <rFont val="Tahoma"/>
            <family val="2"/>
          </rPr>
          <t xml:space="preserve">-1283-1816-1800,1975,2074,643,517
</t>
        </r>
      </text>
    </comment>
    <comment ref="E28" authorId="0" shapeId="0">
      <text>
        <r>
          <rPr>
            <b/>
            <sz val="9"/>
            <color rgb="FF000000"/>
            <rFont val="Tahoma"/>
            <family val="2"/>
          </rPr>
          <t>usuario:</t>
        </r>
        <r>
          <rPr>
            <sz val="9"/>
            <color rgb="FF000000"/>
            <rFont val="Tahoma"/>
            <family val="2"/>
          </rPr>
          <t xml:space="preserve">
</t>
        </r>
        <r>
          <rPr>
            <sz val="9"/>
            <color rgb="FF000000"/>
            <rFont val="Tahoma"/>
            <family val="2"/>
          </rPr>
          <t>309-325</t>
        </r>
      </text>
    </comment>
    <comment ref="E30" authorId="0" shapeId="0">
      <text>
        <r>
          <rPr>
            <b/>
            <sz val="9"/>
            <color rgb="FF000000"/>
            <rFont val="Tahoma"/>
            <family val="2"/>
          </rPr>
          <t>usuario:</t>
        </r>
        <r>
          <rPr>
            <sz val="9"/>
            <color rgb="FF000000"/>
            <rFont val="Tahoma"/>
            <family val="2"/>
          </rPr>
          <t xml:space="preserve">
</t>
        </r>
        <r>
          <rPr>
            <sz val="9"/>
            <color rgb="FF000000"/>
            <rFont val="Tahoma"/>
            <family val="2"/>
          </rPr>
          <t>1594 , adicion al 4176 /  2022</t>
        </r>
      </text>
    </comment>
  </commentList>
</comments>
</file>

<file path=xl/sharedStrings.xml><?xml version="1.0" encoding="utf-8"?>
<sst xmlns="http://schemas.openxmlformats.org/spreadsheetml/2006/main" count="911" uniqueCount="404">
  <si>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</si>
  <si>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</si>
  <si>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</si>
  <si>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</si>
  <si>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Agua Potable</t>
  </si>
  <si>
    <t>Tabla 1</t>
  </si>
  <si>
    <r>
      <rPr>
        <b/>
        <sz val="16"/>
        <color indexed="8"/>
        <rFont val="Arial"/>
        <family val="2"/>
      </rPr>
      <t>Version:</t>
    </r>
    <r>
      <rPr>
        <sz val="16"/>
        <color indexed="8"/>
        <rFont val="Arial"/>
        <family val="2"/>
      </rPr>
      <t xml:space="preserve"> 01</t>
    </r>
  </si>
  <si>
    <r>
      <rPr>
        <b/>
        <sz val="16"/>
        <color indexed="8"/>
        <rFont val="Arial"/>
        <family val="2"/>
      </rPr>
      <t>FORMATO:</t>
    </r>
    <r>
      <rPr>
        <sz val="16"/>
        <color indexed="8"/>
        <rFont val="Arial"/>
        <family val="2"/>
      </rPr>
      <t xml:space="preserve"> PLAN DE ACCION</t>
    </r>
  </si>
  <si>
    <r>
      <rPr>
        <b/>
        <sz val="16"/>
        <color indexed="8"/>
        <rFont val="Arial"/>
        <family val="2"/>
      </rPr>
      <t xml:space="preserve">Fecha: </t>
    </r>
    <r>
      <rPr>
        <sz val="16"/>
        <color indexed="8"/>
        <rFont val="Arial"/>
        <family val="2"/>
      </rPr>
      <t>31/08/2017</t>
    </r>
  </si>
  <si>
    <r>
      <rPr>
        <b/>
        <sz val="16"/>
        <color indexed="8"/>
        <rFont val="Arial"/>
        <family val="2"/>
      </rPr>
      <t xml:space="preserve">Pagina: </t>
    </r>
    <r>
      <rPr>
        <sz val="16"/>
        <color indexed="8"/>
        <rFont val="Arial"/>
        <family val="2"/>
      </rPr>
      <t>1 de  1</t>
    </r>
  </si>
  <si>
    <t>SECRETARÍA / ENTIDAD:           SECRETARIA DE AMBIENTE Y GESTION DEL RIESGO                                                / GRUPO: DIRECCION DE AMBIENTE , AGUA Y CAMBIO CLIMATICO</t>
  </si>
  <si>
    <t xml:space="preserve">FECHA DE PROGRAMACION: </t>
  </si>
  <si>
    <t>DIMENSION: AMBIENTAL</t>
  </si>
  <si>
    <t>PROCESO: Gestion Ambiental</t>
  </si>
  <si>
    <t>SECTOR: Agua Potable y Saneamiento Básico</t>
  </si>
  <si>
    <t>Objetivos: Mejorar la infraestructura de los acueductos de la zona rural y urbana del municipio de ibagué..</t>
  </si>
  <si>
    <t xml:space="preserve">RELACION DE CONTRATOS Y CONVENIOS </t>
  </si>
  <si>
    <t>PROGRAMA:ACCESO DE LA POBLACION A LOS SERVICIOS DE AGUA POTABLE Y SANEAMIENTO BASICO</t>
  </si>
  <si>
    <t>No</t>
  </si>
  <si>
    <t>OBJETO</t>
  </si>
  <si>
    <t>VALOR</t>
  </si>
  <si>
    <t>SUBPROGRAMA: Ibagué Vibra, con Calidad, Continuidad y Cobertura en Agua Potable</t>
  </si>
  <si>
    <t>DEPENDENCIA / GRUPO: Dirección de ambiente,agua y cambio climático</t>
  </si>
  <si>
    <t>PROYECTO: INTEGRACIÓN DE LA POBLACIÓN A LOS SERVICIOS DE AGUA POTABLE Y SANEAMIENTO BÁSICO IBAGUÉ</t>
  </si>
  <si>
    <t>CODIGO BPPIM:2020730010019</t>
  </si>
  <si>
    <t>PRINCIPALES ACTIVIDADES</t>
  </si>
  <si>
    <t>UNIDAD DE MEDIDA</t>
  </si>
  <si>
    <t>CANT.</t>
  </si>
  <si>
    <t>COSTO TOTAL ( MILES DE PESOS)</t>
  </si>
  <si>
    <t>FUENTES DE FINANCIACION ( EN MILES DE $)</t>
  </si>
  <si>
    <t>PROGRAMACION (dd/mm/aa)</t>
  </si>
  <si>
    <t>INDICADORES DE GESTION</t>
  </si>
  <si>
    <t>MPIO</t>
  </si>
  <si>
    <t>SGP</t>
  </si>
  <si>
    <t>REGALIAS</t>
  </si>
  <si>
    <t>OTROS</t>
  </si>
  <si>
    <t xml:space="preserve">INICIO </t>
  </si>
  <si>
    <t>TERMINACION</t>
  </si>
  <si>
    <t>INDICE FISICO</t>
  </si>
  <si>
    <t>INDICE INVERSION</t>
  </si>
  <si>
    <t>EFICIENCIA</t>
  </si>
  <si>
    <t>Mejorar, optimizar y brindar apoyo técnico a acueductos de la zona rural y urbana.</t>
  </si>
  <si>
    <t>P</t>
  </si>
  <si>
    <t>Nº de Acueductos mejorados y optimizados zona rural y urbana</t>
  </si>
  <si>
    <t>E</t>
  </si>
  <si>
    <t>Transferencia de Recursos por concepto de Subsidios de los Servicios Públicos de Acueductos y Alcantarillado para La Zona Rural y Urbana.</t>
  </si>
  <si>
    <t xml:space="preserve">Nº de Transferencias por conceptos de subsidios </t>
  </si>
  <si>
    <t>TOTAL  PLAN  DE  ACCION</t>
  </si>
  <si>
    <t>METAS DE RESULTADO</t>
  </si>
  <si>
    <t>METAS DE PRODUCTO</t>
  </si>
  <si>
    <t>INDICADOR</t>
  </si>
  <si>
    <t>SECRETARIO DESPACHO / GERENTE</t>
  </si>
  <si>
    <t>Aumentar la cobertura de acueducto en la zona urbana</t>
  </si>
  <si>
    <t xml:space="preserve">Efectuar pagos de subsidios anuales a 13 operadores. </t>
  </si>
  <si>
    <t>Operadores con subsidios pagados</t>
  </si>
  <si>
    <t xml:space="preserve">P </t>
  </si>
  <si>
    <t>Disminuir el índice de riesgo de calidad de agua ponderado (IRCA) acueductos comunitarios</t>
  </si>
  <si>
    <t xml:space="preserve">Mejorar y optimizar acueductos comunitarios en la zona urbana. </t>
  </si>
  <si>
    <t>Acueductos comunitarios  mejorados y optimizados</t>
  </si>
  <si>
    <t xml:space="preserve">NOMBRE: </t>
  </si>
  <si>
    <t>FIRMA</t>
  </si>
  <si>
    <t xml:space="preserve">NOMBRE JEFE GRUPO: </t>
  </si>
  <si>
    <t>Saneamiento Básico</t>
  </si>
  <si>
    <t>PROCESO: PLANEACION ESTRATEGICA Y TERRITORIAL</t>
  </si>
  <si>
    <t>SECRETARÍA / ENTIDAD: Secretaria de ambiente y gestion del riesgo</t>
  </si>
  <si>
    <t>PROCESO: Gestion  Ambiental</t>
  </si>
  <si>
    <t>Objetivos:Mejorar la infraestructura de los acueductos de la zona rural y urbana del municipio de ibagué..</t>
  </si>
  <si>
    <t xml:space="preserve">PROGRAMA:ACCESO DE LA POBLACION A LOS SERVICIOS DE AGUA POTABLE Y SANEAMIENTO BASICO
</t>
  </si>
  <si>
    <t xml:space="preserve">SUBPROGRAMA:ACCESO DE LA POBLACION A LOS SERVICIOS DE AGUA POTABLE Y SANEAMIENTO BASICO
</t>
  </si>
  <si>
    <t>DEPENDENCIA / GRUPO:  Dirección de ambiente,agua y cambio climático</t>
  </si>
  <si>
    <t>PROYECTO:INTEGRACIÓN DE LA POBLACIÓN A LOS SERVICIOS DE AGUA POTABLE Y SANEAMIENTO BÁSICO IBAGUÉ</t>
  </si>
  <si>
    <t>INDICADORES DE GESTIÓN</t>
  </si>
  <si>
    <t>Reponer 400 ml redes de alcantarillado de los acueductos comunitarios.</t>
  </si>
  <si>
    <t>p</t>
  </si>
  <si>
    <t>Nº de metros lineales</t>
  </si>
  <si>
    <t>Nº de sistemas septicos instalados</t>
  </si>
  <si>
    <t>Pago de tasa retributiva y seguimientos ambientales.</t>
  </si>
  <si>
    <t xml:space="preserve">Nº de pagos realizados </t>
  </si>
  <si>
    <t>INDICADORES</t>
  </si>
  <si>
    <t>Cobertura de tratamiento urbano de aguas residuales en el municipio</t>
  </si>
  <si>
    <t>Realizar 12 pagos de tasa retributiva</t>
  </si>
  <si>
    <t>Pagos de tasa retributiva realizados</t>
  </si>
  <si>
    <t>Cobertura rural de alcantarillado en el municipio</t>
  </si>
  <si>
    <t>Instalar 500 biodigestores y sistemas sépticos en la zona rural</t>
  </si>
  <si>
    <t>Biodigestores y sistemas sépticos instalados</t>
  </si>
  <si>
    <t>Incrementar la cobertura urbana de alcantarillado</t>
  </si>
  <si>
    <t xml:space="preserve">Reponer 1000 m de redes de alcantarillado de los acueductos comunitarios.   </t>
  </si>
  <si>
    <t>Metros repuestos de alcantarillado de acueductos comunitarios</t>
  </si>
  <si>
    <t>Mejorar el nivel de calidad ambiental urbana</t>
  </si>
  <si>
    <t>PGIR</t>
  </si>
  <si>
    <t>Objetivos: Establecer las estrategias y lineamientos para la Gestión Integral de los Residuos Sólidos generados en el Municipio de Ibagué</t>
  </si>
  <si>
    <t>PROGRAMA: PLAN DE GESTION INTEGRAL DE RESIDUOS SOLIDOS PGRIS</t>
  </si>
  <si>
    <t>NOMBRE  DEL PROYECTO POAI: Implementacion y Seguimiento del Plan de Gestin Integral de Residuos Solidos en el Municipio de Ibague</t>
  </si>
  <si>
    <t>CODIGO BPPIM:2020730010011</t>
  </si>
  <si>
    <t xml:space="preserve">Evaluacion y seguimiento del plan integral der residuos solidos en el corto plazo </t>
  </si>
  <si>
    <t>Plan integral evaluado y con seguimiento</t>
  </si>
  <si>
    <t xml:space="preserve">Apoyar asociaciones de recuperadores de residuos sólidos </t>
  </si>
  <si>
    <t>N° de asociaciones apoyadas</t>
  </si>
  <si>
    <t>Ejecutar programas de recuperación, reutilización y aprovechamiento de residuos sólidos en la zona rural</t>
  </si>
  <si>
    <t xml:space="preserve"> N° Programas ejecutados</t>
  </si>
  <si>
    <t xml:space="preserve">Seguimiento al 100% de las actividades ejecutadas por el operador del servicio de aseo.
</t>
  </si>
  <si>
    <t>Seguimiento realizado al 100% de las actividades del operador</t>
  </si>
  <si>
    <t>Apoyar 4 asociaciones de trabajadores recuperadores de residuos sólidos (Cód KPT 3204012)</t>
  </si>
  <si>
    <t>Asociaciones de recuperadores apoyados</t>
  </si>
  <si>
    <t>Evaluación y seguimiento del Plan Gestión Integral de Residuos Sólidos “PGIRS” en el horizonte a corto plazo (4años)</t>
  </si>
  <si>
    <t>Porcentaje de actividades evaluadas y supervisadas</t>
  </si>
  <si>
    <t>Ejecutar 8 programas de recuperación, reutilización y aprovechamiento de residuos sólidos en la zona rural. (Cód KPT 4003006)</t>
  </si>
  <si>
    <t>N° de programas implementados</t>
  </si>
  <si>
    <t xml:space="preserve">Seguimiento al 100% de las actividades ejecutadas por el operador del servicio de aseo.  </t>
  </si>
  <si>
    <t>Porcentaje de actividades supervisadas</t>
  </si>
  <si>
    <t>SIMAP</t>
  </si>
  <si>
    <t>SECRETARÍA / ENTIDAD:   Secretaria de ambiente y gestion del riesgo</t>
  </si>
  <si>
    <t xml:space="preserve">SECTOR: MEDIO AMBIENTE </t>
  </si>
  <si>
    <t>Objetivos: FORTALECER EL SISTEMA MUNICIPAL DE AREAS PROTEGIDAS SIMAP MEDIANTE LA EJECUCION DE ACTIVIDADES DE CONSERVACION, PROTECCION Y RESTAURACION EN AREAS DE IMPORTANCIA AMBIENTAL.</t>
  </si>
  <si>
    <t xml:space="preserve">PROGRAMA: CONSERVACIÓN DE LA BIODIVERSIDAD Y SUS SERVICIOS ECOSISTÉMICOS (Código KPT </t>
  </si>
  <si>
    <t>NOMBRE  DEL PROYECTO POAI: Conservación De La Biodiversidad y sus Servicios Ecosistematicos En El Municipio De Ibagué</t>
  </si>
  <si>
    <t>CODIGO BPPIM:2020730010012</t>
  </si>
  <si>
    <t>Gestión de áreas protegidas y estrategias complementarias de conservación</t>
  </si>
  <si>
    <t>Nª de Hectareas protegidas</t>
  </si>
  <si>
    <t>Adelantar procesos de restauración ecológicas.</t>
  </si>
  <si>
    <t>Nº de hectáreas restauradas</t>
  </si>
  <si>
    <t>Recuperación y conservación de microcuencas para la provisión del recurso hidrico</t>
  </si>
  <si>
    <t>Nº de microcuencas intervenidas</t>
  </si>
  <si>
    <t>Implementar un esquema de pagos por servicios ambientales</t>
  </si>
  <si>
    <t>Esquema implementado</t>
  </si>
  <si>
    <t>Plan de manejo apoyado</t>
  </si>
  <si>
    <t>Producción de material forestal con fines de conservación</t>
  </si>
  <si>
    <t>Número de Plántulas  Producidas</t>
  </si>
  <si>
    <t>Sembrar árboles en la zona urbana y rural.</t>
  </si>
  <si>
    <t>Nº de árboles sembrados</t>
  </si>
  <si>
    <t>Implementar un proyecto de conservación de especies en peligro de extinción.</t>
  </si>
  <si>
    <t>Nº de Proyectos implementados</t>
  </si>
  <si>
    <t>Realizar talleres de concienciación alrededor del tema de conservación de especies Silvestres</t>
  </si>
  <si>
    <t>Nº de talleres ralizados</t>
  </si>
  <si>
    <t>Controlar y vigilar 5686 hectáreas con fines de conservación ambiental</t>
  </si>
  <si>
    <t>N° de Ha controladas y vigiladas</t>
  </si>
  <si>
    <t>Incrementar el número de hectáreas adquiridas con fines de conservación ambiental</t>
  </si>
  <si>
    <t>Estrategias para procesos de restauración ecológicas  (Cód. KPT 3202005)</t>
  </si>
  <si>
    <t>Hectareas restauradas</t>
  </si>
  <si>
    <t>Realizar actividades de fomento del material forestal con fines de conservación (Cód. KPT 3202038)</t>
  </si>
  <si>
    <t xml:space="preserve">Sembrar árboles en la zona urbana y rural.  (Cód. </t>
  </si>
  <si>
    <t>Arboles sembrados</t>
  </si>
  <si>
    <t>Implementar acciones de recuperación y conservación para la provisión del recurso hídrico.  (Cód. KPT 3202037)</t>
  </si>
  <si>
    <t>Microcuencas intervenidas</t>
  </si>
  <si>
    <t>Controlar y vigilar 5836 hectáreas con fines de conservación ambiental</t>
  </si>
  <si>
    <t>Realizar talleres de concienciación alrededor del tema de conservación de especies silvestres</t>
  </si>
  <si>
    <t>Número de talleres realizados</t>
  </si>
  <si>
    <t xml:space="preserve">OBSERVACIONES: </t>
  </si>
  <si>
    <t>SIGAM</t>
  </si>
  <si>
    <t>SECRETARÍA / ENTIDAD:Secretaria de ambiente y gestion del riesgo</t>
  </si>
  <si>
    <t>Objetivos: Aumentar la articulación de los planes y proyectos de los diferentes sectores productivos, sociales y culturales.</t>
  </si>
  <si>
    <t xml:space="preserve">PROGRAMA:FORTALECIMIENTO DEL DESEMPEÑO AMBIENTAL DE LOS SECTORES PRODUCTIVOS
</t>
  </si>
  <si>
    <t>Fortalecer el observatorio ambiental de desarrollo sostenible.</t>
  </si>
  <si>
    <t>Observatorio ambiental fortalecido</t>
  </si>
  <si>
    <t xml:space="preserve">Implementar proyectos de Eco-innovación, eficiencia energética, producción limpia y mercados verdes. 
</t>
  </si>
  <si>
    <t>Beneficiar mineros de subsistencia con proyectos productivos alternativos</t>
  </si>
  <si>
    <t>Nº de mineros beneficiados</t>
  </si>
  <si>
    <t xml:space="preserve">Fortalecer el observatorio ambiental de desarrollo sostenible. (Cód. KPT </t>
  </si>
  <si>
    <t>Observatorios fortalecidos</t>
  </si>
  <si>
    <t>Capacitar a 100 mineros de subsistencia en temas de buenas prácticas ambientales y productivas</t>
  </si>
  <si>
    <t>Mineros capacitados</t>
  </si>
  <si>
    <t xml:space="preserve">Implementar 5 proyectos de Eco-innovación, eficiencia energética, producción limpia y mercados verdes. </t>
  </si>
  <si>
    <t>Numero de Proyectos implementados</t>
  </si>
  <si>
    <t>Beneficiar a 30 mineros de subsistencia con proyectos productivos alternativos</t>
  </si>
  <si>
    <t>Numero de mineros beneficiados</t>
  </si>
  <si>
    <t>Educacion ambiental</t>
  </si>
  <si>
    <t>Objetivos: Adelantar campañas y programas de educación ambiental dirigidas a la población en general del municipio de Ibagué Tolima</t>
  </si>
  <si>
    <t>PROGRAMA:GESTIÓN DE LA INFORMACIÓN Y EL CONOCIMIENTO AMBIENTAL</t>
  </si>
  <si>
    <t>PROYECTO:Implementación De La Información Y El Conocimiento Ambiental En El Municipio De Ibagué</t>
  </si>
  <si>
    <t>DEPENDENCIA / GRUPO: :  Dirección de ambiente,agua y cambio climático</t>
  </si>
  <si>
    <t>CODIGO BPPIM:2020730010018</t>
  </si>
  <si>
    <t>RUBRO: 221310601409 - 221315801870 -221315701869</t>
  </si>
  <si>
    <t>Apoyar la ejecución de  proyectos ambientales escolares (PRAES)</t>
  </si>
  <si>
    <t>N° DE PRAES APOYADOS</t>
  </si>
  <si>
    <t xml:space="preserve">Ejecutar proyectos ciudadanos de educación ambiental (PROCEDAS) </t>
  </si>
  <si>
    <t>N° DE PROCEDAS EJECUTADOS</t>
  </si>
  <si>
    <t>Aumentar en un 5% la población del municipio capacitada y sensibilizada en temas ambientales</t>
  </si>
  <si>
    <t>Apoyar la ejecución de 58 proyectos ambientales escolares (PRAES) (Cód KPT 3204010)</t>
  </si>
  <si>
    <t>Numero de PRAES apoyados</t>
  </si>
  <si>
    <t>Numero de Procedas ejecutados</t>
  </si>
  <si>
    <t>FIRMA:</t>
  </si>
  <si>
    <t>CambioClimatico</t>
  </si>
  <si>
    <t>Objetivos: Implementar herramientas administrativas, financieras y sociales que permitan desarrollar una adecuada gestión del cambio climático para
un desarrollo bajo en carbono y resiliente al clima.
Indicadores</t>
  </si>
  <si>
    <t xml:space="preserve">PROGRAMA:GESTIÓN DEL CAMBIO CLIMÁTICO PARA UN DESARROLLO BAJO EN CARBONO Y RESILIENTE AL CLIMA
</t>
  </si>
  <si>
    <t>PROYECTO: Implementación Del Cambio Climático Para Un Desarrollo Bajo En Carbono Y Resiliente Al Clima En El Municipio De Ibagué</t>
  </si>
  <si>
    <t>Nº de asistencias tecnicas ambientales realizadas</t>
  </si>
  <si>
    <t>Realizar talleres teórico – prácticos con la comunidad y sectores industriales para mitigación y adaptación al cambio climático</t>
  </si>
  <si>
    <t xml:space="preserve">Nº de talleres realizados </t>
  </si>
  <si>
    <t>Nº de sistemas foretales implementados</t>
  </si>
  <si>
    <t>Incrementar las estrategias para reducir la emisión de gases efecto invernadero</t>
  </si>
  <si>
    <t>Estrategia para fortalecer las capacidades y transferencia de tecnología en lo relacionado con la defensa del medio ambiente y el cambio climático.</t>
  </si>
  <si>
    <t>Número de asistencias realizadas</t>
  </si>
  <si>
    <t>Realizar 80 talleres teórico – prácticos con la comunidad y sectores industriales para mitigación y adaptación al cambio climático</t>
  </si>
  <si>
    <t>N° de talleres realizados</t>
  </si>
  <si>
    <t xml:space="preserve">Acciones integrales de arbolado urbano en el municipio.
</t>
  </si>
  <si>
    <t>Numero de acciones realizadas</t>
  </si>
  <si>
    <t>Sistemas agroforestales (SAF), hacia una agricultura climáticamente</t>
  </si>
  <si>
    <t>Gestión del Riesgo</t>
  </si>
  <si>
    <t>SECRETARÍA / ENTIDAD: SECRETARIA DE AMBIENTE Y GESTION DEL RIESGO   / GRUPO: DIRECCION DE GESTION DEL RIESGO Y ATENCION DE DESASTRES</t>
  </si>
  <si>
    <t>SECTOR: Ibagué ambiental y eco sistémica.</t>
  </si>
  <si>
    <t>Objetivos: aumentar la capacidad del municipio para planificar y reaccionar ante el evento de emergencia.</t>
  </si>
  <si>
    <t>PROGRAMA:prevención y atención de desastres y emergencias.</t>
  </si>
  <si>
    <t>SUBPROGRAMA: Subprograma 1. Fortalecimiento del conocimiento en gestión del riesgo.
Subprograma 2. Reducción del riesgo de desastres del municipio.
Subprograma 3. Manejo de emergencias y desastres en el municipio.</t>
  </si>
  <si>
    <t>DEPENDENCIA / GRUPO: Dirección de Gestion del Riesgo y Atencion de Desastres</t>
  </si>
  <si>
    <t>PROYECTO: FORTALECIMIENTO DEL CONOCIMIENTO, REDUCCIÓN DEL RIESGO Y MANEJO DE DESASTRES DEL MUNICIPIO DE  IBAGUÉ</t>
  </si>
  <si>
    <t>CODIGO BPPIM:2020730010060</t>
  </si>
  <si>
    <t>Fortalecer la gestión y atención del riesgo desde la dirección de gestion del riesgo y atención de desastres.</t>
  </si>
  <si>
    <t>Fortalecimiento de la gestión y atención del riesgo</t>
  </si>
  <si>
    <t>Mejorar la red de comunicación a través de estrategias, equipos que permitan alertar y coordinar las ayudas ante un evento de emergencia.</t>
  </si>
  <si>
    <t>Red de comunicaciones mejorada</t>
  </si>
  <si>
    <t>Acciones de prevención y mitigación implementadas para la reducción del riesgo</t>
  </si>
  <si>
    <t>Número de habitantes sensibilizados en temas relacionados con la gestión del riesgo</t>
  </si>
  <si>
    <t>Estrategia para el conocimiento, reducción y manejo del riesgo</t>
  </si>
  <si>
    <t>Numero de estrategias implementadas</t>
  </si>
  <si>
    <t>Mejorar la red de comunicación existente con el fin de alertar y coordinar la atención ante un evento de emergencia.</t>
  </si>
  <si>
    <t>Red de comunicación mejorada</t>
  </si>
  <si>
    <t>Actividades de preparación para la respuesta y atención de emergencia en el municipio de Ibagué.</t>
  </si>
  <si>
    <t>Gestionar  la sala de crisis con capacidad técnica, tecnológica y operativa para la atención de emergencias.</t>
  </si>
  <si>
    <t>Sala de crisis gestionada</t>
  </si>
  <si>
    <t>Implementar Sistemas agroforestales (SAF), hacia una agricultura climáticamente
Resiliente</t>
  </si>
  <si>
    <t>NOMBRE  DEL PROYECTO POAI: Fortalecimiento Del Desempeño Ambiental De Los Sectores Productivos En El Municipio De Ibagué</t>
  </si>
  <si>
    <t>CODIGO BPPIM:2020730010013</t>
  </si>
  <si>
    <t>NOMBRE  DEL PROYECTO POAI: INTEGRACION DE LA POBLACION A LOS SERVICIOS DE AGUA POTABLE Y SANEAMIENTO BASICO RURAL</t>
  </si>
  <si>
    <t xml:space="preserve">CODIGO BPPIM:2020730010019 </t>
  </si>
  <si>
    <t>RUBRO: 219330102004</t>
  </si>
  <si>
    <r>
      <t>PROG</t>
    </r>
    <r>
      <rPr>
        <b/>
        <sz val="12"/>
        <rFont val="Arial"/>
        <family val="2"/>
      </rPr>
      <t xml:space="preserve">  EJEC</t>
    </r>
  </si>
  <si>
    <t>CODIGO BPPIM:2020730010009</t>
  </si>
  <si>
    <t>RUBRO:219320202009 -219330509054</t>
  </si>
  <si>
    <t>RUBRO:  219320202009 -219320201004</t>
  </si>
  <si>
    <t>ver anexo 2</t>
  </si>
  <si>
    <t>RUBRO:219330102004 ,2.19.3.2.02.01.003, 2.19.3.2.02.01.004,2.19.3.2.02.02.005</t>
  </si>
  <si>
    <t>Compra e instalación de sistemas sépticosy /o biodigestores</t>
  </si>
  <si>
    <t xml:space="preserve"> Acciones integrales de arbolado urbano en el municipio</t>
  </si>
  <si>
    <t xml:space="preserve">N° de acciones realizadas </t>
  </si>
  <si>
    <t xml:space="preserve">numero de parcelas establecidas </t>
  </si>
  <si>
    <t>Realizar labores de control y vigilancia respecto al tráfico de especies silvestres</t>
  </si>
  <si>
    <t xml:space="preserve">N° de operativos realizados </t>
  </si>
  <si>
    <t>TOTAL  PLAN  DE  ACCION 2023</t>
  </si>
  <si>
    <t>Implementar la estrategia para fortalecer de manera integral el cuerpo de bomberos de la ciudad de Ibagué (infraestructura, capital humano, tecnología, equipos entre otros)</t>
  </si>
  <si>
    <t>N° de acciones implementadas</t>
  </si>
  <si>
    <t>CREDITO</t>
  </si>
  <si>
    <t>OBSERVACION : SE REALIZARON LAS SIGUIENTES ADICIONES AL PRESUPUESTO</t>
  </si>
  <si>
    <t>528/2023</t>
  </si>
  <si>
    <t>Ejecutado  </t>
  </si>
  <si>
    <t>513/2023</t>
  </si>
  <si>
    <t>515/2023</t>
  </si>
  <si>
    <t>Agr01-prestacion De Servicios Profesionales Para L</t>
  </si>
  <si>
    <t>516/2023</t>
  </si>
  <si>
    <t>561/2023</t>
  </si>
  <si>
    <t>640/2023</t>
  </si>
  <si>
    <t>731/2023</t>
  </si>
  <si>
    <t>730/2023</t>
  </si>
  <si>
    <t>728/2023</t>
  </si>
  <si>
    <t>785/2023</t>
  </si>
  <si>
    <t>873/2023</t>
  </si>
  <si>
    <t>872/2023</t>
  </si>
  <si>
    <t>Apoyo a la gestion</t>
  </si>
  <si>
    <t>observaciones : se realizo una adicion por valor de $1.752.461.528</t>
  </si>
  <si>
    <t>N° de mineros capacitados</t>
  </si>
  <si>
    <t>Observacion : se adicionaron 87196836</t>
  </si>
  <si>
    <t>Apoyo al desarrollo de prácticas sostenibles de ecourbanismo</t>
  </si>
  <si>
    <t>N° de iniciativas apoyadas</t>
  </si>
  <si>
    <t>N° de estrategias</t>
  </si>
  <si>
    <t>No. ALCALDIA</t>
  </si>
  <si>
    <t xml:space="preserve">FECHA </t>
  </si>
  <si>
    <t xml:space="preserve">OBJETO </t>
  </si>
  <si>
    <t>VALOR DEL CONVENIO/CONTRATO</t>
  </si>
  <si>
    <t>GR-01COMPRAVENTA DE TUBERÍA Y MATERIALES PARA EL MEJORAMIENTO Y OPTIMIZACIÓN DE ALCANTARILLADO Y ACUEDUCTOS COMUNITARIOS DE LA ZONA RURAL Y URBANA DEL MUNICIPIO DE IBAGUÉ, EN DESARROLLO DEL PROYECTO INTEGRACION DE LA POBLACION A LOS SERICIOS DE AGUA POTABLE Y SANEAMIENTO BASICO IBAGUE - 490 /2023</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</si>
  <si>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2 - 493/2023</t>
  </si>
  <si>
    <t>AUNAR ESFUERZOS ADMINISTRATIVOS, TÉCNICOS Y FINANCIEROS ENTRE EL MUNICIPIO DE IBAGUÉ Y LA EMPRESA IBAGUEREÑA DE ACUEDUCTO Y ALCANTARILLADO DE IBAGUÉ IBAL S.A E.S.P. OFICIAL, PARA DESARROLLAR LAS OBRAS NECESARIAS QUE PERMITAN OPTIMIZAR LA PLANTA DE TRATAMIENTO DE AGUA POTABLE DENOMINADA “CHEMBE” UBICADA EN EL SECTOR DEL SALADO EN LA CIUDAD DE Ibagué”.</t>
  </si>
  <si>
    <t>AUNAR ESFUERZOS ADMINISTRATIVOS, TÉCNICOS Y FINANCIEROS ENTRE EL MUNICIPIO DE IBAGUÉ y LA EMPRESA DE ACUEDUCTO Y ALCANTARILLADO IBAL S.A. – E.S.P. OFICIAL, PARA LA OPERACIÓN, SUPERVISIÓN Y MONITOREO DE LAS PLANTAS DE TRATAMIENTO DE AGUA POTABLE DE LOS BARRIOS TRIUNFO Y COLINAS 1 Y 2.</t>
  </si>
  <si>
    <t>($ 227.781.511</t>
  </si>
  <si>
    <t>Transferencia De Recursos Por Concepto De Subsidios De Los Servicios Públicos De Acueductos Y Alcantarillado Para La Zona Rural Y Urbana.</t>
  </si>
  <si>
    <t>Transferencia De Recursos EDAT</t>
  </si>
  <si>
    <t>111/2023</t>
  </si>
  <si>
    <t>120/2023</t>
  </si>
  <si>
    <t>125/2023</t>
  </si>
  <si>
    <t>128/2023</t>
  </si>
  <si>
    <t>127/2023</t>
  </si>
  <si>
    <t>172/2023</t>
  </si>
  <si>
    <t>305/2023</t>
  </si>
  <si>
    <t>310/2023</t>
  </si>
  <si>
    <t>1089/2023</t>
  </si>
  <si>
    <t>1280/2023</t>
  </si>
  <si>
    <t>1282/2023</t>
  </si>
  <si>
    <t>1393/2023</t>
  </si>
  <si>
    <t>1704/2023</t>
  </si>
  <si>
    <t>1663/2023</t>
  </si>
  <si>
    <t>1703/2023</t>
  </si>
  <si>
    <t>1771/2023</t>
  </si>
  <si>
    <t>1756/2023</t>
  </si>
  <si>
    <t>Prestacion De Servicios Profesionales Para La ejecucion del proyecto denominado Conservación De La Biodiversidad y sus Servicios Ecosistematicos En El Municipio De Ibagué</t>
  </si>
  <si>
    <t>Prestacion De Servicios De Apoyo A La Gestion del proyecto  Conservación De La Biodiversidad y sus Servicios Ecosistematicos En El Municipio De Ibagué</t>
  </si>
  <si>
    <t>N° DE CONTRATO</t>
  </si>
  <si>
    <t xml:space="preserve">OBJETO CONTRACTUAL </t>
  </si>
  <si>
    <t>538/2023</t>
  </si>
  <si>
    <t>711/2023</t>
  </si>
  <si>
    <t>550 / 2023</t>
  </si>
  <si>
    <t>Prestacion De Servicios De Apoyo A La Gestion del proyecto denominado Implementacion y Seguimiento del Plan de Gestin Integral de Residuos Solidos en el Municipio de Ibague</t>
  </si>
  <si>
    <t>ver anexo dos</t>
  </si>
  <si>
    <t>642 / 2023</t>
  </si>
  <si>
    <t>514/2023</t>
  </si>
  <si>
    <t>Prestacion De Servicios Profesionales Para La ejecucion del proyectto Implementación De La Información Y El Conocimiento Ambiental En El Municipio De Ibagué</t>
  </si>
  <si>
    <t>420/2023</t>
  </si>
  <si>
    <t>734/2023</t>
  </si>
  <si>
    <t>820/2023</t>
  </si>
  <si>
    <t>1332/2023</t>
  </si>
  <si>
    <t>1770/2023</t>
  </si>
  <si>
    <t xml:space="preserve"> Prestacion De Servicios Profesionales Para La implementacion del proyecto denominado Implementación Del Cambio Climático Para Un Desarrollo Bajo En Carbono Y Resiliente Al Clima En El Municipio De Ibagué</t>
  </si>
  <si>
    <t xml:space="preserve">Prestacion De Servicios De Apoyo A La Gestion </t>
  </si>
  <si>
    <t>1852/2021</t>
  </si>
  <si>
    <t>Pago Vigencia Expirada Contrato No 1852 Del 16 De</t>
  </si>
  <si>
    <t>325/2023</t>
  </si>
  <si>
    <t>321/2023</t>
  </si>
  <si>
    <t>311/2023</t>
  </si>
  <si>
    <t>309/2023</t>
  </si>
  <si>
    <t>418/2023</t>
  </si>
  <si>
    <t>517/2023</t>
  </si>
  <si>
    <t>614/2023</t>
  </si>
  <si>
    <t>613/2023</t>
  </si>
  <si>
    <t>641/2023</t>
  </si>
  <si>
    <t>643/2023</t>
  </si>
  <si>
    <t>681/2023</t>
  </si>
  <si>
    <t>729/2023</t>
  </si>
  <si>
    <t>727/2023</t>
  </si>
  <si>
    <t>811/2023</t>
  </si>
  <si>
    <t>Contrato N°</t>
  </si>
  <si>
    <t>Valor</t>
  </si>
  <si>
    <t xml:space="preserve">Objeto Contractual </t>
  </si>
  <si>
    <t>PrestaciÓn De Servicios De Un TecnÓlogo Para la implementacion del proyecto FORTALECIMIENTO DEL CONOCIMIENTO, REDUCCIÓN DEL RIESGO Y MANEJO DE DESASTRES DEL MUNICIPIO DE  IBAGUÉ</t>
  </si>
  <si>
    <t>PrestaciÓn De Servicios Profesionales Para FORTALECIMIENTO DEL CONOCIMIENTO, REDUCCIÓN DEL RIESGO Y MANEJO DE DESASTRES DEL MUNICIPIO DE  IBAGUÉ</t>
  </si>
  <si>
    <t xml:space="preserve">PrestaciÓn De Servicios De CarÁcter Asistencial FORTALECIMIENTO DEL CONOCIMIENTO, REDUCCIÓN DEL RIESGO Y MANEJO DE DESASTRES DEL MUNICIPIO DE  IBAGUÉ </t>
  </si>
  <si>
    <t>“ PrestaciÓn De Servicios Profesionales Para FORTALECIMIENTO DEL CONOCIMIENTO, REDUCCIÓN DEL RIESGO Y MANEJO DE DESASTRES DEL MUNICIPIO DE  IBAGUÉ</t>
  </si>
  <si>
    <t>Agr01 PrestaciÓn De Servicios De Un TecnÓlogo Para FORTALECIMIENTO DEL CONOCIMIENTO, REDUCCIÓN DEL RIESGO Y MANEJO DE DESASTRES DEL MUNICIPIO DE  IBAGUÉ</t>
  </si>
  <si>
    <t>“PrestaciÓn De Servicios De Un TecnÓlogo Para FORTALECIMIENTO DEL CONOCIMIENTO, REDUCCIÓN DEL RIESGO Y MANEJO DE DESASTRES DEL MUNICIPIO DE  IBAGUÉ</t>
  </si>
  <si>
    <t>“PrestaciÓn De Servicios Profesionales Para Para FORTALECIMIENTO DEL CONOCIMIENTO, REDUCCIÓN DEL RIESGO Y MANEJO DE DESASTRES DEL MUNICIPIO DE  IBAGUÉ</t>
  </si>
  <si>
    <t xml:space="preserve">RUBRO -219320202009-219320201003 -219320201004 -219320103001 </t>
  </si>
  <si>
    <t xml:space="preserve">Se realizo adicion por valor de </t>
  </si>
  <si>
    <t>1873/2023</t>
  </si>
  <si>
    <t>1849/2023</t>
  </si>
  <si>
    <t>CONSTRUCCION Y SERVICIOS DE LA CONSTRUCCIÓN</t>
  </si>
  <si>
    <t>2.19.3.2.02.02.005-01</t>
  </si>
  <si>
    <t>rubro</t>
  </si>
  <si>
    <t>Denominacion</t>
  </si>
  <si>
    <t>valor</t>
  </si>
  <si>
    <t>2.19.3.2.02.02.005-14</t>
  </si>
  <si>
    <t>2.19.3.2.02.02.005-27</t>
  </si>
  <si>
    <t>2.19.3.2.02.02.005-32</t>
  </si>
  <si>
    <t>2.19.3.2.02.02.005-33</t>
  </si>
  <si>
    <t>2.19.3.2.02.02.005-38</t>
  </si>
  <si>
    <t>2.19.3.2.02.02.005-68</t>
  </si>
  <si>
    <t xml:space="preserve">SERVICIOS PRESTADOS A LAS EMPRESAS Y SERVICIOS DE PRODUCCIÓN </t>
  </si>
  <si>
    <t>2.19.3.2.02.02.008</t>
  </si>
  <si>
    <t>SUBVENCIONES PARA SERVICIOS PÚBLICOS DOMICILIARIOS DE AGUA POTABLE Y SANEAMIENTO BÁSICO</t>
  </si>
  <si>
    <t>2.19.3.3.01.02.004-01</t>
  </si>
  <si>
    <t>2.19.3.3.01.02.004-16</t>
  </si>
  <si>
    <t>RUBRO: 219320202009 -219320202008</t>
  </si>
  <si>
    <t>observacion: adicion de $163433333</t>
  </si>
  <si>
    <t>$26644958 rubro219320202008 creditos</t>
  </si>
  <si>
    <t>$5000000 del rubro  219320201002 creditos</t>
  </si>
  <si>
    <t>AUNAR ESFUERZOS ADMINISTRATIVOS, TÉCNICOS Y FINANCIEROS ENTRE EL MUNICIPIO DE IBAGUÉ Y LA EMPRESA IBAGUEREÑA DE ACUEDUCTO Y ALCANTARILLADO DE IBAGUÉ IBAL S.AE.S.P. OFICIAL, PARA EJECUTAR LAS OBRAS “SISTEMA MATRIZ DE ABASTECIMIENTO FUTURA ZONA DE EXPANSIÓN LÍNEA CONDUCCIÓN TANQUE SUR – TANQUE ZONA INDUSTRIAL. FASE 3 ETAPA 2 DEL ACUEDUCTO COMPLEMENTARIO</t>
  </si>
  <si>
    <t>2085 /2023</t>
  </si>
  <si>
    <t>1107/2023</t>
  </si>
  <si>
    <t>1711/2023</t>
  </si>
  <si>
    <t>Realizar El Mantenimiento Preventivo Y Cor</t>
  </si>
  <si>
    <t xml:space="preserve"> Compra De Llantas Para Volqueta T370 Iden</t>
  </si>
  <si>
    <t>1810/2023</t>
  </si>
  <si>
    <t>112/2023</t>
  </si>
  <si>
    <t>419/2023</t>
  </si>
  <si>
    <t>518/2023</t>
  </si>
  <si>
    <t>871/2023</t>
  </si>
  <si>
    <t>1090/2023</t>
  </si>
  <si>
    <t>1705/2023</t>
  </si>
  <si>
    <t>ConstrucciÓn E InstalaciÓn De Estufas Ecoeficientes En Ejecucion Del P</t>
  </si>
  <si>
    <t>prestacion De Servicios De Apoyo A La Gestio</t>
  </si>
  <si>
    <t>1850/2023</t>
  </si>
  <si>
    <t>Prestacion De Servicios Profesionales Para La implementacion del proyecto denominado Implementación Del Cambio Climático Para Un Desarrollo Bajo En Carbono Y Resiliente Al Clima En El Municipio De Ibagué</t>
  </si>
  <si>
    <t>Gestion del  Riesgo</t>
  </si>
  <si>
    <t>RUBRO: 2193201010030701-219320201002-219320201003-219320201004-219320202005-219320202008-219320202009-</t>
  </si>
  <si>
    <t>Realizar los estudios de detalle de amenaza, vulnerabilidad y riesgo para determinar la categorización del riego (mitigable y no mitigable).</t>
  </si>
  <si>
    <t>Actualizar el Plan Municipal de gestión de riesgos. (Cód KPT 4503001</t>
  </si>
  <si>
    <t>Estudios Realizados</t>
  </si>
  <si>
    <t>Plan Municipal de gestión de riesgos.</t>
  </si>
  <si>
    <t>VIGENCIA SEPTIEMBRE 2023</t>
  </si>
  <si>
    <t xml:space="preserve">FECHA DE  SEGUIMIENTO: SEPTIEMBRE 2023 </t>
  </si>
  <si>
    <t xml:space="preserve">FECHA DE  SEGUIMIENTO:  SEPTIEMBRE 2023 </t>
  </si>
  <si>
    <r>
      <t>PROG</t>
    </r>
    <r>
      <rPr>
        <b/>
        <sz val="12"/>
        <color indexed="8"/>
        <rFont val="Arial"/>
        <family val="2"/>
      </rPr>
      <t xml:space="preserve">  EJEC</t>
    </r>
  </si>
  <si>
    <t xml:space="preserve">Unidad  </t>
  </si>
  <si>
    <t>Apoyo a la implementacion del plan de manejo de los cerros noroccidentales</t>
  </si>
  <si>
    <t>dre</t>
  </si>
  <si>
    <t xml:space="preserve">Brindar asistencias técnicas para fortalecer las capacidades y transferencia de tecnología en lo relacionado con la defensa del medio ambiente y el cambio climático.
</t>
  </si>
  <si>
    <t>Observaciones: Pago de la vigencia expirada del contrato N| 3086/2021 por valor de $30000000</t>
  </si>
  <si>
    <r>
      <rPr>
        <b/>
        <sz val="12"/>
        <color indexed="8"/>
        <rFont val="Arial"/>
        <family val="2"/>
      </rPr>
      <t>PROCESO:</t>
    </r>
    <r>
      <rPr>
        <sz val="12"/>
        <color indexed="8"/>
        <rFont val="Arial"/>
        <family val="2"/>
      </rPr>
      <t xml:space="preserve"> PLANEACION ESTRATEGICA Y TERRITORIAL</t>
    </r>
  </si>
  <si>
    <r>
      <t xml:space="preserve">Codigo: </t>
    </r>
    <r>
      <rPr>
        <sz val="12"/>
        <color indexed="8"/>
        <rFont val="Arial"/>
        <family val="2"/>
      </rPr>
      <t>FOR-08-PRO-PET-01</t>
    </r>
  </si>
  <si>
    <r>
      <t>Version:</t>
    </r>
    <r>
      <rPr>
        <sz val="12"/>
        <color indexed="8"/>
        <rFont val="Arial"/>
        <family val="2"/>
      </rPr>
      <t xml:space="preserve"> 01</t>
    </r>
  </si>
  <si>
    <r>
      <rPr>
        <b/>
        <sz val="12"/>
        <color indexed="8"/>
        <rFont val="Arial"/>
        <family val="2"/>
      </rPr>
      <t>FORMATO:</t>
    </r>
    <r>
      <rPr>
        <sz val="12"/>
        <color indexed="8"/>
        <rFont val="Arial"/>
        <family val="2"/>
      </rPr>
      <t xml:space="preserve"> PLAN DE ACCION</t>
    </r>
  </si>
  <si>
    <r>
      <t xml:space="preserve">Fecha: </t>
    </r>
    <r>
      <rPr>
        <sz val="12"/>
        <color indexed="8"/>
        <rFont val="Arial"/>
        <family val="2"/>
      </rPr>
      <t>31/08/2017</t>
    </r>
  </si>
  <si>
    <r>
      <t xml:space="preserve">Pagina: </t>
    </r>
    <r>
      <rPr>
        <sz val="12"/>
        <color indexed="8"/>
        <rFont val="Arial"/>
        <family val="2"/>
      </rPr>
      <t>1 de  1</t>
    </r>
  </si>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</sst>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quot;$&quot;\ * #,##0_-;\-&quot;$&quot;\ * #,##0_-;_-&quot;$&quot;\ * &quot;-&quot;_-;_-@_-"/>
    <numFmt numFmtId="41" formatCode="_-* #,##0_-;\-* #,##0_-;_-* &quot;-&quot;_-;_-@_-"/>
    <numFmt numFmtId="44" formatCode="_-&quot;$&quot;\ * #,##0.00_-;\-&quot;$&quot;\ * #,##0.00_-;_-&quot;$&quot;\ * &quot;-&quot;??_-;_-@_-"/>
    <numFmt numFmtId="164" formatCode="&quot;$&quot;#,##0&quot; &quot;"/>
    <numFmt numFmtId="165" formatCode="&quot; &quot;* #,##0&quot; &quot;;&quot; &quot;* &quot;-&quot;#,##0&quot; &quot;;&quot; &quot;* &quot;- &quot;"/>
    <numFmt numFmtId="166" formatCode="&quot; &quot;&quot;$&quot;&quot; &quot;* #,##0&quot; &quot;;&quot; &quot;&quot;$&quot;&quot; &quot;* &quot;-&quot;#,##0&quot; &quot;;&quot; &quot;&quot;$&quot;&quot; &quot;* &quot;-&quot;??&quot; &quot;"/>
    <numFmt numFmtId="167" formatCode="&quot;$&quot;&quot; &quot;#,##0"/>
    <numFmt numFmtId="168" formatCode="&quot; &quot;&quot;$&quot;&quot; &quot;* #,##0.00&quot; &quot;;&quot; &quot;&quot;$&quot;&quot; &quot;* &quot;-&quot;#,##0.00&quot; &quot;;&quot; &quot;&quot;$&quot;&quot; &quot;* &quot;-&quot;??&quot; &quot;"/>
    <numFmt numFmtId="169" formatCode="#,##0.00&quot; &quot;;\(#,##0.00\)"/>
    <numFmt numFmtId="170" formatCode="#,##0.0&quot; &quot;;\(#,##0.0\)"/>
    <numFmt numFmtId="171" formatCode="0.0%"/>
    <numFmt numFmtId="172" formatCode="&quot; &quot;* #,##0&quot; &quot;;&quot;-&quot;* #,##0&quot; &quot;;&quot; &quot;* &quot;-&quot;??&quot; &quot;"/>
    <numFmt numFmtId="173" formatCode="#,##0.000&quot; &quot;;\(#,##0.000\)"/>
    <numFmt numFmtId="174" formatCode="#,##0&quot; &quot;;\(#,##0\)"/>
    <numFmt numFmtId="175" formatCode="_-&quot;$&quot;\ * #,##0_-;\-&quot;$&quot;\ * #,##0_-;_-&quot;$&quot;\ * &quot;-&quot;??_-;_-@_-"/>
    <numFmt numFmtId="176" formatCode="_ &quot;$&quot;\ * #,##0_ ;_ &quot;$&quot;\ * \-#,##0_ ;_ &quot;$&quot;\ * &quot;-&quot;??_ ;_ @_ "/>
    <numFmt numFmtId="177" formatCode="[$$-240A]\ #,##0"/>
    <numFmt numFmtId="178" formatCode="#,##0.0_);\(#,##0.0\)"/>
    <numFmt numFmtId="179" formatCode="#,##0_);\(#,##0\)"/>
    <numFmt numFmtId="180" formatCode="#,##0.0"/>
    <numFmt numFmtId="181" formatCode="_(&quot;$&quot;\ * #,##0.00_);_(&quot;$&quot;\ * \(#,##0.00\);_(&quot;$&quot;\ * &quot;-&quot;??_);_(@_)"/>
    <numFmt numFmtId="182" formatCode="_(&quot;$&quot;\ * #,##0_);_(&quot;$&quot;\ * \(#,##0\);_(&quot;$&quot;\ * &quot;-&quot;??_);_(@_)"/>
    <numFmt numFmtId="183" formatCode="\$#,##0_-"/>
  </numFmts>
  <fonts count="41">
    <font>
      <sz val="10"/>
      <color indexed="8"/>
      <name val="Arial"/>
    </font>
    <font>
      <sz val="11"/>
      <color theme="1"/>
      <name val="Helvetica Neue"/>
      <family val="2"/>
      <scheme val="minor"/>
    </font>
    <font>
      <sz val="12"/>
      <color indexed="8"/>
      <name val="Arial"/>
      <family val="2"/>
    </font>
    <font>
      <sz val="14"/>
      <color indexed="8"/>
      <name val="Arial"/>
      <family val="2"/>
    </font>
    <font>
      <u/>
      <sz val="12"/>
      <color indexed="11"/>
      <name val="Arial"/>
      <family val="2"/>
    </font>
    <font>
      <sz val="16"/>
      <color indexed="8"/>
      <name val="Arial"/>
      <family val="2"/>
    </font>
    <font>
      <b/>
      <sz val="16"/>
      <color indexed="8"/>
      <name val="Arial"/>
      <family val="2"/>
    </font>
    <font>
      <sz val="11"/>
      <color indexed="8"/>
      <name val="Arial"/>
      <family val="2"/>
    </font>
    <font>
      <b/>
      <sz val="12"/>
      <color indexed="8"/>
      <name val="Arial"/>
      <family val="2"/>
    </font>
    <font>
      <sz val="10"/>
      <color indexed="8"/>
      <name val="Calibri"/>
      <family val="2"/>
    </font>
    <font>
      <b/>
      <u/>
      <sz val="12"/>
      <color indexed="8"/>
      <name val="Arial"/>
      <family val="2"/>
    </font>
    <font>
      <sz val="10"/>
      <color indexed="8"/>
      <name val="Arial"/>
      <family val="2"/>
    </font>
    <font>
      <sz val="7"/>
      <color rgb="FF222222"/>
      <name val="Verdana"/>
      <family val="2"/>
    </font>
    <font>
      <b/>
      <sz val="8"/>
      <color rgb="FF222222"/>
      <name val="Verdana"/>
      <family val="2"/>
    </font>
    <font>
      <sz val="9"/>
      <color indexed="81"/>
      <name val="Tahoma"/>
      <family val="2"/>
    </font>
    <font>
      <b/>
      <sz val="9"/>
      <color indexed="81"/>
      <name val="Tahoma"/>
      <family val="2"/>
    </font>
    <font>
      <b/>
      <sz val="12"/>
      <color indexed="8"/>
      <name val="Arial"/>
      <family val="2"/>
    </font>
    <font>
      <b/>
      <sz val="12"/>
      <name val="Arial"/>
      <family val="2"/>
    </font>
    <font>
      <b/>
      <u/>
      <sz val="12"/>
      <name val="Arial"/>
      <family val="2"/>
    </font>
    <font>
      <sz val="12"/>
      <name val="Arial"/>
      <family val="2"/>
    </font>
    <font>
      <sz val="12"/>
      <color rgb="FF000000"/>
      <name val="Arial"/>
      <family val="2"/>
    </font>
    <font>
      <sz val="12"/>
      <color theme="1"/>
      <name val="Arial"/>
      <family val="2"/>
    </font>
    <font>
      <sz val="11"/>
      <color rgb="FF222222"/>
      <name val="Verdana"/>
      <family val="2"/>
    </font>
    <font>
      <sz val="8"/>
      <name val="Arial"/>
      <family val="2"/>
    </font>
    <font>
      <sz val="11"/>
      <color rgb="FF222222"/>
      <name val="Arial"/>
      <family val="2"/>
    </font>
    <font>
      <b/>
      <sz val="8"/>
      <color theme="1"/>
      <name val="Arial"/>
      <family val="2"/>
    </font>
    <font>
      <sz val="8"/>
      <color theme="1"/>
      <name val="Arial"/>
      <family val="2"/>
    </font>
    <font>
      <sz val="8"/>
      <color rgb="FF000000"/>
      <name val="Arial"/>
      <family val="2"/>
    </font>
    <font>
      <sz val="10"/>
      <color indexed="8"/>
      <name val="Arial"/>
      <family val="2"/>
    </font>
    <font>
      <b/>
      <sz val="9"/>
      <color rgb="FF000000"/>
      <name val="Tahoma"/>
      <family val="2"/>
    </font>
    <font>
      <sz val="9"/>
      <color rgb="FF000000"/>
      <name val="Tahoma"/>
      <family val="2"/>
    </font>
    <font>
      <sz val="12"/>
      <color rgb="FF222222"/>
      <name val="Arial"/>
      <family val="2"/>
    </font>
    <font>
      <b/>
      <sz val="12"/>
      <color rgb="FF222222"/>
      <name val="Arial"/>
      <family val="2"/>
    </font>
    <font>
      <sz val="10"/>
      <color rgb="FF000000"/>
      <name val="Arial"/>
      <family val="2"/>
    </font>
    <font>
      <sz val="11"/>
      <color rgb="FF000000"/>
      <name val="Helvetica Neue"/>
      <family val="2"/>
    </font>
    <font>
      <sz val="12"/>
      <color rgb="FF222222"/>
      <name val="Verdana"/>
      <family val="2"/>
    </font>
    <font>
      <sz val="12"/>
      <color rgb="FF000000"/>
      <name val="Verdana"/>
      <family val="2"/>
    </font>
    <font>
      <b/>
      <sz val="12"/>
      <color rgb="FF333333"/>
      <name val="Verdana"/>
      <family val="2"/>
    </font>
    <font>
      <sz val="12"/>
      <color indexed="15"/>
      <name val="Arial"/>
      <family val="2"/>
    </font>
    <font>
      <b/>
      <sz val="12"/>
      <name val="Arial MT"/>
    </font>
    <font>
      <b/>
      <sz val="12"/>
      <color rgb="FF000000"/>
      <name val="Arial"/>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rgb="FFFFFFFF"/>
        <bgColor indexed="64"/>
      </patternFill>
    </fill>
    <fill>
      <patternFill patternType="solid">
        <fgColor theme="0"/>
        <bgColor indexed="64"/>
      </patternFill>
    </fill>
    <fill>
      <patternFill patternType="solid">
        <fgColor rgb="FFFFC000"/>
        <bgColor indexed="64"/>
      </patternFill>
    </fill>
  </fills>
  <borders count="250">
    <border>
      <left/>
      <right/>
      <top/>
      <bottom/>
      <diagonal/>
    </border>
    <border>
      <left style="medium">
        <color indexed="8"/>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style="thin">
        <color indexed="13"/>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13"/>
      </top>
      <bottom/>
      <diagonal/>
    </border>
    <border>
      <left style="thin">
        <color indexed="13"/>
      </left>
      <right style="thin">
        <color indexed="13"/>
      </right>
      <top style="thin">
        <color indexed="13"/>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8"/>
      </top>
      <bottom style="medium">
        <color indexed="8"/>
      </bottom>
      <diagonal/>
    </border>
    <border>
      <left style="thin">
        <color indexed="13"/>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thin">
        <color indexed="8"/>
      </left>
      <right style="medium">
        <color indexed="8"/>
      </right>
      <top style="thin">
        <color indexed="13"/>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thin">
        <color indexed="8"/>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13"/>
      </bottom>
      <diagonal/>
    </border>
    <border>
      <left style="thin">
        <color indexed="13"/>
      </left>
      <right style="medium">
        <color indexed="8"/>
      </right>
      <top style="thin">
        <color indexed="8"/>
      </top>
      <bottom style="thin">
        <color indexed="13"/>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top style="thin">
        <color indexed="13"/>
      </top>
      <bottom style="thin">
        <color indexed="13"/>
      </bottom>
      <diagonal/>
    </border>
    <border>
      <left style="medium">
        <color indexed="8"/>
      </left>
      <right style="thin">
        <color indexed="13"/>
      </right>
      <top style="medium">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13"/>
      </bottom>
      <diagonal/>
    </border>
    <border>
      <left style="medium">
        <color indexed="8"/>
      </left>
      <right style="thin">
        <color indexed="13"/>
      </right>
      <top style="thin">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top style="medium">
        <color indexed="8"/>
      </top>
      <bottom style="thin">
        <color indexed="13"/>
      </bottom>
      <diagonal/>
    </border>
    <border>
      <left/>
      <right/>
      <top style="medium">
        <color indexed="8"/>
      </top>
      <bottom/>
      <diagonal/>
    </border>
    <border>
      <left/>
      <right style="thin">
        <color indexed="13"/>
      </right>
      <top style="medium">
        <color indexed="8"/>
      </top>
      <bottom style="thin">
        <color indexed="13"/>
      </bottom>
      <diagonal/>
    </border>
    <border>
      <left/>
      <right/>
      <top/>
      <bottom style="thin">
        <color indexed="13"/>
      </bottom>
      <diagonal/>
    </border>
    <border>
      <left style="thin">
        <color indexed="13"/>
      </left>
      <right style="thin">
        <color indexed="13"/>
      </right>
      <top style="thin">
        <color indexed="8"/>
      </top>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13"/>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top style="medium">
        <color indexed="8"/>
      </top>
      <bottom style="medium">
        <color indexed="8"/>
      </bottom>
      <diagonal/>
    </border>
    <border>
      <left/>
      <right/>
      <top style="medium">
        <color indexed="8"/>
      </top>
      <bottom style="medium">
        <color indexed="8"/>
      </bottom>
      <diagonal/>
    </border>
    <border>
      <left/>
      <right style="thin">
        <color indexed="13"/>
      </right>
      <top style="medium">
        <color indexed="8"/>
      </top>
      <bottom style="medium">
        <color indexed="8"/>
      </bottom>
      <diagonal/>
    </border>
    <border>
      <left style="thin">
        <color indexed="13"/>
      </left>
      <right/>
      <top style="thin">
        <color indexed="8"/>
      </top>
      <bottom/>
      <diagonal/>
    </border>
    <border>
      <left/>
      <right/>
      <top style="thin">
        <color indexed="8"/>
      </top>
      <bottom/>
      <diagonal/>
    </border>
    <border>
      <left style="thin">
        <color indexed="13"/>
      </left>
      <right/>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13"/>
      </left>
      <right/>
      <top/>
      <bottom style="thin">
        <color indexed="13"/>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bottom/>
      <diagonal/>
    </border>
    <border>
      <left/>
      <right style="medium">
        <color indexed="8"/>
      </right>
      <top/>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thin">
        <color indexed="13"/>
      </top>
      <bottom style="thin">
        <color indexed="8"/>
      </bottom>
      <diagonal/>
    </border>
    <border>
      <left style="thin">
        <color indexed="8"/>
      </left>
      <right style="medium">
        <color indexed="8"/>
      </right>
      <top/>
      <bottom/>
      <diagonal/>
    </border>
    <border>
      <left/>
      <right/>
      <top/>
      <bottom style="thin">
        <color rgb="FF222222"/>
      </bottom>
      <diagonal/>
    </border>
    <border>
      <left/>
      <right/>
      <top style="thin">
        <color rgb="FF22222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medium">
        <color indexed="64"/>
      </right>
      <top/>
      <bottom/>
      <diagonal/>
    </border>
    <border>
      <left style="medium">
        <color indexed="8"/>
      </left>
      <right style="thin">
        <color indexed="8"/>
      </right>
      <top/>
      <bottom style="medium">
        <color indexed="8"/>
      </bottom>
      <diagonal/>
    </border>
    <border>
      <left style="medium">
        <color indexed="8"/>
      </left>
      <right style="thin">
        <color indexed="13"/>
      </right>
      <top style="thin">
        <color indexed="8"/>
      </top>
      <bottom/>
      <diagonal/>
    </border>
    <border>
      <left style="thin">
        <color indexed="13"/>
      </left>
      <right style="thin">
        <color indexed="8"/>
      </right>
      <top style="thin">
        <color indexed="8"/>
      </top>
      <bottom/>
      <diagonal/>
    </border>
    <border>
      <left style="thin">
        <color indexed="8"/>
      </left>
      <right style="thin">
        <color indexed="13"/>
      </right>
      <top style="thin">
        <color indexed="13"/>
      </top>
      <bottom/>
      <diagonal/>
    </border>
    <border>
      <left style="thin">
        <color indexed="13"/>
      </left>
      <right style="thin">
        <color indexed="8"/>
      </right>
      <top style="thin">
        <color indexed="13"/>
      </top>
      <bottom/>
      <diagonal/>
    </border>
    <border>
      <left style="thick">
        <color rgb="FF000000"/>
      </left>
      <right style="thick">
        <color rgb="FF000000"/>
      </right>
      <top style="thick">
        <color rgb="FF000000"/>
      </top>
      <bottom style="thick">
        <color rgb="FF000000"/>
      </bottom>
      <diagonal/>
    </border>
    <border>
      <left/>
      <right style="thin">
        <color indexed="64"/>
      </right>
      <top style="thin">
        <color indexed="8"/>
      </top>
      <bottom/>
      <diagonal/>
    </border>
    <border>
      <left style="medium">
        <color indexed="8"/>
      </left>
      <right style="medium">
        <color indexed="8"/>
      </right>
      <top/>
      <bottom style="thin">
        <color indexed="8"/>
      </bottom>
      <diagonal/>
    </border>
    <border>
      <left style="medium">
        <color rgb="FF000000"/>
      </left>
      <right style="medium">
        <color rgb="FF000000"/>
      </right>
      <top style="medium">
        <color rgb="FF000000"/>
      </top>
      <bottom style="medium">
        <color rgb="FF000000"/>
      </bottom>
      <diagonal/>
    </border>
    <border>
      <left style="thin">
        <color indexed="8"/>
      </left>
      <right style="medium">
        <color indexed="8"/>
      </right>
      <top/>
      <bottom style="thin">
        <color indexed="13"/>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13"/>
      </right>
      <top/>
      <bottom style="medium">
        <color indexed="8"/>
      </bottom>
      <diagonal/>
    </border>
    <border>
      <left style="thin">
        <color indexed="13"/>
      </left>
      <right style="thin">
        <color indexed="13"/>
      </right>
      <top/>
      <bottom style="medium">
        <color indexed="8"/>
      </bottom>
      <diagonal/>
    </border>
    <border>
      <left style="thin">
        <color indexed="13"/>
      </left>
      <right style="thin">
        <color indexed="8"/>
      </right>
      <top/>
      <bottom style="medium">
        <color indexed="8"/>
      </bottom>
      <diagonal/>
    </border>
    <border>
      <left style="thin">
        <color indexed="13"/>
      </left>
      <right style="medium">
        <color indexed="8"/>
      </right>
      <top/>
      <bottom style="medium">
        <color indexed="8"/>
      </bottom>
      <diagonal/>
    </border>
    <border>
      <left style="thin">
        <color indexed="8"/>
      </left>
      <right/>
      <top style="medium">
        <color indexed="64"/>
      </top>
      <bottom style="thin">
        <color indexed="8"/>
      </bottom>
      <diagonal/>
    </border>
    <border>
      <left style="thin">
        <color indexed="8"/>
      </left>
      <right/>
      <top style="thin">
        <color indexed="8"/>
      </top>
      <bottom style="medium">
        <color indexed="64"/>
      </bottom>
      <diagonal/>
    </border>
    <border>
      <left style="thin">
        <color indexed="64"/>
      </left>
      <right/>
      <top style="thin">
        <color indexed="64"/>
      </top>
      <bottom style="medium">
        <color indexed="64"/>
      </bottom>
      <diagonal/>
    </border>
    <border>
      <left style="thin">
        <color indexed="13"/>
      </left>
      <right/>
      <top style="thin">
        <color indexed="8"/>
      </top>
      <bottom style="thin">
        <color indexed="13"/>
      </bottom>
      <diagonal/>
    </border>
    <border>
      <left style="thin">
        <color indexed="13"/>
      </left>
      <right style="thin">
        <color indexed="13"/>
      </right>
      <top style="medium">
        <color indexed="8"/>
      </top>
      <bottom/>
      <diagonal/>
    </border>
    <border>
      <left style="thin">
        <color indexed="13"/>
      </left>
      <right style="medium">
        <color indexed="8"/>
      </right>
      <top style="medium">
        <color indexed="8"/>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13"/>
      </left>
      <right/>
      <top style="thin">
        <color indexed="13"/>
      </top>
      <bottom/>
      <diagonal/>
    </border>
    <border>
      <left style="medium">
        <color indexed="64"/>
      </left>
      <right/>
      <top style="thin">
        <color indexed="8"/>
      </top>
      <bottom/>
      <diagonal/>
    </border>
    <border>
      <left/>
      <right style="medium">
        <color indexed="64"/>
      </right>
      <top style="thin">
        <color indexed="8"/>
      </top>
      <bottom/>
      <diagonal/>
    </border>
    <border>
      <left style="thin">
        <color indexed="8"/>
      </left>
      <right style="thin">
        <color indexed="8"/>
      </right>
      <top/>
      <bottom style="thin">
        <color indexed="13"/>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right style="thin">
        <color indexed="13"/>
      </right>
      <top/>
      <bottom style="thin">
        <color indexed="13"/>
      </bottom>
      <diagonal/>
    </border>
    <border>
      <left style="medium">
        <color indexed="64"/>
      </left>
      <right style="thin">
        <color indexed="8"/>
      </right>
      <top/>
      <bottom style="medium">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thin">
        <color indexed="13"/>
      </bottom>
      <diagonal/>
    </border>
    <border>
      <left style="medium">
        <color indexed="64"/>
      </left>
      <right style="thin">
        <color indexed="8"/>
      </right>
      <top style="thin">
        <color indexed="13"/>
      </top>
      <bottom style="thin">
        <color indexed="8"/>
      </bottom>
      <diagonal/>
    </border>
    <border>
      <left style="medium">
        <color indexed="64"/>
      </left>
      <right style="thin">
        <color indexed="8"/>
      </right>
      <top style="thin">
        <color indexed="8"/>
      </top>
      <bottom style="thin">
        <color indexed="13"/>
      </bottom>
      <diagonal/>
    </border>
    <border>
      <left style="thin">
        <color indexed="13"/>
      </left>
      <right style="medium">
        <color indexed="64"/>
      </right>
      <top style="thin">
        <color indexed="8"/>
      </top>
      <bottom style="thin">
        <color indexed="13"/>
      </bottom>
      <diagonal/>
    </border>
    <border>
      <left style="thin">
        <color indexed="13"/>
      </left>
      <right style="medium">
        <color indexed="64"/>
      </right>
      <top style="thin">
        <color indexed="13"/>
      </top>
      <bottom style="thin">
        <color indexed="8"/>
      </bottom>
      <diagonal/>
    </border>
    <border>
      <left style="thin">
        <color indexed="8"/>
      </left>
      <right style="medium">
        <color indexed="8"/>
      </right>
      <top style="thin">
        <color indexed="8"/>
      </top>
      <bottom style="medium">
        <color indexed="64"/>
      </bottom>
      <diagonal/>
    </border>
    <border>
      <left style="medium">
        <color indexed="8"/>
      </left>
      <right style="thin">
        <color indexed="13"/>
      </right>
      <top style="thin">
        <color indexed="13"/>
      </top>
      <bottom style="medium">
        <color indexed="64"/>
      </bottom>
      <diagonal/>
    </border>
    <border>
      <left style="thin">
        <color indexed="13"/>
      </left>
      <right style="thin">
        <color indexed="13"/>
      </right>
      <top style="thin">
        <color indexed="13"/>
      </top>
      <bottom style="medium">
        <color indexed="64"/>
      </bottom>
      <diagonal/>
    </border>
    <border>
      <left style="thin">
        <color indexed="13"/>
      </left>
      <right style="medium">
        <color indexed="64"/>
      </right>
      <top style="thin">
        <color indexed="13"/>
      </top>
      <bottom style="medium">
        <color indexed="64"/>
      </bottom>
      <diagonal/>
    </border>
    <border>
      <left style="thin">
        <color indexed="13"/>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right style="medium">
        <color indexed="8"/>
      </right>
      <top/>
      <bottom style="medium">
        <color indexed="8"/>
      </bottom>
      <diagonal/>
    </border>
    <border>
      <left style="medium">
        <color indexed="8"/>
      </left>
      <right style="thin">
        <color indexed="8"/>
      </right>
      <top/>
      <bottom style="thin">
        <color indexed="13"/>
      </bottom>
      <diagonal/>
    </border>
    <border>
      <left style="thin">
        <color indexed="13"/>
      </left>
      <right style="thin">
        <color indexed="13"/>
      </right>
      <top style="medium">
        <color indexed="64"/>
      </top>
      <bottom style="thin">
        <color indexed="13"/>
      </bottom>
      <diagonal/>
    </border>
    <border>
      <left style="thin">
        <color indexed="13"/>
      </left>
      <right style="thin">
        <color indexed="8"/>
      </right>
      <top style="medium">
        <color indexed="64"/>
      </top>
      <bottom style="thin">
        <color indexed="13"/>
      </bottom>
      <diagonal/>
    </border>
    <border>
      <left style="thin">
        <color indexed="13"/>
      </left>
      <right style="medium">
        <color indexed="8"/>
      </right>
      <top style="thin">
        <color indexed="13"/>
      </top>
      <bottom/>
      <diagonal/>
    </border>
    <border>
      <left style="medium">
        <color indexed="64"/>
      </left>
      <right style="thin">
        <color indexed="13"/>
      </right>
      <top style="medium">
        <color indexed="64"/>
      </top>
      <bottom style="thin">
        <color indexed="8"/>
      </bottom>
      <diagonal/>
    </border>
    <border>
      <left style="thin">
        <color indexed="13"/>
      </left>
      <right style="thin">
        <color indexed="13"/>
      </right>
      <top style="medium">
        <color indexed="64"/>
      </top>
      <bottom style="thin">
        <color indexed="8"/>
      </bottom>
      <diagonal/>
    </border>
    <border>
      <left style="thin">
        <color indexed="13"/>
      </left>
      <right style="thin">
        <color indexed="8"/>
      </right>
      <top style="medium">
        <color indexed="64"/>
      </top>
      <bottom style="thin">
        <color indexed="8"/>
      </bottom>
      <diagonal/>
    </border>
    <border>
      <left style="thin">
        <color indexed="8"/>
      </left>
      <right style="thin">
        <color indexed="13"/>
      </right>
      <top style="medium">
        <color indexed="64"/>
      </top>
      <bottom style="thin">
        <color indexed="8"/>
      </bottom>
      <diagonal/>
    </border>
    <border>
      <left style="thin">
        <color indexed="13"/>
      </left>
      <right style="medium">
        <color indexed="64"/>
      </right>
      <top style="medium">
        <color indexed="64"/>
      </top>
      <bottom style="thin">
        <color indexed="8"/>
      </bottom>
      <diagonal/>
    </border>
    <border>
      <left style="thin">
        <color indexed="13"/>
      </left>
      <right style="medium">
        <color indexed="64"/>
      </right>
      <top style="thin">
        <color indexed="8"/>
      </top>
      <bottom style="thin">
        <color indexed="8"/>
      </bottom>
      <diagonal/>
    </border>
    <border>
      <left style="medium">
        <color indexed="64"/>
      </left>
      <right style="thin">
        <color indexed="13"/>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style="thin">
        <color indexed="13"/>
      </right>
      <top style="thin">
        <color indexed="8"/>
      </top>
      <bottom style="medium">
        <color indexed="64"/>
      </bottom>
      <diagonal/>
    </border>
    <border>
      <left style="thin">
        <color indexed="13"/>
      </left>
      <right style="thin">
        <color indexed="13"/>
      </right>
      <top style="thin">
        <color indexed="8"/>
      </top>
      <bottom style="medium">
        <color indexed="64"/>
      </bottom>
      <diagonal/>
    </border>
    <border>
      <left style="thin">
        <color indexed="13"/>
      </left>
      <right style="thin">
        <color indexed="8"/>
      </right>
      <top style="thin">
        <color indexed="8"/>
      </top>
      <bottom style="medium">
        <color indexed="64"/>
      </bottom>
      <diagonal/>
    </border>
    <border>
      <left style="thin">
        <color indexed="8"/>
      </left>
      <right style="thin">
        <color indexed="13"/>
      </right>
      <top style="thin">
        <color indexed="13"/>
      </top>
      <bottom style="medium">
        <color indexed="64"/>
      </bottom>
      <diagonal/>
    </border>
    <border>
      <left style="thin">
        <color indexed="13"/>
      </left>
      <right style="thin">
        <color indexed="8"/>
      </right>
      <top style="thin">
        <color indexed="13"/>
      </top>
      <bottom style="medium">
        <color indexed="64"/>
      </bottom>
      <diagonal/>
    </border>
    <border>
      <left style="thin">
        <color indexed="8"/>
      </left>
      <right style="thin">
        <color indexed="13"/>
      </right>
      <top style="medium">
        <color indexed="64"/>
      </top>
      <bottom style="thin">
        <color indexed="13"/>
      </bottom>
      <diagonal/>
    </border>
    <border>
      <left style="medium">
        <color indexed="64"/>
      </left>
      <right style="thin">
        <color indexed="64"/>
      </right>
      <top/>
      <bottom/>
      <diagonal/>
    </border>
  </borders>
  <cellStyleXfs count="6">
    <xf numFmtId="0" fontId="0" fillId="0" borderId="0" applyNumberFormat="0" applyFill="0" applyBorder="0" applyProtection="0"/>
    <xf numFmtId="44" fontId="11" fillId="0" borderId="0" applyFont="0" applyFill="0" applyBorder="0" applyAlignment="0" applyProtection="0"/>
    <xf numFmtId="41" fontId="11" fillId="0" borderId="0" applyFont="0" applyFill="0" applyBorder="0" applyAlignment="0" applyProtection="0"/>
    <xf numFmtId="9" fontId="11" fillId="0" borderId="0" applyFont="0" applyFill="0" applyBorder="0" applyAlignment="0" applyProtection="0"/>
    <xf numFmtId="0" fontId="1" fillId="0" borderId="38"/>
    <xf numFmtId="42" fontId="28" fillId="0" borderId="0" applyFont="0" applyFill="0" applyBorder="0" applyAlignment="0" applyProtection="0"/>
  </cellStyleXfs>
  <cellXfs count="1440">
    <xf numFmtId="0" fontId="0" fillId="0" borderId="0" xfId="0"/>
    <xf numFmtId="0" fontId="3" fillId="0" borderId="0" xfId="0" applyFont="1" applyAlignment="1">
      <alignment horizontal="left"/>
    </xf>
    <xf numFmtId="0" fontId="2" fillId="2" borderId="0" xfId="0" applyFont="1" applyFill="1" applyAlignment="1">
      <alignment horizontal="left"/>
    </xf>
    <xf numFmtId="0" fontId="2"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0" fillId="4" borderId="10" xfId="0" applyFill="1" applyBorder="1"/>
    <xf numFmtId="0" fontId="0" fillId="4" borderId="38" xfId="0" applyFill="1" applyBorder="1"/>
    <xf numFmtId="0" fontId="8" fillId="0" borderId="67" xfId="0"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center"/>
    </xf>
    <xf numFmtId="0" fontId="0" fillId="0" borderId="9" xfId="0" applyBorder="1"/>
    <xf numFmtId="0" fontId="0" fillId="0" borderId="10" xfId="0" applyBorder="1"/>
    <xf numFmtId="0" fontId="8" fillId="0" borderId="11"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49" fontId="8" fillId="0" borderId="68" xfId="0" applyNumberFormat="1" applyFont="1" applyBorder="1"/>
    <xf numFmtId="0" fontId="2" fillId="4" borderId="64" xfId="0" applyFont="1" applyFill="1" applyBorder="1"/>
    <xf numFmtId="0" fontId="2" fillId="0" borderId="64" xfId="0" applyFont="1" applyBorder="1"/>
    <xf numFmtId="0" fontId="2" fillId="0" borderId="65" xfId="0" applyFont="1" applyBorder="1"/>
    <xf numFmtId="49" fontId="8" fillId="4" borderId="43" xfId="0" applyNumberFormat="1" applyFont="1" applyFill="1" applyBorder="1" applyAlignment="1">
      <alignment horizontal="center" vertical="center" wrapText="1"/>
    </xf>
    <xf numFmtId="0" fontId="2" fillId="4" borderId="46" xfId="0" applyNumberFormat="1" applyFont="1" applyFill="1" applyBorder="1" applyAlignment="1">
      <alignment horizontal="center" vertical="center" wrapText="1"/>
    </xf>
    <xf numFmtId="0" fontId="2" fillId="4" borderId="34" xfId="0" applyFont="1" applyFill="1" applyBorder="1" applyAlignment="1">
      <alignment horizontal="center" vertical="center" wrapText="1"/>
    </xf>
    <xf numFmtId="1" fontId="2" fillId="4" borderId="34" xfId="0" applyNumberFormat="1" applyFont="1" applyFill="1" applyBorder="1" applyAlignment="1">
      <alignment horizontal="center" vertical="center" wrapText="1"/>
    </xf>
    <xf numFmtId="14" fontId="2" fillId="4" borderId="34" xfId="0" applyNumberFormat="1" applyFont="1" applyFill="1" applyBorder="1" applyAlignment="1">
      <alignment horizontal="center" vertical="center"/>
    </xf>
    <xf numFmtId="49" fontId="2" fillId="4" borderId="34" xfId="0" applyNumberFormat="1" applyFont="1" applyFill="1" applyBorder="1" applyAlignment="1">
      <alignment horizontal="left" vertical="center" wrapText="1"/>
    </xf>
    <xf numFmtId="1" fontId="2" fillId="4" borderId="43" xfId="0" applyNumberFormat="1" applyFont="1" applyFill="1" applyBorder="1" applyAlignment="1">
      <alignment horizontal="center" vertical="center" wrapText="1"/>
    </xf>
    <xf numFmtId="49" fontId="8" fillId="4" borderId="45" xfId="0" applyNumberFormat="1" applyFont="1" applyFill="1" applyBorder="1" applyAlignment="1">
      <alignment vertical="center"/>
    </xf>
    <xf numFmtId="2" fontId="8" fillId="4" borderId="46" xfId="0" applyNumberFormat="1" applyFont="1" applyFill="1" applyBorder="1" applyAlignment="1">
      <alignment vertical="center"/>
    </xf>
    <xf numFmtId="0" fontId="8" fillId="4" borderId="46" xfId="0" applyFont="1" applyFill="1" applyBorder="1" applyAlignment="1">
      <alignment horizontal="left" vertical="top"/>
    </xf>
    <xf numFmtId="0" fontId="8" fillId="4" borderId="46" xfId="0" applyFont="1" applyFill="1" applyBorder="1" applyAlignment="1">
      <alignment horizontal="left" vertical="center"/>
    </xf>
    <xf numFmtId="170" fontId="8" fillId="4" borderId="47" xfId="0" applyNumberFormat="1" applyFont="1" applyFill="1" applyBorder="1" applyAlignment="1">
      <alignment vertical="top"/>
    </xf>
    <xf numFmtId="49" fontId="2" fillId="4" borderId="34" xfId="0" applyNumberFormat="1" applyFont="1" applyFill="1" applyBorder="1" applyAlignment="1">
      <alignment horizontal="left" vertical="center"/>
    </xf>
    <xf numFmtId="170" fontId="2" fillId="4" borderId="35" xfId="0" applyNumberFormat="1" applyFont="1" applyFill="1" applyBorder="1" applyAlignment="1">
      <alignment vertical="top"/>
    </xf>
    <xf numFmtId="49" fontId="2" fillId="4" borderId="43" xfId="0" applyNumberFormat="1" applyFont="1" applyFill="1" applyBorder="1" applyAlignment="1">
      <alignment horizontal="left" vertical="center"/>
    </xf>
    <xf numFmtId="0" fontId="0" fillId="0" borderId="66" xfId="0" applyBorder="1"/>
    <xf numFmtId="0" fontId="0" fillId="0" borderId="39" xfId="0" applyBorder="1"/>
    <xf numFmtId="0" fontId="0" fillId="4" borderId="78" xfId="0" applyFill="1" applyBorder="1"/>
    <xf numFmtId="1" fontId="2" fillId="4" borderId="34" xfId="0" applyNumberFormat="1" applyFont="1" applyFill="1" applyBorder="1" applyAlignment="1">
      <alignment vertical="center"/>
    </xf>
    <xf numFmtId="0" fontId="0" fillId="6" borderId="0" xfId="0" applyFill="1"/>
    <xf numFmtId="0" fontId="12" fillId="6" borderId="0" xfId="0" applyFont="1" applyFill="1" applyAlignment="1">
      <alignment horizontal="center" vertical="center" wrapText="1"/>
    </xf>
    <xf numFmtId="14" fontId="12" fillId="6" borderId="0" xfId="0" applyNumberFormat="1" applyFont="1" applyFill="1" applyAlignment="1">
      <alignment horizontal="center" vertical="center" wrapText="1"/>
    </xf>
    <xf numFmtId="0" fontId="12" fillId="6" borderId="0" xfId="0" applyFont="1" applyFill="1" applyAlignment="1">
      <alignment horizontal="left" vertical="center" wrapText="1"/>
    </xf>
    <xf numFmtId="3" fontId="12" fillId="6" borderId="0" xfId="0" applyNumberFormat="1" applyFont="1" applyFill="1" applyAlignment="1">
      <alignment horizontal="right" vertical="center" wrapText="1"/>
    </xf>
    <xf numFmtId="0" fontId="12" fillId="6" borderId="0" xfId="0" applyFont="1" applyFill="1" applyAlignment="1">
      <alignment horizontal="right" vertical="center" wrapText="1"/>
    </xf>
    <xf numFmtId="0" fontId="13" fillId="6" borderId="0" xfId="0" applyFont="1" applyFill="1" applyAlignment="1">
      <alignment horizontal="right" vertical="center" wrapText="1"/>
    </xf>
    <xf numFmtId="3" fontId="13" fillId="6" borderId="0" xfId="0" applyNumberFormat="1" applyFont="1" applyFill="1" applyAlignment="1">
      <alignment horizontal="right" vertical="center" wrapText="1"/>
    </xf>
    <xf numFmtId="0" fontId="0" fillId="6" borderId="123" xfId="0" applyFill="1" applyBorder="1"/>
    <xf numFmtId="0" fontId="19" fillId="0" borderId="125" xfId="0" applyFont="1" applyBorder="1" applyAlignment="1">
      <alignment horizontal="left" vertical="center"/>
    </xf>
    <xf numFmtId="41" fontId="19" fillId="0" borderId="125" xfId="2" applyFont="1" applyBorder="1" applyAlignment="1" applyProtection="1">
      <alignment vertical="center"/>
    </xf>
    <xf numFmtId="41" fontId="19" fillId="0" borderId="125" xfId="2" applyFont="1" applyBorder="1" applyAlignment="1">
      <alignment vertical="center"/>
    </xf>
    <xf numFmtId="41" fontId="19" fillId="0" borderId="125" xfId="2" applyFont="1" applyFill="1" applyBorder="1" applyAlignment="1">
      <alignment vertical="center"/>
    </xf>
    <xf numFmtId="0" fontId="19" fillId="0" borderId="152" xfId="0" applyFont="1" applyBorder="1" applyAlignment="1">
      <alignment vertical="center" wrapText="1"/>
    </xf>
    <xf numFmtId="41" fontId="17" fillId="0" borderId="152" xfId="2" applyFont="1" applyBorder="1" applyAlignment="1" applyProtection="1">
      <alignment vertical="center"/>
    </xf>
    <xf numFmtId="41" fontId="19" fillId="0" borderId="152" xfId="2" applyFont="1" applyBorder="1" applyAlignment="1">
      <alignment vertical="center"/>
    </xf>
    <xf numFmtId="0" fontId="19" fillId="0" borderId="155" xfId="0" applyFont="1" applyBorder="1" applyAlignment="1">
      <alignment vertical="center" wrapText="1"/>
    </xf>
    <xf numFmtId="41" fontId="17" fillId="0" borderId="155" xfId="2" applyFont="1" applyBorder="1" applyAlignment="1" applyProtection="1">
      <alignment vertical="center"/>
    </xf>
    <xf numFmtId="41" fontId="19" fillId="0" borderId="155" xfId="2" applyFont="1" applyBorder="1" applyAlignment="1">
      <alignment vertical="center"/>
    </xf>
    <xf numFmtId="165" fontId="8" fillId="4" borderId="46" xfId="0" applyNumberFormat="1" applyFont="1" applyFill="1" applyBorder="1" applyAlignment="1">
      <alignment vertical="center" wrapText="1"/>
    </xf>
    <xf numFmtId="176" fontId="19" fillId="0" borderId="0" xfId="0" applyNumberFormat="1" applyFont="1"/>
    <xf numFmtId="0" fontId="19" fillId="0" borderId="0" xfId="0" applyFont="1"/>
    <xf numFmtId="177" fontId="19" fillId="0" borderId="125" xfId="0" applyNumberFormat="1" applyFont="1" applyBorder="1" applyAlignment="1">
      <alignment vertical="center"/>
    </xf>
    <xf numFmtId="14" fontId="19" fillId="0" borderId="125" xfId="0" applyNumberFormat="1" applyFont="1" applyBorder="1" applyAlignment="1">
      <alignment horizontal="center" vertical="center"/>
    </xf>
    <xf numFmtId="177" fontId="19" fillId="0" borderId="152" xfId="0" applyNumberFormat="1" applyFont="1" applyBorder="1" applyAlignment="1">
      <alignment vertical="center"/>
    </xf>
    <xf numFmtId="14" fontId="19" fillId="0" borderId="152" xfId="0" applyNumberFormat="1" applyFont="1" applyBorder="1" applyAlignment="1">
      <alignment horizontal="center" vertical="center"/>
    </xf>
    <xf numFmtId="0" fontId="19" fillId="0" borderId="155" xfId="0" applyFont="1" applyBorder="1" applyAlignment="1">
      <alignment horizontal="center" vertical="center" wrapText="1"/>
    </xf>
    <xf numFmtId="177" fontId="19" fillId="0" borderId="155" xfId="0" applyNumberFormat="1" applyFont="1" applyBorder="1" applyAlignment="1">
      <alignment vertical="center"/>
    </xf>
    <xf numFmtId="14" fontId="19" fillId="0" borderId="155" xfId="0" applyNumberFormat="1" applyFont="1" applyBorder="1" applyAlignment="1">
      <alignment horizontal="center" vertical="center"/>
    </xf>
    <xf numFmtId="179" fontId="17" fillId="0" borderId="125" xfId="0" applyNumberFormat="1" applyFont="1" applyBorder="1" applyAlignment="1">
      <alignment horizontal="center" vertical="center"/>
    </xf>
    <xf numFmtId="0" fontId="19" fillId="0" borderId="129" xfId="0" applyFont="1" applyBorder="1" applyAlignment="1">
      <alignment horizontal="left" vertical="center"/>
    </xf>
    <xf numFmtId="175" fontId="0" fillId="0" borderId="125" xfId="1" applyNumberFormat="1" applyFont="1" applyBorder="1"/>
    <xf numFmtId="0" fontId="2" fillId="0" borderId="0" xfId="0" applyNumberFormat="1" applyFont="1"/>
    <xf numFmtId="175" fontId="2" fillId="0" borderId="0" xfId="1" applyNumberFormat="1" applyFont="1"/>
    <xf numFmtId="0" fontId="13" fillId="6" borderId="124" xfId="0" applyFont="1" applyFill="1" applyBorder="1" applyAlignment="1">
      <alignment horizontal="right" vertical="center" wrapText="1"/>
    </xf>
    <xf numFmtId="0" fontId="26" fillId="0" borderId="125" xfId="0" applyFont="1" applyBorder="1" applyAlignment="1">
      <alignment horizontal="center" vertical="center" wrapText="1"/>
    </xf>
    <xf numFmtId="14" fontId="26" fillId="7" borderId="139" xfId="0" applyNumberFormat="1" applyFont="1" applyFill="1" applyBorder="1" applyAlignment="1">
      <alignment horizontal="center" vertical="center" wrapText="1"/>
    </xf>
    <xf numFmtId="0" fontId="26" fillId="7" borderId="139" xfId="0" applyFont="1" applyFill="1" applyBorder="1" applyAlignment="1">
      <alignment horizontal="center" vertical="center" wrapText="1"/>
    </xf>
    <xf numFmtId="182" fontId="27" fillId="0" borderId="125" xfId="1" applyNumberFormat="1" applyFont="1" applyBorder="1" applyAlignment="1">
      <alignment horizontal="center" vertical="center" wrapText="1"/>
    </xf>
    <xf numFmtId="0" fontId="26" fillId="0" borderId="125" xfId="0" applyFont="1" applyBorder="1" applyAlignment="1">
      <alignment horizontal="center" vertical="center"/>
    </xf>
    <xf numFmtId="14" fontId="27" fillId="0" borderId="0" xfId="0" applyNumberFormat="1" applyFont="1" applyAlignment="1">
      <alignment horizontal="center" vertical="center"/>
    </xf>
    <xf numFmtId="0" fontId="26" fillId="7" borderId="125" xfId="0" applyFont="1" applyFill="1" applyBorder="1" applyAlignment="1">
      <alignment horizontal="left" vertical="center" wrapText="1"/>
    </xf>
    <xf numFmtId="14" fontId="26" fillId="0" borderId="125" xfId="0" applyNumberFormat="1" applyFont="1" applyBorder="1" applyAlignment="1">
      <alignment horizontal="center" vertical="center"/>
    </xf>
    <xf numFmtId="0" fontId="26" fillId="0" borderId="125" xfId="0" applyFont="1" applyBorder="1" applyAlignment="1">
      <alignment horizontal="center" wrapText="1"/>
    </xf>
    <xf numFmtId="182" fontId="26" fillId="0" borderId="125" xfId="1" applyNumberFormat="1" applyFont="1" applyBorder="1" applyAlignment="1">
      <alignment vertical="center"/>
    </xf>
    <xf numFmtId="0" fontId="0" fillId="0" borderId="125" xfId="0" applyBorder="1"/>
    <xf numFmtId="14" fontId="0" fillId="0" borderId="125" xfId="0" applyNumberFormat="1" applyBorder="1"/>
    <xf numFmtId="0" fontId="0" fillId="0" borderId="125" xfId="0" applyBorder="1" applyAlignment="1">
      <alignment wrapText="1"/>
    </xf>
    <xf numFmtId="0" fontId="24" fillId="6" borderId="125" xfId="0" applyFont="1" applyFill="1" applyBorder="1" applyAlignment="1">
      <alignment horizontal="center" vertical="center" wrapText="1"/>
    </xf>
    <xf numFmtId="3" fontId="24" fillId="6" borderId="125" xfId="0" applyNumberFormat="1" applyFont="1" applyFill="1" applyBorder="1" applyAlignment="1">
      <alignment horizontal="right" vertical="center" wrapText="1"/>
    </xf>
    <xf numFmtId="0" fontId="24" fillId="6" borderId="125" xfId="0" applyFont="1" applyFill="1" applyBorder="1" applyAlignment="1">
      <alignment horizontal="left" vertical="center" wrapText="1"/>
    </xf>
    <xf numFmtId="0" fontId="2" fillId="8" borderId="125" xfId="0" applyFont="1" applyFill="1" applyBorder="1" applyAlignment="1">
      <alignment horizontal="center" wrapText="1"/>
    </xf>
    <xf numFmtId="0" fontId="2" fillId="8" borderId="125" xfId="0" applyFont="1" applyFill="1" applyBorder="1" applyAlignment="1">
      <alignment horizontal="center"/>
    </xf>
    <xf numFmtId="0" fontId="22" fillId="6" borderId="125" xfId="0" applyFont="1" applyFill="1" applyBorder="1" applyAlignment="1">
      <alignment horizontal="center" vertical="center" wrapText="1"/>
    </xf>
    <xf numFmtId="3" fontId="22" fillId="6" borderId="125" xfId="0" applyNumberFormat="1" applyFont="1" applyFill="1" applyBorder="1" applyAlignment="1">
      <alignment horizontal="right" vertical="center" wrapText="1"/>
    </xf>
    <xf numFmtId="0" fontId="22" fillId="6" borderId="125" xfId="0" applyFont="1" applyFill="1" applyBorder="1" applyAlignment="1">
      <alignment horizontal="left" vertical="center" wrapText="1"/>
    </xf>
    <xf numFmtId="0" fontId="7" fillId="8" borderId="125" xfId="0" applyFont="1" applyFill="1" applyBorder="1"/>
    <xf numFmtId="0" fontId="0" fillId="0" borderId="0" xfId="0" applyAlignment="1">
      <alignment wrapText="1"/>
    </xf>
    <xf numFmtId="44" fontId="0" fillId="0" borderId="0" xfId="1" applyFont="1"/>
    <xf numFmtId="0" fontId="11" fillId="0" borderId="0" xfId="0" applyFont="1"/>
    <xf numFmtId="0" fontId="0" fillId="6" borderId="38" xfId="0" applyFill="1" applyBorder="1"/>
    <xf numFmtId="0" fontId="13" fillId="6" borderId="125" xfId="0" applyFont="1" applyFill="1" applyBorder="1" applyAlignment="1">
      <alignment horizontal="right" vertical="center" wrapText="1"/>
    </xf>
    <xf numFmtId="3" fontId="13" fillId="6" borderId="125" xfId="0" applyNumberFormat="1" applyFont="1" applyFill="1" applyBorder="1" applyAlignment="1">
      <alignment horizontal="right" vertical="center" wrapText="1"/>
    </xf>
    <xf numFmtId="0" fontId="0" fillId="6" borderId="125" xfId="0" applyFill="1" applyBorder="1"/>
    <xf numFmtId="177" fontId="19" fillId="0" borderId="125" xfId="2" applyNumberFormat="1" applyFont="1" applyBorder="1" applyAlignment="1">
      <alignment vertical="center"/>
    </xf>
    <xf numFmtId="177" fontId="19" fillId="0" borderId="125" xfId="2" applyNumberFormat="1" applyFont="1" applyBorder="1" applyAlignment="1" applyProtection="1">
      <alignment vertical="center"/>
    </xf>
    <xf numFmtId="0" fontId="8" fillId="4" borderId="46" xfId="0" applyFont="1" applyFill="1" applyBorder="1" applyAlignment="1">
      <alignment horizontal="center" vertical="center" wrapText="1"/>
    </xf>
    <xf numFmtId="169" fontId="2" fillId="4" borderId="46" xfId="0" applyNumberFormat="1" applyFont="1" applyFill="1" applyBorder="1" applyAlignment="1">
      <alignment vertical="center"/>
    </xf>
    <xf numFmtId="3" fontId="31" fillId="6" borderId="0" xfId="0" applyNumberFormat="1" applyFont="1" applyFill="1" applyAlignment="1">
      <alignment horizontal="right" vertical="center" wrapText="1"/>
    </xf>
    <xf numFmtId="0" fontId="2" fillId="4" borderId="34" xfId="0" applyNumberFormat="1" applyFont="1" applyFill="1" applyBorder="1" applyAlignment="1">
      <alignment horizontal="center" vertical="center" wrapText="1"/>
    </xf>
    <xf numFmtId="169" fontId="2" fillId="4" borderId="43" xfId="0" applyNumberFormat="1" applyFont="1" applyFill="1" applyBorder="1" applyAlignment="1">
      <alignment vertical="center"/>
    </xf>
    <xf numFmtId="49" fontId="8" fillId="4" borderId="54" xfId="0" applyNumberFormat="1" applyFont="1" applyFill="1" applyBorder="1" applyAlignment="1">
      <alignment vertical="center"/>
    </xf>
    <xf numFmtId="49" fontId="2" fillId="4" borderId="46" xfId="0" applyNumberFormat="1" applyFont="1" applyFill="1" applyBorder="1" applyAlignment="1">
      <alignment horizontal="left" vertical="center"/>
    </xf>
    <xf numFmtId="170" fontId="2" fillId="4" borderId="34" xfId="0" applyNumberFormat="1" applyFont="1" applyFill="1" applyBorder="1" applyAlignment="1">
      <alignment vertical="center"/>
    </xf>
    <xf numFmtId="165" fontId="2" fillId="4" borderId="34" xfId="0" applyNumberFormat="1" applyFont="1" applyFill="1" applyBorder="1" applyAlignment="1">
      <alignment horizontal="left" vertical="center"/>
    </xf>
    <xf numFmtId="49" fontId="2" fillId="4" borderId="125" xfId="0" applyNumberFormat="1" applyFont="1" applyFill="1" applyBorder="1" applyAlignment="1">
      <alignment horizontal="center" vertical="center"/>
    </xf>
    <xf numFmtId="0" fontId="2" fillId="4" borderId="125" xfId="0" applyNumberFormat="1" applyFont="1" applyFill="1" applyBorder="1" applyAlignment="1">
      <alignment horizontal="center" vertical="center" wrapText="1"/>
    </xf>
    <xf numFmtId="14" fontId="2" fillId="4" borderId="125" xfId="0" applyNumberFormat="1" applyFont="1" applyFill="1" applyBorder="1" applyAlignment="1">
      <alignment horizontal="center" vertical="center"/>
    </xf>
    <xf numFmtId="3" fontId="31" fillId="6" borderId="125" xfId="0" applyNumberFormat="1" applyFont="1" applyFill="1" applyBorder="1" applyAlignment="1">
      <alignment horizontal="right" vertical="center" wrapText="1"/>
    </xf>
    <xf numFmtId="3" fontId="2" fillId="4" borderId="125" xfId="0" applyNumberFormat="1" applyFont="1" applyFill="1" applyBorder="1" applyAlignment="1">
      <alignment vertical="center"/>
    </xf>
    <xf numFmtId="49" fontId="2" fillId="4" borderId="152" xfId="0" applyNumberFormat="1" applyFont="1" applyFill="1" applyBorder="1" applyAlignment="1">
      <alignment horizontal="center" vertical="center"/>
    </xf>
    <xf numFmtId="0" fontId="2" fillId="4" borderId="152" xfId="0" applyNumberFormat="1" applyFont="1" applyFill="1" applyBorder="1" applyAlignment="1">
      <alignment horizontal="center" vertical="center" wrapText="1"/>
    </xf>
    <xf numFmtId="14" fontId="2" fillId="4" borderId="152" xfId="0" applyNumberFormat="1" applyFont="1" applyFill="1" applyBorder="1" applyAlignment="1">
      <alignment horizontal="center" vertical="center"/>
    </xf>
    <xf numFmtId="169" fontId="2" fillId="4" borderId="152" xfId="0" applyNumberFormat="1" applyFont="1" applyFill="1" applyBorder="1" applyAlignment="1">
      <alignment vertical="center"/>
    </xf>
    <xf numFmtId="49" fontId="2" fillId="4" borderId="155" xfId="0" applyNumberFormat="1" applyFont="1" applyFill="1" applyBorder="1" applyAlignment="1">
      <alignment horizontal="center" vertical="center"/>
    </xf>
    <xf numFmtId="14" fontId="2" fillId="4" borderId="155" xfId="0" applyNumberFormat="1" applyFont="1" applyFill="1" applyBorder="1" applyAlignment="1">
      <alignment horizontal="center" vertical="center"/>
    </xf>
    <xf numFmtId="169" fontId="2" fillId="4" borderId="155" xfId="0" applyNumberFormat="1" applyFont="1" applyFill="1" applyBorder="1" applyAlignment="1">
      <alignment vertical="center"/>
    </xf>
    <xf numFmtId="174" fontId="2" fillId="4" borderId="46" xfId="0" applyNumberFormat="1" applyFont="1" applyFill="1" applyBorder="1" applyAlignment="1">
      <alignment vertical="center"/>
    </xf>
    <xf numFmtId="174" fontId="2" fillId="4" borderId="34" xfId="0" applyNumberFormat="1" applyFont="1" applyFill="1" applyBorder="1" applyAlignment="1">
      <alignment vertical="center"/>
    </xf>
    <xf numFmtId="3" fontId="32" fillId="0" borderId="125" xfId="0" applyNumberFormat="1" applyFont="1" applyBorder="1"/>
    <xf numFmtId="3" fontId="2" fillId="4" borderId="105" xfId="0" applyNumberFormat="1" applyFont="1" applyFill="1" applyBorder="1" applyAlignment="1">
      <alignment vertical="center"/>
    </xf>
    <xf numFmtId="3" fontId="8" fillId="4" borderId="43" xfId="0" applyNumberFormat="1" applyFont="1" applyFill="1" applyBorder="1" applyAlignment="1">
      <alignment vertical="center"/>
    </xf>
    <xf numFmtId="3" fontId="2" fillId="0" borderId="152" xfId="0" applyNumberFormat="1" applyFont="1" applyBorder="1" applyAlignment="1">
      <alignment horizontal="right"/>
    </xf>
    <xf numFmtId="3" fontId="20" fillId="0" borderId="152" xfId="0" applyNumberFormat="1" applyFont="1" applyBorder="1" applyAlignment="1">
      <alignment horizontal="right"/>
    </xf>
    <xf numFmtId="3" fontId="2" fillId="4" borderId="152" xfId="0" applyNumberFormat="1" applyFont="1" applyFill="1" applyBorder="1" applyAlignment="1">
      <alignment horizontal="right" vertical="center"/>
    </xf>
    <xf numFmtId="3" fontId="2" fillId="0" borderId="152" xfId="1" applyNumberFormat="1" applyFont="1" applyBorder="1" applyAlignment="1">
      <alignment horizontal="right"/>
    </xf>
    <xf numFmtId="3" fontId="2" fillId="4" borderId="125" xfId="0" applyNumberFormat="1" applyFont="1" applyFill="1" applyBorder="1" applyAlignment="1">
      <alignment horizontal="right" vertical="center"/>
    </xf>
    <xf numFmtId="3" fontId="19" fillId="0" borderId="125" xfId="0" applyNumberFormat="1" applyFont="1" applyFill="1" applyBorder="1" applyAlignment="1">
      <alignment horizontal="right" vertical="center" wrapText="1"/>
    </xf>
    <xf numFmtId="3" fontId="8" fillId="4" borderId="105" xfId="0" applyNumberFormat="1" applyFont="1" applyFill="1" applyBorder="1" applyAlignment="1">
      <alignment horizontal="right" vertical="center"/>
    </xf>
    <xf numFmtId="3" fontId="8" fillId="4" borderId="43" xfId="0" applyNumberFormat="1" applyFont="1" applyFill="1" applyBorder="1" applyAlignment="1">
      <alignment horizontal="right" vertical="center"/>
    </xf>
    <xf numFmtId="3" fontId="31" fillId="0" borderId="125" xfId="0" applyNumberFormat="1" applyFont="1" applyBorder="1" applyAlignment="1">
      <alignment horizontal="right"/>
    </xf>
    <xf numFmtId="14" fontId="2" fillId="4" borderId="126" xfId="0" applyNumberFormat="1" applyFont="1" applyFill="1" applyBorder="1" applyAlignment="1">
      <alignment horizontal="center" vertical="center"/>
    </xf>
    <xf numFmtId="14" fontId="2" fillId="4" borderId="139" xfId="0" applyNumberFormat="1" applyFont="1" applyFill="1" applyBorder="1" applyAlignment="1">
      <alignment horizontal="center" vertical="center"/>
    </xf>
    <xf numFmtId="49" fontId="8" fillId="4" borderId="185" xfId="0" applyNumberFormat="1" applyFont="1" applyFill="1" applyBorder="1" applyAlignment="1">
      <alignment horizontal="center"/>
    </xf>
    <xf numFmtId="49" fontId="8" fillId="4" borderId="186" xfId="0" applyNumberFormat="1" applyFont="1" applyFill="1" applyBorder="1" applyAlignment="1">
      <alignment horizontal="center"/>
    </xf>
    <xf numFmtId="49" fontId="8" fillId="4" borderId="185" xfId="0" applyNumberFormat="1" applyFont="1" applyFill="1" applyBorder="1" applyAlignment="1">
      <alignment horizontal="center" vertical="center" wrapText="1"/>
    </xf>
    <xf numFmtId="49" fontId="8" fillId="4" borderId="187" xfId="0" applyNumberFormat="1" applyFont="1" applyFill="1" applyBorder="1" applyAlignment="1">
      <alignment horizontal="center"/>
    </xf>
    <xf numFmtId="49" fontId="8" fillId="4" borderId="169" xfId="0" applyNumberFormat="1" applyFont="1" applyFill="1" applyBorder="1" applyAlignment="1">
      <alignment vertical="center"/>
    </xf>
    <xf numFmtId="49" fontId="2" fillId="4" borderId="180" xfId="0" applyNumberFormat="1" applyFont="1" applyFill="1" applyBorder="1" applyAlignment="1">
      <alignment horizontal="center" vertical="center"/>
    </xf>
    <xf numFmtId="0" fontId="2" fillId="4" borderId="180" xfId="0" applyFont="1" applyFill="1" applyBorder="1" applyAlignment="1">
      <alignment horizontal="center" vertical="center" wrapText="1"/>
    </xf>
    <xf numFmtId="3" fontId="2" fillId="4" borderId="180" xfId="0" applyNumberFormat="1" applyFont="1" applyFill="1" applyBorder="1" applyAlignment="1">
      <alignment horizontal="center" vertical="center" wrapText="1"/>
    </xf>
    <xf numFmtId="3" fontId="8" fillId="4" borderId="180" xfId="0" applyNumberFormat="1" applyFont="1" applyFill="1" applyBorder="1" applyAlignment="1">
      <alignment horizontal="right" vertical="center"/>
    </xf>
    <xf numFmtId="165" fontId="2" fillId="4" borderId="180" xfId="0" applyNumberFormat="1" applyFont="1" applyFill="1" applyBorder="1" applyAlignment="1">
      <alignment horizontal="center" vertical="center"/>
    </xf>
    <xf numFmtId="165" fontId="2" fillId="4" borderId="192" xfId="0" applyNumberFormat="1" applyFont="1" applyFill="1" applyBorder="1" applyAlignment="1">
      <alignment horizontal="center" vertical="center"/>
    </xf>
    <xf numFmtId="49" fontId="2" fillId="4" borderId="185" xfId="0" applyNumberFormat="1" applyFont="1" applyFill="1" applyBorder="1" applyAlignment="1">
      <alignment horizontal="center" vertical="center"/>
    </xf>
    <xf numFmtId="165" fontId="2" fillId="4" borderId="185" xfId="0" applyNumberFormat="1" applyFont="1" applyFill="1" applyBorder="1" applyAlignment="1">
      <alignment horizontal="center" vertical="center" wrapText="1"/>
    </xf>
    <xf numFmtId="3" fontId="8" fillId="4" borderId="185" xfId="0" applyNumberFormat="1" applyFont="1" applyFill="1" applyBorder="1" applyAlignment="1">
      <alignment horizontal="right" vertical="center"/>
    </xf>
    <xf numFmtId="167" fontId="2" fillId="4" borderId="185" xfId="0" applyNumberFormat="1" applyFont="1" applyFill="1" applyBorder="1" applyAlignment="1">
      <alignment horizontal="center" vertical="center"/>
    </xf>
    <xf numFmtId="14" fontId="2" fillId="4" borderId="193" xfId="0" applyNumberFormat="1" applyFont="1" applyFill="1" applyBorder="1" applyAlignment="1">
      <alignment horizontal="center" vertical="center"/>
    </xf>
    <xf numFmtId="14" fontId="2" fillId="4" borderId="146" xfId="0" applyNumberFormat="1" applyFont="1" applyFill="1" applyBorder="1" applyAlignment="1">
      <alignment horizontal="center" vertical="center"/>
    </xf>
    <xf numFmtId="3" fontId="31" fillId="0" borderId="155" xfId="0" applyNumberFormat="1" applyFont="1" applyBorder="1" applyAlignment="1">
      <alignment horizontal="right"/>
    </xf>
    <xf numFmtId="3" fontId="2" fillId="4" borderId="155" xfId="0" applyNumberFormat="1" applyFont="1" applyFill="1" applyBorder="1" applyAlignment="1">
      <alignment horizontal="right" vertical="center"/>
    </xf>
    <xf numFmtId="3" fontId="2" fillId="4" borderId="155" xfId="0" applyNumberFormat="1" applyFont="1" applyFill="1" applyBorder="1" applyAlignment="1">
      <alignment horizontal="right"/>
    </xf>
    <xf numFmtId="14" fontId="2" fillId="4" borderId="194" xfId="0" applyNumberFormat="1" applyFont="1" applyFill="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0" fillId="0" borderId="9" xfId="0" applyBorder="1" applyAlignment="1">
      <alignment horizontal="left" vertical="center"/>
    </xf>
    <xf numFmtId="166"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0" xfId="0" applyNumberFormat="1" applyAlignment="1">
      <alignment horizontal="left" vertical="center"/>
    </xf>
    <xf numFmtId="49" fontId="16" fillId="0" borderId="25" xfId="0" applyNumberFormat="1" applyFont="1" applyBorder="1" applyAlignment="1">
      <alignment horizontal="left" vertical="center"/>
    </xf>
    <xf numFmtId="10" fontId="2" fillId="4" borderId="125" xfId="0" applyNumberFormat="1" applyFont="1" applyFill="1" applyBorder="1" applyAlignment="1">
      <alignment vertical="center"/>
    </xf>
    <xf numFmtId="49" fontId="8" fillId="4" borderId="43" xfId="0" applyNumberFormat="1" applyFont="1" applyFill="1" applyBorder="1" applyAlignment="1">
      <alignment horizontal="center" vertical="center"/>
    </xf>
    <xf numFmtId="2" fontId="2" fillId="4" borderId="105" xfId="0" applyNumberFormat="1" applyFont="1" applyFill="1" applyBorder="1" applyAlignment="1">
      <alignment vertical="center"/>
    </xf>
    <xf numFmtId="0" fontId="0" fillId="0" borderId="39" xfId="0" applyBorder="1" applyAlignment="1">
      <alignment horizontal="left" vertical="center"/>
    </xf>
    <xf numFmtId="0" fontId="2" fillId="4" borderId="198" xfId="0" applyFont="1" applyFill="1" applyBorder="1" applyAlignment="1">
      <alignment horizontal="left" vertical="center"/>
    </xf>
    <xf numFmtId="166" fontId="2" fillId="0" borderId="199" xfId="0" applyNumberFormat="1" applyFont="1" applyBorder="1" applyAlignment="1">
      <alignment horizontal="left" vertical="center"/>
    </xf>
    <xf numFmtId="10" fontId="2" fillId="4" borderId="198" xfId="0" applyNumberFormat="1" applyFont="1" applyFill="1" applyBorder="1" applyAlignment="1">
      <alignment horizontal="left" vertical="center"/>
    </xf>
    <xf numFmtId="175" fontId="0" fillId="0" borderId="199" xfId="1" applyNumberFormat="1" applyFont="1" applyBorder="1" applyAlignment="1">
      <alignment horizontal="left" vertical="center"/>
    </xf>
    <xf numFmtId="0" fontId="0" fillId="0" borderId="199" xfId="0" applyBorder="1" applyAlignment="1">
      <alignment horizontal="left" vertical="center"/>
    </xf>
    <xf numFmtId="49" fontId="8" fillId="4" borderId="182" xfId="0" applyNumberFormat="1" applyFont="1" applyFill="1" applyBorder="1" applyAlignment="1">
      <alignment horizontal="center" vertical="center"/>
    </xf>
    <xf numFmtId="49" fontId="8" fillId="0" borderId="183" xfId="0" applyNumberFormat="1" applyFont="1" applyBorder="1" applyAlignment="1">
      <alignment horizontal="center" vertical="center"/>
    </xf>
    <xf numFmtId="0" fontId="8" fillId="0" borderId="16" xfId="0" applyFont="1" applyFill="1" applyBorder="1" applyAlignment="1">
      <alignment horizontal="left" vertical="center"/>
    </xf>
    <xf numFmtId="0" fontId="2" fillId="0" borderId="10" xfId="0" applyFont="1" applyBorder="1" applyAlignment="1">
      <alignment vertical="center"/>
    </xf>
    <xf numFmtId="0" fontId="2" fillId="0" borderId="0" xfId="0" applyNumberFormat="1" applyFont="1" applyAlignment="1">
      <alignment vertical="center"/>
    </xf>
    <xf numFmtId="166" fontId="2" fillId="0" borderId="10" xfId="0" applyNumberFormat="1" applyFont="1" applyBorder="1" applyAlignment="1">
      <alignment vertical="center"/>
    </xf>
    <xf numFmtId="49" fontId="2" fillId="4" borderId="46" xfId="0" applyNumberFormat="1" applyFont="1" applyFill="1" applyBorder="1" applyAlignment="1">
      <alignment vertical="center"/>
    </xf>
    <xf numFmtId="167" fontId="2" fillId="0" borderId="9" xfId="0" applyNumberFormat="1" applyFont="1" applyBorder="1"/>
    <xf numFmtId="3" fontId="2" fillId="0" borderId="38" xfId="0" applyNumberFormat="1" applyFont="1" applyBorder="1" applyAlignment="1">
      <alignment horizontal="center" vertical="center" wrapText="1"/>
    </xf>
    <xf numFmtId="0" fontId="2" fillId="0" borderId="10" xfId="0" applyFont="1" applyBorder="1"/>
    <xf numFmtId="172" fontId="2" fillId="0" borderId="10" xfId="0" applyNumberFormat="1" applyFont="1" applyBorder="1"/>
    <xf numFmtId="49" fontId="2" fillId="4" borderId="34" xfId="0" applyNumberFormat="1" applyFont="1" applyFill="1" applyBorder="1" applyAlignment="1">
      <alignment vertical="center"/>
    </xf>
    <xf numFmtId="14" fontId="2" fillId="4" borderId="34" xfId="0" applyNumberFormat="1" applyFont="1" applyFill="1" applyBorder="1" applyAlignment="1">
      <alignment vertical="center"/>
    </xf>
    <xf numFmtId="0" fontId="2" fillId="0" borderId="9" xfId="0" applyFont="1" applyBorder="1"/>
    <xf numFmtId="3" fontId="20" fillId="6" borderId="177" xfId="0" applyNumberFormat="1" applyFont="1" applyFill="1" applyBorder="1" applyAlignment="1">
      <alignment horizontal="justify" vertical="center" wrapText="1"/>
    </xf>
    <xf numFmtId="183" fontId="2" fillId="0" borderId="0" xfId="0" applyNumberFormat="1" applyFont="1"/>
    <xf numFmtId="49" fontId="2" fillId="4" borderId="43" xfId="0" applyNumberFormat="1" applyFont="1" applyFill="1" applyBorder="1" applyAlignment="1">
      <alignment vertical="center"/>
    </xf>
    <xf numFmtId="172" fontId="2" fillId="4" borderId="46" xfId="0" applyNumberFormat="1" applyFont="1" applyFill="1" applyBorder="1" applyAlignment="1">
      <alignment vertical="center"/>
    </xf>
    <xf numFmtId="165" fontId="2" fillId="4" borderId="43" xfId="0" applyNumberFormat="1" applyFont="1" applyFill="1" applyBorder="1"/>
    <xf numFmtId="165" fontId="2" fillId="0" borderId="10" xfId="0" applyNumberFormat="1" applyFont="1" applyBorder="1"/>
    <xf numFmtId="173" fontId="2" fillId="4" borderId="35" xfId="0" applyNumberFormat="1" applyFont="1" applyFill="1" applyBorder="1" applyAlignment="1">
      <alignment vertical="top"/>
    </xf>
    <xf numFmtId="0" fontId="2" fillId="0" borderId="3" xfId="0" applyFont="1" applyBorder="1"/>
    <xf numFmtId="0" fontId="2" fillId="0" borderId="75" xfId="0" applyFont="1" applyBorder="1"/>
    <xf numFmtId="0" fontId="2" fillId="4" borderId="76" xfId="0" applyFont="1" applyFill="1" applyBorder="1"/>
    <xf numFmtId="0" fontId="2" fillId="0" borderId="77" xfId="0" applyFont="1" applyBorder="1"/>
    <xf numFmtId="0" fontId="2" fillId="4" borderId="3" xfId="0" applyFont="1" applyFill="1" applyBorder="1"/>
    <xf numFmtId="167" fontId="2" fillId="0" borderId="3" xfId="0" applyNumberFormat="1" applyFont="1" applyBorder="1"/>
    <xf numFmtId="0" fontId="2" fillId="0" borderId="66" xfId="0" applyFont="1" applyBorder="1"/>
    <xf numFmtId="0" fontId="2" fillId="4" borderId="38" xfId="0" applyFont="1" applyFill="1" applyBorder="1"/>
    <xf numFmtId="0" fontId="2" fillId="0" borderId="39" xfId="0" applyFont="1" applyBorder="1"/>
    <xf numFmtId="0" fontId="2" fillId="4" borderId="10" xfId="0" applyFont="1" applyFill="1" applyBorder="1"/>
    <xf numFmtId="167" fontId="2" fillId="0" borderId="10" xfId="0" applyNumberFormat="1" applyFont="1" applyBorder="1"/>
    <xf numFmtId="165" fontId="2" fillId="4" borderId="34" xfId="0" applyNumberFormat="1" applyFont="1" applyFill="1" applyBorder="1" applyAlignment="1">
      <alignment horizontal="right" vertical="center"/>
    </xf>
    <xf numFmtId="3" fontId="20" fillId="0" borderId="0" xfId="0" applyNumberFormat="1" applyFont="1" applyAlignment="1">
      <alignment horizontal="right"/>
    </xf>
    <xf numFmtId="165" fontId="2" fillId="4" borderId="43" xfId="0" applyNumberFormat="1" applyFont="1" applyFill="1" applyBorder="1" applyAlignment="1">
      <alignment horizontal="right" vertical="center"/>
    </xf>
    <xf numFmtId="165" fontId="8" fillId="4" borderId="46" xfId="0" applyNumberFormat="1" applyFont="1" applyFill="1" applyBorder="1" applyAlignment="1">
      <alignment horizontal="right" vertical="center"/>
    </xf>
    <xf numFmtId="165" fontId="8" fillId="4" borderId="43" xfId="0" applyNumberFormat="1" applyFont="1" applyFill="1" applyBorder="1" applyAlignment="1">
      <alignment horizontal="right" vertical="center"/>
    </xf>
    <xf numFmtId="0" fontId="2" fillId="4" borderId="34" xfId="0" applyNumberFormat="1" applyFont="1" applyFill="1" applyBorder="1" applyAlignment="1">
      <alignment horizontal="right" vertical="center"/>
    </xf>
    <xf numFmtId="0" fontId="2" fillId="4" borderId="34" xfId="0" applyFont="1" applyFill="1" applyBorder="1" applyAlignment="1">
      <alignment horizontal="right" vertical="center"/>
    </xf>
    <xf numFmtId="0" fontId="2" fillId="0" borderId="39" xfId="0" applyFont="1" applyBorder="1" applyAlignment="1">
      <alignment vertical="center"/>
    </xf>
    <xf numFmtId="49" fontId="16" fillId="0" borderId="86" xfId="0" applyNumberFormat="1" applyFont="1" applyBorder="1" applyAlignment="1">
      <alignment horizontal="left" vertical="center"/>
    </xf>
    <xf numFmtId="0" fontId="8" fillId="0" borderId="107" xfId="0" applyFont="1" applyBorder="1" applyAlignment="1">
      <alignment horizontal="left" vertical="center"/>
    </xf>
    <xf numFmtId="0" fontId="8" fillId="0" borderId="107" xfId="0" applyFont="1" applyFill="1" applyBorder="1" applyAlignment="1">
      <alignment horizontal="left" vertical="center"/>
    </xf>
    <xf numFmtId="0" fontId="9" fillId="4" borderId="203" xfId="0" applyFont="1" applyFill="1" applyBorder="1" applyAlignment="1">
      <alignment horizontal="left" vertical="center"/>
    </xf>
    <xf numFmtId="168" fontId="0" fillId="0" borderId="204" xfId="0" applyNumberFormat="1" applyBorder="1" applyAlignment="1">
      <alignment horizontal="left" vertical="center"/>
    </xf>
    <xf numFmtId="49" fontId="2" fillId="4" borderId="105" xfId="0" applyNumberFormat="1" applyFont="1" applyFill="1" applyBorder="1" applyAlignment="1">
      <alignment vertical="center"/>
    </xf>
    <xf numFmtId="0" fontId="2" fillId="4" borderId="105" xfId="0" applyNumberFormat="1" applyFont="1" applyFill="1" applyBorder="1" applyAlignment="1">
      <alignment horizontal="center" vertical="center" wrapText="1"/>
    </xf>
    <xf numFmtId="172" fontId="2" fillId="4" borderId="105" xfId="0" applyNumberFormat="1" applyFont="1" applyFill="1" applyBorder="1" applyAlignment="1">
      <alignment horizontal="right" vertical="center"/>
    </xf>
    <xf numFmtId="165" fontId="2" fillId="4" borderId="105" xfId="0" applyNumberFormat="1" applyFont="1" applyFill="1" applyBorder="1" applyAlignment="1">
      <alignment horizontal="right" vertical="center" wrapText="1"/>
    </xf>
    <xf numFmtId="165" fontId="2" fillId="4" borderId="105" xfId="0" applyNumberFormat="1" applyFont="1" applyFill="1" applyBorder="1" applyAlignment="1">
      <alignment horizontal="right" vertical="center"/>
    </xf>
    <xf numFmtId="14" fontId="2" fillId="4" borderId="105" xfId="0" applyNumberFormat="1" applyFont="1" applyFill="1" applyBorder="1" applyAlignment="1">
      <alignment horizontal="center" vertical="center"/>
    </xf>
    <xf numFmtId="49" fontId="8" fillId="0" borderId="185" xfId="0" applyNumberFormat="1" applyFont="1" applyBorder="1" applyAlignment="1">
      <alignment horizontal="center" vertical="center"/>
    </xf>
    <xf numFmtId="49" fontId="8" fillId="4" borderId="185" xfId="0" applyNumberFormat="1" applyFont="1" applyFill="1" applyBorder="1" applyAlignment="1">
      <alignment horizontal="center" vertical="center"/>
    </xf>
    <xf numFmtId="49" fontId="8" fillId="0" borderId="187" xfId="0" applyNumberFormat="1" applyFont="1" applyBorder="1" applyAlignment="1">
      <alignment horizontal="center" vertical="center"/>
    </xf>
    <xf numFmtId="14" fontId="2" fillId="4" borderId="167" xfId="0" applyNumberFormat="1" applyFont="1" applyFill="1" applyBorder="1" applyAlignment="1">
      <alignment horizontal="center" vertical="center"/>
    </xf>
    <xf numFmtId="0" fontId="2" fillId="6" borderId="0" xfId="0" applyFont="1" applyFill="1"/>
    <xf numFmtId="49" fontId="8" fillId="4" borderId="34" xfId="0" applyNumberFormat="1" applyFont="1" applyFill="1" applyBorder="1" applyAlignment="1">
      <alignment horizontal="center" vertical="center"/>
    </xf>
    <xf numFmtId="2" fontId="2" fillId="4" borderId="46" xfId="0" applyNumberFormat="1" applyFont="1" applyFill="1" applyBorder="1" applyAlignment="1">
      <alignment vertical="center"/>
    </xf>
    <xf numFmtId="2" fontId="2" fillId="4" borderId="34" xfId="0" applyNumberFormat="1" applyFont="1" applyFill="1" applyBorder="1" applyAlignment="1">
      <alignment vertical="center"/>
    </xf>
    <xf numFmtId="2" fontId="8" fillId="4" borderId="34" xfId="0" applyNumberFormat="1" applyFont="1" applyFill="1" applyBorder="1" applyAlignment="1">
      <alignment vertical="center"/>
    </xf>
    <xf numFmtId="2" fontId="2" fillId="4" borderId="43" xfId="0" applyNumberFormat="1" applyFont="1" applyFill="1" applyBorder="1" applyAlignment="1">
      <alignment vertical="center"/>
    </xf>
    <xf numFmtId="2" fontId="8" fillId="4" borderId="43" xfId="0" applyNumberFormat="1" applyFont="1" applyFill="1" applyBorder="1" applyAlignment="1">
      <alignment vertical="center"/>
    </xf>
    <xf numFmtId="10" fontId="2" fillId="4" borderId="43" xfId="0" applyNumberFormat="1" applyFont="1" applyFill="1" applyBorder="1" applyAlignment="1">
      <alignment vertical="center"/>
    </xf>
    <xf numFmtId="0" fontId="2" fillId="0" borderId="89" xfId="0" applyFont="1" applyBorder="1"/>
    <xf numFmtId="0" fontId="2" fillId="0" borderId="56" xfId="0" applyFont="1" applyBorder="1"/>
    <xf numFmtId="0" fontId="2" fillId="0" borderId="90" xfId="0" applyFont="1" applyBorder="1"/>
    <xf numFmtId="0" fontId="2" fillId="4" borderId="91" xfId="0" applyFont="1" applyFill="1" applyBorder="1"/>
    <xf numFmtId="0" fontId="2" fillId="4" borderId="92" xfId="0" applyFont="1" applyFill="1" applyBorder="1" applyAlignment="1">
      <alignment horizontal="left" vertical="center"/>
    </xf>
    <xf numFmtId="170" fontId="2" fillId="0" borderId="56" xfId="0" applyNumberFormat="1" applyFont="1" applyBorder="1"/>
    <xf numFmtId="2" fontId="8" fillId="4" borderId="56" xfId="0" applyNumberFormat="1" applyFont="1" applyFill="1" applyBorder="1"/>
    <xf numFmtId="2" fontId="8" fillId="0" borderId="56" xfId="0" applyNumberFormat="1" applyFont="1" applyBorder="1"/>
    <xf numFmtId="169" fontId="2" fillId="0" borderId="56" xfId="0" applyNumberFormat="1" applyFont="1" applyBorder="1"/>
    <xf numFmtId="169" fontId="2" fillId="0" borderId="58" xfId="0" applyNumberFormat="1" applyFont="1" applyBorder="1"/>
    <xf numFmtId="170" fontId="2" fillId="4" borderId="58" xfId="0" applyNumberFormat="1" applyFont="1" applyFill="1" applyBorder="1" applyAlignment="1">
      <alignment vertical="top"/>
    </xf>
    <xf numFmtId="9" fontId="2" fillId="0" borderId="35" xfId="0" applyNumberFormat="1" applyFont="1" applyBorder="1"/>
    <xf numFmtId="0" fontId="2" fillId="0" borderId="35" xfId="0" applyNumberFormat="1" applyFont="1" applyBorder="1"/>
    <xf numFmtId="0" fontId="2" fillId="0" borderId="35" xfId="0" applyFont="1" applyBorder="1"/>
    <xf numFmtId="170" fontId="2" fillId="4" borderId="191" xfId="0" applyNumberFormat="1" applyFont="1" applyFill="1" applyBorder="1" applyAlignment="1">
      <alignment vertical="top"/>
    </xf>
    <xf numFmtId="49" fontId="2" fillId="4" borderId="125" xfId="0" applyNumberFormat="1" applyFont="1" applyFill="1" applyBorder="1" applyAlignment="1">
      <alignment horizontal="left" vertical="center"/>
    </xf>
    <xf numFmtId="9" fontId="2" fillId="4" borderId="125" xfId="0" applyNumberFormat="1" applyFont="1" applyFill="1" applyBorder="1" applyAlignment="1">
      <alignment horizontal="center" vertical="center" wrapText="1"/>
    </xf>
    <xf numFmtId="2" fontId="2" fillId="4" borderId="125" xfId="0" applyNumberFormat="1" applyFont="1" applyFill="1" applyBorder="1" applyAlignment="1">
      <alignment vertical="center"/>
    </xf>
    <xf numFmtId="1" fontId="2" fillId="4" borderId="125" xfId="0" applyNumberFormat="1" applyFont="1" applyFill="1" applyBorder="1" applyAlignment="1">
      <alignment horizontal="center" vertical="center" wrapText="1"/>
    </xf>
    <xf numFmtId="2" fontId="8" fillId="4" borderId="125" xfId="0" applyNumberFormat="1" applyFont="1" applyFill="1" applyBorder="1" applyAlignment="1">
      <alignment vertical="center"/>
    </xf>
    <xf numFmtId="49" fontId="2" fillId="4" borderId="139" xfId="0" applyNumberFormat="1" applyFont="1" applyFill="1" applyBorder="1" applyAlignment="1">
      <alignment horizontal="left" vertical="center"/>
    </xf>
    <xf numFmtId="9" fontId="2" fillId="4" borderId="139" xfId="0" applyNumberFormat="1" applyFont="1" applyFill="1" applyBorder="1" applyAlignment="1">
      <alignment horizontal="center" vertical="center" wrapText="1"/>
    </xf>
    <xf numFmtId="2" fontId="2" fillId="4" borderId="139" xfId="0" applyNumberFormat="1" applyFont="1" applyFill="1" applyBorder="1" applyAlignment="1">
      <alignment vertical="center"/>
    </xf>
    <xf numFmtId="49" fontId="2" fillId="4" borderId="129" xfId="0" applyNumberFormat="1" applyFont="1" applyFill="1" applyBorder="1" applyAlignment="1">
      <alignment horizontal="left" vertical="center"/>
    </xf>
    <xf numFmtId="9" fontId="2" fillId="4" borderId="129" xfId="0" applyNumberFormat="1" applyFont="1" applyFill="1" applyBorder="1" applyAlignment="1">
      <alignment horizontal="center" vertical="center" wrapText="1"/>
    </xf>
    <xf numFmtId="2" fontId="2" fillId="4" borderId="129" xfId="0" applyNumberFormat="1" applyFont="1" applyFill="1" applyBorder="1" applyAlignment="1">
      <alignment vertical="center"/>
    </xf>
    <xf numFmtId="2" fontId="8" fillId="4" borderId="129" xfId="0" applyNumberFormat="1" applyFont="1" applyFill="1" applyBorder="1" applyAlignment="1">
      <alignment vertical="center"/>
    </xf>
    <xf numFmtId="49" fontId="2" fillId="4" borderId="152" xfId="0" applyNumberFormat="1" applyFont="1" applyFill="1" applyBorder="1" applyAlignment="1">
      <alignment horizontal="left" vertical="center"/>
    </xf>
    <xf numFmtId="172" fontId="2" fillId="4" borderId="152" xfId="0" applyNumberFormat="1" applyFont="1" applyFill="1" applyBorder="1" applyAlignment="1">
      <alignment vertical="center"/>
    </xf>
    <xf numFmtId="2" fontId="2" fillId="4" borderId="152" xfId="0" applyNumberFormat="1" applyFont="1" applyFill="1" applyBorder="1" applyAlignment="1">
      <alignment vertical="center"/>
    </xf>
    <xf numFmtId="49" fontId="2" fillId="4" borderId="155" xfId="0" applyNumberFormat="1" applyFont="1" applyFill="1" applyBorder="1" applyAlignment="1">
      <alignment horizontal="left" vertical="center"/>
    </xf>
    <xf numFmtId="2" fontId="8" fillId="4" borderId="155" xfId="0" applyNumberFormat="1" applyFont="1" applyFill="1" applyBorder="1" applyAlignment="1">
      <alignment vertical="center"/>
    </xf>
    <xf numFmtId="10" fontId="2" fillId="4" borderId="155" xfId="0" applyNumberFormat="1" applyFont="1" applyFill="1" applyBorder="1" applyAlignment="1">
      <alignment vertical="center"/>
    </xf>
    <xf numFmtId="49" fontId="8" fillId="4" borderId="211" xfId="0" applyNumberFormat="1" applyFont="1" applyFill="1" applyBorder="1" applyAlignment="1">
      <alignment vertical="center"/>
    </xf>
    <xf numFmtId="49" fontId="2" fillId="4" borderId="215" xfId="0" applyNumberFormat="1" applyFont="1" applyFill="1" applyBorder="1" applyAlignment="1">
      <alignment vertical="center" wrapText="1"/>
    </xf>
    <xf numFmtId="49" fontId="2" fillId="4" borderId="185" xfId="0" applyNumberFormat="1" applyFont="1" applyFill="1" applyBorder="1" applyAlignment="1">
      <alignment horizontal="left" vertical="center"/>
    </xf>
    <xf numFmtId="9" fontId="2" fillId="0" borderId="218" xfId="0" applyNumberFormat="1" applyFont="1" applyBorder="1"/>
    <xf numFmtId="9" fontId="2" fillId="4" borderId="125" xfId="3" applyFont="1" applyFill="1" applyBorder="1" applyAlignment="1">
      <alignment horizontal="center" vertical="center" wrapText="1"/>
    </xf>
    <xf numFmtId="3" fontId="2" fillId="4" borderId="139" xfId="0" applyNumberFormat="1" applyFont="1" applyFill="1" applyBorder="1" applyAlignment="1">
      <alignment vertical="center"/>
    </xf>
    <xf numFmtId="3" fontId="2" fillId="4" borderId="129" xfId="0" applyNumberFormat="1" applyFont="1" applyFill="1" applyBorder="1" applyAlignment="1">
      <alignment vertical="center"/>
    </xf>
    <xf numFmtId="3" fontId="8" fillId="4" borderId="152" xfId="0" applyNumberFormat="1" applyFont="1" applyFill="1" applyBorder="1" applyAlignment="1">
      <alignment vertical="center"/>
    </xf>
    <xf numFmtId="3" fontId="8" fillId="4" borderId="155" xfId="0" applyNumberFormat="1" applyFont="1" applyFill="1" applyBorder="1" applyAlignment="1">
      <alignment vertical="center"/>
    </xf>
    <xf numFmtId="174" fontId="2" fillId="4" borderId="47" xfId="0" applyNumberFormat="1" applyFont="1" applyFill="1" applyBorder="1" applyAlignment="1">
      <alignment vertical="center"/>
    </xf>
    <xf numFmtId="174" fontId="2" fillId="4" borderId="35" xfId="0" applyNumberFormat="1" applyFont="1" applyFill="1" applyBorder="1" applyAlignment="1">
      <alignment vertical="center"/>
    </xf>
    <xf numFmtId="49" fontId="8" fillId="7" borderId="185" xfId="0" applyNumberFormat="1" applyFont="1" applyFill="1" applyBorder="1" applyAlignment="1">
      <alignment horizontal="center" vertical="center"/>
    </xf>
    <xf numFmtId="49" fontId="8" fillId="7" borderId="105" xfId="0" applyNumberFormat="1" applyFont="1" applyFill="1" applyBorder="1" applyAlignment="1">
      <alignment horizontal="left" vertical="center" wrapText="1"/>
    </xf>
    <xf numFmtId="3" fontId="2" fillId="7" borderId="105" xfId="0" applyNumberFormat="1" applyFont="1" applyFill="1" applyBorder="1" applyAlignment="1">
      <alignment horizontal="center" vertical="center" wrapText="1"/>
    </xf>
    <xf numFmtId="3" fontId="2" fillId="7" borderId="105" xfId="0" applyNumberFormat="1" applyFont="1" applyFill="1" applyBorder="1" applyAlignment="1">
      <alignment horizontal="right" vertical="center"/>
    </xf>
    <xf numFmtId="0" fontId="8" fillId="7" borderId="105" xfId="0" applyFont="1" applyFill="1" applyBorder="1" applyAlignment="1">
      <alignment horizontal="center" vertical="center"/>
    </xf>
    <xf numFmtId="10" fontId="8" fillId="7" borderId="105" xfId="0" applyNumberFormat="1" applyFont="1" applyFill="1" applyBorder="1" applyAlignment="1">
      <alignment horizontal="center" vertical="center"/>
    </xf>
    <xf numFmtId="14" fontId="2" fillId="4" borderId="105" xfId="0" applyNumberFormat="1" applyFont="1" applyFill="1" applyBorder="1" applyAlignment="1">
      <alignment vertical="center"/>
    </xf>
    <xf numFmtId="49" fontId="8" fillId="7" borderId="34" xfId="0" applyNumberFormat="1" applyFont="1" applyFill="1" applyBorder="1" applyAlignment="1">
      <alignment horizontal="left" vertical="center" wrapText="1"/>
    </xf>
    <xf numFmtId="3" fontId="2" fillId="7" borderId="34" xfId="0" applyNumberFormat="1" applyFont="1" applyFill="1" applyBorder="1" applyAlignment="1">
      <alignment horizontal="center" vertical="center" wrapText="1"/>
    </xf>
    <xf numFmtId="3" fontId="2" fillId="7" borderId="34" xfId="0" applyNumberFormat="1" applyFont="1" applyFill="1" applyBorder="1" applyAlignment="1">
      <alignment horizontal="right" vertical="center"/>
    </xf>
    <xf numFmtId="0" fontId="8" fillId="7" borderId="34" xfId="0" applyFont="1" applyFill="1" applyBorder="1" applyAlignment="1">
      <alignment horizontal="center" vertical="center"/>
    </xf>
    <xf numFmtId="10" fontId="8" fillId="7" borderId="34" xfId="0" applyNumberFormat="1" applyFont="1" applyFill="1" applyBorder="1" applyAlignment="1">
      <alignment horizontal="center" vertical="center"/>
    </xf>
    <xf numFmtId="3" fontId="19" fillId="0" borderId="125" xfId="5" applyNumberFormat="1" applyFont="1" applyFill="1" applyBorder="1" applyAlignment="1">
      <alignment horizontal="right" vertical="center" wrapText="1"/>
    </xf>
    <xf numFmtId="49" fontId="2" fillId="7" borderId="34" xfId="0" applyNumberFormat="1" applyFont="1" applyFill="1" applyBorder="1" applyAlignment="1">
      <alignment horizontal="left" vertical="center"/>
    </xf>
    <xf numFmtId="2" fontId="2" fillId="7" borderId="34" xfId="0" applyNumberFormat="1" applyFont="1" applyFill="1" applyBorder="1" applyAlignment="1">
      <alignment vertical="center"/>
    </xf>
    <xf numFmtId="2" fontId="8" fillId="7" borderId="34" xfId="0" applyNumberFormat="1" applyFont="1" applyFill="1" applyBorder="1" applyAlignment="1">
      <alignment vertical="center"/>
    </xf>
    <xf numFmtId="44" fontId="8" fillId="7" borderId="34" xfId="1" applyFont="1" applyFill="1" applyBorder="1" applyAlignment="1">
      <alignment vertical="center"/>
    </xf>
    <xf numFmtId="49" fontId="2" fillId="7" borderId="46" xfId="0" applyNumberFormat="1" applyFont="1" applyFill="1" applyBorder="1" applyAlignment="1">
      <alignment horizontal="left" vertical="center"/>
    </xf>
    <xf numFmtId="14" fontId="2" fillId="4" borderId="46" xfId="0" applyNumberFormat="1" applyFont="1" applyFill="1" applyBorder="1" applyAlignment="1">
      <alignment vertical="center"/>
    </xf>
    <xf numFmtId="49" fontId="8" fillId="7" borderId="54" xfId="0" applyNumberFormat="1" applyFont="1" applyFill="1" applyBorder="1" applyAlignment="1">
      <alignment vertical="center"/>
    </xf>
    <xf numFmtId="170" fontId="2" fillId="7" borderId="98" xfId="0" applyNumberFormat="1" applyFont="1" applyFill="1" applyBorder="1" applyAlignment="1">
      <alignment vertical="top"/>
    </xf>
    <xf numFmtId="165" fontId="2" fillId="7" borderId="46" xfId="0" applyNumberFormat="1" applyFont="1" applyFill="1" applyBorder="1" applyAlignment="1">
      <alignment vertical="top"/>
    </xf>
    <xf numFmtId="165" fontId="2" fillId="7" borderId="34" xfId="0" applyNumberFormat="1" applyFont="1" applyFill="1" applyBorder="1" applyAlignment="1">
      <alignment vertical="top"/>
    </xf>
    <xf numFmtId="165" fontId="2" fillId="4" borderId="34" xfId="0" applyNumberFormat="1" applyFont="1" applyFill="1" applyBorder="1" applyAlignment="1">
      <alignment vertical="top"/>
    </xf>
    <xf numFmtId="165" fontId="2" fillId="4" borderId="34" xfId="0" applyNumberFormat="1" applyFont="1" applyFill="1" applyBorder="1" applyAlignment="1">
      <alignment horizontal="center" vertical="center" wrapText="1"/>
    </xf>
    <xf numFmtId="3" fontId="2" fillId="7" borderId="85" xfId="0" applyNumberFormat="1" applyFont="1" applyFill="1" applyBorder="1" applyAlignment="1">
      <alignment horizontal="right" vertical="center"/>
    </xf>
    <xf numFmtId="3" fontId="2" fillId="7" borderId="107" xfId="0" applyNumberFormat="1" applyFont="1" applyFill="1" applyBorder="1" applyAlignment="1">
      <alignment horizontal="center" vertical="center" wrapText="1"/>
    </xf>
    <xf numFmtId="3" fontId="2" fillId="7" borderId="125" xfId="0" applyNumberFormat="1" applyFont="1" applyFill="1" applyBorder="1" applyAlignment="1">
      <alignment horizontal="center" vertical="center" wrapText="1"/>
    </xf>
    <xf numFmtId="3" fontId="20" fillId="0" borderId="125" xfId="0" applyNumberFormat="1" applyFont="1" applyBorder="1" applyAlignment="1">
      <alignment horizontal="center" vertical="center"/>
    </xf>
    <xf numFmtId="49" fontId="2" fillId="7" borderId="107" xfId="0" applyNumberFormat="1" applyFont="1" applyFill="1" applyBorder="1" applyAlignment="1">
      <alignment horizontal="left" vertical="center"/>
    </xf>
    <xf numFmtId="3" fontId="20" fillId="0" borderId="129" xfId="0" applyNumberFormat="1" applyFont="1" applyBorder="1" applyAlignment="1">
      <alignment horizontal="center" vertical="center"/>
    </xf>
    <xf numFmtId="3" fontId="2" fillId="7" borderId="113" xfId="0" applyNumberFormat="1" applyFont="1" applyFill="1" applyBorder="1" applyAlignment="1">
      <alignment horizontal="right" vertical="center"/>
    </xf>
    <xf numFmtId="3" fontId="2" fillId="7" borderId="107" xfId="0" applyNumberFormat="1" applyFont="1" applyFill="1" applyBorder="1" applyAlignment="1">
      <alignment horizontal="right" vertical="center"/>
    </xf>
    <xf numFmtId="2" fontId="8" fillId="7" borderId="107" xfId="0" applyNumberFormat="1" applyFont="1" applyFill="1" applyBorder="1" applyAlignment="1">
      <alignment vertical="center"/>
    </xf>
    <xf numFmtId="2" fontId="2" fillId="7" borderId="107" xfId="0" applyNumberFormat="1" applyFont="1" applyFill="1" applyBorder="1" applyAlignment="1">
      <alignment vertical="center"/>
    </xf>
    <xf numFmtId="0" fontId="2" fillId="7" borderId="119" xfId="0" applyFont="1" applyFill="1" applyBorder="1"/>
    <xf numFmtId="0" fontId="2" fillId="7" borderId="81" xfId="0" applyFont="1" applyFill="1" applyBorder="1"/>
    <xf numFmtId="0" fontId="2" fillId="7" borderId="81" xfId="0" applyFont="1" applyFill="1" applyBorder="1" applyAlignment="1">
      <alignment horizontal="left" vertical="center"/>
    </xf>
    <xf numFmtId="170" fontId="2" fillId="7" borderId="81" xfId="0" applyNumberFormat="1" applyFont="1" applyFill="1" applyBorder="1"/>
    <xf numFmtId="2" fontId="8" fillId="7" borderId="81" xfId="0" applyNumberFormat="1" applyFont="1" applyFill="1" applyBorder="1"/>
    <xf numFmtId="10" fontId="2" fillId="4" borderId="81" xfId="0" applyNumberFormat="1" applyFont="1" applyFill="1" applyBorder="1"/>
    <xf numFmtId="170" fontId="2" fillId="0" borderId="81" xfId="0" applyNumberFormat="1" applyFont="1" applyBorder="1"/>
    <xf numFmtId="169" fontId="2" fillId="0" borderId="81" xfId="0" applyNumberFormat="1" applyFont="1" applyBorder="1"/>
    <xf numFmtId="169" fontId="2" fillId="0" borderId="230" xfId="0" applyNumberFormat="1" applyFont="1" applyBorder="1"/>
    <xf numFmtId="49" fontId="2" fillId="7" borderId="152" xfId="0" applyNumberFormat="1" applyFont="1" applyFill="1" applyBorder="1" applyAlignment="1">
      <alignment horizontal="left" vertical="center"/>
    </xf>
    <xf numFmtId="0" fontId="2" fillId="7" borderId="152" xfId="0" applyFont="1" applyFill="1" applyBorder="1"/>
    <xf numFmtId="165" fontId="2" fillId="7" borderId="152" xfId="0" applyNumberFormat="1" applyFont="1" applyFill="1" applyBorder="1" applyAlignment="1">
      <alignment horizontal="center" vertical="center" wrapText="1"/>
    </xf>
    <xf numFmtId="3" fontId="8" fillId="7" borderId="152" xfId="0" applyNumberFormat="1" applyFont="1" applyFill="1" applyBorder="1" applyAlignment="1">
      <alignment horizontal="right" vertical="center" wrapText="1"/>
    </xf>
    <xf numFmtId="2" fontId="2" fillId="7" borderId="152" xfId="0" applyNumberFormat="1" applyFont="1" applyFill="1" applyBorder="1" applyAlignment="1">
      <alignment vertical="center"/>
    </xf>
    <xf numFmtId="44" fontId="2" fillId="7" borderId="152" xfId="1" applyFont="1" applyFill="1" applyBorder="1" applyAlignment="1">
      <alignment vertical="center"/>
    </xf>
    <xf numFmtId="44" fontId="2" fillId="4" borderId="152" xfId="1" applyFont="1" applyFill="1" applyBorder="1" applyAlignment="1">
      <alignment vertical="center"/>
    </xf>
    <xf numFmtId="14" fontId="2" fillId="4" borderId="152" xfId="0" applyNumberFormat="1" applyFont="1" applyFill="1" applyBorder="1" applyAlignment="1">
      <alignment vertical="center"/>
    </xf>
    <xf numFmtId="49" fontId="2" fillId="7" borderId="155" xfId="0" applyNumberFormat="1" applyFont="1" applyFill="1" applyBorder="1" applyAlignment="1">
      <alignment horizontal="left" vertical="center"/>
    </xf>
    <xf numFmtId="0" fontId="2" fillId="7" borderId="155" xfId="0" applyFont="1" applyFill="1" applyBorder="1"/>
    <xf numFmtId="165" fontId="2" fillId="7" borderId="155" xfId="0" applyNumberFormat="1" applyFont="1" applyFill="1" applyBorder="1" applyAlignment="1">
      <alignment horizontal="center" vertical="center" wrapText="1"/>
    </xf>
    <xf numFmtId="44" fontId="8" fillId="7" borderId="155" xfId="1" applyFont="1" applyFill="1" applyBorder="1" applyAlignment="1">
      <alignment vertical="center"/>
    </xf>
    <xf numFmtId="44" fontId="2" fillId="7" borderId="155" xfId="1" applyFont="1" applyFill="1" applyBorder="1" applyAlignment="1">
      <alignment vertical="center"/>
    </xf>
    <xf numFmtId="2" fontId="8" fillId="7" borderId="155" xfId="0" applyNumberFormat="1" applyFont="1" applyFill="1" applyBorder="1" applyAlignment="1">
      <alignment vertical="center"/>
    </xf>
    <xf numFmtId="3" fontId="8" fillId="7" borderId="155" xfId="0" applyNumberFormat="1" applyFont="1" applyFill="1" applyBorder="1" applyAlignment="1">
      <alignment horizontal="right" vertical="center"/>
    </xf>
    <xf numFmtId="180" fontId="2" fillId="7" borderId="34" xfId="0" applyNumberFormat="1" applyFont="1" applyFill="1" applyBorder="1" applyAlignment="1">
      <alignment horizontal="center" vertical="center" wrapText="1"/>
    </xf>
    <xf numFmtId="4" fontId="2" fillId="7" borderId="34" xfId="0" applyNumberFormat="1" applyFont="1" applyFill="1" applyBorder="1" applyAlignment="1">
      <alignment horizontal="center" vertical="center" wrapText="1"/>
    </xf>
    <xf numFmtId="180" fontId="20" fillId="0" borderId="125" xfId="0" applyNumberFormat="1" applyFont="1" applyBorder="1" applyAlignment="1">
      <alignment horizontal="center" vertical="center"/>
    </xf>
    <xf numFmtId="10" fontId="2" fillId="4" borderId="56" xfId="0" applyNumberFormat="1" applyFont="1" applyFill="1" applyBorder="1"/>
    <xf numFmtId="170" fontId="2" fillId="4" borderId="32" xfId="0" applyNumberFormat="1" applyFont="1" applyFill="1" applyBorder="1" applyAlignment="1">
      <alignment vertical="top"/>
    </xf>
    <xf numFmtId="1" fontId="2" fillId="4" borderId="35" xfId="0" applyNumberFormat="1" applyFont="1" applyFill="1" applyBorder="1" applyAlignment="1">
      <alignment vertical="center"/>
    </xf>
    <xf numFmtId="49" fontId="2" fillId="0" borderId="43" xfId="0" applyNumberFormat="1" applyFont="1" applyBorder="1"/>
    <xf numFmtId="1" fontId="2" fillId="4" borderId="44" xfId="0" applyNumberFormat="1" applyFont="1" applyFill="1" applyBorder="1" applyAlignment="1">
      <alignment vertical="center"/>
    </xf>
    <xf numFmtId="49" fontId="2" fillId="4" borderId="105" xfId="0" applyNumberFormat="1" applyFont="1" applyFill="1" applyBorder="1" applyAlignment="1">
      <alignment horizontal="left" vertical="center"/>
    </xf>
    <xf numFmtId="2" fontId="8" fillId="4" borderId="105" xfId="0" applyNumberFormat="1" applyFont="1" applyFill="1" applyBorder="1" applyAlignment="1">
      <alignment vertical="center"/>
    </xf>
    <xf numFmtId="49" fontId="8" fillId="4" borderId="155" xfId="0" applyNumberFormat="1" applyFont="1" applyFill="1" applyBorder="1" applyAlignment="1">
      <alignment horizontal="center" vertical="center"/>
    </xf>
    <xf numFmtId="49" fontId="8" fillId="4" borderId="155" xfId="0" applyNumberFormat="1" applyFont="1" applyFill="1" applyBorder="1" applyAlignment="1">
      <alignment horizontal="center" vertical="center" wrapText="1"/>
    </xf>
    <xf numFmtId="3" fontId="2" fillId="4" borderId="34" xfId="0" applyNumberFormat="1" applyFont="1" applyFill="1" applyBorder="1" applyAlignment="1">
      <alignment vertical="center"/>
    </xf>
    <xf numFmtId="3" fontId="8" fillId="4" borderId="46" xfId="0" applyNumberFormat="1" applyFont="1" applyFill="1" applyBorder="1" applyAlignment="1">
      <alignment vertical="center"/>
    </xf>
    <xf numFmtId="174" fontId="2" fillId="4" borderId="46" xfId="0" applyNumberFormat="1" applyFont="1" applyFill="1" applyBorder="1" applyAlignment="1">
      <alignment vertical="top"/>
    </xf>
    <xf numFmtId="174" fontId="2" fillId="4" borderId="34" xfId="0" applyNumberFormat="1" applyFont="1" applyFill="1" applyBorder="1" applyAlignment="1">
      <alignment vertical="top"/>
    </xf>
    <xf numFmtId="170" fontId="2" fillId="4" borderId="34" xfId="0" applyNumberFormat="1" applyFont="1" applyFill="1" applyBorder="1" applyAlignment="1">
      <alignment vertical="top"/>
    </xf>
    <xf numFmtId="3" fontId="2" fillId="4" borderId="43" xfId="0" applyNumberFormat="1" applyFont="1" applyFill="1" applyBorder="1" applyAlignment="1">
      <alignment vertical="center"/>
    </xf>
    <xf numFmtId="3" fontId="2" fillId="0" borderId="105" xfId="0" applyNumberFormat="1" applyFont="1" applyBorder="1"/>
    <xf numFmtId="3" fontId="2" fillId="0" borderId="34" xfId="0" applyNumberFormat="1" applyFont="1" applyBorder="1"/>
    <xf numFmtId="3" fontId="2" fillId="0" borderId="43" xfId="0" applyNumberFormat="1" applyFont="1" applyBorder="1"/>
    <xf numFmtId="49" fontId="2" fillId="0" borderId="105" xfId="0" applyNumberFormat="1" applyFont="1" applyBorder="1" applyAlignment="1">
      <alignment horizontal="left"/>
    </xf>
    <xf numFmtId="2" fontId="2" fillId="0" borderId="105" xfId="0" applyNumberFormat="1" applyFont="1" applyBorder="1"/>
    <xf numFmtId="14" fontId="2" fillId="4" borderId="105" xfId="0" applyNumberFormat="1" applyFont="1" applyFill="1" applyBorder="1"/>
    <xf numFmtId="49" fontId="2" fillId="0" borderId="34" xfId="0" applyNumberFormat="1" applyFont="1" applyBorder="1" applyAlignment="1">
      <alignment horizontal="left"/>
    </xf>
    <xf numFmtId="2" fontId="2" fillId="0" borderId="34" xfId="0" applyNumberFormat="1" applyFont="1" applyBorder="1"/>
    <xf numFmtId="14" fontId="2" fillId="4" borderId="34" xfId="0" applyNumberFormat="1" applyFont="1" applyFill="1" applyBorder="1"/>
    <xf numFmtId="3" fontId="2" fillId="0" borderId="48" xfId="0" applyNumberFormat="1" applyFont="1" applyBorder="1"/>
    <xf numFmtId="3" fontId="2" fillId="0" borderId="72" xfId="0" applyNumberFormat="1" applyFont="1" applyBorder="1"/>
    <xf numFmtId="3" fontId="2" fillId="0" borderId="71" xfId="0" applyNumberFormat="1" applyFont="1" applyBorder="1"/>
    <xf numFmtId="49" fontId="2" fillId="0" borderId="43" xfId="0" applyNumberFormat="1" applyFont="1" applyBorder="1" applyAlignment="1">
      <alignment horizontal="left"/>
    </xf>
    <xf numFmtId="2" fontId="8" fillId="0" borderId="43" xfId="0" applyNumberFormat="1" applyFont="1" applyBorder="1"/>
    <xf numFmtId="49" fontId="2" fillId="0" borderId="46" xfId="0" applyNumberFormat="1" applyFont="1" applyBorder="1" applyAlignment="1">
      <alignment horizontal="left"/>
    </xf>
    <xf numFmtId="3" fontId="2" fillId="0" borderId="46" xfId="0" applyNumberFormat="1" applyFont="1" applyBorder="1"/>
    <xf numFmtId="2" fontId="2" fillId="0" borderId="46" xfId="0" applyNumberFormat="1" applyFont="1" applyBorder="1"/>
    <xf numFmtId="2" fontId="2" fillId="4" borderId="46" xfId="0" applyNumberFormat="1" applyFont="1" applyFill="1" applyBorder="1"/>
    <xf numFmtId="169" fontId="2" fillId="4" borderId="46" xfId="0" applyNumberFormat="1" applyFont="1" applyFill="1" applyBorder="1"/>
    <xf numFmtId="2" fontId="8" fillId="4" borderId="43" xfId="0" applyNumberFormat="1" applyFont="1" applyFill="1" applyBorder="1"/>
    <xf numFmtId="169" fontId="2" fillId="4" borderId="43" xfId="0" applyNumberFormat="1" applyFont="1" applyFill="1" applyBorder="1"/>
    <xf numFmtId="49" fontId="8" fillId="0" borderId="54" xfId="0" applyNumberFormat="1" applyFont="1" applyBorder="1"/>
    <xf numFmtId="170" fontId="2" fillId="0" borderId="58" xfId="0" applyNumberFormat="1" applyFont="1" applyBorder="1"/>
    <xf numFmtId="174" fontId="2" fillId="0" borderId="46" xfId="0" applyNumberFormat="1" applyFont="1" applyBorder="1"/>
    <xf numFmtId="174" fontId="2" fillId="0" borderId="34" xfId="0" applyNumberFormat="1" applyFont="1" applyBorder="1"/>
    <xf numFmtId="174" fontId="2" fillId="0" borderId="43" xfId="0" applyNumberFormat="1" applyFont="1" applyBorder="1"/>
    <xf numFmtId="0" fontId="2" fillId="0" borderId="21" xfId="0" applyFont="1" applyBorder="1"/>
    <xf numFmtId="10" fontId="2" fillId="4" borderId="3" xfId="0" applyNumberFormat="1" applyFont="1" applyFill="1" applyBorder="1"/>
    <xf numFmtId="10" fontId="2" fillId="0" borderId="10" xfId="0" applyNumberFormat="1" applyFont="1" applyBorder="1"/>
    <xf numFmtId="3" fontId="2" fillId="0" borderId="105" xfId="0" applyNumberFormat="1" applyFont="1" applyBorder="1" applyAlignment="1">
      <alignment horizontal="right" vertical="center"/>
    </xf>
    <xf numFmtId="3" fontId="2" fillId="0" borderId="34" xfId="0" applyNumberFormat="1" applyFont="1" applyBorder="1" applyAlignment="1">
      <alignment horizontal="right" vertical="center"/>
    </xf>
    <xf numFmtId="3" fontId="8" fillId="4" borderId="34" xfId="0" applyNumberFormat="1" applyFont="1" applyFill="1" applyBorder="1" applyAlignment="1">
      <alignment horizontal="right" vertical="center"/>
    </xf>
    <xf numFmtId="3" fontId="2" fillId="0" borderId="43" xfId="0" applyNumberFormat="1" applyFont="1" applyBorder="1" applyAlignment="1">
      <alignment horizontal="right" vertical="center"/>
    </xf>
    <xf numFmtId="0" fontId="2" fillId="0" borderId="0" xfId="0" applyNumberFormat="1" applyFont="1" applyAlignment="1">
      <alignment horizontal="right" vertical="center"/>
    </xf>
    <xf numFmtId="3" fontId="8" fillId="0" borderId="46" xfId="0" applyNumberFormat="1" applyFont="1" applyBorder="1" applyAlignment="1">
      <alignment horizontal="right" vertical="center"/>
    </xf>
    <xf numFmtId="3" fontId="2" fillId="4" borderId="46" xfId="0" applyNumberFormat="1" applyFont="1" applyFill="1" applyBorder="1" applyAlignment="1">
      <alignment horizontal="right" vertical="center"/>
    </xf>
    <xf numFmtId="3" fontId="8" fillId="0" borderId="43" xfId="0" applyNumberFormat="1" applyFont="1" applyBorder="1" applyAlignment="1">
      <alignment horizontal="right" vertical="center"/>
    </xf>
    <xf numFmtId="175" fontId="2" fillId="0" borderId="0" xfId="0" applyNumberFormat="1" applyFont="1"/>
    <xf numFmtId="3" fontId="20" fillId="7" borderId="125" xfId="0" applyNumberFormat="1" applyFont="1" applyFill="1" applyBorder="1" applyAlignment="1">
      <alignment vertical="center"/>
    </xf>
    <xf numFmtId="3" fontId="19" fillId="7" borderId="125" xfId="0" applyNumberFormat="1" applyFont="1" applyFill="1" applyBorder="1" applyAlignment="1">
      <alignment vertical="center"/>
    </xf>
    <xf numFmtId="3" fontId="17" fillId="0" borderId="152" xfId="2" applyNumberFormat="1" applyFont="1" applyFill="1" applyBorder="1" applyAlignment="1">
      <alignment vertical="center"/>
    </xf>
    <xf numFmtId="3" fontId="17" fillId="0" borderId="155" xfId="2" applyNumberFormat="1" applyFont="1" applyFill="1" applyBorder="1" applyAlignment="1">
      <alignment vertical="center"/>
    </xf>
    <xf numFmtId="0" fontId="17" fillId="0" borderId="129" xfId="0" applyFont="1" applyBorder="1" applyAlignment="1">
      <alignment horizontal="center" vertical="center"/>
    </xf>
    <xf numFmtId="10" fontId="17" fillId="0" borderId="129" xfId="3" applyNumberFormat="1" applyFont="1" applyBorder="1" applyAlignment="1">
      <alignment horizontal="center" vertical="center"/>
    </xf>
    <xf numFmtId="0" fontId="17" fillId="0" borderId="150" xfId="0" applyFont="1" applyBorder="1" applyAlignment="1">
      <alignment horizontal="center" vertical="center"/>
    </xf>
    <xf numFmtId="3" fontId="19" fillId="0" borderId="125" xfId="2" applyNumberFormat="1" applyFont="1" applyFill="1" applyBorder="1" applyAlignment="1" applyProtection="1">
      <alignment vertical="center"/>
    </xf>
    <xf numFmtId="3" fontId="19" fillId="0" borderId="125" xfId="0" applyNumberFormat="1" applyFont="1" applyBorder="1" applyAlignment="1">
      <alignment vertical="center"/>
    </xf>
    <xf numFmtId="0" fontId="19" fillId="0" borderId="152" xfId="0" applyFont="1" applyBorder="1" applyAlignment="1">
      <alignment horizontal="left" vertical="center"/>
    </xf>
    <xf numFmtId="3" fontId="19" fillId="7" borderId="152" xfId="0" applyNumberFormat="1" applyFont="1" applyFill="1" applyBorder="1" applyAlignment="1">
      <alignment vertical="center" wrapText="1"/>
    </xf>
    <xf numFmtId="3" fontId="19" fillId="0" borderId="152" xfId="2" applyNumberFormat="1" applyFont="1" applyFill="1" applyBorder="1" applyAlignment="1" applyProtection="1">
      <alignment vertical="center"/>
    </xf>
    <xf numFmtId="41" fontId="19" fillId="0" borderId="152" xfId="2" applyFont="1" applyFill="1" applyBorder="1" applyAlignment="1">
      <alignment vertical="center"/>
    </xf>
    <xf numFmtId="0" fontId="19" fillId="0" borderId="155" xfId="0" applyFont="1" applyBorder="1" applyAlignment="1">
      <alignment horizontal="left" vertical="center"/>
    </xf>
    <xf numFmtId="3" fontId="19" fillId="0" borderId="129" xfId="0" applyNumberFormat="1" applyFont="1" applyBorder="1" applyAlignment="1">
      <alignment vertical="center"/>
    </xf>
    <xf numFmtId="41" fontId="19" fillId="0" borderId="129" xfId="2" applyFont="1" applyBorder="1" applyAlignment="1" applyProtection="1">
      <alignment vertical="center"/>
    </xf>
    <xf numFmtId="179" fontId="17" fillId="0" borderId="152" xfId="0" applyNumberFormat="1" applyFont="1" applyBorder="1" applyAlignment="1">
      <alignment horizontal="center" vertical="center"/>
    </xf>
    <xf numFmtId="179" fontId="17" fillId="0" borderId="155" xfId="0" applyNumberFormat="1" applyFont="1" applyBorder="1" applyAlignment="1">
      <alignment horizontal="center" vertical="center"/>
    </xf>
    <xf numFmtId="178" fontId="17" fillId="0" borderId="249" xfId="0" applyNumberFormat="1" applyFont="1" applyBorder="1" applyAlignment="1">
      <alignment horizontal="center" vertical="center"/>
    </xf>
    <xf numFmtId="178" fontId="19" fillId="0" borderId="165" xfId="0" applyNumberFormat="1" applyFont="1" applyBorder="1" applyAlignment="1">
      <alignment horizontal="center" vertical="center"/>
    </xf>
    <xf numFmtId="39" fontId="19" fillId="0" borderId="0" xfId="0" applyNumberFormat="1" applyFont="1" applyAlignment="1">
      <alignment horizontal="center" vertical="center"/>
    </xf>
    <xf numFmtId="0" fontId="19" fillId="0" borderId="0" xfId="0" applyFont="1" applyAlignment="1">
      <alignment horizontal="center" vertical="center"/>
    </xf>
    <xf numFmtId="1" fontId="19" fillId="0" borderId="125" xfId="0" applyNumberFormat="1" applyFont="1" applyBorder="1" applyAlignment="1">
      <alignment horizontal="center" vertical="center" wrapText="1"/>
    </xf>
    <xf numFmtId="0" fontId="2" fillId="4" borderId="83" xfId="0" applyFont="1" applyFill="1" applyBorder="1" applyAlignment="1">
      <alignment horizontal="center" vertical="center" wrapText="1"/>
    </xf>
    <xf numFmtId="3" fontId="2" fillId="4" borderId="85" xfId="0" applyNumberFormat="1" applyFont="1" applyFill="1" applyBorder="1" applyAlignment="1">
      <alignment vertical="center"/>
    </xf>
    <xf numFmtId="3" fontId="2" fillId="4" borderId="107" xfId="0" applyNumberFormat="1" applyFont="1" applyFill="1" applyBorder="1" applyAlignment="1">
      <alignment vertical="center"/>
    </xf>
    <xf numFmtId="0" fontId="2" fillId="4" borderId="155" xfId="0" applyFont="1" applyFill="1" applyBorder="1" applyAlignment="1">
      <alignment horizontal="center" vertical="center" wrapText="1"/>
    </xf>
    <xf numFmtId="0" fontId="2" fillId="4" borderId="125" xfId="0" applyFont="1" applyFill="1" applyBorder="1" applyAlignment="1">
      <alignment horizontal="center" vertical="center" wrapText="1"/>
    </xf>
    <xf numFmtId="0" fontId="8" fillId="0" borderId="29" xfId="0" applyFont="1" applyBorder="1" applyAlignment="1">
      <alignment horizontal="center"/>
    </xf>
    <xf numFmtId="49" fontId="8" fillId="4" borderId="45" xfId="0" applyNumberFormat="1" applyFont="1" applyFill="1" applyBorder="1" applyAlignment="1">
      <alignment vertical="center"/>
    </xf>
    <xf numFmtId="0" fontId="2" fillId="4" borderId="43" xfId="0" applyFont="1" applyFill="1" applyBorder="1" applyAlignment="1">
      <alignment horizontal="center" vertical="center" wrapText="1"/>
    </xf>
    <xf numFmtId="49" fontId="2" fillId="4" borderId="34" xfId="0" applyNumberFormat="1" applyFont="1" applyFill="1" applyBorder="1" applyAlignment="1">
      <alignment vertical="center" wrapText="1"/>
    </xf>
    <xf numFmtId="49" fontId="8" fillId="4" borderId="183" xfId="0" applyNumberFormat="1" applyFont="1" applyFill="1" applyBorder="1" applyAlignment="1">
      <alignment horizontal="center" vertical="center"/>
    </xf>
    <xf numFmtId="0" fontId="2" fillId="4" borderId="214" xfId="0" applyFont="1" applyFill="1" applyBorder="1" applyAlignment="1">
      <alignment vertical="center" wrapText="1"/>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0" fontId="8" fillId="4" borderId="152" xfId="0" applyFont="1" applyFill="1" applyBorder="1" applyAlignment="1">
      <alignment horizontal="center" vertical="center" wrapText="1"/>
    </xf>
    <xf numFmtId="0" fontId="8" fillId="4" borderId="155" xfId="0" applyFont="1" applyFill="1" applyBorder="1" applyAlignment="1">
      <alignment horizontal="center" vertical="center" wrapText="1"/>
    </xf>
    <xf numFmtId="49" fontId="2" fillId="4" borderId="34" xfId="0" applyNumberFormat="1" applyFont="1" applyFill="1" applyBorder="1" applyAlignment="1">
      <alignment horizontal="left" vertical="center"/>
    </xf>
    <xf numFmtId="0" fontId="2" fillId="4" borderId="34" xfId="0" applyFont="1" applyFill="1" applyBorder="1" applyAlignment="1">
      <alignment horizontal="left" vertical="center"/>
    </xf>
    <xf numFmtId="49" fontId="2" fillId="4" borderId="46" xfId="0" applyNumberFormat="1" applyFont="1" applyFill="1" applyBorder="1" applyAlignment="1">
      <alignment vertical="center" wrapText="1"/>
    </xf>
    <xf numFmtId="0" fontId="8" fillId="4" borderId="43" xfId="0" applyFont="1" applyFill="1" applyBorder="1" applyAlignment="1">
      <alignment horizontal="center" vertical="center" wrapText="1"/>
    </xf>
    <xf numFmtId="49" fontId="8" fillId="4" borderId="35" xfId="0" applyNumberFormat="1" applyFont="1" applyFill="1" applyBorder="1" applyAlignment="1">
      <alignment horizontal="center" vertical="center"/>
    </xf>
    <xf numFmtId="0" fontId="2" fillId="4" borderId="34" xfId="0" applyFont="1" applyFill="1" applyBorder="1" applyAlignment="1">
      <alignment horizontal="center" vertical="center" wrapText="1"/>
    </xf>
    <xf numFmtId="0" fontId="19" fillId="0" borderId="129" xfId="0" applyFont="1" applyBorder="1" applyAlignment="1">
      <alignment horizontal="center" vertical="center" wrapText="1"/>
    </xf>
    <xf numFmtId="0" fontId="19" fillId="0" borderId="125" xfId="0" applyFont="1" applyBorder="1" applyAlignment="1">
      <alignment horizontal="center" vertical="center" wrapText="1"/>
    </xf>
    <xf numFmtId="0" fontId="17" fillId="0" borderId="129" xfId="0" applyFont="1" applyBorder="1" applyAlignment="1">
      <alignment horizontal="center" vertical="center" wrapText="1"/>
    </xf>
    <xf numFmtId="0" fontId="19" fillId="0" borderId="152" xfId="0" applyFont="1" applyBorder="1" applyAlignment="1">
      <alignment horizontal="center" vertical="center" wrapText="1"/>
    </xf>
    <xf numFmtId="0" fontId="2" fillId="0" borderId="0" xfId="0" applyFont="1" applyAlignment="1">
      <alignment horizontal="left" wrapText="1"/>
    </xf>
    <xf numFmtId="0" fontId="0" fillId="0" borderId="0" xfId="0"/>
    <xf numFmtId="9" fontId="2" fillId="4" borderId="125" xfId="3" applyFont="1" applyFill="1" applyBorder="1" applyAlignment="1">
      <alignment horizontal="center" vertical="center"/>
    </xf>
    <xf numFmtId="9" fontId="2" fillId="4" borderId="155" xfId="3" applyFont="1" applyFill="1" applyBorder="1" applyAlignment="1">
      <alignment horizontal="center" vertical="center"/>
    </xf>
    <xf numFmtId="9" fontId="2" fillId="4" borderId="152" xfId="3" applyFont="1" applyFill="1" applyBorder="1" applyAlignment="1">
      <alignment horizontal="center" vertical="center"/>
    </xf>
    <xf numFmtId="0" fontId="6" fillId="4" borderId="16" xfId="0" applyFont="1" applyFill="1" applyBorder="1" applyAlignment="1">
      <alignment horizontal="left"/>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6" fillId="4" borderId="6" xfId="0" applyFont="1" applyFill="1" applyBorder="1" applyAlignment="1">
      <alignment horizontal="left"/>
    </xf>
    <xf numFmtId="49" fontId="5" fillId="4" borderId="20" xfId="0" applyNumberFormat="1"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49" fontId="2" fillId="4" borderId="151" xfId="0" applyNumberFormat="1" applyFont="1" applyFill="1" applyBorder="1" applyAlignment="1">
      <alignment horizontal="left" vertical="center" wrapText="1"/>
    </xf>
    <xf numFmtId="0" fontId="2" fillId="4" borderId="143" xfId="0" applyFont="1" applyFill="1" applyBorder="1" applyAlignment="1">
      <alignment horizontal="left" vertical="center" wrapText="1"/>
    </xf>
    <xf numFmtId="49" fontId="2" fillId="4" borderId="152" xfId="0" applyNumberFormat="1" applyFont="1" applyFill="1" applyBorder="1" applyAlignment="1">
      <alignment horizontal="center" vertical="center" wrapText="1"/>
    </xf>
    <xf numFmtId="0" fontId="2" fillId="4" borderId="125" xfId="0" applyFont="1" applyFill="1" applyBorder="1" applyAlignment="1">
      <alignment horizontal="center" vertical="center" wrapText="1"/>
    </xf>
    <xf numFmtId="49" fontId="8" fillId="4" borderId="180" xfId="0" applyNumberFormat="1"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185" xfId="0" applyFont="1" applyFill="1" applyBorder="1" applyAlignment="1">
      <alignment horizontal="center" vertical="center" wrapText="1"/>
    </xf>
    <xf numFmtId="0" fontId="8" fillId="4" borderId="180" xfId="0" applyFont="1" applyFill="1" applyBorder="1" applyAlignment="1">
      <alignment horizontal="center" vertical="center" wrapText="1"/>
    </xf>
    <xf numFmtId="0" fontId="2" fillId="4" borderId="61" xfId="0" applyFont="1" applyFill="1" applyBorder="1" applyAlignment="1">
      <alignment horizontal="left" vertical="center" wrapText="1"/>
    </xf>
    <xf numFmtId="0" fontId="2" fillId="4" borderId="23" xfId="0" applyFont="1" applyFill="1" applyBorder="1" applyAlignment="1">
      <alignment horizontal="left" vertical="center" wrapText="1"/>
    </xf>
    <xf numFmtId="49" fontId="8" fillId="4" borderId="45" xfId="0" applyNumberFormat="1" applyFont="1" applyFill="1" applyBorder="1" applyAlignment="1">
      <alignment horizontal="center" vertical="center"/>
    </xf>
    <xf numFmtId="0" fontId="8" fillId="4" borderId="33" xfId="0" applyFont="1" applyFill="1" applyBorder="1" applyAlignment="1">
      <alignment horizontal="center" vertical="center"/>
    </xf>
    <xf numFmtId="0" fontId="8" fillId="4" borderId="86" xfId="0" applyFont="1" applyFill="1" applyBorder="1" applyAlignment="1">
      <alignment horizontal="center" vertical="center"/>
    </xf>
    <xf numFmtId="49" fontId="10" fillId="4" borderId="99" xfId="0" applyNumberFormat="1" applyFont="1" applyFill="1" applyBorder="1" applyAlignment="1">
      <alignment horizontal="center" vertical="center" wrapText="1"/>
    </xf>
    <xf numFmtId="0" fontId="8" fillId="4" borderId="83" xfId="0" applyFont="1" applyFill="1" applyBorder="1" applyAlignment="1">
      <alignment horizontal="center" vertical="center" wrapText="1"/>
    </xf>
    <xf numFmtId="0" fontId="8" fillId="4" borderId="112" xfId="0" applyFont="1" applyFill="1" applyBorder="1" applyAlignment="1">
      <alignment horizontal="center" vertical="center" wrapText="1"/>
    </xf>
    <xf numFmtId="49" fontId="8" fillId="4" borderId="179" xfId="0" applyNumberFormat="1" applyFont="1" applyFill="1" applyBorder="1" applyAlignment="1">
      <alignment vertical="center" wrapText="1"/>
    </xf>
    <xf numFmtId="0" fontId="8" fillId="4" borderId="182" xfId="0" applyFont="1" applyFill="1" applyBorder="1" applyAlignment="1">
      <alignment vertical="center" wrapText="1"/>
    </xf>
    <xf numFmtId="0" fontId="8" fillId="4" borderId="184" xfId="0" applyFont="1" applyFill="1" applyBorder="1" applyAlignment="1">
      <alignmen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49" fontId="2" fillId="4" borderId="61" xfId="0" applyNumberFormat="1" applyFont="1" applyFill="1" applyBorder="1" applyAlignment="1">
      <alignment horizontal="left" vertical="center" wrapText="1"/>
    </xf>
    <xf numFmtId="49" fontId="2" fillId="4" borderId="1" xfId="0" applyNumberFormat="1" applyFont="1" applyFill="1" applyBorder="1" applyAlignment="1">
      <alignment horizontal="left" vertical="center" wrapText="1"/>
    </xf>
    <xf numFmtId="49" fontId="8" fillId="4" borderId="179" xfId="0" applyNumberFormat="1" applyFont="1" applyFill="1" applyBorder="1" applyAlignment="1">
      <alignment vertical="center"/>
    </xf>
    <xf numFmtId="0" fontId="8" fillId="4" borderId="184" xfId="0" applyFont="1" applyFill="1" applyBorder="1" applyAlignment="1">
      <alignment vertical="center"/>
    </xf>
    <xf numFmtId="49" fontId="2" fillId="4" borderId="125" xfId="0" applyNumberFormat="1" applyFont="1" applyFill="1" applyBorder="1" applyAlignment="1">
      <alignment horizontal="center" vertical="center" wrapText="1"/>
    </xf>
    <xf numFmtId="0" fontId="2" fillId="4" borderId="155" xfId="0" applyFont="1" applyFill="1" applyBorder="1" applyAlignment="1">
      <alignment horizontal="center" vertical="center" wrapText="1"/>
    </xf>
    <xf numFmtId="49" fontId="2" fillId="4" borderId="143" xfId="0" applyNumberFormat="1" applyFont="1" applyFill="1" applyBorder="1" applyAlignment="1">
      <alignment horizontal="left" vertical="center" wrapText="1"/>
    </xf>
    <xf numFmtId="0" fontId="2" fillId="4" borderId="154" xfId="0" applyFont="1" applyFill="1" applyBorder="1" applyAlignment="1">
      <alignment horizontal="left" vertical="center" wrapText="1"/>
    </xf>
    <xf numFmtId="49" fontId="2" fillId="4" borderId="2"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2" fontId="2" fillId="4" borderId="46" xfId="0" applyNumberFormat="1" applyFont="1" applyFill="1" applyBorder="1" applyAlignment="1">
      <alignment horizontal="center" vertical="center"/>
    </xf>
    <xf numFmtId="2" fontId="2" fillId="4" borderId="47" xfId="0" applyNumberFormat="1" applyFont="1" applyFill="1" applyBorder="1" applyAlignment="1">
      <alignment horizontal="center" vertical="center"/>
    </xf>
    <xf numFmtId="2" fontId="2" fillId="4" borderId="34" xfId="0" applyNumberFormat="1" applyFont="1" applyFill="1" applyBorder="1" applyAlignment="1">
      <alignment horizontal="center" vertical="center"/>
    </xf>
    <xf numFmtId="2" fontId="2" fillId="4" borderId="35" xfId="0" applyNumberFormat="1" applyFont="1" applyFill="1" applyBorder="1" applyAlignment="1">
      <alignment horizontal="center" vertical="center"/>
    </xf>
    <xf numFmtId="49" fontId="2" fillId="4" borderId="20" xfId="0" applyNumberFormat="1" applyFont="1" applyFill="1" applyBorder="1" applyAlignment="1">
      <alignment horizontal="left" vertical="center" wrapText="1"/>
    </xf>
    <xf numFmtId="49" fontId="2" fillId="4" borderId="20" xfId="0" applyNumberFormat="1"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49" fontId="8" fillId="4" borderId="188" xfId="0" applyNumberFormat="1" applyFont="1" applyFill="1" applyBorder="1" applyAlignment="1">
      <alignment horizontal="center" vertical="top"/>
    </xf>
    <xf numFmtId="170" fontId="8" fillId="4" borderId="189" xfId="0" applyNumberFormat="1" applyFont="1" applyFill="1" applyBorder="1" applyAlignment="1">
      <alignment horizontal="center" vertical="top"/>
    </xf>
    <xf numFmtId="170" fontId="8" fillId="4" borderId="95" xfId="0" applyNumberFormat="1" applyFont="1" applyFill="1" applyBorder="1" applyAlignment="1">
      <alignment horizontal="center" vertical="top"/>
    </xf>
    <xf numFmtId="170" fontId="8" fillId="4" borderId="191" xfId="0" applyNumberFormat="1" applyFont="1" applyFill="1" applyBorder="1" applyAlignment="1">
      <alignment horizontal="center" vertical="top"/>
    </xf>
    <xf numFmtId="49" fontId="2" fillId="4" borderId="20" xfId="0" applyNumberFormat="1" applyFont="1" applyFill="1" applyBorder="1" applyAlignment="1">
      <alignment horizontal="left" vertical="top"/>
    </xf>
    <xf numFmtId="171" fontId="2" fillId="4" borderId="21" xfId="0" applyNumberFormat="1" applyFont="1" applyFill="1" applyBorder="1" applyAlignment="1">
      <alignment horizontal="left" vertical="top"/>
    </xf>
    <xf numFmtId="171" fontId="2" fillId="4" borderId="62" xfId="0" applyNumberFormat="1" applyFont="1" applyFill="1" applyBorder="1" applyAlignment="1">
      <alignment horizontal="left" vertical="top"/>
    </xf>
    <xf numFmtId="171" fontId="2" fillId="4" borderId="18" xfId="0" applyNumberFormat="1" applyFont="1" applyFill="1" applyBorder="1" applyAlignment="1">
      <alignment horizontal="left" vertical="top"/>
    </xf>
    <xf numFmtId="171" fontId="2" fillId="4" borderId="10" xfId="0" applyNumberFormat="1" applyFont="1" applyFill="1" applyBorder="1" applyAlignment="1">
      <alignment horizontal="left" vertical="top"/>
    </xf>
    <xf numFmtId="171" fontId="2" fillId="4" borderId="19" xfId="0" applyNumberFormat="1" applyFont="1" applyFill="1" applyBorder="1" applyAlignment="1">
      <alignment horizontal="left" vertical="top"/>
    </xf>
    <xf numFmtId="171" fontId="2" fillId="4" borderId="12" xfId="0" applyNumberFormat="1" applyFont="1" applyFill="1" applyBorder="1" applyAlignment="1">
      <alignment horizontal="left" vertical="top"/>
    </xf>
    <xf numFmtId="171" fontId="2" fillId="4" borderId="13" xfId="0" applyNumberFormat="1" applyFont="1" applyFill="1" applyBorder="1" applyAlignment="1">
      <alignment horizontal="left" vertical="top"/>
    </xf>
    <xf numFmtId="171" fontId="2" fillId="4" borderId="24" xfId="0" applyNumberFormat="1" applyFont="1" applyFill="1" applyBorder="1" applyAlignment="1">
      <alignment horizontal="left" vertical="top"/>
    </xf>
    <xf numFmtId="165" fontId="2" fillId="4" borderId="20" xfId="0" applyNumberFormat="1" applyFont="1" applyFill="1" applyBorder="1" applyAlignment="1">
      <alignment horizontal="left" vertical="center" wrapText="1"/>
    </xf>
    <xf numFmtId="0" fontId="2" fillId="4" borderId="21" xfId="0" applyFont="1" applyFill="1" applyBorder="1" applyAlignment="1">
      <alignment horizontal="left" vertical="top"/>
    </xf>
    <xf numFmtId="0" fontId="2" fillId="4" borderId="62"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24" xfId="0" applyFont="1" applyFill="1" applyBorder="1" applyAlignment="1">
      <alignment horizontal="left" vertical="top"/>
    </xf>
    <xf numFmtId="9" fontId="2" fillId="4" borderId="153" xfId="3" applyFont="1" applyFill="1" applyBorder="1" applyAlignment="1">
      <alignment horizontal="center"/>
    </xf>
    <xf numFmtId="9" fontId="2" fillId="4" borderId="156" xfId="3" applyFont="1" applyFill="1" applyBorder="1" applyAlignment="1">
      <alignment horizontal="center"/>
    </xf>
    <xf numFmtId="49" fontId="2" fillId="4" borderId="34" xfId="0" applyNumberFormat="1" applyFont="1" applyFill="1" applyBorder="1" applyAlignment="1">
      <alignment horizontal="left" vertical="top"/>
    </xf>
    <xf numFmtId="0" fontId="2" fillId="4" borderId="34" xfId="0" applyFont="1" applyFill="1" applyBorder="1" applyAlignment="1">
      <alignment horizontal="left" vertical="top"/>
    </xf>
    <xf numFmtId="0" fontId="2" fillId="4" borderId="35" xfId="0" applyFont="1" applyFill="1" applyBorder="1" applyAlignment="1">
      <alignment horizontal="left" vertical="top"/>
    </xf>
    <xf numFmtId="49" fontId="8" fillId="4" borderId="188" xfId="0" applyNumberFormat="1" applyFont="1" applyFill="1" applyBorder="1" applyAlignment="1">
      <alignment horizontal="center" vertical="center"/>
    </xf>
    <xf numFmtId="0" fontId="8" fillId="4" borderId="189" xfId="0" applyFont="1" applyFill="1" applyBorder="1" applyAlignment="1">
      <alignment horizontal="center" vertical="center"/>
    </xf>
    <xf numFmtId="0" fontId="8" fillId="4" borderId="190" xfId="0" applyFont="1" applyFill="1" applyBorder="1" applyAlignment="1">
      <alignment horizontal="center" vertical="center"/>
    </xf>
    <xf numFmtId="49" fontId="8" fillId="4" borderId="169" xfId="0" applyNumberFormat="1" applyFont="1" applyFill="1" applyBorder="1" applyAlignment="1">
      <alignment horizontal="left" vertical="center"/>
    </xf>
    <xf numFmtId="2" fontId="8" fillId="4" borderId="110" xfId="0" applyNumberFormat="1" applyFont="1" applyFill="1" applyBorder="1" applyAlignment="1">
      <alignment horizontal="left" vertical="center"/>
    </xf>
    <xf numFmtId="2" fontId="8" fillId="4" borderId="111" xfId="0" applyNumberFormat="1" applyFont="1" applyFill="1" applyBorder="1" applyAlignment="1">
      <alignment horizontal="left" vertical="center"/>
    </xf>
    <xf numFmtId="49" fontId="8" fillId="4" borderId="180" xfId="0" applyNumberFormat="1" applyFont="1" applyFill="1" applyBorder="1" applyAlignment="1">
      <alignment horizontal="center"/>
    </xf>
    <xf numFmtId="0" fontId="8" fillId="4" borderId="180" xfId="0" applyFont="1" applyFill="1" applyBorder="1" applyAlignment="1">
      <alignment horizontal="center"/>
    </xf>
    <xf numFmtId="0" fontId="8" fillId="4" borderId="181" xfId="0" applyFont="1" applyFill="1" applyBorder="1" applyAlignment="1">
      <alignment horizontal="center"/>
    </xf>
    <xf numFmtId="0" fontId="8" fillId="4" borderId="34" xfId="0" applyFont="1" applyFill="1" applyBorder="1" applyAlignment="1">
      <alignment horizontal="center"/>
    </xf>
    <xf numFmtId="0" fontId="8" fillId="4" borderId="183" xfId="0" applyFont="1" applyFill="1" applyBorder="1" applyAlignment="1">
      <alignment horizontal="center"/>
    </xf>
    <xf numFmtId="9" fontId="2" fillId="4" borderId="107" xfId="3" applyFont="1" applyFill="1" applyBorder="1" applyAlignment="1">
      <alignment horizontal="center" vertical="center"/>
    </xf>
    <xf numFmtId="9" fontId="2" fillId="4" borderId="110" xfId="3" applyFont="1" applyFill="1" applyBorder="1" applyAlignment="1">
      <alignment horizontal="center" vertical="center"/>
    </xf>
    <xf numFmtId="9" fontId="2" fillId="4" borderId="209" xfId="3" applyFont="1" applyFill="1" applyBorder="1" applyAlignment="1">
      <alignment horizontal="center" vertical="center"/>
    </xf>
    <xf numFmtId="9" fontId="2" fillId="4" borderId="106" xfId="3" applyFont="1" applyFill="1" applyBorder="1" applyAlignment="1">
      <alignment horizontal="center" vertical="center"/>
    </xf>
    <xf numFmtId="9" fontId="2" fillId="4" borderId="108" xfId="3" applyFont="1" applyFill="1" applyBorder="1" applyAlignment="1">
      <alignment horizontal="center" vertical="center"/>
    </xf>
    <xf numFmtId="9" fontId="2" fillId="4" borderId="111" xfId="3" applyFont="1" applyFill="1" applyBorder="1" applyAlignment="1">
      <alignment horizontal="center" vertical="center"/>
    </xf>
    <xf numFmtId="49" fontId="2" fillId="4" borderId="33" xfId="0" applyNumberFormat="1" applyFont="1" applyFill="1" applyBorder="1" applyAlignment="1">
      <alignment horizontal="left" vertical="center" wrapText="1"/>
    </xf>
    <xf numFmtId="0" fontId="2" fillId="4" borderId="33" xfId="0" applyFont="1" applyFill="1" applyBorder="1" applyAlignment="1">
      <alignment horizontal="left" vertical="center" wrapText="1"/>
    </xf>
    <xf numFmtId="49" fontId="2" fillId="4" borderId="34" xfId="0" applyNumberFormat="1" applyFont="1" applyFill="1" applyBorder="1" applyAlignment="1">
      <alignment vertical="center" wrapText="1"/>
    </xf>
    <xf numFmtId="0" fontId="2" fillId="4" borderId="34" xfId="0" applyFont="1" applyFill="1" applyBorder="1" applyAlignment="1">
      <alignment vertical="center" wrapText="1"/>
    </xf>
    <xf numFmtId="49" fontId="2" fillId="4" borderId="73" xfId="0" applyNumberFormat="1" applyFont="1" applyFill="1" applyBorder="1" applyAlignment="1">
      <alignment horizontal="left" vertical="top"/>
    </xf>
    <xf numFmtId="171" fontId="2" fillId="4" borderId="74" xfId="0" applyNumberFormat="1" applyFont="1" applyFill="1" applyBorder="1" applyAlignment="1">
      <alignment horizontal="left" vertical="top"/>
    </xf>
    <xf numFmtId="0" fontId="2" fillId="4" borderId="74" xfId="0" applyFont="1" applyFill="1" applyBorder="1" applyAlignment="1">
      <alignment horizontal="left" vertical="top"/>
    </xf>
    <xf numFmtId="49" fontId="8" fillId="4" borderId="46" xfId="0" applyNumberFormat="1" applyFont="1" applyFill="1" applyBorder="1" applyAlignment="1">
      <alignment horizontal="center" vertical="center"/>
    </xf>
    <xf numFmtId="0" fontId="8" fillId="4" borderId="46" xfId="0" applyFont="1" applyFill="1" applyBorder="1" applyAlignment="1">
      <alignment horizontal="center" vertical="center"/>
    </xf>
    <xf numFmtId="49" fontId="8" fillId="4" borderId="46" xfId="0" applyNumberFormat="1" applyFont="1" applyFill="1" applyBorder="1" applyAlignment="1">
      <alignment horizontal="center" vertical="top"/>
    </xf>
    <xf numFmtId="170" fontId="8" fillId="4" borderId="46" xfId="0" applyNumberFormat="1" applyFont="1" applyFill="1" applyBorder="1" applyAlignment="1">
      <alignment horizontal="center" vertical="top"/>
    </xf>
    <xf numFmtId="49" fontId="8" fillId="4" borderId="31" xfId="0" applyNumberFormat="1" applyFont="1" applyFill="1" applyBorder="1" applyAlignment="1">
      <alignment horizontal="center" vertical="center"/>
    </xf>
    <xf numFmtId="2" fontId="8" fillId="4" borderId="6" xfId="0" applyNumberFormat="1" applyFont="1" applyFill="1" applyBorder="1" applyAlignment="1">
      <alignment horizontal="center" vertical="center"/>
    </xf>
    <xf numFmtId="2" fontId="8" fillId="4" borderId="32" xfId="0" applyNumberFormat="1" applyFont="1" applyFill="1" applyBorder="1" applyAlignment="1">
      <alignment horizontal="center" vertical="center"/>
    </xf>
    <xf numFmtId="49" fontId="2" fillId="4" borderId="20" xfId="0" applyNumberFormat="1" applyFont="1" applyFill="1" applyBorder="1" applyAlignment="1">
      <alignment vertical="center" wrapText="1"/>
    </xf>
    <xf numFmtId="0" fontId="2" fillId="4" borderId="21" xfId="0" applyFont="1" applyFill="1" applyBorder="1" applyAlignment="1">
      <alignment vertical="center" wrapText="1"/>
    </xf>
    <xf numFmtId="0" fontId="2" fillId="4" borderId="22" xfId="0"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49" fontId="8" fillId="4" borderId="45" xfId="0" applyNumberFormat="1" applyFont="1" applyFill="1" applyBorder="1" applyAlignment="1">
      <alignment vertical="center"/>
    </xf>
    <xf numFmtId="0" fontId="8" fillId="4" borderId="27" xfId="0" applyFont="1" applyFill="1" applyBorder="1" applyAlignment="1">
      <alignment vertical="center"/>
    </xf>
    <xf numFmtId="0" fontId="8" fillId="4" borderId="51" xfId="0" applyFont="1" applyFill="1" applyBorder="1" applyAlignment="1">
      <alignment horizontal="center" vertical="center" wrapText="1"/>
    </xf>
    <xf numFmtId="0" fontId="8" fillId="4" borderId="49" xfId="0" applyFont="1" applyFill="1" applyBorder="1" applyAlignment="1">
      <alignment horizontal="center" vertical="center" wrapText="1"/>
    </xf>
    <xf numFmtId="9" fontId="2" fillId="0" borderId="52" xfId="3" applyFont="1" applyBorder="1" applyAlignment="1">
      <alignment horizontal="center"/>
    </xf>
    <xf numFmtId="9" fontId="2" fillId="0" borderId="53" xfId="3" applyFont="1" applyBorder="1" applyAlignment="1">
      <alignment horizontal="center"/>
    </xf>
    <xf numFmtId="49" fontId="2" fillId="4" borderId="87" xfId="0" applyNumberFormat="1" applyFont="1" applyFill="1" applyBorder="1" applyAlignment="1">
      <alignment horizontal="left" vertical="center" wrapText="1"/>
    </xf>
    <xf numFmtId="49" fontId="2" fillId="4" borderId="205" xfId="0" applyNumberFormat="1" applyFont="1" applyFill="1" applyBorder="1" applyAlignment="1">
      <alignment horizontal="center" vertical="center" wrapText="1"/>
    </xf>
    <xf numFmtId="0" fontId="2" fillId="4" borderId="71" xfId="0" applyFont="1" applyFill="1" applyBorder="1" applyAlignment="1">
      <alignment horizontal="center" vertical="center" wrapText="1"/>
    </xf>
    <xf numFmtId="49" fontId="2" fillId="4" borderId="48" xfId="0" applyNumberFormat="1" applyFont="1" applyFill="1" applyBorder="1" applyAlignment="1">
      <alignment horizontal="center" vertical="center" wrapText="1"/>
    </xf>
    <xf numFmtId="49" fontId="2" fillId="4" borderId="48" xfId="0" applyNumberFormat="1" applyFont="1" applyFill="1" applyBorder="1" applyAlignment="1">
      <alignment horizontal="left" vertical="center" wrapText="1"/>
    </xf>
    <xf numFmtId="0" fontId="2" fillId="4" borderId="49" xfId="0" applyFont="1" applyFill="1" applyBorder="1" applyAlignment="1">
      <alignment horizontal="left" vertical="center" wrapText="1"/>
    </xf>
    <xf numFmtId="49" fontId="2" fillId="4" borderId="34" xfId="0" applyNumberFormat="1" applyFont="1" applyFill="1" applyBorder="1" applyAlignment="1">
      <alignment horizontal="center" vertical="center" wrapText="1"/>
    </xf>
    <xf numFmtId="0" fontId="2" fillId="4" borderId="43" xfId="0" applyFont="1" applyFill="1" applyBorder="1" applyAlignment="1">
      <alignment horizontal="center" vertical="center" wrapText="1"/>
    </xf>
    <xf numFmtId="9" fontId="2" fillId="4" borderId="104" xfId="3" applyFont="1" applyFill="1" applyBorder="1" applyAlignment="1">
      <alignment horizontal="center" vertical="center"/>
    </xf>
    <xf numFmtId="9" fontId="2" fillId="4" borderId="208" xfId="3" applyFont="1" applyFill="1" applyBorder="1" applyAlignment="1">
      <alignment horizontal="center" vertical="center"/>
    </xf>
    <xf numFmtId="9" fontId="2" fillId="4" borderId="105" xfId="3" applyFont="1" applyFill="1" applyBorder="1" applyAlignment="1">
      <alignment horizontal="center" vertical="center"/>
    </xf>
    <xf numFmtId="49" fontId="8" fillId="0" borderId="34" xfId="0" applyNumberFormat="1" applyFont="1" applyBorder="1" applyAlignment="1">
      <alignment horizontal="center" vertical="center"/>
    </xf>
    <xf numFmtId="0" fontId="8" fillId="0" borderId="34" xfId="0" applyFont="1" applyBorder="1" applyAlignment="1">
      <alignment horizontal="center" vertical="center"/>
    </xf>
    <xf numFmtId="0" fontId="8" fillId="0" borderId="183" xfId="0" applyFont="1" applyBorder="1" applyAlignment="1">
      <alignment horizontal="center" vertical="center"/>
    </xf>
    <xf numFmtId="164" fontId="7" fillId="4" borderId="112" xfId="0" applyNumberFormat="1" applyFont="1" applyFill="1" applyBorder="1" applyAlignment="1">
      <alignment horizontal="center" vertical="center"/>
    </xf>
    <xf numFmtId="164" fontId="7" fillId="4" borderId="94" xfId="0" applyNumberFormat="1" applyFont="1" applyFill="1" applyBorder="1" applyAlignment="1">
      <alignment horizontal="center" vertical="center"/>
    </xf>
    <xf numFmtId="164" fontId="7" fillId="4" borderId="113" xfId="0" applyNumberFormat="1" applyFont="1" applyFill="1" applyBorder="1" applyAlignment="1">
      <alignment horizontal="center" vertical="center"/>
    </xf>
    <xf numFmtId="164" fontId="7" fillId="4" borderId="116" xfId="0" applyNumberFormat="1" applyFont="1" applyFill="1" applyBorder="1" applyAlignment="1">
      <alignment horizontal="center" vertical="center"/>
    </xf>
    <xf numFmtId="164" fontId="7" fillId="4" borderId="38" xfId="0" applyNumberFormat="1" applyFont="1" applyFill="1" applyBorder="1" applyAlignment="1">
      <alignment horizontal="center" vertical="center"/>
    </xf>
    <xf numFmtId="164" fontId="7" fillId="4" borderId="166" xfId="0" applyNumberFormat="1" applyFont="1" applyFill="1" applyBorder="1" applyAlignment="1">
      <alignment horizontal="center" vertical="center"/>
    </xf>
    <xf numFmtId="0" fontId="8" fillId="4" borderId="85" xfId="0" applyFont="1" applyFill="1" applyBorder="1" applyAlignment="1">
      <alignment horizontal="center" vertical="center" wrapText="1"/>
    </xf>
    <xf numFmtId="49" fontId="8" fillId="4" borderId="192" xfId="0" applyNumberFormat="1" applyFont="1" applyFill="1" applyBorder="1" applyAlignment="1">
      <alignment horizontal="center" vertical="center" wrapText="1"/>
    </xf>
    <xf numFmtId="49" fontId="8" fillId="4" borderId="206" xfId="0" applyNumberFormat="1" applyFont="1" applyFill="1" applyBorder="1" applyAlignment="1">
      <alignment horizontal="center" vertical="center" wrapText="1"/>
    </xf>
    <xf numFmtId="49" fontId="8" fillId="4" borderId="207" xfId="0" applyNumberFormat="1" applyFont="1" applyFill="1" applyBorder="1" applyAlignment="1">
      <alignment horizontal="center" vertical="center" wrapText="1"/>
    </xf>
    <xf numFmtId="49" fontId="8" fillId="0" borderId="25" xfId="0" applyNumberFormat="1" applyFont="1" applyBorder="1" applyAlignment="1">
      <alignment horizontal="left" vertical="center"/>
    </xf>
    <xf numFmtId="0" fontId="8" fillId="0" borderId="16" xfId="0" applyFont="1" applyBorder="1" applyAlignment="1">
      <alignment horizontal="left" vertical="center"/>
    </xf>
    <xf numFmtId="0" fontId="8" fillId="5" borderId="16" xfId="0" applyFont="1" applyFill="1" applyBorder="1" applyAlignment="1">
      <alignment horizontal="left" vertical="center"/>
    </xf>
    <xf numFmtId="0" fontId="8" fillId="0" borderId="17" xfId="0" applyFont="1" applyBorder="1" applyAlignment="1">
      <alignment horizontal="left" vertical="center"/>
    </xf>
    <xf numFmtId="49" fontId="8" fillId="0" borderId="179" xfId="0" applyNumberFormat="1" applyFont="1" applyBorder="1" applyAlignment="1">
      <alignment horizontal="center" vertical="center"/>
    </xf>
    <xf numFmtId="0" fontId="8" fillId="0" borderId="182" xfId="0" applyFont="1" applyBorder="1" applyAlignment="1">
      <alignment horizontal="center" vertical="center"/>
    </xf>
    <xf numFmtId="0" fontId="8" fillId="0" borderId="184" xfId="0" applyFont="1" applyBorder="1" applyAlignment="1">
      <alignment horizontal="center" vertical="center"/>
    </xf>
    <xf numFmtId="49" fontId="10" fillId="4" borderId="180" xfId="0" applyNumberFormat="1" applyFont="1" applyFill="1" applyBorder="1" applyAlignment="1">
      <alignment horizontal="center" vertical="center" wrapText="1"/>
    </xf>
    <xf numFmtId="49" fontId="8" fillId="0" borderId="67" xfId="0" applyNumberFormat="1" applyFont="1" applyBorder="1" applyAlignment="1">
      <alignment horizontal="left"/>
    </xf>
    <xf numFmtId="0" fontId="8" fillId="0" borderId="3" xfId="0" applyFont="1" applyBorder="1" applyAlignment="1">
      <alignment horizontal="left"/>
    </xf>
    <xf numFmtId="0" fontId="8" fillId="5" borderId="3" xfId="0" applyFont="1" applyFill="1" applyBorder="1" applyAlignment="1">
      <alignment horizontal="left"/>
    </xf>
    <xf numFmtId="0" fontId="8" fillId="4" borderId="3" xfId="0" applyFont="1" applyFill="1" applyBorder="1" applyAlignment="1">
      <alignment horizontal="left"/>
    </xf>
    <xf numFmtId="0" fontId="8" fillId="0" borderId="8" xfId="0" applyFont="1" applyBorder="1" applyAlignment="1">
      <alignment horizontal="left"/>
    </xf>
    <xf numFmtId="49" fontId="8" fillId="0" borderId="64" xfId="0" applyNumberFormat="1" applyFont="1" applyBorder="1" applyAlignment="1">
      <alignment horizontal="left"/>
    </xf>
    <xf numFmtId="0" fontId="8" fillId="0" borderId="64" xfId="0" applyFont="1" applyBorder="1" applyAlignment="1">
      <alignment horizontal="left"/>
    </xf>
    <xf numFmtId="0" fontId="8" fillId="5" borderId="64" xfId="0" applyFont="1" applyFill="1" applyBorder="1" applyAlignment="1">
      <alignment horizontal="left"/>
    </xf>
    <xf numFmtId="49" fontId="8" fillId="4" borderId="31" xfId="0" applyNumberFormat="1"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49" fontId="8" fillId="4" borderId="5" xfId="0" applyNumberFormat="1" applyFont="1" applyFill="1" applyBorder="1" applyAlignment="1">
      <alignment horizontal="left" vertical="center" wrapText="1"/>
    </xf>
    <xf numFmtId="0" fontId="8" fillId="4" borderId="196" xfId="0" applyFont="1" applyFill="1" applyBorder="1" applyAlignment="1">
      <alignment horizontal="left" vertical="center" wrapText="1"/>
    </xf>
    <xf numFmtId="0" fontId="8" fillId="4" borderId="197" xfId="0" applyFont="1" applyFill="1" applyBorder="1" applyAlignment="1">
      <alignment horizontal="left" vertical="center" wrapText="1"/>
    </xf>
    <xf numFmtId="49" fontId="8" fillId="0" borderId="33" xfId="0" applyNumberFormat="1" applyFont="1" applyBorder="1" applyAlignment="1">
      <alignment horizontal="left" vertical="center"/>
    </xf>
    <xf numFmtId="0" fontId="8" fillId="0" borderId="34" xfId="0" applyFont="1" applyBorder="1" applyAlignment="1">
      <alignment horizontal="left" vertical="center"/>
    </xf>
    <xf numFmtId="0" fontId="8" fillId="5" borderId="34" xfId="0" applyFont="1" applyFill="1" applyBorder="1" applyAlignment="1">
      <alignment horizontal="left" vertical="center"/>
    </xf>
    <xf numFmtId="49" fontId="8" fillId="4" borderId="20" xfId="0" applyNumberFormat="1"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195"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6" xfId="0" applyFont="1" applyFill="1" applyBorder="1" applyAlignment="1">
      <alignment horizontal="left" vertical="center" wrapText="1"/>
    </xf>
    <xf numFmtId="0" fontId="8" fillId="4" borderId="172"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202" xfId="0" applyFont="1" applyFill="1" applyBorder="1" applyAlignment="1">
      <alignment horizontal="left" vertical="center" wrapText="1"/>
    </xf>
    <xf numFmtId="49" fontId="8" fillId="4" borderId="179" xfId="0" applyNumberFormat="1" applyFont="1" applyFill="1" applyBorder="1" applyAlignment="1">
      <alignment horizontal="center" vertical="center" wrapText="1"/>
    </xf>
    <xf numFmtId="2" fontId="8" fillId="4" borderId="180" xfId="0" applyNumberFormat="1" applyFont="1" applyFill="1" applyBorder="1" applyAlignment="1">
      <alignment horizontal="center" vertical="center" wrapText="1"/>
    </xf>
    <xf numFmtId="2" fontId="8" fillId="4" borderId="181" xfId="0" applyNumberFormat="1" applyFont="1" applyFill="1" applyBorder="1" applyAlignment="1">
      <alignment horizontal="center" vertical="center" wrapText="1"/>
    </xf>
    <xf numFmtId="49" fontId="8" fillId="0" borderId="25" xfId="0" applyNumberFormat="1" applyFont="1" applyBorder="1" applyAlignment="1">
      <alignment horizontal="left" vertical="center" wrapText="1"/>
    </xf>
    <xf numFmtId="49" fontId="8" fillId="4" borderId="107" xfId="0" applyNumberFormat="1" applyFont="1" applyFill="1" applyBorder="1" applyAlignment="1">
      <alignment horizontal="center" vertical="center"/>
    </xf>
    <xf numFmtId="2" fontId="8" fillId="0" borderId="107" xfId="0" applyNumberFormat="1" applyFont="1" applyBorder="1" applyAlignment="1">
      <alignment horizontal="center" vertical="center"/>
    </xf>
    <xf numFmtId="49" fontId="16" fillId="0" borderId="33" xfId="0" applyNumberFormat="1" applyFont="1" applyBorder="1" applyAlignment="1">
      <alignment horizontal="left" vertical="center"/>
    </xf>
    <xf numFmtId="0" fontId="8" fillId="0" borderId="68" xfId="0" applyFont="1" applyBorder="1" applyAlignment="1">
      <alignment horizontal="center"/>
    </xf>
    <xf numFmtId="0" fontId="8" fillId="0" borderId="29" xfId="0" applyFont="1" applyBorder="1" applyAlignment="1">
      <alignment horizontal="center"/>
    </xf>
    <xf numFmtId="0" fontId="8" fillId="5" borderId="29" xfId="0" applyFont="1" applyFill="1" applyBorder="1" applyAlignment="1">
      <alignment horizontal="center"/>
    </xf>
    <xf numFmtId="0" fontId="8" fillId="4" borderId="29" xfId="0" applyFont="1" applyFill="1" applyBorder="1" applyAlignment="1">
      <alignment horizontal="center"/>
    </xf>
    <xf numFmtId="0" fontId="8" fillId="0" borderId="64" xfId="0" applyFont="1" applyBorder="1" applyAlignment="1">
      <alignment horizontal="center"/>
    </xf>
    <xf numFmtId="0" fontId="8" fillId="0" borderId="65" xfId="0" applyFont="1" applyBorder="1" applyAlignment="1">
      <alignment horizontal="center"/>
    </xf>
    <xf numFmtId="49" fontId="6" fillId="0" borderId="6" xfId="0" applyNumberFormat="1" applyFont="1" applyBorder="1" applyAlignment="1">
      <alignment horizontal="center"/>
    </xf>
    <xf numFmtId="0" fontId="6" fillId="0" borderId="6" xfId="0" applyFont="1" applyBorder="1" applyAlignment="1">
      <alignment horizontal="center"/>
    </xf>
    <xf numFmtId="0" fontId="6" fillId="5" borderId="6" xfId="0" applyFont="1" applyFill="1" applyBorder="1" applyAlignment="1">
      <alignment horizontal="center"/>
    </xf>
    <xf numFmtId="0" fontId="6" fillId="4" borderId="6" xfId="0" applyFont="1" applyFill="1" applyBorder="1" applyAlignment="1">
      <alignment horizontal="center"/>
    </xf>
    <xf numFmtId="0" fontId="6" fillId="0" borderId="7" xfId="0" applyFont="1" applyBorder="1" applyAlignment="1">
      <alignment horizontal="center"/>
    </xf>
    <xf numFmtId="49" fontId="6" fillId="0" borderId="5" xfId="0" applyNumberFormat="1" applyFont="1" applyBorder="1" applyAlignment="1">
      <alignment horizontal="left"/>
    </xf>
    <xf numFmtId="0" fontId="6" fillId="0" borderId="7" xfId="0" applyFont="1" applyBorder="1" applyAlignment="1">
      <alignment horizontal="left"/>
    </xf>
    <xf numFmtId="49" fontId="6" fillId="0" borderId="15" xfId="0" applyNumberFormat="1" applyFont="1" applyBorder="1" applyAlignment="1">
      <alignment horizontal="left"/>
    </xf>
    <xf numFmtId="0" fontId="6" fillId="0" borderId="17" xfId="0" applyFont="1" applyBorder="1" applyAlignment="1">
      <alignment horizontal="left"/>
    </xf>
    <xf numFmtId="49" fontId="2" fillId="4" borderId="157" xfId="0" applyNumberFormat="1" applyFont="1" applyFill="1" applyBorder="1" applyAlignment="1">
      <alignment horizontal="left" vertical="center" wrapText="1"/>
    </xf>
    <xf numFmtId="49" fontId="2" fillId="4" borderId="139" xfId="0" applyNumberFormat="1" applyFont="1" applyFill="1" applyBorder="1" applyAlignment="1">
      <alignment vertical="center" wrapText="1"/>
    </xf>
    <xf numFmtId="0" fontId="2" fillId="4" borderId="125" xfId="0" applyFont="1" applyFill="1" applyBorder="1" applyAlignment="1">
      <alignment vertical="center" wrapText="1"/>
    </xf>
    <xf numFmtId="49" fontId="8" fillId="4" borderId="151" xfId="0" applyNumberFormat="1" applyFont="1" applyFill="1" applyBorder="1" applyAlignment="1">
      <alignment horizontal="left" vertical="center"/>
    </xf>
    <xf numFmtId="0" fontId="8" fillId="4" borderId="154" xfId="0" applyFont="1" applyFill="1" applyBorder="1" applyAlignment="1">
      <alignment horizontal="left" vertical="center"/>
    </xf>
    <xf numFmtId="49" fontId="8" fillId="4" borderId="179" xfId="0" applyNumberFormat="1" applyFont="1" applyFill="1" applyBorder="1" applyAlignment="1">
      <alignment horizontal="center" vertical="center"/>
    </xf>
    <xf numFmtId="0" fontId="8" fillId="4" borderId="182" xfId="0" applyFont="1" applyFill="1" applyBorder="1" applyAlignment="1">
      <alignment horizontal="center" vertical="center"/>
    </xf>
    <xf numFmtId="0" fontId="8" fillId="4" borderId="184" xfId="0" applyFont="1" applyFill="1" applyBorder="1" applyAlignment="1">
      <alignment horizontal="center" vertical="center"/>
    </xf>
    <xf numFmtId="49" fontId="8" fillId="4" borderId="34" xfId="0" applyNumberFormat="1" applyFont="1" applyFill="1" applyBorder="1" applyAlignment="1">
      <alignment horizontal="center" vertical="center" wrapText="1"/>
    </xf>
    <xf numFmtId="49" fontId="2" fillId="0" borderId="143" xfId="0" applyNumberFormat="1" applyFont="1" applyFill="1" applyBorder="1" applyAlignment="1">
      <alignment horizontal="left" vertical="center" wrapText="1"/>
    </xf>
    <xf numFmtId="0" fontId="8" fillId="0" borderId="143" xfId="0" applyFont="1" applyFill="1" applyBorder="1" applyAlignment="1">
      <alignment horizontal="left" vertical="center" wrapText="1"/>
    </xf>
    <xf numFmtId="49" fontId="2" fillId="4" borderId="125" xfId="0" applyNumberFormat="1" applyFont="1" applyFill="1" applyBorder="1" applyAlignment="1">
      <alignment vertical="center" wrapText="1"/>
    </xf>
    <xf numFmtId="0" fontId="8" fillId="4" borderId="152" xfId="0" applyFont="1" applyFill="1" applyBorder="1" applyAlignment="1">
      <alignment horizontal="center" vertical="center" wrapText="1"/>
    </xf>
    <xf numFmtId="0" fontId="8" fillId="4" borderId="155" xfId="0" applyFont="1" applyFill="1" applyBorder="1" applyAlignment="1">
      <alignment horizontal="center" vertical="center" wrapText="1"/>
    </xf>
    <xf numFmtId="0" fontId="2" fillId="4" borderId="185" xfId="0" applyFont="1" applyFill="1" applyBorder="1" applyAlignment="1">
      <alignment vertical="center" wrapText="1"/>
    </xf>
    <xf numFmtId="49" fontId="2" fillId="4" borderId="34" xfId="0" applyNumberFormat="1" applyFont="1" applyFill="1" applyBorder="1" applyAlignment="1">
      <alignment vertical="center"/>
    </xf>
    <xf numFmtId="0" fontId="2" fillId="4" borderId="34" xfId="0" applyFont="1" applyFill="1" applyBorder="1" applyAlignment="1">
      <alignment vertical="center"/>
    </xf>
    <xf numFmtId="0" fontId="2" fillId="4" borderId="185" xfId="0" applyFont="1" applyFill="1" applyBorder="1" applyAlignment="1">
      <alignment vertical="center"/>
    </xf>
    <xf numFmtId="49" fontId="2" fillId="4" borderId="182" xfId="0" applyNumberFormat="1" applyFont="1" applyFill="1" applyBorder="1" applyAlignment="1">
      <alignment vertical="center" wrapText="1"/>
    </xf>
    <xf numFmtId="0" fontId="2" fillId="4" borderId="184" xfId="0" applyFont="1" applyFill="1" applyBorder="1" applyAlignment="1">
      <alignment vertical="center" wrapText="1"/>
    </xf>
    <xf numFmtId="0" fontId="2" fillId="4" borderId="164" xfId="0" applyFont="1" applyFill="1" applyBorder="1" applyAlignment="1">
      <alignment horizontal="left" vertical="center" wrapText="1"/>
    </xf>
    <xf numFmtId="0" fontId="2" fillId="4" borderId="129" xfId="0" applyFont="1" applyFill="1" applyBorder="1" applyAlignment="1">
      <alignment vertical="center" wrapText="1"/>
    </xf>
    <xf numFmtId="171" fontId="2" fillId="4" borderId="216" xfId="0" applyNumberFormat="1" applyFont="1" applyFill="1" applyBorder="1" applyAlignment="1">
      <alignment horizontal="left" vertical="top"/>
    </xf>
    <xf numFmtId="171" fontId="2" fillId="4" borderId="217" xfId="0" applyNumberFormat="1" applyFont="1" applyFill="1" applyBorder="1" applyAlignment="1">
      <alignment horizontal="left" vertical="top"/>
    </xf>
    <xf numFmtId="49" fontId="2" fillId="4" borderId="213" xfId="0" applyNumberFormat="1" applyFont="1" applyFill="1" applyBorder="1" applyAlignment="1">
      <alignment vertical="center" wrapText="1"/>
    </xf>
    <xf numFmtId="0" fontId="2" fillId="4" borderId="214" xfId="0" applyFont="1" applyFill="1" applyBorder="1" applyAlignment="1">
      <alignment vertical="center" wrapText="1"/>
    </xf>
    <xf numFmtId="49" fontId="2" fillId="4" borderId="33" xfId="0" applyNumberFormat="1" applyFont="1" applyFill="1" applyBorder="1" applyAlignment="1">
      <alignment horizontal="left" vertical="top"/>
    </xf>
    <xf numFmtId="171" fontId="2" fillId="4" borderId="34" xfId="0" applyNumberFormat="1" applyFont="1" applyFill="1" applyBorder="1" applyAlignment="1">
      <alignment horizontal="left" vertical="top"/>
    </xf>
    <xf numFmtId="171" fontId="2" fillId="4" borderId="183" xfId="0" applyNumberFormat="1" applyFont="1" applyFill="1" applyBorder="1" applyAlignment="1">
      <alignment horizontal="left" vertical="top"/>
    </xf>
    <xf numFmtId="171" fontId="2" fillId="4" borderId="33" xfId="0" applyNumberFormat="1" applyFont="1" applyFill="1" applyBorder="1" applyAlignment="1">
      <alignment horizontal="left" vertical="top"/>
    </xf>
    <xf numFmtId="49" fontId="8" fillId="4" borderId="87" xfId="0" applyNumberFormat="1" applyFont="1" applyFill="1" applyBorder="1" applyAlignment="1">
      <alignment horizontal="left" vertical="center"/>
    </xf>
    <xf numFmtId="2" fontId="8" fillId="4" borderId="105" xfId="0" applyNumberFormat="1" applyFont="1" applyFill="1" applyBorder="1" applyAlignment="1">
      <alignment horizontal="left" vertical="center"/>
    </xf>
    <xf numFmtId="2" fontId="8" fillId="4" borderId="212" xfId="0" applyNumberFormat="1" applyFont="1" applyFill="1" applyBorder="1" applyAlignment="1">
      <alignment horizontal="left" vertical="center"/>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9" fontId="2" fillId="4" borderId="129" xfId="3" applyFont="1" applyFill="1" applyBorder="1" applyAlignment="1">
      <alignment horizontal="center" vertical="center"/>
    </xf>
    <xf numFmtId="9" fontId="2" fillId="4" borderId="139" xfId="3" applyFont="1" applyFill="1" applyBorder="1" applyAlignment="1">
      <alignment horizontal="center" vertical="center"/>
    </xf>
    <xf numFmtId="49" fontId="8" fillId="0" borderId="180" xfId="0" applyNumberFormat="1" applyFont="1" applyBorder="1" applyAlignment="1">
      <alignment horizontal="center"/>
    </xf>
    <xf numFmtId="0" fontId="8" fillId="0" borderId="180" xfId="0" applyFont="1" applyBorder="1" applyAlignment="1">
      <alignment horizontal="center"/>
    </xf>
    <xf numFmtId="0" fontId="8" fillId="0" borderId="181" xfId="0" applyFont="1" applyBorder="1" applyAlignment="1">
      <alignment horizontal="center"/>
    </xf>
    <xf numFmtId="49" fontId="8" fillId="4" borderId="183" xfId="0" applyNumberFormat="1" applyFont="1" applyFill="1" applyBorder="1" applyAlignment="1">
      <alignment horizontal="center" vertical="center"/>
    </xf>
    <xf numFmtId="0" fontId="8" fillId="4" borderId="187" xfId="0" applyFont="1" applyFill="1" applyBorder="1" applyAlignment="1">
      <alignment horizontal="center" vertical="center"/>
    </xf>
    <xf numFmtId="9" fontId="2" fillId="0" borderId="153" xfId="3" applyFont="1" applyBorder="1" applyAlignment="1">
      <alignment horizontal="center"/>
    </xf>
    <xf numFmtId="9" fontId="2" fillId="0" borderId="156" xfId="3" applyFont="1" applyBorder="1" applyAlignment="1">
      <alignment horizontal="center"/>
    </xf>
    <xf numFmtId="9" fontId="2" fillId="4" borderId="159" xfId="3" applyFont="1" applyFill="1" applyBorder="1" applyAlignment="1">
      <alignment horizontal="center" vertical="center"/>
    </xf>
    <xf numFmtId="0" fontId="2" fillId="4" borderId="216" xfId="0" applyFont="1" applyFill="1" applyBorder="1" applyAlignment="1">
      <alignment horizontal="left" vertical="top"/>
    </xf>
    <xf numFmtId="0" fontId="2" fillId="4" borderId="217" xfId="0" applyFont="1" applyFill="1" applyBorder="1" applyAlignment="1">
      <alignment horizontal="left" vertical="top"/>
    </xf>
    <xf numFmtId="171" fontId="2" fillId="4" borderId="219" xfId="0" applyNumberFormat="1" applyFont="1" applyFill="1" applyBorder="1" applyAlignment="1">
      <alignment horizontal="left" vertical="top"/>
    </xf>
    <xf numFmtId="171" fontId="2" fillId="4" borderId="220" xfId="0" applyNumberFormat="1" applyFont="1" applyFill="1" applyBorder="1" applyAlignment="1">
      <alignment horizontal="left" vertical="top"/>
    </xf>
    <xf numFmtId="171" fontId="2" fillId="4" borderId="221" xfId="0" applyNumberFormat="1" applyFont="1" applyFill="1" applyBorder="1" applyAlignment="1">
      <alignment horizontal="left" vertical="top"/>
    </xf>
    <xf numFmtId="0" fontId="2" fillId="7" borderId="107" xfId="0" applyFont="1" applyFill="1" applyBorder="1" applyAlignment="1">
      <alignment horizontal="center" vertical="center" wrapText="1"/>
    </xf>
    <xf numFmtId="0" fontId="2" fillId="7" borderId="105" xfId="0" applyFont="1" applyFill="1" applyBorder="1" applyAlignment="1">
      <alignment horizontal="center" vertical="center" wrapText="1"/>
    </xf>
    <xf numFmtId="0" fontId="2" fillId="7" borderId="112" xfId="0" applyFont="1" applyFill="1" applyBorder="1" applyAlignment="1">
      <alignment horizontal="center" vertical="center" wrapText="1"/>
    </xf>
    <xf numFmtId="0" fontId="2" fillId="7" borderId="116" xfId="0" applyFont="1" applyFill="1" applyBorder="1" applyAlignment="1">
      <alignment horizontal="center" vertical="center" wrapText="1"/>
    </xf>
    <xf numFmtId="0" fontId="2" fillId="7" borderId="113" xfId="0" applyFont="1" applyFill="1" applyBorder="1" applyAlignment="1">
      <alignment horizontal="left" vertical="center" wrapText="1"/>
    </xf>
    <xf numFmtId="0" fontId="2" fillId="7" borderId="201" xfId="0" applyFont="1" applyFill="1" applyBorder="1" applyAlignment="1">
      <alignment horizontal="left" vertical="center" wrapText="1"/>
    </xf>
    <xf numFmtId="9" fontId="2" fillId="4" borderId="107" xfId="3" applyFont="1" applyFill="1" applyBorder="1" applyAlignment="1">
      <alignment horizontal="center" vertical="center" wrapText="1"/>
    </xf>
    <xf numFmtId="9" fontId="2" fillId="4" borderId="105" xfId="3" applyFont="1" applyFill="1" applyBorder="1" applyAlignment="1">
      <alignment horizontal="center" vertical="center" wrapText="1"/>
    </xf>
    <xf numFmtId="49" fontId="2" fillId="7" borderId="107" xfId="0" applyNumberFormat="1" applyFont="1" applyFill="1" applyBorder="1" applyAlignment="1">
      <alignment horizontal="center" vertical="center" wrapText="1"/>
    </xf>
    <xf numFmtId="49" fontId="2" fillId="7" borderId="87" xfId="0" applyNumberFormat="1" applyFont="1" applyFill="1" applyBorder="1" applyAlignment="1">
      <alignment horizontal="left" vertical="center" wrapText="1"/>
    </xf>
    <xf numFmtId="0" fontId="2" fillId="7" borderId="33" xfId="0" applyFont="1" applyFill="1" applyBorder="1" applyAlignment="1">
      <alignment horizontal="left" vertical="center" wrapText="1"/>
    </xf>
    <xf numFmtId="49" fontId="2" fillId="7" borderId="167" xfId="0" applyNumberFormat="1" applyFont="1" applyFill="1" applyBorder="1" applyAlignment="1">
      <alignment horizontal="center" vertical="center" wrapText="1"/>
    </xf>
    <xf numFmtId="49" fontId="8" fillId="7" borderId="228" xfId="0" applyNumberFormat="1"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229" xfId="0" applyFont="1" applyFill="1" applyBorder="1" applyAlignment="1">
      <alignment horizontal="center" vertical="center" wrapText="1"/>
    </xf>
    <xf numFmtId="0" fontId="8" fillId="7" borderId="101" xfId="0" applyFont="1" applyFill="1" applyBorder="1" applyAlignment="1">
      <alignment horizontal="center" vertical="center" wrapText="1"/>
    </xf>
    <xf numFmtId="0" fontId="8" fillId="7" borderId="102" xfId="0" applyFont="1" applyFill="1" applyBorder="1" applyAlignment="1">
      <alignment horizontal="center" vertical="center" wrapText="1"/>
    </xf>
    <xf numFmtId="0" fontId="8" fillId="7" borderId="103" xfId="0" applyFont="1" applyFill="1" applyBorder="1" applyAlignment="1">
      <alignment horizontal="center" vertical="center" wrapText="1"/>
    </xf>
    <xf numFmtId="9" fontId="2" fillId="4" borderId="208" xfId="3" applyFont="1" applyFill="1" applyBorder="1" applyAlignment="1">
      <alignment horizontal="center" vertical="center" wrapText="1"/>
    </xf>
    <xf numFmtId="9" fontId="2" fillId="4" borderId="167" xfId="3" applyFont="1" applyFill="1" applyBorder="1" applyAlignment="1">
      <alignment horizontal="center" vertical="center" wrapText="1"/>
    </xf>
    <xf numFmtId="49" fontId="8" fillId="7" borderId="179" xfId="0" applyNumberFormat="1" applyFont="1" applyFill="1" applyBorder="1" applyAlignment="1">
      <alignment horizontal="center" vertical="center"/>
    </xf>
    <xf numFmtId="0" fontId="8" fillId="7" borderId="182" xfId="0" applyFont="1" applyFill="1" applyBorder="1" applyAlignment="1">
      <alignment horizontal="center" vertical="center"/>
    </xf>
    <xf numFmtId="0" fontId="8" fillId="7" borderId="184" xfId="0" applyFont="1" applyFill="1" applyBorder="1" applyAlignment="1">
      <alignment horizontal="center" vertical="center"/>
    </xf>
    <xf numFmtId="49" fontId="10" fillId="7" borderId="180" xfId="0" applyNumberFormat="1"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185" xfId="0" applyFont="1" applyFill="1" applyBorder="1" applyAlignment="1">
      <alignment horizontal="center" vertical="center" wrapText="1"/>
    </xf>
    <xf numFmtId="49" fontId="8" fillId="7" borderId="180" xfId="0" applyNumberFormat="1" applyFont="1" applyFill="1" applyBorder="1" applyAlignment="1">
      <alignment horizontal="center" vertical="center" wrapText="1"/>
    </xf>
    <xf numFmtId="49" fontId="2" fillId="7" borderId="33" xfId="0" applyNumberFormat="1" applyFont="1" applyFill="1" applyBorder="1" applyAlignment="1">
      <alignment horizontal="left" vertical="center" wrapText="1"/>
    </xf>
    <xf numFmtId="0" fontId="2" fillId="7" borderId="86" xfId="0" applyFont="1" applyFill="1" applyBorder="1" applyAlignment="1">
      <alignment horizontal="left" vertical="center" wrapText="1"/>
    </xf>
    <xf numFmtId="0" fontId="2" fillId="7" borderId="87" xfId="0" applyFont="1" applyFill="1" applyBorder="1" applyAlignment="1">
      <alignment horizontal="left" vertical="center" wrapText="1"/>
    </xf>
    <xf numFmtId="49" fontId="8" fillId="7" borderId="151" xfId="0" applyNumberFormat="1" applyFont="1" applyFill="1" applyBorder="1" applyAlignment="1">
      <alignment horizontal="left" vertical="center"/>
    </xf>
    <xf numFmtId="0" fontId="8" fillId="7" borderId="154" xfId="0" applyFont="1" applyFill="1" applyBorder="1" applyAlignment="1">
      <alignment horizontal="left" vertical="center"/>
    </xf>
    <xf numFmtId="49" fontId="2" fillId="7" borderId="69" xfId="0" applyNumberFormat="1" applyFont="1" applyFill="1" applyBorder="1" applyAlignment="1">
      <alignment horizontal="left" vertical="center" wrapText="1"/>
    </xf>
    <xf numFmtId="0" fontId="2" fillId="7" borderId="14" xfId="0" applyFont="1" applyFill="1" applyBorder="1" applyAlignment="1">
      <alignment horizontal="left" vertical="center" wrapText="1"/>
    </xf>
    <xf numFmtId="49" fontId="2" fillId="0" borderId="61" xfId="0" applyNumberFormat="1" applyFont="1" applyFill="1" applyBorder="1" applyAlignment="1">
      <alignment horizontal="left" vertical="center" wrapText="1"/>
    </xf>
    <xf numFmtId="0" fontId="2" fillId="0" borderId="23" xfId="0" applyFont="1" applyFill="1" applyBorder="1" applyAlignment="1">
      <alignment horizontal="left" vertical="center" wrapText="1"/>
    </xf>
    <xf numFmtId="49" fontId="2" fillId="7" borderId="61" xfId="0" applyNumberFormat="1" applyFont="1" applyFill="1" applyBorder="1" applyAlignment="1">
      <alignment horizontal="left" vertical="center" wrapText="1"/>
    </xf>
    <xf numFmtId="0" fontId="2" fillId="7" borderId="23" xfId="0" applyFont="1" applyFill="1" applyBorder="1" applyAlignment="1">
      <alignment horizontal="left" vertical="center" wrapText="1"/>
    </xf>
    <xf numFmtId="49" fontId="2" fillId="7" borderId="22" xfId="0" applyNumberFormat="1" applyFont="1" applyFill="1" applyBorder="1" applyAlignment="1">
      <alignment horizontal="left" vertical="center" wrapText="1"/>
    </xf>
    <xf numFmtId="0" fontId="2" fillId="7" borderId="69" xfId="0" applyFont="1" applyFill="1" applyBorder="1" applyAlignment="1">
      <alignment horizontal="left" vertical="center" wrapText="1"/>
    </xf>
    <xf numFmtId="49" fontId="2" fillId="7" borderId="48" xfId="0" applyNumberFormat="1" applyFont="1" applyFill="1" applyBorder="1" applyAlignment="1">
      <alignment horizontal="center" vertical="center" wrapText="1"/>
    </xf>
    <xf numFmtId="0" fontId="2" fillId="7" borderId="71" xfId="0" applyFont="1" applyFill="1" applyBorder="1" applyAlignment="1">
      <alignment horizontal="center" vertical="center" wrapText="1"/>
    </xf>
    <xf numFmtId="49" fontId="2" fillId="4" borderId="112" xfId="0" applyNumberFormat="1" applyFont="1" applyFill="1" applyBorder="1" applyAlignment="1">
      <alignment vertical="top" wrapText="1"/>
    </xf>
    <xf numFmtId="0" fontId="2" fillId="4" borderId="94" xfId="0" applyFont="1" applyFill="1" applyBorder="1" applyAlignment="1">
      <alignment vertical="top" wrapText="1"/>
    </xf>
    <xf numFmtId="0" fontId="2" fillId="4" borderId="113" xfId="0" applyFont="1" applyFill="1" applyBorder="1" applyAlignment="1">
      <alignment vertical="top" wrapText="1"/>
    </xf>
    <xf numFmtId="0" fontId="2" fillId="4" borderId="101" xfId="0" applyFont="1" applyFill="1" applyBorder="1" applyAlignment="1">
      <alignment vertical="top" wrapText="1"/>
    </xf>
    <xf numFmtId="0" fontId="2" fillId="4" borderId="102" xfId="0" applyFont="1" applyFill="1" applyBorder="1" applyAlignment="1">
      <alignment vertical="top" wrapText="1"/>
    </xf>
    <xf numFmtId="0" fontId="2" fillId="4" borderId="103" xfId="0" applyFont="1" applyFill="1" applyBorder="1" applyAlignment="1">
      <alignment vertical="top" wrapText="1"/>
    </xf>
    <xf numFmtId="49" fontId="2" fillId="7" borderId="112" xfId="0" applyNumberFormat="1" applyFont="1" applyFill="1" applyBorder="1" applyAlignment="1">
      <alignment horizontal="left" vertical="top" wrapText="1"/>
    </xf>
    <xf numFmtId="0" fontId="2" fillId="7" borderId="94" xfId="0" applyFont="1" applyFill="1" applyBorder="1" applyAlignment="1">
      <alignment horizontal="left" vertical="top" wrapText="1"/>
    </xf>
    <xf numFmtId="0" fontId="2" fillId="7" borderId="113" xfId="0" applyFont="1" applyFill="1" applyBorder="1" applyAlignment="1">
      <alignment horizontal="left" vertical="top" wrapText="1"/>
    </xf>
    <xf numFmtId="0" fontId="2" fillId="7" borderId="101" xfId="0" applyFont="1" applyFill="1" applyBorder="1" applyAlignment="1">
      <alignment horizontal="left" vertical="top" wrapText="1"/>
    </xf>
    <xf numFmtId="0" fontId="2" fillId="7" borderId="102" xfId="0" applyFont="1" applyFill="1" applyBorder="1" applyAlignment="1">
      <alignment horizontal="left" vertical="top" wrapText="1"/>
    </xf>
    <xf numFmtId="0" fontId="2" fillId="7" borderId="103" xfId="0" applyFont="1" applyFill="1" applyBorder="1" applyAlignment="1">
      <alignment horizontal="left" vertical="top" wrapText="1"/>
    </xf>
    <xf numFmtId="49" fontId="2" fillId="7" borderId="112" xfId="0" applyNumberFormat="1" applyFont="1" applyFill="1" applyBorder="1" applyAlignment="1">
      <alignment vertical="top"/>
    </xf>
    <xf numFmtId="0" fontId="2" fillId="7" borderId="94" xfId="0" applyFont="1" applyFill="1" applyBorder="1" applyAlignment="1">
      <alignment vertical="top"/>
    </xf>
    <xf numFmtId="0" fontId="2" fillId="7" borderId="113" xfId="0" applyFont="1" applyFill="1" applyBorder="1" applyAlignment="1">
      <alignment vertical="top"/>
    </xf>
    <xf numFmtId="0" fontId="2" fillId="7" borderId="101" xfId="0" applyFont="1" applyFill="1" applyBorder="1" applyAlignment="1">
      <alignment vertical="top"/>
    </xf>
    <xf numFmtId="0" fontId="2" fillId="7" borderId="102" xfId="0" applyFont="1" applyFill="1" applyBorder="1" applyAlignment="1">
      <alignment vertical="top"/>
    </xf>
    <xf numFmtId="0" fontId="2" fillId="7" borderId="103" xfId="0" applyFont="1" applyFill="1" applyBorder="1" applyAlignment="1">
      <alignment vertical="top"/>
    </xf>
    <xf numFmtId="49" fontId="2" fillId="7" borderId="112" xfId="0" applyNumberFormat="1" applyFont="1" applyFill="1" applyBorder="1" applyAlignment="1">
      <alignment vertical="top" wrapText="1"/>
    </xf>
    <xf numFmtId="0" fontId="2" fillId="7" borderId="94" xfId="0" applyFont="1" applyFill="1" applyBorder="1" applyAlignment="1">
      <alignment vertical="top" wrapText="1"/>
    </xf>
    <xf numFmtId="0" fontId="2" fillId="7" borderId="113" xfId="0" applyFont="1" applyFill="1" applyBorder="1" applyAlignment="1">
      <alignment vertical="top" wrapText="1"/>
    </xf>
    <xf numFmtId="0" fontId="2" fillId="7" borderId="101" xfId="0" applyFont="1" applyFill="1" applyBorder="1" applyAlignment="1">
      <alignment vertical="top" wrapText="1"/>
    </xf>
    <xf numFmtId="0" fontId="2" fillId="7" borderId="102" xfId="0" applyFont="1" applyFill="1" applyBorder="1" applyAlignment="1">
      <alignment vertical="top" wrapText="1"/>
    </xf>
    <xf numFmtId="0" fontId="2" fillId="7" borderId="103" xfId="0" applyFont="1" applyFill="1" applyBorder="1" applyAlignment="1">
      <alignment vertical="top" wrapText="1"/>
    </xf>
    <xf numFmtId="49" fontId="2" fillId="7" borderId="46" xfId="0" applyNumberFormat="1" applyFont="1" applyFill="1" applyBorder="1" applyAlignment="1">
      <alignment vertical="top" wrapText="1"/>
    </xf>
    <xf numFmtId="0" fontId="2" fillId="7" borderId="46" xfId="0" applyFont="1" applyFill="1" applyBorder="1" applyAlignment="1">
      <alignment vertical="top" wrapText="1"/>
    </xf>
    <xf numFmtId="0" fontId="2" fillId="7" borderId="34" xfId="0" applyFont="1" applyFill="1" applyBorder="1" applyAlignment="1">
      <alignment vertical="top" wrapText="1"/>
    </xf>
    <xf numFmtId="49" fontId="2" fillId="7" borderId="46" xfId="0" applyNumberFormat="1" applyFont="1" applyFill="1" applyBorder="1" applyAlignment="1">
      <alignment horizontal="left" vertical="top" wrapText="1"/>
    </xf>
    <xf numFmtId="0" fontId="2" fillId="7" borderId="46" xfId="0" applyFont="1" applyFill="1" applyBorder="1" applyAlignment="1">
      <alignment horizontal="left" vertical="top" wrapText="1"/>
    </xf>
    <xf numFmtId="0" fontId="2" fillId="7" borderId="34" xfId="0" applyFont="1" applyFill="1" applyBorder="1" applyAlignment="1">
      <alignment horizontal="left" vertical="top" wrapText="1"/>
    </xf>
    <xf numFmtId="49" fontId="8" fillId="4" borderId="118" xfId="0" applyNumberFormat="1" applyFont="1" applyFill="1" applyBorder="1" applyAlignment="1">
      <alignment horizontal="left" vertical="top" wrapText="1"/>
    </xf>
    <xf numFmtId="0" fontId="8" fillId="4" borderId="94" xfId="0" applyFont="1" applyFill="1" applyBorder="1" applyAlignment="1">
      <alignment horizontal="left" vertical="top" wrapText="1"/>
    </xf>
    <xf numFmtId="0" fontId="8" fillId="4" borderId="113" xfId="0" applyFont="1" applyFill="1" applyBorder="1" applyAlignment="1">
      <alignment horizontal="left" vertical="top" wrapText="1"/>
    </xf>
    <xf numFmtId="0" fontId="8" fillId="4" borderId="119" xfId="0" applyFont="1" applyFill="1" applyBorder="1" applyAlignment="1">
      <alignment horizontal="left" vertical="top" wrapText="1"/>
    </xf>
    <xf numFmtId="0" fontId="8" fillId="4" borderId="81" xfId="0" applyFont="1" applyFill="1" applyBorder="1" applyAlignment="1">
      <alignment horizontal="left" vertical="top" wrapText="1"/>
    </xf>
    <xf numFmtId="0" fontId="8" fillId="4" borderId="120" xfId="0" applyFont="1" applyFill="1" applyBorder="1" applyAlignment="1">
      <alignment horizontal="left" vertical="top" wrapText="1"/>
    </xf>
    <xf numFmtId="9" fontId="8" fillId="4" borderId="153" xfId="3" applyFont="1" applyFill="1" applyBorder="1" applyAlignment="1">
      <alignment horizontal="center" vertical="center"/>
    </xf>
    <xf numFmtId="9" fontId="8" fillId="4" borderId="156" xfId="3" applyFont="1" applyFill="1" applyBorder="1" applyAlignment="1">
      <alignment horizontal="center" vertical="center"/>
    </xf>
    <xf numFmtId="49" fontId="8" fillId="7" borderId="97" xfId="0" applyNumberFormat="1" applyFont="1" applyFill="1" applyBorder="1" applyAlignment="1">
      <alignment horizontal="center" vertical="center"/>
    </xf>
    <xf numFmtId="0" fontId="8" fillId="7" borderId="91" xfId="0" applyFont="1" applyFill="1" applyBorder="1" applyAlignment="1">
      <alignment horizontal="center" vertical="center"/>
    </xf>
    <xf numFmtId="0" fontId="8" fillId="7" borderId="96" xfId="0" applyFont="1" applyFill="1" applyBorder="1" applyAlignment="1">
      <alignment horizontal="center" vertical="center"/>
    </xf>
    <xf numFmtId="49" fontId="8" fillId="7" borderId="97" xfId="0" applyNumberFormat="1" applyFont="1" applyFill="1" applyBorder="1" applyAlignment="1">
      <alignment horizontal="center" vertical="top"/>
    </xf>
    <xf numFmtId="170" fontId="8" fillId="7" borderId="91" xfId="0" applyNumberFormat="1" applyFont="1" applyFill="1" applyBorder="1" applyAlignment="1">
      <alignment horizontal="center" vertical="top"/>
    </xf>
    <xf numFmtId="49" fontId="8" fillId="4" borderId="54" xfId="0" applyNumberFormat="1" applyFont="1" applyFill="1" applyBorder="1" applyAlignment="1">
      <alignment horizontal="left" vertical="center"/>
    </xf>
    <xf numFmtId="2" fontId="8" fillId="4" borderId="59" xfId="0" applyNumberFormat="1" applyFont="1" applyFill="1" applyBorder="1" applyAlignment="1">
      <alignment horizontal="left" vertical="center"/>
    </xf>
    <xf numFmtId="2" fontId="8" fillId="4" borderId="60" xfId="0" applyNumberFormat="1" applyFont="1" applyFill="1" applyBorder="1" applyAlignment="1">
      <alignment horizontal="left" vertical="center"/>
    </xf>
    <xf numFmtId="49" fontId="2" fillId="7" borderId="112" xfId="0" applyNumberFormat="1" applyFont="1" applyFill="1" applyBorder="1" applyAlignment="1">
      <alignment horizontal="center" vertical="center" wrapText="1"/>
    </xf>
    <xf numFmtId="0" fontId="2" fillId="7" borderId="101" xfId="0" applyFont="1" applyFill="1" applyBorder="1" applyAlignment="1">
      <alignment horizontal="center" vertical="center" wrapText="1"/>
    </xf>
    <xf numFmtId="49" fontId="2" fillId="4" borderId="112" xfId="0" applyNumberFormat="1" applyFont="1" applyFill="1" applyBorder="1" applyAlignment="1">
      <alignment horizontal="left" vertical="top" wrapText="1"/>
    </xf>
    <xf numFmtId="0" fontId="2" fillId="4" borderId="94" xfId="0" applyFont="1" applyFill="1" applyBorder="1" applyAlignment="1">
      <alignment horizontal="left" vertical="top" wrapText="1"/>
    </xf>
    <xf numFmtId="0" fontId="2" fillId="4" borderId="113" xfId="0" applyFont="1" applyFill="1" applyBorder="1" applyAlignment="1">
      <alignment horizontal="left" vertical="top" wrapText="1"/>
    </xf>
    <xf numFmtId="0" fontId="2" fillId="4" borderId="101" xfId="0" applyFont="1" applyFill="1" applyBorder="1" applyAlignment="1">
      <alignment horizontal="left" vertical="top" wrapText="1"/>
    </xf>
    <xf numFmtId="0" fontId="2" fillId="4" borderId="102" xfId="0" applyFont="1" applyFill="1" applyBorder="1" applyAlignment="1">
      <alignment horizontal="left" vertical="top" wrapText="1"/>
    </xf>
    <xf numFmtId="0" fontId="2" fillId="4" borderId="103" xfId="0" applyFont="1" applyFill="1" applyBorder="1" applyAlignment="1">
      <alignment horizontal="left" vertical="top" wrapText="1"/>
    </xf>
    <xf numFmtId="49" fontId="2" fillId="7" borderId="45" xfId="0" applyNumberFormat="1" applyFont="1" applyFill="1" applyBorder="1" applyAlignment="1">
      <alignment horizontal="left" vertical="center" wrapText="1"/>
    </xf>
    <xf numFmtId="171" fontId="2" fillId="4" borderId="35" xfId="0" applyNumberFormat="1" applyFont="1" applyFill="1" applyBorder="1" applyAlignment="1">
      <alignment horizontal="left" vertical="top"/>
    </xf>
    <xf numFmtId="171" fontId="2" fillId="4" borderId="43" xfId="0" applyNumberFormat="1" applyFont="1" applyFill="1" applyBorder="1" applyAlignment="1">
      <alignment horizontal="left" vertical="top"/>
    </xf>
    <xf numFmtId="171" fontId="2" fillId="4" borderId="44" xfId="0" applyNumberFormat="1" applyFont="1" applyFill="1" applyBorder="1" applyAlignment="1">
      <alignment horizontal="left" vertical="top"/>
    </xf>
    <xf numFmtId="49" fontId="2" fillId="4" borderId="112" xfId="0" applyNumberFormat="1" applyFont="1" applyFill="1" applyBorder="1" applyAlignment="1">
      <alignment horizontal="left" vertical="top"/>
    </xf>
    <xf numFmtId="171" fontId="2" fillId="4" borderId="94" xfId="0" applyNumberFormat="1" applyFont="1" applyFill="1" applyBorder="1" applyAlignment="1">
      <alignment horizontal="left" vertical="top"/>
    </xf>
    <xf numFmtId="171" fontId="2" fillId="4" borderId="114" xfId="0" applyNumberFormat="1" applyFont="1" applyFill="1" applyBorder="1" applyAlignment="1">
      <alignment horizontal="left" vertical="top"/>
    </xf>
    <xf numFmtId="171" fontId="2" fillId="4" borderId="116" xfId="0" applyNumberFormat="1" applyFont="1" applyFill="1" applyBorder="1" applyAlignment="1">
      <alignment horizontal="left" vertical="top"/>
    </xf>
    <xf numFmtId="171" fontId="2" fillId="4" borderId="38" xfId="0" applyNumberFormat="1" applyFont="1" applyFill="1" applyBorder="1" applyAlignment="1">
      <alignment horizontal="left" vertical="top"/>
    </xf>
    <xf numFmtId="171" fontId="2" fillId="4" borderId="117" xfId="0" applyNumberFormat="1" applyFont="1" applyFill="1" applyBorder="1" applyAlignment="1">
      <alignment horizontal="left" vertical="top"/>
    </xf>
    <xf numFmtId="171" fontId="2" fillId="4" borderId="101" xfId="0" applyNumberFormat="1" applyFont="1" applyFill="1" applyBorder="1" applyAlignment="1">
      <alignment horizontal="left" vertical="top"/>
    </xf>
    <xf numFmtId="171" fontId="2" fillId="4" borderId="102" xfId="0" applyNumberFormat="1" applyFont="1" applyFill="1" applyBorder="1" applyAlignment="1">
      <alignment horizontal="left" vertical="top"/>
    </xf>
    <xf numFmtId="171" fontId="2" fillId="4" borderId="115" xfId="0" applyNumberFormat="1" applyFont="1" applyFill="1" applyBorder="1" applyAlignment="1">
      <alignment horizontal="left" vertical="top"/>
    </xf>
    <xf numFmtId="49" fontId="2" fillId="4" borderId="46" xfId="0" applyNumberFormat="1" applyFont="1" applyFill="1" applyBorder="1" applyAlignment="1">
      <alignment horizontal="left" vertical="top"/>
    </xf>
    <xf numFmtId="0" fontId="2" fillId="4" borderId="46" xfId="0" applyFont="1" applyFill="1" applyBorder="1" applyAlignment="1">
      <alignment horizontal="left" vertical="top"/>
    </xf>
    <xf numFmtId="0" fontId="2" fillId="4" borderId="47" xfId="0" applyFont="1" applyFill="1" applyBorder="1" applyAlignment="1">
      <alignment horizontal="left" vertical="top"/>
    </xf>
    <xf numFmtId="0" fontId="2" fillId="4" borderId="94" xfId="0" applyFont="1" applyFill="1" applyBorder="1" applyAlignment="1">
      <alignment horizontal="left" vertical="top"/>
    </xf>
    <xf numFmtId="0" fontId="2" fillId="4" borderId="114" xfId="0" applyFont="1" applyFill="1" applyBorder="1" applyAlignment="1">
      <alignment horizontal="left" vertical="top"/>
    </xf>
    <xf numFmtId="0" fontId="2" fillId="4" borderId="101" xfId="0" applyFont="1" applyFill="1" applyBorder="1" applyAlignment="1">
      <alignment horizontal="left" vertical="top"/>
    </xf>
    <xf numFmtId="0" fontId="2" fillId="4" borderId="102" xfId="0" applyFont="1" applyFill="1" applyBorder="1" applyAlignment="1">
      <alignment horizontal="left" vertical="top"/>
    </xf>
    <xf numFmtId="0" fontId="2" fillId="4" borderId="115" xfId="0" applyFont="1" applyFill="1" applyBorder="1" applyAlignment="1">
      <alignment horizontal="left" vertical="top"/>
    </xf>
    <xf numFmtId="49" fontId="2" fillId="4" borderId="34" xfId="0" applyNumberFormat="1" applyFont="1" applyFill="1" applyBorder="1" applyAlignment="1">
      <alignment horizontal="left" vertical="center"/>
    </xf>
    <xf numFmtId="0" fontId="2" fillId="4" borderId="34" xfId="0" applyFont="1" applyFill="1" applyBorder="1" applyAlignment="1">
      <alignment horizontal="left" vertical="center"/>
    </xf>
    <xf numFmtId="0" fontId="2" fillId="4" borderId="43" xfId="0" applyFont="1" applyFill="1" applyBorder="1" applyAlignment="1">
      <alignment horizontal="left" vertical="center"/>
    </xf>
    <xf numFmtId="49" fontId="2" fillId="4" borderId="33" xfId="0" applyNumberFormat="1" applyFont="1" applyFill="1" applyBorder="1" applyAlignment="1">
      <alignment horizontal="left" vertical="center"/>
    </xf>
    <xf numFmtId="170" fontId="2" fillId="4" borderId="33" xfId="0" applyNumberFormat="1" applyFont="1" applyFill="1" applyBorder="1" applyAlignment="1">
      <alignment horizontal="left" vertical="center"/>
    </xf>
    <xf numFmtId="49" fontId="2" fillId="4" borderId="34" xfId="0" applyNumberFormat="1"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2" fillId="4" borderId="86" xfId="0" applyFont="1" applyFill="1" applyBorder="1" applyAlignment="1">
      <alignment horizontal="left" vertical="center" wrapText="1"/>
    </xf>
    <xf numFmtId="0" fontId="2" fillId="4" borderId="87" xfId="0" applyFont="1" applyFill="1" applyBorder="1" applyAlignment="1">
      <alignment horizontal="left" vertical="center" wrapText="1"/>
    </xf>
    <xf numFmtId="0" fontId="2" fillId="4" borderId="107" xfId="0" applyFont="1" applyFill="1" applyBorder="1" applyAlignment="1">
      <alignment horizontal="center" vertical="center" wrapText="1"/>
    </xf>
    <xf numFmtId="0" fontId="2" fillId="4" borderId="105" xfId="0" applyFont="1" applyFill="1" applyBorder="1" applyAlignment="1">
      <alignment horizontal="center" vertical="center" wrapText="1"/>
    </xf>
    <xf numFmtId="0" fontId="2" fillId="4" borderId="43" xfId="0" applyFont="1" applyFill="1" applyBorder="1" applyAlignment="1">
      <alignment horizontal="left" vertical="top"/>
    </xf>
    <xf numFmtId="0" fontId="2" fillId="4" borderId="44" xfId="0" applyFont="1" applyFill="1" applyBorder="1" applyAlignment="1">
      <alignment horizontal="left" vertical="top"/>
    </xf>
    <xf numFmtId="9" fontId="2" fillId="4" borderId="46" xfId="3" applyFont="1" applyFill="1" applyBorder="1" applyAlignment="1">
      <alignment horizontal="center" vertical="center"/>
    </xf>
    <xf numFmtId="9" fontId="2" fillId="4" borderId="43" xfId="3" applyFont="1" applyFill="1" applyBorder="1" applyAlignment="1">
      <alignment horizontal="center" vertical="center"/>
    </xf>
    <xf numFmtId="49" fontId="8" fillId="4" borderId="45" xfId="0" applyNumberFormat="1" applyFont="1" applyFill="1" applyBorder="1" applyAlignment="1">
      <alignment horizontal="left" vertical="center"/>
    </xf>
    <xf numFmtId="2" fontId="8" fillId="4" borderId="46" xfId="0" applyNumberFormat="1" applyFont="1" applyFill="1" applyBorder="1" applyAlignment="1">
      <alignment horizontal="left" vertical="center"/>
    </xf>
    <xf numFmtId="2" fontId="8" fillId="4" borderId="47" xfId="0" applyNumberFormat="1" applyFont="1" applyFill="1" applyBorder="1" applyAlignment="1">
      <alignment horizontal="left" vertical="center"/>
    </xf>
    <xf numFmtId="49" fontId="2" fillId="4" borderId="231" xfId="0" applyNumberFormat="1" applyFont="1" applyFill="1" applyBorder="1" applyAlignment="1">
      <alignment horizontal="left" vertical="center" wrapText="1"/>
    </xf>
    <xf numFmtId="9" fontId="2" fillId="4" borderId="47" xfId="0" applyNumberFormat="1" applyFont="1" applyFill="1" applyBorder="1" applyAlignment="1">
      <alignment horizontal="center" vertical="center"/>
    </xf>
    <xf numFmtId="9" fontId="2" fillId="4" borderId="44"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7" xfId="0" applyFont="1" applyFill="1" applyBorder="1" applyAlignment="1">
      <alignment horizontal="left" vertical="center"/>
    </xf>
    <xf numFmtId="49" fontId="8" fillId="4" borderId="5" xfId="0" applyNumberFormat="1" applyFont="1" applyFill="1" applyBorder="1" applyAlignment="1">
      <alignment horizontal="center" vertical="top"/>
    </xf>
    <xf numFmtId="170" fontId="8" fillId="4" borderId="6" xfId="0" applyNumberFormat="1" applyFont="1" applyFill="1" applyBorder="1" applyAlignment="1">
      <alignment horizontal="center" vertical="top"/>
    </xf>
    <xf numFmtId="49" fontId="2" fillId="4" borderId="67" xfId="0" applyNumberFormat="1" applyFont="1" applyFill="1" applyBorder="1" applyAlignment="1">
      <alignment horizontal="left" vertical="top"/>
    </xf>
    <xf numFmtId="171" fontId="2" fillId="4" borderId="3" xfId="0" applyNumberFormat="1" applyFont="1" applyFill="1" applyBorder="1" applyAlignment="1">
      <alignment horizontal="left" vertical="top"/>
    </xf>
    <xf numFmtId="171" fontId="2" fillId="4" borderId="8" xfId="0" applyNumberFormat="1" applyFont="1" applyFill="1" applyBorder="1" applyAlignment="1">
      <alignment horizontal="left" vertical="top"/>
    </xf>
    <xf numFmtId="171" fontId="2" fillId="4" borderId="9" xfId="0" applyNumberFormat="1" applyFont="1" applyFill="1" applyBorder="1" applyAlignment="1">
      <alignment horizontal="left" vertical="top"/>
    </xf>
    <xf numFmtId="171" fontId="2" fillId="4" borderId="68" xfId="0" applyNumberFormat="1" applyFont="1" applyFill="1" applyBorder="1" applyAlignment="1">
      <alignment horizontal="left" vertical="top"/>
    </xf>
    <xf numFmtId="171" fontId="2" fillId="4" borderId="64" xfId="0" applyNumberFormat="1" applyFont="1" applyFill="1" applyBorder="1" applyAlignment="1">
      <alignment horizontal="left" vertical="top"/>
    </xf>
    <xf numFmtId="171" fontId="2" fillId="4" borderId="65" xfId="0" applyNumberFormat="1" applyFont="1" applyFill="1" applyBorder="1" applyAlignment="1">
      <alignment horizontal="left" vertical="top"/>
    </xf>
    <xf numFmtId="49" fontId="8" fillId="4" borderId="151" xfId="0" applyNumberFormat="1" applyFont="1" applyFill="1" applyBorder="1" applyAlignment="1">
      <alignment horizontal="center" vertical="center"/>
    </xf>
    <xf numFmtId="0" fontId="8" fillId="4" borderId="143" xfId="0" applyFont="1" applyFill="1" applyBorder="1" applyAlignment="1">
      <alignment horizontal="center" vertical="center"/>
    </xf>
    <xf numFmtId="0" fontId="8" fillId="4" borderId="154" xfId="0" applyFont="1" applyFill="1" applyBorder="1" applyAlignment="1">
      <alignment horizontal="center" vertical="center"/>
    </xf>
    <xf numFmtId="49" fontId="8" fillId="4" borderId="152" xfId="0" applyNumberFormat="1" applyFont="1" applyFill="1" applyBorder="1" applyAlignment="1">
      <alignment horizontal="center" vertical="center" wrapText="1"/>
    </xf>
    <xf numFmtId="0" fontId="8" fillId="4" borderId="125" xfId="0" applyFont="1" applyFill="1" applyBorder="1" applyAlignment="1">
      <alignment horizontal="center" vertical="center" wrapText="1"/>
    </xf>
    <xf numFmtId="49" fontId="10" fillId="4" borderId="152" xfId="0" applyNumberFormat="1" applyFont="1" applyFill="1" applyBorder="1" applyAlignment="1">
      <alignment horizontal="center" vertical="center" wrapText="1"/>
    </xf>
    <xf numFmtId="49" fontId="8" fillId="0" borderId="152" xfId="0" applyNumberFormat="1" applyFont="1" applyBorder="1" applyAlignment="1">
      <alignment horizontal="center"/>
    </xf>
    <xf numFmtId="0" fontId="8" fillId="0" borderId="152" xfId="0" applyFont="1" applyBorder="1" applyAlignment="1">
      <alignment horizontal="center"/>
    </xf>
    <xf numFmtId="0" fontId="8" fillId="0" borderId="153" xfId="0" applyFont="1" applyBorder="1" applyAlignment="1">
      <alignment horizontal="center"/>
    </xf>
    <xf numFmtId="49" fontId="8" fillId="4" borderId="125" xfId="0" applyNumberFormat="1" applyFont="1" applyFill="1" applyBorder="1" applyAlignment="1">
      <alignment horizontal="center" vertical="center" wrapText="1"/>
    </xf>
    <xf numFmtId="49" fontId="8" fillId="4" borderId="147" xfId="0" applyNumberFormat="1" applyFont="1" applyFill="1" applyBorder="1" applyAlignment="1">
      <alignment horizontal="center" vertical="center"/>
    </xf>
    <xf numFmtId="0" fontId="8" fillId="4" borderId="156" xfId="0" applyFont="1" applyFill="1" applyBorder="1" applyAlignment="1">
      <alignment horizontal="center" vertical="center"/>
    </xf>
    <xf numFmtId="49" fontId="2" fillId="4" borderId="45" xfId="0" applyNumberFormat="1" applyFont="1" applyFill="1" applyBorder="1" applyAlignment="1">
      <alignment horizontal="left" vertical="center" wrapText="1"/>
    </xf>
    <xf numFmtId="49" fontId="8" fillId="4" borderId="1" xfId="0" applyNumberFormat="1" applyFont="1" applyFill="1" applyBorder="1" applyAlignment="1">
      <alignment horizontal="center" vertical="center"/>
    </xf>
    <xf numFmtId="0" fontId="8" fillId="4" borderId="88" xfId="0" applyFont="1" applyFill="1" applyBorder="1" applyAlignment="1">
      <alignment horizontal="center" vertical="center"/>
    </xf>
    <xf numFmtId="0" fontId="2" fillId="4" borderId="27" xfId="0" applyFont="1" applyFill="1" applyBorder="1" applyAlignment="1">
      <alignment horizontal="left" vertical="center" wrapText="1"/>
    </xf>
    <xf numFmtId="0" fontId="8" fillId="4" borderId="27" xfId="0" applyFont="1" applyFill="1" applyBorder="1" applyAlignment="1">
      <alignment horizontal="center" vertical="center"/>
    </xf>
    <xf numFmtId="49" fontId="10" fillId="4" borderId="46" xfId="0" applyNumberFormat="1" applyFont="1" applyFill="1" applyBorder="1" applyAlignment="1">
      <alignment horizontal="center" vertical="center" wrapText="1"/>
    </xf>
    <xf numFmtId="0" fontId="8" fillId="4" borderId="43" xfId="0" applyFont="1" applyFill="1" applyBorder="1" applyAlignment="1">
      <alignment horizontal="center" vertical="center" wrapText="1"/>
    </xf>
    <xf numFmtId="49" fontId="8" fillId="4" borderId="46" xfId="0" applyNumberFormat="1" applyFont="1" applyFill="1" applyBorder="1" applyAlignment="1">
      <alignment horizontal="center" vertical="center" wrapText="1"/>
    </xf>
    <xf numFmtId="49" fontId="8" fillId="4" borderId="51" xfId="0" applyNumberFormat="1" applyFont="1" applyFill="1" applyBorder="1" applyAlignment="1">
      <alignment horizontal="center" vertical="center" wrapText="1"/>
    </xf>
    <xf numFmtId="0" fontId="8" fillId="4" borderId="72" xfId="0" applyFont="1" applyFill="1" applyBorder="1" applyAlignment="1">
      <alignment horizontal="center" vertical="center" wrapText="1"/>
    </xf>
    <xf numFmtId="0" fontId="8" fillId="4" borderId="71"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9" fontId="2" fillId="4" borderId="34" xfId="3" applyFont="1" applyFill="1" applyBorder="1" applyAlignment="1">
      <alignment horizontal="center" vertical="center"/>
    </xf>
    <xf numFmtId="49" fontId="2" fillId="4" borderId="46" xfId="0" applyNumberFormat="1" applyFont="1" applyFill="1" applyBorder="1" applyAlignment="1">
      <alignment vertical="center" wrapText="1"/>
    </xf>
    <xf numFmtId="0" fontId="2" fillId="4" borderId="46" xfId="0" applyFont="1" applyFill="1" applyBorder="1" applyAlignment="1">
      <alignment vertical="center" wrapText="1"/>
    </xf>
    <xf numFmtId="49" fontId="8" fillId="0" borderId="34" xfId="0" applyNumberFormat="1"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49" fontId="8" fillId="4" borderId="35" xfId="0" applyNumberFormat="1" applyFont="1" applyFill="1" applyBorder="1" applyAlignment="1">
      <alignment horizontal="center" vertical="center"/>
    </xf>
    <xf numFmtId="0" fontId="8" fillId="4" borderId="44" xfId="0" applyFont="1" applyFill="1" applyBorder="1" applyAlignment="1">
      <alignment horizontal="center" vertical="center"/>
    </xf>
    <xf numFmtId="9" fontId="2" fillId="4" borderId="51" xfId="3" applyFont="1" applyFill="1" applyBorder="1" applyAlignment="1">
      <alignment horizontal="center" vertical="center"/>
    </xf>
    <xf numFmtId="9" fontId="2" fillId="4" borderId="49" xfId="3" applyFont="1" applyFill="1" applyBorder="1" applyAlignment="1">
      <alignment horizontal="center" vertical="center"/>
    </xf>
    <xf numFmtId="9" fontId="2" fillId="4" borderId="52" xfId="3" applyFont="1" applyFill="1" applyBorder="1" applyAlignment="1">
      <alignment horizontal="center" vertical="center"/>
    </xf>
    <xf numFmtId="9" fontId="2" fillId="4" borderId="53" xfId="3" applyFont="1" applyFill="1" applyBorder="1" applyAlignment="1">
      <alignment horizontal="center" vertical="center"/>
    </xf>
    <xf numFmtId="49" fontId="2" fillId="4" borderId="46" xfId="0" applyNumberFormat="1" applyFont="1" applyFill="1" applyBorder="1" applyAlignment="1">
      <alignment horizontal="left" vertical="center" wrapText="1"/>
    </xf>
    <xf numFmtId="0" fontId="2" fillId="4" borderId="46" xfId="0" applyFont="1" applyFill="1" applyBorder="1" applyAlignment="1">
      <alignment horizontal="left" vertical="center" wrapText="1"/>
    </xf>
    <xf numFmtId="0" fontId="2" fillId="4" borderId="49" xfId="0" applyFont="1" applyFill="1" applyBorder="1" applyAlignment="1">
      <alignment horizontal="center" vertical="center" wrapText="1"/>
    </xf>
    <xf numFmtId="49" fontId="8" fillId="4" borderId="55" xfId="0" applyNumberFormat="1" applyFont="1" applyFill="1" applyBorder="1" applyAlignment="1">
      <alignment horizontal="center" vertical="center"/>
    </xf>
    <xf numFmtId="0" fontId="8" fillId="4" borderId="56" xfId="0" applyFont="1" applyFill="1" applyBorder="1" applyAlignment="1">
      <alignment horizontal="center" vertical="center"/>
    </xf>
    <xf numFmtId="0" fontId="8" fillId="4" borderId="57" xfId="0" applyFont="1" applyFill="1" applyBorder="1" applyAlignment="1">
      <alignment horizontal="center" vertical="center"/>
    </xf>
    <xf numFmtId="49" fontId="8" fillId="4" borderId="55" xfId="0" applyNumberFormat="1" applyFont="1" applyFill="1" applyBorder="1" applyAlignment="1">
      <alignment horizontal="center" vertical="top"/>
    </xf>
    <xf numFmtId="170" fontId="8" fillId="4" borderId="56" xfId="0" applyNumberFormat="1" applyFont="1" applyFill="1" applyBorder="1" applyAlignment="1">
      <alignment horizontal="center" vertical="top"/>
    </xf>
    <xf numFmtId="9" fontId="2" fillId="0" borderId="208" xfId="3" applyFont="1" applyBorder="1" applyAlignment="1">
      <alignment horizontal="center" vertical="center"/>
    </xf>
    <xf numFmtId="9" fontId="2" fillId="0" borderId="105" xfId="3" applyFont="1" applyBorder="1" applyAlignment="1">
      <alignment horizontal="center" vertical="center"/>
    </xf>
    <xf numFmtId="9" fontId="2" fillId="0" borderId="107" xfId="3" applyFont="1" applyBorder="1" applyAlignment="1">
      <alignment horizontal="center" vertical="center"/>
    </xf>
    <xf numFmtId="49" fontId="8" fillId="4" borderId="248" xfId="0" applyNumberFormat="1" applyFont="1" applyFill="1" applyBorder="1" applyAlignment="1">
      <alignment horizontal="center" vertical="center" wrapText="1"/>
    </xf>
    <xf numFmtId="0" fontId="8" fillId="4" borderId="232" xfId="0" applyFont="1" applyFill="1" applyBorder="1" applyAlignment="1">
      <alignment horizontal="center" vertical="center" wrapText="1"/>
    </xf>
    <xf numFmtId="0" fontId="8" fillId="4" borderId="233" xfId="0" applyFont="1" applyFill="1" applyBorder="1" applyAlignment="1">
      <alignment horizontal="center" vertical="center" wrapText="1"/>
    </xf>
    <xf numFmtId="9" fontId="2" fillId="0" borderId="46" xfId="3" applyFont="1" applyBorder="1" applyAlignment="1">
      <alignment horizontal="center" vertical="center"/>
    </xf>
    <xf numFmtId="9" fontId="2" fillId="0" borderId="43" xfId="3" applyFont="1" applyBorder="1" applyAlignment="1">
      <alignment horizontal="center" vertical="center"/>
    </xf>
    <xf numFmtId="49" fontId="8" fillId="0" borderId="183" xfId="0" applyNumberFormat="1" applyFont="1" applyBorder="1" applyAlignment="1">
      <alignment horizontal="center" vertical="center"/>
    </xf>
    <xf numFmtId="0" fontId="8" fillId="0" borderId="187" xfId="0" applyFont="1" applyBorder="1" applyAlignment="1">
      <alignment horizontal="center" vertical="center"/>
    </xf>
    <xf numFmtId="49" fontId="2" fillId="4" borderId="107" xfId="0" applyNumberFormat="1" applyFont="1" applyFill="1" applyBorder="1" applyAlignment="1">
      <alignment horizontal="center" vertical="center" wrapText="1"/>
    </xf>
    <xf numFmtId="49" fontId="2" fillId="4" borderId="110" xfId="0" applyNumberFormat="1" applyFont="1" applyFill="1" applyBorder="1" applyAlignment="1">
      <alignment horizontal="center" vertical="center" wrapText="1"/>
    </xf>
    <xf numFmtId="9" fontId="2" fillId="0" borderId="110" xfId="3" applyFont="1" applyBorder="1" applyAlignment="1">
      <alignment horizontal="center" vertical="center"/>
    </xf>
    <xf numFmtId="49" fontId="2" fillId="4" borderId="105" xfId="0" applyNumberFormat="1" applyFont="1" applyFill="1" applyBorder="1" applyAlignment="1">
      <alignment horizontal="center" vertical="center" wrapText="1"/>
    </xf>
    <xf numFmtId="0" fontId="2" fillId="4" borderId="34" xfId="0" applyFont="1" applyFill="1" applyBorder="1" applyAlignment="1">
      <alignment horizontal="center" vertical="center" wrapText="1"/>
    </xf>
    <xf numFmtId="49" fontId="8" fillId="0" borderId="180" xfId="0" applyNumberFormat="1" applyFont="1" applyBorder="1" applyAlignment="1">
      <alignment horizontal="center" vertical="center"/>
    </xf>
    <xf numFmtId="0" fontId="8" fillId="0" borderId="180" xfId="0" applyFont="1" applyBorder="1" applyAlignment="1">
      <alignment horizontal="center" vertical="center"/>
    </xf>
    <xf numFmtId="0" fontId="8" fillId="0" borderId="181" xfId="0" applyFont="1" applyBorder="1" applyAlignment="1">
      <alignment horizontal="center" vertical="center"/>
    </xf>
    <xf numFmtId="49" fontId="2" fillId="7" borderId="86" xfId="0" applyNumberFormat="1" applyFont="1" applyFill="1" applyBorder="1" applyAlignment="1">
      <alignment horizontal="left" vertical="center" wrapText="1"/>
    </xf>
    <xf numFmtId="49" fontId="2" fillId="7" borderId="169" xfId="0" applyNumberFormat="1" applyFont="1" applyFill="1" applyBorder="1" applyAlignment="1">
      <alignment horizontal="left" vertical="center" wrapText="1"/>
    </xf>
    <xf numFmtId="49" fontId="8" fillId="0" borderId="45" xfId="0" applyNumberFormat="1" applyFont="1" applyBorder="1" applyAlignment="1">
      <alignment horizontal="left" vertical="center"/>
    </xf>
    <xf numFmtId="0" fontId="8" fillId="0" borderId="27" xfId="0" applyFont="1" applyBorder="1" applyAlignment="1">
      <alignment horizontal="left" vertical="center"/>
    </xf>
    <xf numFmtId="9" fontId="2" fillId="0" borderId="47" xfId="0" applyNumberFormat="1" applyFont="1" applyBorder="1" applyAlignment="1">
      <alignment horizontal="center"/>
    </xf>
    <xf numFmtId="9" fontId="2" fillId="0" borderId="44" xfId="0" applyNumberFormat="1" applyFont="1" applyBorder="1" applyAlignment="1">
      <alignment horizontal="center"/>
    </xf>
    <xf numFmtId="49" fontId="2" fillId="4" borderId="34" xfId="0" applyNumberFormat="1" applyFont="1" applyFill="1" applyBorder="1" applyAlignment="1">
      <alignment horizontal="left"/>
    </xf>
    <xf numFmtId="171" fontId="2" fillId="4" borderId="34" xfId="0" applyNumberFormat="1" applyFont="1" applyFill="1" applyBorder="1" applyAlignment="1">
      <alignment horizontal="left"/>
    </xf>
    <xf numFmtId="171" fontId="2" fillId="0" borderId="34" xfId="0" applyNumberFormat="1" applyFont="1" applyBorder="1" applyAlignment="1">
      <alignment horizontal="left"/>
    </xf>
    <xf numFmtId="171" fontId="2" fillId="0" borderId="35" xfId="0" applyNumberFormat="1" applyFont="1" applyBorder="1" applyAlignment="1">
      <alignment horizontal="left"/>
    </xf>
    <xf numFmtId="171" fontId="2" fillId="4" borderId="43" xfId="0" applyNumberFormat="1" applyFont="1" applyFill="1" applyBorder="1" applyAlignment="1">
      <alignment horizontal="left"/>
    </xf>
    <xf numFmtId="171" fontId="2" fillId="0" borderId="43" xfId="0" applyNumberFormat="1" applyFont="1" applyBorder="1" applyAlignment="1">
      <alignment horizontal="left"/>
    </xf>
    <xf numFmtId="171" fontId="2" fillId="0" borderId="44" xfId="0" applyNumberFormat="1" applyFont="1" applyBorder="1" applyAlignment="1">
      <alignment horizontal="left"/>
    </xf>
    <xf numFmtId="49" fontId="8" fillId="0" borderId="55" xfId="0" applyNumberFormat="1" applyFont="1" applyBorder="1" applyAlignment="1">
      <alignment horizontal="center"/>
    </xf>
    <xf numFmtId="0" fontId="8" fillId="0" borderId="56" xfId="0" applyFont="1" applyBorder="1" applyAlignment="1">
      <alignment horizontal="center"/>
    </xf>
    <xf numFmtId="0" fontId="8" fillId="4" borderId="57" xfId="0" applyFont="1" applyFill="1" applyBorder="1" applyAlignment="1">
      <alignment horizontal="center"/>
    </xf>
    <xf numFmtId="170" fontId="8" fillId="0" borderId="56" xfId="0" applyNumberFormat="1" applyFont="1" applyBorder="1" applyAlignment="1">
      <alignment horizontal="center"/>
    </xf>
    <xf numFmtId="170" fontId="8" fillId="4" borderId="56" xfId="0" applyNumberFormat="1" applyFont="1" applyFill="1" applyBorder="1" applyAlignment="1">
      <alignment horizontal="center"/>
    </xf>
    <xf numFmtId="49" fontId="8" fillId="4" borderId="54" xfId="0" applyNumberFormat="1" applyFont="1" applyFill="1" applyBorder="1" applyAlignment="1">
      <alignment horizontal="left"/>
    </xf>
    <xf numFmtId="2" fontId="8" fillId="4" borderId="59" xfId="0" applyNumberFormat="1" applyFont="1" applyFill="1" applyBorder="1" applyAlignment="1">
      <alignment horizontal="left"/>
    </xf>
    <xf numFmtId="2" fontId="8" fillId="0" borderId="59" xfId="0" applyNumberFormat="1" applyFont="1" applyBorder="1" applyAlignment="1">
      <alignment horizontal="left"/>
    </xf>
    <xf numFmtId="2" fontId="8" fillId="0" borderId="60" xfId="0" applyNumberFormat="1" applyFont="1" applyBorder="1" applyAlignment="1">
      <alignment horizontal="left"/>
    </xf>
    <xf numFmtId="49" fontId="2" fillId="4" borderId="20" xfId="0" applyNumberFormat="1" applyFont="1" applyFill="1" applyBorder="1" applyAlignment="1">
      <alignment horizontal="left"/>
    </xf>
    <xf numFmtId="171" fontId="2" fillId="4" borderId="21" xfId="0" applyNumberFormat="1" applyFont="1" applyFill="1" applyBorder="1" applyAlignment="1">
      <alignment horizontal="left"/>
    </xf>
    <xf numFmtId="171" fontId="2" fillId="0" borderId="21" xfId="0" applyNumberFormat="1" applyFont="1" applyBorder="1" applyAlignment="1">
      <alignment horizontal="left"/>
    </xf>
    <xf numFmtId="171" fontId="2" fillId="0" borderId="62" xfId="0" applyNumberFormat="1" applyFont="1" applyBorder="1" applyAlignment="1">
      <alignment horizontal="left"/>
    </xf>
    <xf numFmtId="171" fontId="2" fillId="4" borderId="12" xfId="0" applyNumberFormat="1" applyFont="1" applyFill="1" applyBorder="1" applyAlignment="1">
      <alignment horizontal="left"/>
    </xf>
    <xf numFmtId="171" fontId="2" fillId="4" borderId="13" xfId="0" applyNumberFormat="1" applyFont="1" applyFill="1" applyBorder="1" applyAlignment="1">
      <alignment horizontal="left"/>
    </xf>
    <xf numFmtId="171" fontId="2" fillId="0" borderId="13" xfId="0" applyNumberFormat="1" applyFont="1" applyBorder="1" applyAlignment="1">
      <alignment horizontal="left"/>
    </xf>
    <xf numFmtId="171" fontId="2" fillId="0" borderId="24" xfId="0" applyNumberFormat="1" applyFont="1" applyBorder="1" applyAlignment="1">
      <alignment horizontal="left"/>
    </xf>
    <xf numFmtId="0" fontId="2" fillId="4" borderId="21" xfId="0" applyFont="1" applyFill="1" applyBorder="1" applyAlignment="1">
      <alignment horizontal="left"/>
    </xf>
    <xf numFmtId="0" fontId="2" fillId="0" borderId="21" xfId="0" applyFont="1" applyBorder="1" applyAlignment="1">
      <alignment horizontal="left"/>
    </xf>
    <xf numFmtId="0" fontId="2" fillId="0" borderId="62" xfId="0" applyFont="1" applyBorder="1" applyAlignment="1">
      <alignment horizontal="left"/>
    </xf>
    <xf numFmtId="0" fontId="2" fillId="4" borderId="12" xfId="0" applyFont="1" applyFill="1" applyBorder="1" applyAlignment="1">
      <alignment horizontal="left"/>
    </xf>
    <xf numFmtId="0" fontId="2" fillId="4" borderId="13" xfId="0" applyFont="1" applyFill="1" applyBorder="1" applyAlignment="1">
      <alignment horizontal="left"/>
    </xf>
    <xf numFmtId="0" fontId="2" fillId="0" borderId="13" xfId="0" applyFont="1" applyBorder="1" applyAlignment="1">
      <alignment horizontal="left"/>
    </xf>
    <xf numFmtId="0" fontId="2" fillId="0" borderId="24" xfId="0" applyFont="1" applyBorder="1" applyAlignment="1">
      <alignment horizontal="left"/>
    </xf>
    <xf numFmtId="49" fontId="2" fillId="4" borderId="46" xfId="0" applyNumberFormat="1" applyFont="1" applyFill="1" applyBorder="1" applyAlignment="1">
      <alignment horizontal="left"/>
    </xf>
    <xf numFmtId="0" fontId="2" fillId="4" borderId="46" xfId="0" applyFont="1" applyFill="1" applyBorder="1" applyAlignment="1">
      <alignment horizontal="left"/>
    </xf>
    <xf numFmtId="0" fontId="2" fillId="0" borderId="46" xfId="0" applyFont="1" applyBorder="1" applyAlignment="1">
      <alignment horizontal="left"/>
    </xf>
    <xf numFmtId="0" fontId="2" fillId="0" borderId="47" xfId="0" applyFont="1" applyBorder="1" applyAlignment="1">
      <alignment horizontal="left"/>
    </xf>
    <xf numFmtId="0" fontId="2" fillId="4" borderId="34" xfId="0" applyFont="1" applyFill="1" applyBorder="1" applyAlignment="1">
      <alignment horizontal="left"/>
    </xf>
    <xf numFmtId="0" fontId="2" fillId="0" borderId="34" xfId="0" applyFont="1" applyBorder="1" applyAlignment="1">
      <alignment horizontal="left"/>
    </xf>
    <xf numFmtId="0" fontId="2" fillId="0" borderId="35" xfId="0" applyFont="1" applyBorder="1" applyAlignment="1">
      <alignment horizontal="left"/>
    </xf>
    <xf numFmtId="49" fontId="2" fillId="0" borderId="20" xfId="0" applyNumberFormat="1" applyFont="1" applyBorder="1" applyAlignment="1">
      <alignment horizontal="left" vertical="center"/>
    </xf>
    <xf numFmtId="0" fontId="2" fillId="0" borderId="21" xfId="0"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4" borderId="70" xfId="0" applyFont="1" applyFill="1" applyBorder="1" applyAlignment="1">
      <alignment horizontal="left" vertical="center"/>
    </xf>
    <xf numFmtId="0" fontId="2" fillId="4" borderId="43" xfId="0" applyFont="1" applyFill="1" applyBorder="1" applyAlignment="1">
      <alignment vertical="center" wrapText="1"/>
    </xf>
    <xf numFmtId="0" fontId="2" fillId="0" borderId="146" xfId="0" applyNumberFormat="1" applyFont="1" applyBorder="1" applyAlignment="1">
      <alignment horizontal="left" vertical="center"/>
    </xf>
    <xf numFmtId="0" fontId="2" fillId="0" borderId="141" xfId="0" applyNumberFormat="1" applyFont="1" applyBorder="1" applyAlignment="1">
      <alignment horizontal="left" vertical="center"/>
    </xf>
    <xf numFmtId="0" fontId="2" fillId="0" borderId="145" xfId="0" applyNumberFormat="1" applyFont="1" applyBorder="1" applyAlignment="1">
      <alignment horizontal="left" vertical="center"/>
    </xf>
    <xf numFmtId="9" fontId="19" fillId="0" borderId="129" xfId="3" applyFont="1" applyBorder="1" applyAlignment="1">
      <alignment horizontal="center" vertical="center"/>
    </xf>
    <xf numFmtId="9" fontId="19" fillId="0" borderId="139" xfId="3" applyFont="1" applyBorder="1" applyAlignment="1">
      <alignment horizontal="center" vertical="center"/>
    </xf>
    <xf numFmtId="9" fontId="19" fillId="0" borderId="153" xfId="3" applyFont="1" applyBorder="1" applyAlignment="1">
      <alignment horizontal="center" vertical="center"/>
    </xf>
    <xf numFmtId="9" fontId="19" fillId="0" borderId="156" xfId="3" applyFont="1" applyBorder="1" applyAlignment="1">
      <alignment horizontal="center" vertical="center"/>
    </xf>
    <xf numFmtId="0" fontId="17" fillId="0" borderId="137" xfId="0" applyFont="1" applyBorder="1" applyAlignment="1">
      <alignment horizontal="center" vertical="center"/>
    </xf>
    <xf numFmtId="0" fontId="17" fillId="0" borderId="38" xfId="0" applyFont="1" applyBorder="1" applyAlignment="1">
      <alignment horizontal="center" vertical="center"/>
    </xf>
    <xf numFmtId="0" fontId="17" fillId="0" borderId="138" xfId="0" applyFont="1" applyBorder="1" applyAlignment="1">
      <alignment horizontal="center" vertical="center"/>
    </xf>
    <xf numFmtId="178" fontId="17" fillId="0" borderId="137" xfId="0" applyNumberFormat="1" applyFont="1" applyBorder="1" applyAlignment="1">
      <alignment horizontal="center" vertical="center"/>
    </xf>
    <xf numFmtId="178" fontId="17" fillId="0" borderId="38" xfId="0" applyNumberFormat="1" applyFont="1" applyBorder="1" applyAlignment="1">
      <alignment horizontal="center" vertical="center"/>
    </xf>
    <xf numFmtId="2" fontId="17" fillId="0" borderId="249" xfId="0" applyNumberFormat="1" applyFont="1" applyBorder="1" applyAlignment="1">
      <alignment horizontal="center" vertical="center"/>
    </xf>
    <xf numFmtId="2" fontId="17" fillId="0" borderId="133" xfId="0" applyNumberFormat="1" applyFont="1" applyBorder="1" applyAlignment="1">
      <alignment horizontal="center" vertical="center"/>
    </xf>
    <xf numFmtId="2" fontId="17" fillId="0" borderId="168" xfId="0" applyNumberFormat="1" applyFont="1" applyBorder="1" applyAlignment="1">
      <alignment horizontal="center" vertical="center"/>
    </xf>
    <xf numFmtId="171" fontId="19" fillId="0" borderId="125" xfId="0" applyNumberFormat="1" applyFont="1" applyBorder="1" applyAlignment="1">
      <alignment horizontal="left" vertical="top"/>
    </xf>
    <xf numFmtId="171" fontId="19" fillId="0" borderId="147" xfId="0" applyNumberFormat="1" applyFont="1" applyBorder="1" applyAlignment="1">
      <alignment horizontal="left" vertical="top"/>
    </xf>
    <xf numFmtId="171" fontId="19" fillId="0" borderId="155" xfId="0" applyNumberFormat="1" applyFont="1" applyBorder="1" applyAlignment="1">
      <alignment horizontal="left" vertical="top"/>
    </xf>
    <xf numFmtId="171" fontId="19" fillId="0" borderId="156" xfId="0" applyNumberFormat="1" applyFont="1" applyBorder="1" applyAlignment="1">
      <alignment horizontal="left" vertical="top"/>
    </xf>
    <xf numFmtId="0" fontId="19" fillId="0" borderId="143" xfId="0" applyFont="1" applyBorder="1" applyAlignment="1">
      <alignment horizontal="left" vertical="center" wrapText="1"/>
    </xf>
    <xf numFmtId="0" fontId="19" fillId="0" borderId="164" xfId="0" applyFont="1" applyBorder="1" applyAlignment="1">
      <alignment horizontal="left" vertical="center" wrapText="1"/>
    </xf>
    <xf numFmtId="3" fontId="32" fillId="6" borderId="125" xfId="0" applyNumberFormat="1" applyFont="1" applyFill="1" applyBorder="1" applyAlignment="1">
      <alignment horizontal="right" vertical="center" wrapText="1"/>
    </xf>
    <xf numFmtId="3" fontId="32" fillId="6" borderId="129" xfId="0" applyNumberFormat="1" applyFont="1" applyFill="1" applyBorder="1" applyAlignment="1">
      <alignment horizontal="right" vertical="center" wrapText="1"/>
    </xf>
    <xf numFmtId="0" fontId="2" fillId="6" borderId="125" xfId="0" applyFont="1" applyFill="1" applyBorder="1"/>
    <xf numFmtId="0" fontId="2" fillId="6" borderId="129" xfId="0" applyFont="1" applyFill="1" applyBorder="1"/>
    <xf numFmtId="0" fontId="21" fillId="0" borderId="151" xfId="0" applyFont="1" applyBorder="1" applyAlignment="1">
      <alignment horizontal="left" vertical="center" wrapText="1"/>
    </xf>
    <xf numFmtId="0" fontId="21" fillId="0" borderId="143" xfId="0" applyFont="1" applyBorder="1" applyAlignment="1">
      <alignment horizontal="left" vertical="center" wrapText="1"/>
    </xf>
    <xf numFmtId="0" fontId="19" fillId="0" borderId="152" xfId="0" applyFont="1" applyBorder="1" applyAlignment="1">
      <alignment horizontal="left" vertical="center" wrapText="1"/>
    </xf>
    <xf numFmtId="0" fontId="19" fillId="0" borderId="125" xfId="0" applyFont="1" applyBorder="1" applyAlignment="1">
      <alignment horizontal="left" vertical="center" wrapText="1"/>
    </xf>
    <xf numFmtId="9" fontId="19" fillId="0" borderId="159" xfId="3" applyFont="1" applyBorder="1" applyAlignment="1">
      <alignment horizontal="center" vertical="center"/>
    </xf>
    <xf numFmtId="0" fontId="19" fillId="0" borderId="125" xfId="0" applyFont="1" applyBorder="1" applyAlignment="1">
      <alignment horizontal="center" vertical="center" wrapText="1"/>
    </xf>
    <xf numFmtId="0" fontId="19" fillId="0" borderId="151" xfId="0" applyFont="1" applyBorder="1" applyAlignment="1">
      <alignment horizontal="left" vertical="center" wrapText="1"/>
    </xf>
    <xf numFmtId="0" fontId="19" fillId="0" borderId="152" xfId="0" applyFont="1" applyBorder="1" applyAlignment="1">
      <alignment horizontal="center" vertical="center" wrapText="1"/>
    </xf>
    <xf numFmtId="0" fontId="17" fillId="0" borderId="152"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52" xfId="0" applyFont="1" applyBorder="1" applyAlignment="1">
      <alignment horizontal="center" vertical="center"/>
    </xf>
    <xf numFmtId="0" fontId="17" fillId="0" borderId="153" xfId="0" applyFont="1" applyBorder="1" applyAlignment="1">
      <alignment horizontal="center" vertical="center"/>
    </xf>
    <xf numFmtId="0" fontId="17" fillId="0" borderId="125" xfId="0" applyFont="1" applyBorder="1" applyAlignment="1">
      <alignment horizontal="center" vertical="center"/>
    </xf>
    <xf numFmtId="0" fontId="17" fillId="0" borderId="147" xfId="0" applyFont="1" applyBorder="1" applyAlignment="1">
      <alignment horizontal="center" vertical="center"/>
    </xf>
    <xf numFmtId="0" fontId="17" fillId="0" borderId="151" xfId="0" applyFont="1" applyBorder="1" applyAlignment="1">
      <alignment horizontal="center" vertical="center"/>
    </xf>
    <xf numFmtId="0" fontId="17" fillId="0" borderId="143" xfId="0" applyFont="1" applyBorder="1" applyAlignment="1">
      <alignment horizontal="center" vertical="center"/>
    </xf>
    <xf numFmtId="0" fontId="17" fillId="0" borderId="164" xfId="0" applyFont="1" applyBorder="1" applyAlignment="1">
      <alignment horizontal="center" vertical="center"/>
    </xf>
    <xf numFmtId="0" fontId="18" fillId="0" borderId="152"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52" xfId="0" applyFont="1" applyBorder="1" applyAlignment="1">
      <alignment vertical="center" wrapText="1"/>
    </xf>
    <xf numFmtId="0" fontId="17" fillId="0" borderId="125" xfId="0" applyFont="1" applyBorder="1" applyAlignment="1">
      <alignment vertical="center" wrapText="1"/>
    </xf>
    <xf numFmtId="0" fontId="17" fillId="0" borderId="129" xfId="0" applyFont="1" applyBorder="1" applyAlignment="1">
      <alignment vertical="center" wrapText="1"/>
    </xf>
    <xf numFmtId="0" fontId="17" fillId="7" borderId="152" xfId="0" applyFont="1" applyFill="1" applyBorder="1" applyAlignment="1">
      <alignment horizontal="center" vertical="center" wrapText="1"/>
    </xf>
    <xf numFmtId="0" fontId="17" fillId="7" borderId="125" xfId="0" applyFont="1" applyFill="1" applyBorder="1" applyAlignment="1">
      <alignment horizontal="center" vertical="center" wrapText="1"/>
    </xf>
    <xf numFmtId="0" fontId="17" fillId="7" borderId="129" xfId="0" applyFont="1" applyFill="1" applyBorder="1" applyAlignment="1">
      <alignment horizontal="center" vertical="center" wrapText="1"/>
    </xf>
    <xf numFmtId="0" fontId="19" fillId="0" borderId="129" xfId="0" applyFont="1" applyBorder="1" applyAlignment="1">
      <alignment horizontal="center" vertical="center" wrapText="1"/>
    </xf>
    <xf numFmtId="0" fontId="19" fillId="0" borderId="160" xfId="0" applyFont="1" applyBorder="1" applyAlignment="1">
      <alignment horizontal="center" vertical="center" wrapText="1"/>
    </xf>
    <xf numFmtId="0" fontId="20" fillId="0" borderId="143" xfId="0" applyFont="1" applyBorder="1" applyAlignment="1">
      <alignment horizontal="left" vertical="center" wrapText="1"/>
    </xf>
    <xf numFmtId="0" fontId="20" fillId="0" borderId="154" xfId="0" applyFont="1" applyBorder="1" applyAlignment="1">
      <alignment horizontal="left" vertical="center" wrapText="1"/>
    </xf>
    <xf numFmtId="0" fontId="19" fillId="0" borderId="155" xfId="0" applyFont="1" applyBorder="1" applyAlignment="1">
      <alignment horizontal="left" vertical="center" wrapText="1"/>
    </xf>
    <xf numFmtId="0" fontId="17" fillId="0" borderId="151" xfId="0" applyFont="1" applyBorder="1" applyAlignment="1">
      <alignment horizontal="left" vertical="center"/>
    </xf>
    <xf numFmtId="0" fontId="17" fillId="0" borderId="154" xfId="0" applyFont="1" applyBorder="1" applyAlignment="1">
      <alignment horizontal="left" vertical="center"/>
    </xf>
    <xf numFmtId="9" fontId="19" fillId="0" borderId="152" xfId="3" applyFont="1" applyBorder="1" applyAlignment="1">
      <alignment horizontal="center" vertical="center"/>
    </xf>
    <xf numFmtId="9" fontId="19" fillId="0" borderId="155" xfId="3" applyFont="1" applyBorder="1" applyAlignment="1">
      <alignment horizontal="center" vertical="center"/>
    </xf>
    <xf numFmtId="0" fontId="19" fillId="0" borderId="125" xfId="0" applyFont="1" applyBorder="1" applyAlignment="1">
      <alignment horizontal="left" vertical="top"/>
    </xf>
    <xf numFmtId="0" fontId="19" fillId="0" borderId="147" xfId="0" applyFont="1" applyBorder="1" applyAlignment="1">
      <alignment horizontal="left" vertical="top"/>
    </xf>
    <xf numFmtId="171" fontId="19" fillId="0" borderId="152" xfId="0" applyNumberFormat="1" applyFont="1" applyBorder="1" applyAlignment="1">
      <alignment horizontal="left" vertical="top"/>
    </xf>
    <xf numFmtId="171" fontId="19" fillId="0" borderId="153" xfId="0" applyNumberFormat="1" applyFont="1" applyBorder="1" applyAlignment="1">
      <alignment horizontal="left" vertical="top"/>
    </xf>
    <xf numFmtId="0" fontId="25" fillId="8" borderId="129" xfId="0" applyFont="1" applyFill="1" applyBorder="1" applyAlignment="1">
      <alignment horizontal="center" vertical="center" wrapText="1"/>
    </xf>
    <xf numFmtId="0" fontId="25" fillId="8" borderId="139" xfId="0" applyFont="1" applyFill="1" applyBorder="1" applyAlignment="1">
      <alignment horizontal="center" vertical="center" wrapText="1"/>
    </xf>
    <xf numFmtId="0" fontId="11" fillId="0" borderId="135" xfId="0" applyFont="1" applyBorder="1" applyAlignment="1">
      <alignment horizontal="center"/>
    </xf>
    <xf numFmtId="0" fontId="0" fillId="0" borderId="135" xfId="0" applyBorder="1" applyAlignment="1">
      <alignment horizontal="center"/>
    </xf>
    <xf numFmtId="0" fontId="2" fillId="0" borderId="48" xfId="0" applyFont="1" applyBorder="1" applyAlignment="1">
      <alignment horizontal="center"/>
    </xf>
    <xf numFmtId="49" fontId="2" fillId="4" borderId="20" xfId="0" applyNumberFormat="1"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49" fontId="8" fillId="0" borderId="15" xfId="0" applyNumberFormat="1" applyFont="1" applyBorder="1" applyAlignment="1">
      <alignment horizontal="left"/>
    </xf>
    <xf numFmtId="0" fontId="8" fillId="4" borderId="16" xfId="0" applyFont="1" applyFill="1" applyBorder="1" applyAlignment="1">
      <alignment horizontal="left"/>
    </xf>
    <xf numFmtId="0" fontId="8" fillId="0" borderId="17" xfId="0" applyFont="1" applyBorder="1" applyAlignment="1">
      <alignment horizontal="left"/>
    </xf>
    <xf numFmtId="0" fontId="2" fillId="0" borderId="20" xfId="0" applyFont="1" applyBorder="1" applyAlignment="1">
      <alignment horizontal="center"/>
    </xf>
    <xf numFmtId="0" fontId="2" fillId="0" borderId="22" xfId="0" applyFont="1" applyBorder="1" applyAlignment="1">
      <alignment horizontal="center"/>
    </xf>
    <xf numFmtId="0" fontId="2" fillId="0" borderId="72" xfId="0" applyFont="1" applyBorder="1" applyAlignment="1">
      <alignment horizont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8" xfId="0" applyFont="1" applyBorder="1" applyAlignment="1">
      <alignment horizontal="center"/>
    </xf>
    <xf numFmtId="0" fontId="2" fillId="0" borderId="69" xfId="0" applyFont="1" applyBorder="1" applyAlignment="1">
      <alignment horizontal="center"/>
    </xf>
    <xf numFmtId="0" fontId="2" fillId="0" borderId="71"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49" fontId="8" fillId="0" borderId="21" xfId="0" applyNumberFormat="1" applyFont="1" applyBorder="1" applyAlignment="1">
      <alignment horizontal="left"/>
    </xf>
    <xf numFmtId="0" fontId="8" fillId="0" borderId="21" xfId="0" applyFont="1" applyBorder="1" applyAlignment="1">
      <alignment horizontal="left"/>
    </xf>
    <xf numFmtId="0" fontId="8" fillId="4" borderId="21" xfId="0" applyFont="1" applyFill="1" applyBorder="1" applyAlignment="1">
      <alignment horizontal="left"/>
    </xf>
    <xf numFmtId="0" fontId="8" fillId="4" borderId="79" xfId="0" applyFont="1" applyFill="1" applyBorder="1" applyAlignment="1">
      <alignment horizontal="left"/>
    </xf>
    <xf numFmtId="49" fontId="8" fillId="0" borderId="64" xfId="0" applyNumberFormat="1" applyFont="1" applyBorder="1"/>
    <xf numFmtId="0" fontId="8" fillId="4" borderId="64" xfId="0" applyFont="1" applyFill="1" applyBorder="1" applyAlignment="1">
      <alignment horizontal="left"/>
    </xf>
    <xf numFmtId="0" fontId="2" fillId="0" borderId="80" xfId="0" applyFont="1" applyBorder="1"/>
    <xf numFmtId="0" fontId="2" fillId="4" borderId="81" xfId="0" applyFont="1" applyFill="1" applyBorder="1"/>
    <xf numFmtId="0" fontId="2" fillId="0" borderId="82" xfId="0" applyFont="1" applyBorder="1"/>
    <xf numFmtId="49" fontId="8" fillId="4" borderId="5" xfId="0" applyNumberFormat="1" applyFont="1" applyFill="1" applyBorder="1" applyAlignment="1">
      <alignment vertical="center" wrapText="1"/>
    </xf>
    <xf numFmtId="0" fontId="8" fillId="4" borderId="6" xfId="0" applyFont="1" applyFill="1" applyBorder="1" applyAlignment="1">
      <alignment vertical="center" wrapText="1"/>
    </xf>
    <xf numFmtId="0" fontId="8" fillId="4" borderId="32" xfId="0" applyFont="1" applyFill="1" applyBorder="1" applyAlignment="1">
      <alignment vertical="center" wrapText="1"/>
    </xf>
    <xf numFmtId="49" fontId="8" fillId="4" borderId="33" xfId="0" applyNumberFormat="1" applyFont="1" applyFill="1" applyBorder="1" applyAlignment="1">
      <alignment horizontal="left" vertical="center"/>
    </xf>
    <xf numFmtId="0" fontId="8" fillId="4" borderId="34" xfId="0" applyFont="1" applyFill="1" applyBorder="1" applyAlignment="1">
      <alignment horizontal="left" vertical="center"/>
    </xf>
    <xf numFmtId="49" fontId="8" fillId="4" borderId="20"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49" fontId="8" fillId="4" borderId="15" xfId="0" applyNumberFormat="1" applyFont="1" applyFill="1" applyBorder="1" applyAlignment="1">
      <alignment horizontal="center" vertical="center" wrapText="1"/>
    </xf>
    <xf numFmtId="2" fontId="8" fillId="4" borderId="16" xfId="0" applyNumberFormat="1" applyFont="1" applyFill="1" applyBorder="1" applyAlignment="1">
      <alignment horizontal="center" vertical="center" wrapText="1"/>
    </xf>
    <xf numFmtId="2" fontId="8" fillId="4" borderId="26" xfId="0" applyNumberFormat="1" applyFont="1" applyFill="1" applyBorder="1" applyAlignment="1">
      <alignment horizontal="center" vertical="center" wrapText="1"/>
    </xf>
    <xf numFmtId="49" fontId="8" fillId="4" borderId="25" xfId="0" applyNumberFormat="1"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9" xfId="0" applyFont="1" applyFill="1" applyBorder="1" applyAlignment="1">
      <alignment horizontal="center" vertical="center" wrapText="1"/>
    </xf>
    <xf numFmtId="49" fontId="8" fillId="4" borderId="34" xfId="0" applyNumberFormat="1" applyFont="1" applyFill="1" applyBorder="1" applyAlignment="1">
      <alignment horizontal="center" vertical="center"/>
    </xf>
    <xf numFmtId="2" fontId="8" fillId="4" borderId="34" xfId="0" applyNumberFormat="1" applyFont="1" applyFill="1" applyBorder="1" applyAlignment="1">
      <alignment horizontal="center" vertical="center"/>
    </xf>
    <xf numFmtId="49" fontId="8" fillId="4" borderId="33" xfId="0" applyNumberFormat="1" applyFont="1" applyFill="1" applyBorder="1" applyAlignment="1">
      <alignment horizontal="left" vertical="center" wrapText="1"/>
    </xf>
    <xf numFmtId="0" fontId="8" fillId="4" borderId="34" xfId="0" applyFont="1" applyFill="1" applyBorder="1" applyAlignment="1">
      <alignment horizontal="left" vertical="center" wrapText="1"/>
    </xf>
    <xf numFmtId="0" fontId="2" fillId="4" borderId="34" xfId="0" applyFont="1" applyFill="1" applyBorder="1" applyAlignment="1">
      <alignment horizontal="right"/>
    </xf>
    <xf numFmtId="168" fontId="2" fillId="4" borderId="83" xfId="0" applyNumberFormat="1" applyFont="1" applyFill="1" applyBorder="1" applyAlignment="1">
      <alignment horizontal="center" vertical="center" wrapText="1"/>
    </xf>
    <xf numFmtId="168" fontId="2" fillId="4" borderId="84" xfId="0" applyNumberFormat="1" applyFont="1" applyFill="1" applyBorder="1" applyAlignment="1">
      <alignment horizontal="center" vertical="center" wrapText="1"/>
    </xf>
    <xf numFmtId="168" fontId="2" fillId="4" borderId="85" xfId="0" applyNumberFormat="1" applyFont="1" applyFill="1" applyBorder="1" applyAlignment="1">
      <alignment horizontal="center" vertical="center" wrapText="1"/>
    </xf>
    <xf numFmtId="175" fontId="2" fillId="0" borderId="35" xfId="1" applyNumberFormat="1" applyFont="1" applyBorder="1" applyAlignment="1">
      <alignment horizontal="right"/>
    </xf>
    <xf numFmtId="0" fontId="35" fillId="6" borderId="0" xfId="0" applyFont="1" applyFill="1" applyAlignment="1">
      <alignment horizontal="right" vertical="center" wrapText="1"/>
    </xf>
    <xf numFmtId="3" fontId="35" fillId="6" borderId="0" xfId="0" applyNumberFormat="1" applyFont="1" applyFill="1" applyAlignment="1">
      <alignment horizontal="right" vertical="center" wrapText="1"/>
    </xf>
    <xf numFmtId="0" fontId="35" fillId="6" borderId="0" xfId="0" applyFont="1" applyFill="1" applyAlignment="1">
      <alignment horizontal="left" vertical="center" wrapText="1"/>
    </xf>
    <xf numFmtId="165" fontId="2" fillId="0" borderId="35" xfId="0" applyNumberFormat="1" applyFont="1" applyBorder="1" applyAlignment="1">
      <alignment horizontal="right"/>
    </xf>
    <xf numFmtId="49" fontId="8" fillId="4" borderId="118" xfId="0" applyNumberFormat="1" applyFont="1" applyFill="1" applyBorder="1" applyAlignment="1">
      <alignment horizontal="left" vertical="center"/>
    </xf>
    <xf numFmtId="0" fontId="8" fillId="4" borderId="94" xfId="0" applyFont="1" applyFill="1" applyBorder="1" applyAlignment="1">
      <alignment horizontal="left" vertical="center"/>
    </xf>
    <xf numFmtId="0" fontId="8" fillId="4" borderId="113" xfId="0" applyFont="1" applyFill="1" applyBorder="1" applyAlignment="1">
      <alignment horizontal="left" vertical="center"/>
    </xf>
    <xf numFmtId="0" fontId="8" fillId="4" borderId="172"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173" xfId="0" applyFont="1" applyFill="1" applyBorder="1" applyAlignment="1">
      <alignment horizontal="center" vertical="center" wrapText="1"/>
    </xf>
    <xf numFmtId="0" fontId="2" fillId="4" borderId="107" xfId="0" applyFont="1" applyFill="1" applyBorder="1" applyAlignment="1">
      <alignment horizontal="right" vertical="center"/>
    </xf>
    <xf numFmtId="165" fontId="2" fillId="0" borderId="108" xfId="0" applyNumberFormat="1" applyFont="1" applyBorder="1" applyAlignment="1">
      <alignment horizontal="right"/>
    </xf>
    <xf numFmtId="49" fontId="8" fillId="4" borderId="170" xfId="0" applyNumberFormat="1" applyFont="1" applyFill="1" applyBorder="1" applyAlignment="1">
      <alignment horizontal="left" vertical="center"/>
    </xf>
    <xf numFmtId="0" fontId="8" fillId="4" borderId="79" xfId="0" applyFont="1" applyFill="1" applyBorder="1" applyAlignment="1">
      <alignment horizontal="left" vertical="center"/>
    </xf>
    <xf numFmtId="0" fontId="8" fillId="4" borderId="171" xfId="0" applyFont="1" applyFill="1" applyBorder="1" applyAlignment="1">
      <alignment horizontal="left" vertical="center"/>
    </xf>
    <xf numFmtId="168" fontId="2" fillId="4" borderId="107" xfId="0" applyNumberFormat="1" applyFont="1" applyFill="1" applyBorder="1" applyAlignment="1">
      <alignment horizontal="right" vertical="center"/>
    </xf>
    <xf numFmtId="168" fontId="2" fillId="4" borderId="112" xfId="0" applyNumberFormat="1" applyFont="1" applyFill="1" applyBorder="1" applyAlignment="1">
      <alignment horizontal="center" vertical="center" wrapText="1"/>
    </xf>
    <xf numFmtId="168" fontId="2" fillId="4" borderId="94" xfId="0" applyNumberFormat="1" applyFont="1" applyFill="1" applyBorder="1" applyAlignment="1">
      <alignment horizontal="center" vertical="center" wrapText="1"/>
    </xf>
    <xf numFmtId="168" fontId="2" fillId="4" borderId="113" xfId="0" applyNumberFormat="1" applyFont="1" applyFill="1" applyBorder="1" applyAlignment="1">
      <alignment horizontal="center" vertical="center" wrapText="1"/>
    </xf>
    <xf numFmtId="166" fontId="2" fillId="4" borderId="108" xfId="0" applyNumberFormat="1" applyFont="1" applyFill="1" applyBorder="1" applyAlignment="1">
      <alignment horizontal="right" vertical="center"/>
    </xf>
    <xf numFmtId="0" fontId="2" fillId="0" borderId="40" xfId="0" applyFont="1" applyBorder="1"/>
    <xf numFmtId="0" fontId="2" fillId="0" borderId="109" xfId="0" applyFont="1" applyBorder="1"/>
    <xf numFmtId="0" fontId="2" fillId="0" borderId="210" xfId="0" applyFont="1" applyBorder="1"/>
    <xf numFmtId="0" fontId="2" fillId="4" borderId="40" xfId="0" applyFont="1" applyFill="1" applyBorder="1"/>
    <xf numFmtId="10" fontId="2" fillId="4" borderId="38" xfId="0" applyNumberFormat="1" applyFont="1" applyFill="1" applyBorder="1"/>
    <xf numFmtId="0" fontId="2" fillId="4" borderId="78" xfId="0" applyFont="1" applyFill="1" applyBorder="1"/>
    <xf numFmtId="10" fontId="2" fillId="4" borderId="78" xfId="0" applyNumberFormat="1" applyFont="1" applyFill="1" applyBorder="1"/>
    <xf numFmtId="3" fontId="36" fillId="6" borderId="174" xfId="0" applyNumberFormat="1" applyFont="1" applyFill="1" applyBorder="1" applyAlignment="1">
      <alignment horizontal="right" vertical="center" wrapText="1"/>
    </xf>
    <xf numFmtId="0" fontId="37" fillId="0" borderId="0" xfId="0" applyFont="1"/>
    <xf numFmtId="3" fontId="36" fillId="0" borderId="0" xfId="0" applyNumberFormat="1" applyFont="1"/>
    <xf numFmtId="0" fontId="2" fillId="4" borderId="1" xfId="0" applyFont="1" applyFill="1" applyBorder="1" applyAlignment="1">
      <alignment horizontal="center"/>
    </xf>
    <xf numFmtId="49" fontId="2" fillId="4" borderId="2"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6" xfId="0" applyFont="1" applyFill="1" applyBorder="1" applyAlignment="1">
      <alignment horizontal="center" vertical="center"/>
    </xf>
    <xf numFmtId="49" fontId="8" fillId="4" borderId="5" xfId="0" applyNumberFormat="1" applyFont="1" applyFill="1" applyBorder="1" applyAlignment="1">
      <alignment horizontal="left"/>
    </xf>
    <xf numFmtId="0" fontId="8" fillId="4" borderId="6" xfId="0" applyFont="1" applyFill="1" applyBorder="1" applyAlignment="1">
      <alignment horizontal="left"/>
    </xf>
    <xf numFmtId="0" fontId="8" fillId="4" borderId="7" xfId="0" applyFont="1" applyFill="1" applyBorder="1" applyAlignment="1">
      <alignment horizontal="left"/>
    </xf>
    <xf numFmtId="0" fontId="2" fillId="4" borderId="2" xfId="0" applyFont="1" applyFill="1" applyBorder="1" applyAlignment="1">
      <alignment horizontal="center"/>
    </xf>
    <xf numFmtId="0" fontId="2" fillId="4" borderId="8" xfId="0" applyFont="1" applyFill="1" applyBorder="1" applyAlignment="1">
      <alignment horizontal="center"/>
    </xf>
    <xf numFmtId="0" fontId="2" fillId="4" borderId="11" xfId="0" applyFont="1" applyFill="1" applyBorder="1" applyAlignment="1">
      <alignment horizontal="center"/>
    </xf>
    <xf numFmtId="0" fontId="2" fillId="4" borderId="102" xfId="0" applyFont="1" applyFill="1" applyBorder="1" applyAlignment="1">
      <alignment horizontal="center" vertical="center"/>
    </xf>
    <xf numFmtId="49" fontId="8" fillId="4" borderId="15" xfId="0" applyNumberFormat="1" applyFont="1" applyFill="1" applyBorder="1" applyAlignment="1">
      <alignment horizontal="left"/>
    </xf>
    <xf numFmtId="0" fontId="8" fillId="4" borderId="17" xfId="0" applyFont="1" applyFill="1" applyBorder="1" applyAlignment="1">
      <alignment horizontal="left"/>
    </xf>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94" xfId="0" applyFont="1" applyFill="1" applyBorder="1" applyAlignment="1">
      <alignment horizontal="center" vertical="center"/>
    </xf>
    <xf numFmtId="0" fontId="2" fillId="4" borderId="23" xfId="0" applyFont="1" applyFill="1" applyBorder="1" applyAlignment="1">
      <alignment horizontal="center"/>
    </xf>
    <xf numFmtId="0" fontId="2" fillId="4" borderId="12" xfId="0" applyFont="1" applyFill="1" applyBorder="1" applyAlignment="1">
      <alignment horizontal="center"/>
    </xf>
    <xf numFmtId="0" fontId="2" fillId="4" borderId="24" xfId="0" applyFont="1" applyFill="1" applyBorder="1" applyAlignment="1">
      <alignment horizontal="center"/>
    </xf>
    <xf numFmtId="0" fontId="2" fillId="4" borderId="25" xfId="0" applyFont="1" applyFill="1" applyBorder="1"/>
    <xf numFmtId="0" fontId="2" fillId="4" borderId="16" xfId="0" applyFont="1" applyFill="1" applyBorder="1" applyAlignment="1">
      <alignment horizontal="center"/>
    </xf>
    <xf numFmtId="0" fontId="2" fillId="4" borderId="16" xfId="0" applyFont="1" applyFill="1" applyBorder="1" applyAlignment="1">
      <alignment horizontal="center"/>
    </xf>
    <xf numFmtId="0" fontId="2" fillId="4" borderId="26" xfId="0" applyFont="1" applyFill="1" applyBorder="1" applyAlignment="1">
      <alignment horizontal="center"/>
    </xf>
    <xf numFmtId="49" fontId="8" fillId="4" borderId="25" xfId="0" applyNumberFormat="1" applyFont="1" applyFill="1" applyBorder="1" applyAlignment="1">
      <alignment horizontal="left"/>
    </xf>
    <xf numFmtId="0" fontId="8" fillId="4" borderId="26" xfId="0" applyFont="1" applyFill="1" applyBorder="1" applyAlignment="1">
      <alignment horizontal="left"/>
    </xf>
    <xf numFmtId="49" fontId="8" fillId="4" borderId="27" xfId="0" applyNumberFormat="1" applyFont="1" applyFill="1" applyBorder="1"/>
    <xf numFmtId="49" fontId="8" fillId="4" borderId="28" xfId="0" applyNumberFormat="1" applyFont="1" applyFill="1" applyBorder="1" applyAlignment="1">
      <alignment horizontal="left"/>
    </xf>
    <xf numFmtId="0" fontId="8" fillId="4" borderId="29" xfId="0" applyFont="1" applyFill="1" applyBorder="1" applyAlignment="1">
      <alignment horizontal="left"/>
    </xf>
    <xf numFmtId="0" fontId="8" fillId="4" borderId="30" xfId="0" applyFont="1" applyFill="1" applyBorder="1" applyAlignment="1">
      <alignment horizontal="left"/>
    </xf>
    <xf numFmtId="49" fontId="8" fillId="4" borderId="34" xfId="0" applyNumberFormat="1" applyFont="1" applyFill="1" applyBorder="1" applyAlignment="1">
      <alignment horizontal="left" vertical="top" wrapText="1"/>
    </xf>
    <xf numFmtId="0" fontId="8" fillId="4" borderId="34" xfId="0" applyFont="1" applyFill="1" applyBorder="1" applyAlignment="1">
      <alignment horizontal="left" vertical="top" wrapText="1"/>
    </xf>
    <xf numFmtId="2" fontId="8" fillId="4" borderId="34" xfId="0" applyNumberFormat="1" applyFont="1" applyFill="1" applyBorder="1" applyAlignment="1">
      <alignment horizontal="center" vertical="center" wrapText="1"/>
    </xf>
    <xf numFmtId="2" fontId="8" fillId="4" borderId="35" xfId="0"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5" fontId="2" fillId="4" borderId="35" xfId="0" applyNumberFormat="1" applyFont="1" applyFill="1" applyBorder="1" applyAlignment="1">
      <alignment vertical="center"/>
    </xf>
    <xf numFmtId="49" fontId="8" fillId="4" borderId="25" xfId="0" applyNumberFormat="1" applyFont="1" applyFill="1" applyBorder="1" applyAlignment="1">
      <alignment horizontal="left" vertical="center"/>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xf numFmtId="165" fontId="38" fillId="4" borderId="35" xfId="0" applyNumberFormat="1" applyFont="1" applyFill="1" applyBorder="1" applyAlignment="1">
      <alignment vertical="center"/>
    </xf>
    <xf numFmtId="166" fontId="2" fillId="4" borderId="35" xfId="0" applyNumberFormat="1" applyFont="1" applyFill="1" applyBorder="1" applyAlignment="1">
      <alignment vertical="center"/>
    </xf>
    <xf numFmtId="49" fontId="8" fillId="4" borderId="41" xfId="0" applyNumberFormat="1" applyFont="1" applyFill="1" applyBorder="1" applyAlignment="1">
      <alignment horizontal="left" vertical="center"/>
    </xf>
    <xf numFmtId="0" fontId="8" fillId="4" borderId="29" xfId="0" applyFont="1" applyFill="1" applyBorder="1" applyAlignment="1">
      <alignment horizontal="left" vertical="center"/>
    </xf>
    <xf numFmtId="0" fontId="8" fillId="4" borderId="107" xfId="0" applyFont="1" applyFill="1" applyBorder="1" applyAlignment="1">
      <alignment horizontal="left" vertical="top" wrapText="1"/>
    </xf>
    <xf numFmtId="0" fontId="2" fillId="4" borderId="107" xfId="0" applyFont="1" applyFill="1" applyBorder="1"/>
    <xf numFmtId="0" fontId="2" fillId="4" borderId="107" xfId="0" applyFont="1" applyFill="1" applyBorder="1" applyAlignment="1">
      <alignment horizontal="center"/>
    </xf>
    <xf numFmtId="168" fontId="2" fillId="4" borderId="108" xfId="0" applyNumberFormat="1" applyFont="1" applyFill="1" applyBorder="1" applyAlignment="1">
      <alignment horizontal="right"/>
    </xf>
    <xf numFmtId="175" fontId="2" fillId="4" borderId="10" xfId="1" applyNumberFormat="1" applyFont="1" applyFill="1" applyBorder="1"/>
    <xf numFmtId="4" fontId="2" fillId="4" borderId="153" xfId="3" applyNumberFormat="1" applyFont="1" applyFill="1" applyBorder="1" applyAlignment="1">
      <alignment horizontal="center" vertical="center"/>
    </xf>
    <xf numFmtId="4" fontId="2" fillId="4" borderId="147" xfId="3" applyNumberFormat="1" applyFont="1" applyFill="1" applyBorder="1" applyAlignment="1">
      <alignment horizontal="center" vertical="center"/>
    </xf>
    <xf numFmtId="2" fontId="2" fillId="4" borderId="176" xfId="3" applyNumberFormat="1" applyFont="1" applyFill="1" applyBorder="1" applyAlignment="1">
      <alignment horizontal="center" vertical="center"/>
    </xf>
    <xf numFmtId="2" fontId="2" fillId="4" borderId="50" xfId="3" applyNumberFormat="1" applyFont="1" applyFill="1" applyBorder="1" applyAlignment="1">
      <alignment horizontal="center" vertical="center"/>
    </xf>
    <xf numFmtId="2" fontId="2" fillId="4" borderId="158" xfId="3" applyNumberFormat="1" applyFont="1" applyFill="1" applyBorder="1" applyAlignment="1">
      <alignment horizontal="center" vertical="center"/>
    </xf>
    <xf numFmtId="2" fontId="2" fillId="4" borderId="147" xfId="3" applyNumberFormat="1" applyFont="1" applyFill="1" applyBorder="1" applyAlignment="1">
      <alignment horizontal="center" vertical="center"/>
    </xf>
    <xf numFmtId="2" fontId="8" fillId="4" borderId="122" xfId="3" applyNumberFormat="1" applyFont="1" applyFill="1" applyBorder="1" applyAlignment="1">
      <alignment horizontal="center" vertical="center"/>
    </xf>
    <xf numFmtId="2" fontId="8" fillId="4" borderId="106" xfId="3" applyNumberFormat="1" applyFont="1" applyFill="1" applyBorder="1" applyAlignment="1">
      <alignment horizontal="center" vertical="center"/>
    </xf>
    <xf numFmtId="2" fontId="8" fillId="4" borderId="108" xfId="3" applyNumberFormat="1" applyFont="1" applyFill="1" applyBorder="1" applyAlignment="1">
      <alignment horizontal="center" vertical="center"/>
    </xf>
    <xf numFmtId="2" fontId="2" fillId="4" borderId="178" xfId="3" applyNumberFormat="1" applyFont="1" applyFill="1" applyBorder="1" applyAlignment="1">
      <alignment horizontal="center" vertical="center"/>
    </xf>
    <xf numFmtId="2" fontId="2" fillId="4" borderId="121" xfId="3" applyNumberFormat="1" applyFont="1" applyFill="1" applyBorder="1" applyAlignment="1">
      <alignment horizontal="center" vertical="center"/>
    </xf>
    <xf numFmtId="2" fontId="2" fillId="4" borderId="47" xfId="3" applyNumberFormat="1" applyFont="1" applyFill="1" applyBorder="1" applyAlignment="1">
      <alignment horizontal="center" vertical="center"/>
    </xf>
    <xf numFmtId="2" fontId="2" fillId="4" borderId="35" xfId="3" applyNumberFormat="1" applyFont="1" applyFill="1" applyBorder="1" applyAlignment="1">
      <alignment horizontal="center" vertical="center"/>
    </xf>
    <xf numFmtId="2" fontId="2" fillId="0" borderId="178" xfId="3" applyNumberFormat="1" applyFont="1" applyBorder="1" applyAlignment="1">
      <alignment horizontal="center" vertical="center"/>
    </xf>
    <xf numFmtId="2" fontId="2" fillId="0" borderId="121" xfId="3" applyNumberFormat="1" applyFont="1" applyBorder="1" applyAlignment="1">
      <alignment horizontal="center" vertical="center"/>
    </xf>
    <xf numFmtId="49" fontId="8" fillId="0" borderId="36" xfId="0" applyNumberFormat="1" applyFont="1" applyBorder="1"/>
    <xf numFmtId="49" fontId="8" fillId="0" borderId="37" xfId="0" applyNumberFormat="1" applyFont="1" applyBorder="1" applyAlignment="1">
      <alignment horizontal="left"/>
    </xf>
    <xf numFmtId="0" fontId="8" fillId="0" borderId="37" xfId="0" applyFont="1" applyBorder="1" applyAlignment="1">
      <alignment horizontal="left"/>
    </xf>
    <xf numFmtId="0" fontId="8" fillId="4" borderId="37" xfId="0" applyFont="1" applyFill="1" applyBorder="1" applyAlignment="1">
      <alignment horizontal="left"/>
    </xf>
    <xf numFmtId="0" fontId="2" fillId="4" borderId="37" xfId="0" applyFont="1" applyFill="1" applyBorder="1"/>
    <xf numFmtId="0" fontId="2" fillId="0" borderId="37" xfId="0" applyFont="1" applyBorder="1"/>
    <xf numFmtId="0" fontId="2" fillId="0" borderId="234" xfId="0" applyFont="1" applyBorder="1"/>
    <xf numFmtId="49" fontId="8" fillId="4" borderId="235" xfId="0" applyNumberFormat="1" applyFont="1" applyFill="1" applyBorder="1" applyAlignment="1">
      <alignment horizontal="left" vertical="center" wrapText="1"/>
    </xf>
    <xf numFmtId="0" fontId="8" fillId="4" borderId="236" xfId="0" applyFont="1" applyFill="1" applyBorder="1" applyAlignment="1">
      <alignment horizontal="left" vertical="center" wrapText="1"/>
    </xf>
    <xf numFmtId="0" fontId="8" fillId="4" borderId="237" xfId="0" applyFont="1" applyFill="1" applyBorder="1" applyAlignment="1">
      <alignment horizontal="left" vertical="center" wrapText="1"/>
    </xf>
    <xf numFmtId="49" fontId="8" fillId="4" borderId="238" xfId="0" applyNumberFormat="1" applyFont="1" applyFill="1" applyBorder="1" applyAlignment="1">
      <alignment vertical="center" wrapText="1"/>
    </xf>
    <xf numFmtId="0" fontId="8" fillId="4" borderId="236" xfId="0" applyFont="1" applyFill="1" applyBorder="1" applyAlignment="1">
      <alignment vertical="center" wrapText="1"/>
    </xf>
    <xf numFmtId="0" fontId="8" fillId="4" borderId="239" xfId="0" applyFont="1" applyFill="1" applyBorder="1" applyAlignment="1">
      <alignment vertical="center" wrapText="1"/>
    </xf>
    <xf numFmtId="49" fontId="8" fillId="4" borderId="182" xfId="0" applyNumberFormat="1" applyFont="1" applyFill="1" applyBorder="1" applyAlignment="1">
      <alignment horizontal="left" vertical="center"/>
    </xf>
    <xf numFmtId="49" fontId="8" fillId="4" borderId="20" xfId="0" applyNumberFormat="1"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22" xfId="0" applyFont="1" applyFill="1" applyBorder="1" applyAlignment="1">
      <alignment horizontal="left" vertical="top" wrapText="1"/>
    </xf>
    <xf numFmtId="2" fontId="8" fillId="4" borderId="240" xfId="0" applyNumberFormat="1" applyFont="1" applyFill="1" applyBorder="1" applyAlignment="1">
      <alignment horizontal="center" vertical="center" wrapText="1"/>
    </xf>
    <xf numFmtId="49" fontId="8" fillId="4" borderId="241" xfId="0" applyNumberFormat="1" applyFont="1" applyFill="1" applyBorder="1" applyAlignment="1">
      <alignment horizontal="left" vertical="center" wrapText="1"/>
    </xf>
    <xf numFmtId="0" fontId="8" fillId="4" borderId="18"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69" xfId="0" applyFont="1" applyFill="1" applyBorder="1" applyAlignment="1">
      <alignment horizontal="left" vertical="top" wrapText="1"/>
    </xf>
    <xf numFmtId="0" fontId="31" fillId="6" borderId="38" xfId="0" applyFont="1" applyFill="1" applyBorder="1" applyAlignment="1">
      <alignment horizontal="center" vertical="center" wrapText="1"/>
    </xf>
    <xf numFmtId="2" fontId="2" fillId="4" borderId="83" xfId="0" applyNumberFormat="1" applyFont="1" applyFill="1" applyBorder="1" applyAlignment="1">
      <alignment horizontal="center" vertical="center" wrapText="1"/>
    </xf>
    <xf numFmtId="2" fontId="2" fillId="4" borderId="84" xfId="0" applyNumberFormat="1" applyFont="1" applyFill="1" applyBorder="1" applyAlignment="1">
      <alignment horizontal="center" vertical="center" wrapText="1"/>
    </xf>
    <xf numFmtId="2" fontId="2" fillId="4" borderId="85" xfId="0" applyNumberFormat="1" applyFont="1" applyFill="1" applyBorder="1" applyAlignment="1">
      <alignment horizontal="center" vertical="center" wrapText="1"/>
    </xf>
    <xf numFmtId="175" fontId="38" fillId="4" borderId="183" xfId="1" applyNumberFormat="1" applyFont="1" applyFill="1" applyBorder="1" applyAlignment="1">
      <alignment horizontal="right" vertical="center" wrapText="1"/>
    </xf>
    <xf numFmtId="49" fontId="8" fillId="4" borderId="241" xfId="0" applyNumberFormat="1" applyFont="1" applyFill="1" applyBorder="1" applyAlignment="1">
      <alignment horizontal="left" vertical="top"/>
    </xf>
    <xf numFmtId="0" fontId="8" fillId="4" borderId="16" xfId="0" applyFont="1" applyFill="1" applyBorder="1" applyAlignment="1">
      <alignment horizontal="left" vertical="top"/>
    </xf>
    <xf numFmtId="0" fontId="8" fillId="4" borderId="17" xfId="0" applyFont="1" applyFill="1" applyBorder="1" applyAlignment="1">
      <alignment horizontal="left" vertical="top"/>
    </xf>
    <xf numFmtId="175" fontId="2" fillId="4" borderId="242" xfId="1" applyNumberFormat="1" applyFont="1" applyFill="1" applyBorder="1" applyAlignment="1">
      <alignment horizontal="center" vertical="center"/>
    </xf>
    <xf numFmtId="49" fontId="8" fillId="4" borderId="198" xfId="0" applyNumberFormat="1" applyFont="1" applyFill="1" applyBorder="1" applyAlignment="1">
      <alignment horizontal="center" vertical="top"/>
    </xf>
    <xf numFmtId="49" fontId="8" fillId="4" borderId="84" xfId="0" applyNumberFormat="1" applyFont="1" applyFill="1" applyBorder="1" applyAlignment="1">
      <alignment horizontal="center" vertical="top"/>
    </xf>
    <xf numFmtId="49" fontId="8" fillId="4" borderId="85" xfId="0" applyNumberFormat="1" applyFont="1" applyFill="1" applyBorder="1" applyAlignment="1">
      <alignment horizontal="center" vertical="top"/>
    </xf>
    <xf numFmtId="0" fontId="8" fillId="4" borderId="172" xfId="0" applyFont="1" applyFill="1" applyBorder="1" applyAlignment="1">
      <alignment horizontal="left" vertical="top" wrapText="1"/>
    </xf>
    <xf numFmtId="0" fontId="8" fillId="4" borderId="37" xfId="0" applyFont="1" applyFill="1" applyBorder="1" applyAlignment="1">
      <alignment horizontal="left" vertical="top" wrapText="1"/>
    </xf>
    <xf numFmtId="0" fontId="8" fillId="4" borderId="173" xfId="0" applyFont="1" applyFill="1" applyBorder="1" applyAlignment="1">
      <alignment horizontal="left" vertical="top" wrapText="1"/>
    </xf>
    <xf numFmtId="2" fontId="2" fillId="4" borderId="112" xfId="0" applyNumberFormat="1" applyFont="1" applyFill="1" applyBorder="1" applyAlignment="1">
      <alignment horizontal="center" vertical="center" wrapText="1"/>
    </xf>
    <xf numFmtId="2" fontId="2" fillId="4" borderId="94" xfId="0" applyNumberFormat="1" applyFont="1" applyFill="1" applyBorder="1" applyAlignment="1">
      <alignment horizontal="center" vertical="center" wrapText="1"/>
    </xf>
    <xf numFmtId="2" fontId="2" fillId="4" borderId="175" xfId="0" applyNumberFormat="1" applyFont="1" applyFill="1" applyBorder="1" applyAlignment="1">
      <alignment horizontal="center" vertical="center" wrapText="1"/>
    </xf>
    <xf numFmtId="175" fontId="2" fillId="4" borderId="150" xfId="1" applyNumberFormat="1" applyFont="1" applyFill="1" applyBorder="1" applyAlignment="1">
      <alignment horizontal="center" vertical="center"/>
    </xf>
    <xf numFmtId="2" fontId="2" fillId="4" borderId="125" xfId="0" applyNumberFormat="1" applyFont="1" applyFill="1" applyBorder="1" applyAlignment="1">
      <alignment horizontal="center" vertical="center" wrapText="1"/>
    </xf>
    <xf numFmtId="175" fontId="2" fillId="4" borderId="147" xfId="1" applyNumberFormat="1" applyFont="1" applyFill="1" applyBorder="1" applyAlignment="1">
      <alignment horizontal="center" vertical="center"/>
    </xf>
    <xf numFmtId="49" fontId="8" fillId="4" borderId="243" xfId="0" applyNumberFormat="1" applyFont="1" applyFill="1" applyBorder="1" applyAlignment="1">
      <alignment horizontal="left" vertical="center"/>
    </xf>
    <xf numFmtId="0" fontId="8" fillId="4" borderId="244" xfId="0" applyFont="1" applyFill="1" applyBorder="1" applyAlignment="1">
      <alignment horizontal="left" vertical="center"/>
    </xf>
    <xf numFmtId="0" fontId="8" fillId="4" borderId="245" xfId="0" applyFont="1" applyFill="1" applyBorder="1" applyAlignment="1">
      <alignment horizontal="left" vertical="center"/>
    </xf>
    <xf numFmtId="0" fontId="8" fillId="4" borderId="246" xfId="0" applyFont="1" applyFill="1" applyBorder="1" applyAlignment="1">
      <alignment horizontal="left" vertical="top" wrapText="1"/>
    </xf>
    <xf numFmtId="0" fontId="8" fillId="4" borderId="220" xfId="0" applyFont="1" applyFill="1" applyBorder="1" applyAlignment="1">
      <alignment horizontal="left" vertical="top" wrapText="1"/>
    </xf>
    <xf numFmtId="0" fontId="8" fillId="4" borderId="247" xfId="0" applyFont="1" applyFill="1" applyBorder="1" applyAlignment="1">
      <alignment horizontal="left" vertical="top" wrapText="1"/>
    </xf>
    <xf numFmtId="0" fontId="31" fillId="6" borderId="161" xfId="0" applyFont="1" applyFill="1" applyBorder="1" applyAlignment="1">
      <alignment horizontal="center" vertical="center" wrapText="1"/>
    </xf>
    <xf numFmtId="2" fontId="2" fillId="4" borderId="200" xfId="0" applyNumberFormat="1" applyFont="1" applyFill="1" applyBorder="1" applyAlignment="1">
      <alignment horizontal="center" vertical="center" wrapText="1"/>
    </xf>
    <xf numFmtId="2" fontId="2" fillId="4" borderId="161" xfId="0" applyNumberFormat="1" applyFont="1" applyFill="1" applyBorder="1" applyAlignment="1">
      <alignment horizontal="center" vertical="center" wrapText="1"/>
    </xf>
    <xf numFmtId="2" fontId="2" fillId="4" borderId="201" xfId="0" applyNumberFormat="1" applyFont="1" applyFill="1" applyBorder="1" applyAlignment="1">
      <alignment horizontal="center" vertical="center" wrapText="1"/>
    </xf>
    <xf numFmtId="3" fontId="31" fillId="0" borderId="162" xfId="0" applyNumberFormat="1" applyFont="1" applyBorder="1"/>
    <xf numFmtId="0" fontId="8" fillId="0" borderId="29" xfId="0" applyFont="1" applyBorder="1" applyAlignment="1">
      <alignment horizontal="left"/>
    </xf>
    <xf numFmtId="0" fontId="38" fillId="4" borderId="34" xfId="0" applyFont="1" applyFill="1" applyBorder="1" applyAlignment="1">
      <alignment horizontal="center" vertical="center" wrapText="1"/>
    </xf>
    <xf numFmtId="0" fontId="35" fillId="6" borderId="112" xfId="0" applyFont="1" applyFill="1" applyBorder="1" applyAlignment="1">
      <alignment horizontal="center" vertical="center" wrapText="1"/>
    </xf>
    <xf numFmtId="0" fontId="35" fillId="6" borderId="94" xfId="0" applyFont="1" applyFill="1" applyBorder="1" applyAlignment="1">
      <alignment horizontal="center" vertical="center" wrapText="1"/>
    </xf>
    <xf numFmtId="0" fontId="35" fillId="6" borderId="113" xfId="0" applyFont="1" applyFill="1" applyBorder="1" applyAlignment="1">
      <alignment horizontal="center" vertical="center" wrapText="1"/>
    </xf>
    <xf numFmtId="175" fontId="38" fillId="4" borderId="35" xfId="1" applyNumberFormat="1" applyFont="1" applyFill="1" applyBorder="1" applyAlignment="1">
      <alignment horizontal="right" vertical="center" wrapText="1"/>
    </xf>
    <xf numFmtId="0" fontId="2" fillId="4" borderId="34" xfId="0" applyFont="1" applyFill="1" applyBorder="1"/>
    <xf numFmtId="2" fontId="2" fillId="4" borderId="15" xfId="0" applyNumberFormat="1" applyFont="1" applyFill="1" applyBorder="1" applyAlignment="1">
      <alignment horizontal="left" vertical="center" wrapText="1"/>
    </xf>
    <xf numFmtId="2" fontId="2" fillId="4" borderId="16" xfId="0" applyNumberFormat="1" applyFont="1" applyFill="1" applyBorder="1" applyAlignment="1">
      <alignment horizontal="left" vertical="center" wrapText="1"/>
    </xf>
    <xf numFmtId="2" fontId="2" fillId="4" borderId="17" xfId="0" applyNumberFormat="1" applyFont="1" applyFill="1" applyBorder="1" applyAlignment="1">
      <alignment horizontal="left" vertical="center" wrapText="1"/>
    </xf>
    <xf numFmtId="49" fontId="8" fillId="4" borderId="27" xfId="0" applyNumberFormat="1" applyFont="1" applyFill="1" applyBorder="1" applyAlignment="1">
      <alignment horizontal="left" vertical="center"/>
    </xf>
    <xf numFmtId="0" fontId="8" fillId="4" borderId="43" xfId="0" applyFont="1" applyFill="1" applyBorder="1" applyAlignment="1">
      <alignment horizontal="left" vertical="center"/>
    </xf>
    <xf numFmtId="0" fontId="8" fillId="4" borderId="63" xfId="0" applyFont="1" applyFill="1" applyBorder="1" applyAlignment="1">
      <alignment horizontal="left" vertical="top" wrapText="1"/>
    </xf>
    <xf numFmtId="0" fontId="8" fillId="4" borderId="64" xfId="0" applyFont="1" applyFill="1" applyBorder="1" applyAlignment="1">
      <alignment horizontal="left" vertical="top" wrapText="1"/>
    </xf>
    <xf numFmtId="0" fontId="8" fillId="4" borderId="70" xfId="0" applyFont="1" applyFill="1" applyBorder="1" applyAlignment="1">
      <alignment horizontal="left" vertical="top" wrapText="1"/>
    </xf>
    <xf numFmtId="0" fontId="2" fillId="4" borderId="15" xfId="0" applyFont="1" applyFill="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168" fontId="2" fillId="0" borderId="35" xfId="0" applyNumberFormat="1" applyFont="1" applyBorder="1"/>
    <xf numFmtId="0" fontId="2" fillId="0" borderId="49" xfId="0" applyFont="1" applyBorder="1" applyAlignment="1">
      <alignment horizontal="center"/>
    </xf>
    <xf numFmtId="0" fontId="2" fillId="4" borderId="63"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70" xfId="0" applyFont="1" applyFill="1" applyBorder="1" applyAlignment="1">
      <alignment horizontal="center" vertical="center"/>
    </xf>
    <xf numFmtId="49" fontId="8" fillId="0" borderId="28" xfId="0" applyNumberFormat="1" applyFont="1" applyBorder="1" applyAlignment="1">
      <alignment horizontal="left"/>
    </xf>
    <xf numFmtId="0" fontId="8" fillId="0" borderId="42" xfId="0" applyFont="1" applyBorder="1" applyAlignment="1">
      <alignment horizontal="left"/>
    </xf>
    <xf numFmtId="0" fontId="2" fillId="0" borderId="63" xfId="0" applyFont="1" applyBorder="1" applyAlignment="1">
      <alignment horizontal="center"/>
    </xf>
    <xf numFmtId="0" fontId="2" fillId="0" borderId="70" xfId="0" applyFont="1" applyBorder="1" applyAlignment="1">
      <alignment horizontal="center"/>
    </xf>
    <xf numFmtId="0" fontId="8" fillId="4" borderId="22" xfId="0" applyFont="1" applyFill="1" applyBorder="1" applyAlignment="1">
      <alignment horizontal="left" vertical="center" wrapText="1"/>
    </xf>
    <xf numFmtId="0" fontId="8" fillId="4" borderId="69" xfId="0" applyFont="1" applyFill="1" applyBorder="1" applyAlignment="1">
      <alignment horizontal="left" vertical="center" wrapText="1"/>
    </xf>
    <xf numFmtId="49" fontId="8" fillId="4" borderId="34" xfId="0" applyNumberFormat="1" applyFont="1" applyFill="1" applyBorder="1" applyAlignment="1">
      <alignment horizontal="center"/>
    </xf>
    <xf numFmtId="49" fontId="8" fillId="4" borderId="34" xfId="0" applyNumberFormat="1" applyFont="1" applyFill="1" applyBorder="1" applyAlignment="1">
      <alignment horizontal="center"/>
    </xf>
    <xf numFmtId="2" fontId="8" fillId="0" borderId="34" xfId="0" applyNumberFormat="1" applyFont="1" applyBorder="1" applyAlignment="1">
      <alignment horizontal="center"/>
    </xf>
    <xf numFmtId="49" fontId="8" fillId="0" borderId="35" xfId="0" applyNumberFormat="1" applyFont="1" applyBorder="1" applyAlignment="1">
      <alignment horizontal="center"/>
    </xf>
    <xf numFmtId="0" fontId="8" fillId="4" borderId="2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2" fontId="2" fillId="4" borderId="15" xfId="0" applyNumberFormat="1" applyFont="1" applyFill="1" applyBorder="1" applyAlignment="1">
      <alignment horizontal="center" vertical="center" wrapText="1"/>
    </xf>
    <xf numFmtId="2" fontId="2" fillId="0" borderId="16" xfId="0" applyNumberFormat="1" applyFont="1" applyBorder="1" applyAlignment="1">
      <alignment horizontal="center"/>
    </xf>
    <xf numFmtId="2" fontId="2" fillId="0" borderId="17" xfId="0" applyNumberFormat="1" applyFont="1" applyBorder="1" applyAlignment="1">
      <alignment horizontal="center"/>
    </xf>
    <xf numFmtId="165" fontId="2" fillId="0" borderId="35" xfId="0" applyNumberFormat="1" applyFont="1" applyBorder="1" applyAlignment="1">
      <alignment horizontal="center"/>
    </xf>
    <xf numFmtId="49" fontId="8" fillId="4" borderId="100" xfId="0" applyNumberFormat="1" applyFont="1" applyFill="1" applyBorder="1" applyAlignment="1">
      <alignment horizontal="left" vertical="center" wrapText="1"/>
    </xf>
    <xf numFmtId="49" fontId="8" fillId="4" borderId="84" xfId="0" applyNumberFormat="1" applyFont="1" applyFill="1" applyBorder="1" applyAlignment="1">
      <alignment horizontal="left" vertical="center" wrapText="1"/>
    </xf>
    <xf numFmtId="49" fontId="8" fillId="4" borderId="85" xfId="0" applyNumberFormat="1" applyFont="1" applyFill="1" applyBorder="1" applyAlignment="1">
      <alignment horizontal="left" vertical="center" wrapText="1"/>
    </xf>
    <xf numFmtId="0" fontId="31" fillId="6" borderId="112" xfId="0" applyFont="1" applyFill="1" applyBorder="1" applyAlignment="1">
      <alignment horizontal="center" vertical="center" wrapText="1"/>
    </xf>
    <xf numFmtId="0" fontId="31" fillId="6" borderId="94" xfId="0" applyFont="1" applyFill="1" applyBorder="1" applyAlignment="1">
      <alignment horizontal="center" vertical="center" wrapText="1"/>
    </xf>
    <xf numFmtId="0" fontId="31" fillId="6" borderId="113" xfId="0" applyFont="1" applyFill="1" applyBorder="1" applyAlignment="1">
      <alignment horizontal="center" vertical="center" wrapText="1"/>
    </xf>
    <xf numFmtId="0" fontId="2" fillId="4" borderId="34" xfId="0" applyFont="1" applyFill="1" applyBorder="1" applyAlignment="1">
      <alignment horizontal="center" vertical="center"/>
    </xf>
    <xf numFmtId="0" fontId="31" fillId="6" borderId="101" xfId="0" applyFont="1" applyFill="1" applyBorder="1" applyAlignment="1">
      <alignment horizontal="center" vertical="center" wrapText="1"/>
    </xf>
    <xf numFmtId="0" fontId="31" fillId="6" borderId="102" xfId="0" applyFont="1" applyFill="1" applyBorder="1" applyAlignment="1">
      <alignment horizontal="center" vertical="center" wrapText="1"/>
    </xf>
    <xf numFmtId="0" fontId="31" fillId="6" borderId="103" xfId="0" applyFont="1" applyFill="1" applyBorder="1" applyAlignment="1">
      <alignment horizontal="center" vertical="center" wrapText="1"/>
    </xf>
    <xf numFmtId="4" fontId="2" fillId="0" borderId="35" xfId="0" applyNumberFormat="1" applyFont="1" applyBorder="1" applyAlignment="1">
      <alignment horizontal="right"/>
    </xf>
    <xf numFmtId="0" fontId="8" fillId="0" borderId="100"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2" fillId="4" borderId="34" xfId="0" applyFont="1" applyFill="1" applyBorder="1" applyAlignment="1">
      <alignment horizontal="center"/>
    </xf>
    <xf numFmtId="0" fontId="2" fillId="0" borderId="34" xfId="0" applyFont="1" applyBorder="1" applyAlignment="1">
      <alignment horizontal="center"/>
    </xf>
    <xf numFmtId="0" fontId="8" fillId="0" borderId="118" xfId="0" applyFont="1" applyBorder="1" applyAlignment="1">
      <alignment horizontal="left" vertical="center"/>
    </xf>
    <xf numFmtId="0" fontId="8" fillId="0" borderId="94" xfId="0" applyFont="1" applyBorder="1" applyAlignment="1">
      <alignment horizontal="left" vertical="center"/>
    </xf>
    <xf numFmtId="0" fontId="8" fillId="0" borderId="113" xfId="0" applyFont="1" applyBorder="1" applyAlignment="1">
      <alignment horizontal="left" vertical="center"/>
    </xf>
    <xf numFmtId="0" fontId="8" fillId="4" borderId="173" xfId="0" applyFont="1" applyFill="1" applyBorder="1" applyAlignment="1">
      <alignment horizontal="left" vertical="center" wrapText="1"/>
    </xf>
    <xf numFmtId="0" fontId="31" fillId="6" borderId="0" xfId="0" applyFont="1" applyFill="1" applyAlignment="1">
      <alignment horizontal="center" vertical="center" wrapText="1"/>
    </xf>
    <xf numFmtId="4" fontId="2" fillId="0" borderId="108" xfId="0" applyNumberFormat="1" applyFont="1" applyBorder="1" applyAlignment="1">
      <alignment horizontal="right"/>
    </xf>
    <xf numFmtId="49" fontId="8" fillId="0" borderId="86" xfId="0" applyNumberFormat="1" applyFont="1" applyBorder="1" applyAlignment="1">
      <alignment horizontal="left" vertical="center"/>
    </xf>
    <xf numFmtId="0" fontId="8" fillId="0" borderId="107" xfId="0" applyFont="1" applyBorder="1" applyAlignment="1">
      <alignment horizontal="left" vertical="center"/>
    </xf>
    <xf numFmtId="0" fontId="8" fillId="4" borderId="107" xfId="0" applyFont="1" applyFill="1" applyBorder="1" applyAlignment="1">
      <alignment horizontal="left" vertical="center"/>
    </xf>
    <xf numFmtId="0" fontId="31" fillId="6" borderId="116"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166" xfId="0" applyFont="1" applyFill="1" applyBorder="1" applyAlignment="1">
      <alignment horizontal="center" vertical="center" wrapText="1"/>
    </xf>
    <xf numFmtId="49" fontId="8" fillId="0" borderId="93" xfId="0" applyNumberFormat="1" applyFont="1" applyBorder="1" applyAlignment="1">
      <alignment horizontal="left"/>
    </xf>
    <xf numFmtId="0" fontId="8" fillId="0" borderId="94" xfId="0" applyFont="1" applyBorder="1" applyAlignment="1">
      <alignment horizontal="left"/>
    </xf>
    <xf numFmtId="0" fontId="8" fillId="4" borderId="94" xfId="0" applyFont="1" applyFill="1" applyBorder="1" applyAlignment="1">
      <alignment horizontal="left"/>
    </xf>
    <xf numFmtId="49" fontId="8" fillId="0" borderId="222" xfId="0" applyNumberFormat="1" applyFont="1" applyBorder="1"/>
    <xf numFmtId="49" fontId="8" fillId="0" borderId="38" xfId="0" applyNumberFormat="1" applyFont="1" applyBorder="1" applyAlignment="1">
      <alignment horizontal="left"/>
    </xf>
    <xf numFmtId="0" fontId="8" fillId="0" borderId="38" xfId="0" applyFont="1" applyBorder="1" applyAlignment="1">
      <alignment horizontal="left"/>
    </xf>
    <xf numFmtId="0" fontId="8" fillId="4" borderId="38" xfId="0" applyFont="1" applyFill="1" applyBorder="1" applyAlignment="1">
      <alignment horizontal="left"/>
    </xf>
    <xf numFmtId="0" fontId="2" fillId="0" borderId="38" xfId="0" applyFont="1" applyBorder="1"/>
    <xf numFmtId="49" fontId="8" fillId="4" borderId="223" xfId="0" applyNumberFormat="1" applyFont="1" applyFill="1" applyBorder="1" applyAlignment="1">
      <alignment vertical="center" wrapText="1"/>
    </xf>
    <xf numFmtId="0" fontId="8" fillId="4" borderId="224" xfId="0" applyFont="1" applyFill="1" applyBorder="1" applyAlignment="1">
      <alignment vertical="center" wrapText="1"/>
    </xf>
    <xf numFmtId="0" fontId="8" fillId="4" borderId="225" xfId="0" applyFont="1" applyFill="1" applyBorder="1" applyAlignment="1">
      <alignment vertical="center" wrapText="1"/>
    </xf>
    <xf numFmtId="49" fontId="8" fillId="4" borderId="226" xfId="0" applyNumberFormat="1" applyFont="1" applyFill="1" applyBorder="1" applyAlignment="1">
      <alignment vertical="center" wrapText="1"/>
    </xf>
    <xf numFmtId="0" fontId="8" fillId="4" borderId="227" xfId="0" applyFont="1" applyFill="1" applyBorder="1" applyAlignment="1">
      <alignment vertical="center" wrapText="1"/>
    </xf>
    <xf numFmtId="49" fontId="8" fillId="4" borderId="87" xfId="0" applyNumberFormat="1" applyFont="1" applyFill="1" applyBorder="1" applyAlignment="1">
      <alignment vertical="center"/>
    </xf>
    <xf numFmtId="0" fontId="8" fillId="4" borderId="105" xfId="0" applyFont="1" applyFill="1" applyBorder="1" applyAlignment="1">
      <alignment vertical="center"/>
    </xf>
    <xf numFmtId="49" fontId="8" fillId="4" borderId="105" xfId="0" applyNumberFormat="1" applyFont="1" applyFill="1" applyBorder="1" applyAlignment="1">
      <alignment vertical="top" wrapText="1"/>
    </xf>
    <xf numFmtId="0" fontId="8" fillId="4" borderId="105" xfId="0" applyFont="1" applyFill="1" applyBorder="1" applyAlignment="1">
      <alignment vertical="top" wrapText="1"/>
    </xf>
    <xf numFmtId="49" fontId="8" fillId="4" borderId="101" xfId="0" applyNumberFormat="1" applyFont="1" applyFill="1" applyBorder="1" applyAlignment="1">
      <alignment horizontal="center" vertical="center" wrapText="1"/>
    </xf>
    <xf numFmtId="2" fontId="8" fillId="4" borderId="102" xfId="0" applyNumberFormat="1" applyFont="1" applyFill="1" applyBorder="1" applyAlignment="1">
      <alignment horizontal="center" vertical="center" wrapText="1"/>
    </xf>
    <xf numFmtId="2" fontId="8" fillId="4" borderId="115" xfId="0" applyNumberFormat="1" applyFont="1" applyFill="1" applyBorder="1" applyAlignment="1">
      <alignment horizontal="center" vertical="center" wrapText="1"/>
    </xf>
    <xf numFmtId="49" fontId="8" fillId="4" borderId="100" xfId="0" applyNumberFormat="1" applyFont="1" applyFill="1" applyBorder="1" applyAlignment="1">
      <alignment vertical="center" wrapText="1"/>
    </xf>
    <xf numFmtId="0" fontId="8" fillId="4" borderId="84" xfId="0" applyFont="1" applyFill="1" applyBorder="1" applyAlignment="1">
      <alignment vertical="center" wrapText="1"/>
    </xf>
    <xf numFmtId="0" fontId="8" fillId="4" borderId="85" xfId="0" applyFont="1" applyFill="1" applyBorder="1" applyAlignment="1">
      <alignment vertical="center" wrapText="1"/>
    </xf>
    <xf numFmtId="0" fontId="8" fillId="4" borderId="34" xfId="0" applyFont="1" applyFill="1" applyBorder="1" applyAlignment="1">
      <alignment vertical="top" wrapText="1"/>
    </xf>
    <xf numFmtId="49" fontId="2" fillId="4" borderId="83" xfId="0" applyNumberFormat="1" applyFont="1" applyFill="1" applyBorder="1" applyAlignment="1">
      <alignment horizontal="center" vertical="center"/>
    </xf>
    <xf numFmtId="2" fontId="2" fillId="4" borderId="84" xfId="0" applyNumberFormat="1" applyFont="1" applyFill="1" applyBorder="1" applyAlignment="1">
      <alignment horizontal="center" vertical="center"/>
    </xf>
    <xf numFmtId="2" fontId="2" fillId="4" borderId="85" xfId="0" applyNumberFormat="1" applyFont="1" applyFill="1" applyBorder="1" applyAlignment="1">
      <alignment horizontal="center" vertical="center"/>
    </xf>
    <xf numFmtId="49" fontId="2" fillId="4" borderId="35" xfId="0" applyNumberFormat="1" applyFont="1" applyFill="1" applyBorder="1" applyAlignment="1">
      <alignment vertical="center"/>
    </xf>
    <xf numFmtId="49" fontId="8" fillId="4" borderId="100" xfId="0" applyNumberFormat="1" applyFont="1" applyFill="1" applyBorder="1" applyAlignment="1">
      <alignment vertical="center"/>
    </xf>
    <xf numFmtId="0" fontId="8" fillId="4" borderId="84" xfId="0" applyFont="1" applyFill="1" applyBorder="1" applyAlignment="1">
      <alignment vertical="center"/>
    </xf>
    <xf numFmtId="0" fontId="8" fillId="4" borderId="85" xfId="0" applyFont="1" applyFill="1" applyBorder="1" applyAlignment="1">
      <alignment vertical="center"/>
    </xf>
    <xf numFmtId="2" fontId="2" fillId="4" borderId="83" xfId="0" applyNumberFormat="1" applyFont="1" applyFill="1" applyBorder="1" applyAlignment="1">
      <alignment horizontal="left" vertical="center"/>
    </xf>
    <xf numFmtId="2" fontId="2" fillId="4" borderId="84" xfId="0" applyNumberFormat="1" applyFont="1" applyFill="1" applyBorder="1" applyAlignment="1">
      <alignment horizontal="left" vertical="center"/>
    </xf>
    <xf numFmtId="2" fontId="2" fillId="4" borderId="85" xfId="0" applyNumberFormat="1" applyFont="1" applyFill="1" applyBorder="1" applyAlignment="1">
      <alignment horizontal="left" vertical="center"/>
    </xf>
    <xf numFmtId="165" fontId="38" fillId="4" borderId="35" xfId="0" applyNumberFormat="1" applyFont="1" applyFill="1" applyBorder="1" applyAlignment="1">
      <alignment horizontal="right" vertical="center" wrapText="1"/>
    </xf>
    <xf numFmtId="0" fontId="38" fillId="4" borderId="34" xfId="0" applyFont="1" applyFill="1" applyBorder="1" applyAlignment="1">
      <alignment horizontal="center" vertical="center" wrapText="1"/>
    </xf>
    <xf numFmtId="49" fontId="8" fillId="4" borderId="33" xfId="0" applyNumberFormat="1" applyFont="1" applyFill="1" applyBorder="1" applyAlignment="1">
      <alignment vertical="center"/>
    </xf>
    <xf numFmtId="0" fontId="8" fillId="4" borderId="34" xfId="0" applyFont="1" applyFill="1" applyBorder="1" applyAlignment="1">
      <alignment vertical="center"/>
    </xf>
    <xf numFmtId="0" fontId="38" fillId="4" borderId="34" xfId="0" applyFont="1" applyFill="1" applyBorder="1" applyAlignment="1">
      <alignment horizontal="left" vertical="center" wrapText="1"/>
    </xf>
    <xf numFmtId="165" fontId="2" fillId="0" borderId="35" xfId="0" applyNumberFormat="1" applyFont="1" applyBorder="1"/>
    <xf numFmtId="49" fontId="8" fillId="0" borderId="170" xfId="0" applyNumberFormat="1" applyFont="1" applyBorder="1" applyAlignment="1">
      <alignment horizontal="left"/>
    </xf>
    <xf numFmtId="0" fontId="8" fillId="0" borderId="79" xfId="0" applyFont="1" applyBorder="1" applyAlignment="1">
      <alignment horizontal="left"/>
    </xf>
    <xf numFmtId="0" fontId="8" fillId="0" borderId="171" xfId="0" applyFont="1" applyBorder="1" applyAlignment="1">
      <alignment horizontal="left"/>
    </xf>
    <xf numFmtId="0" fontId="8" fillId="4" borderId="107" xfId="0" applyFont="1" applyFill="1" applyBorder="1" applyAlignment="1">
      <alignment vertical="top" wrapText="1"/>
    </xf>
    <xf numFmtId="1" fontId="8" fillId="4" borderId="107" xfId="0" applyNumberFormat="1" applyFont="1" applyFill="1" applyBorder="1" applyAlignment="1">
      <alignment vertical="center"/>
    </xf>
    <xf numFmtId="2" fontId="8" fillId="4" borderId="107" xfId="0" applyNumberFormat="1" applyFont="1" applyFill="1" applyBorder="1" applyAlignment="1">
      <alignment vertical="center"/>
    </xf>
    <xf numFmtId="168" fontId="8" fillId="0" borderId="108" xfId="0" applyNumberFormat="1" applyFont="1" applyBorder="1"/>
    <xf numFmtId="10" fontId="2" fillId="4" borderId="76" xfId="0" applyNumberFormat="1" applyFont="1" applyFill="1" applyBorder="1"/>
    <xf numFmtId="0" fontId="19" fillId="0" borderId="129" xfId="4" applyFont="1" applyBorder="1" applyAlignment="1">
      <alignment horizontal="center"/>
    </xf>
    <xf numFmtId="0" fontId="19" fillId="0" borderId="130" xfId="4" applyFont="1" applyBorder="1" applyAlignment="1">
      <alignment horizontal="center" vertical="center"/>
    </xf>
    <xf numFmtId="0" fontId="19" fillId="0" borderId="131" xfId="4" applyFont="1" applyBorder="1" applyAlignment="1">
      <alignment horizontal="center" vertical="center"/>
    </xf>
    <xf numFmtId="0" fontId="19" fillId="0" borderId="132" xfId="4" applyFont="1" applyBorder="1" applyAlignment="1">
      <alignment horizontal="center" vertical="center"/>
    </xf>
    <xf numFmtId="0" fontId="17" fillId="0" borderId="126" xfId="4" applyFont="1" applyBorder="1" applyAlignment="1">
      <alignment horizontal="left"/>
    </xf>
    <xf numFmtId="0" fontId="17" fillId="0" borderId="127" xfId="4" applyFont="1" applyBorder="1" applyAlignment="1">
      <alignment horizontal="left"/>
    </xf>
    <xf numFmtId="0" fontId="17" fillId="0" borderId="128" xfId="4" applyFont="1" applyBorder="1" applyAlignment="1">
      <alignment horizontal="left"/>
    </xf>
    <xf numFmtId="0" fontId="19" fillId="0" borderId="130" xfId="4" applyFont="1" applyBorder="1" applyAlignment="1">
      <alignment horizontal="center"/>
    </xf>
    <xf numFmtId="0" fontId="19" fillId="0" borderId="132" xfId="4" applyFont="1" applyBorder="1" applyAlignment="1">
      <alignment horizontal="center"/>
    </xf>
    <xf numFmtId="0" fontId="39" fillId="0" borderId="38" xfId="4" applyFont="1"/>
    <xf numFmtId="0" fontId="19" fillId="0" borderId="38" xfId="4" applyFont="1"/>
    <xf numFmtId="0" fontId="19" fillId="0" borderId="133" xfId="4" applyFont="1" applyBorder="1" applyAlignment="1">
      <alignment horizontal="center"/>
    </xf>
    <xf numFmtId="0" fontId="19" fillId="0" borderId="134" xfId="4" applyFont="1" applyBorder="1" applyAlignment="1">
      <alignment horizontal="center" vertical="center"/>
    </xf>
    <xf numFmtId="0" fontId="19" fillId="0" borderId="135" xfId="4" applyFont="1" applyBorder="1" applyAlignment="1">
      <alignment horizontal="center" vertical="center"/>
    </xf>
    <xf numFmtId="0" fontId="19" fillId="0" borderId="136" xfId="4" applyFont="1" applyBorder="1" applyAlignment="1">
      <alignment horizontal="center" vertical="center"/>
    </xf>
    <xf numFmtId="0" fontId="19" fillId="0" borderId="137" xfId="4" applyFont="1" applyBorder="1" applyAlignment="1">
      <alignment horizontal="center"/>
    </xf>
    <xf numFmtId="0" fontId="19" fillId="0" borderId="138" xfId="4" applyFont="1" applyBorder="1" applyAlignment="1">
      <alignment horizontal="center"/>
    </xf>
    <xf numFmtId="0" fontId="19" fillId="0" borderId="139" xfId="4" applyFont="1" applyBorder="1" applyAlignment="1">
      <alignment horizontal="center"/>
    </xf>
    <xf numFmtId="0" fontId="19" fillId="0" borderId="134" xfId="4" applyFont="1" applyBorder="1" applyAlignment="1">
      <alignment horizontal="center"/>
    </xf>
    <xf numFmtId="0" fontId="19" fillId="0" borderId="136" xfId="4" applyFont="1" applyBorder="1" applyAlignment="1">
      <alignment horizontal="center"/>
    </xf>
    <xf numFmtId="0" fontId="2" fillId="0" borderId="0" xfId="0" applyFont="1"/>
    <xf numFmtId="0" fontId="2" fillId="0" borderId="131" xfId="0" applyFont="1" applyBorder="1" applyAlignment="1">
      <alignment horizontal="center"/>
    </xf>
    <xf numFmtId="0" fontId="17" fillId="0" borderId="140" xfId="4" applyFont="1" applyBorder="1" applyAlignment="1">
      <alignment horizontal="left" vertical="center"/>
    </xf>
    <xf numFmtId="0" fontId="17" fillId="0" borderId="141" xfId="4" applyFont="1" applyBorder="1" applyAlignment="1">
      <alignment horizontal="left" vertical="center"/>
    </xf>
    <xf numFmtId="0" fontId="17" fillId="0" borderId="142" xfId="4" applyFont="1" applyBorder="1" applyAlignment="1">
      <alignment horizontal="left" vertical="center"/>
    </xf>
    <xf numFmtId="0" fontId="39" fillId="0" borderId="38" xfId="4" applyFont="1" applyAlignment="1">
      <alignment vertical="center"/>
    </xf>
    <xf numFmtId="0" fontId="19" fillId="0" borderId="38" xfId="4" applyFont="1" applyAlignment="1">
      <alignment vertical="center"/>
    </xf>
    <xf numFmtId="0" fontId="17" fillId="0" borderId="143" xfId="4" applyFont="1" applyBorder="1" applyAlignment="1">
      <alignment vertical="center"/>
    </xf>
    <xf numFmtId="0" fontId="17" fillId="0" borderId="130" xfId="4" applyFont="1" applyBorder="1" applyAlignment="1">
      <alignment horizontal="left" vertical="center"/>
    </xf>
    <xf numFmtId="0" fontId="17" fillId="0" borderId="131" xfId="4" applyFont="1" applyBorder="1" applyAlignment="1">
      <alignment horizontal="left" vertical="center"/>
    </xf>
    <xf numFmtId="0" fontId="17" fillId="0" borderId="144" xfId="4" applyFont="1" applyBorder="1" applyAlignment="1">
      <alignment horizontal="left" vertical="center"/>
    </xf>
    <xf numFmtId="0" fontId="17" fillId="0" borderId="140" xfId="0" applyFont="1" applyBorder="1" applyAlignment="1">
      <alignment horizontal="left" vertical="center" wrapText="1"/>
    </xf>
    <xf numFmtId="0" fontId="17" fillId="0" borderId="141" xfId="0" applyFont="1" applyBorder="1" applyAlignment="1">
      <alignment horizontal="left" vertical="center" wrapText="1"/>
    </xf>
    <xf numFmtId="0" fontId="17" fillId="0" borderId="145" xfId="0" applyFont="1" applyBorder="1" applyAlignment="1">
      <alignment horizontal="left" vertical="center" wrapText="1"/>
    </xf>
    <xf numFmtId="0" fontId="17" fillId="0" borderId="146" xfId="0" applyFont="1" applyBorder="1" applyAlignment="1">
      <alignment vertical="center" wrapText="1"/>
    </xf>
    <xf numFmtId="0" fontId="17" fillId="0" borderId="141" xfId="0" applyFont="1" applyBorder="1" applyAlignment="1">
      <alignment vertical="center" wrapText="1"/>
    </xf>
    <xf numFmtId="0" fontId="17" fillId="0" borderId="142" xfId="0" applyFont="1" applyBorder="1" applyAlignment="1">
      <alignment vertical="center" wrapText="1"/>
    </xf>
    <xf numFmtId="0" fontId="19" fillId="0" borderId="0" xfId="0" applyFont="1" applyAlignment="1">
      <alignment vertical="center"/>
    </xf>
    <xf numFmtId="0" fontId="17" fillId="0" borderId="143" xfId="0" applyFont="1" applyBorder="1" applyAlignment="1">
      <alignment horizontal="left" vertical="center"/>
    </xf>
    <xf numFmtId="0" fontId="17" fillId="0" borderId="125" xfId="0" applyFont="1" applyBorder="1" applyAlignment="1">
      <alignment horizontal="left" vertical="center"/>
    </xf>
    <xf numFmtId="0" fontId="17" fillId="0" borderId="125" xfId="0" applyFont="1" applyBorder="1" applyAlignment="1">
      <alignment horizontal="left" vertical="center" wrapText="1"/>
    </xf>
    <xf numFmtId="2" fontId="17" fillId="0" borderId="125" xfId="0" applyNumberFormat="1" applyFont="1" applyBorder="1" applyAlignment="1">
      <alignment horizontal="center" vertical="center" wrapText="1"/>
    </xf>
    <xf numFmtId="2" fontId="17" fillId="0" borderId="147" xfId="0" applyNumberFormat="1" applyFont="1" applyBorder="1" applyAlignment="1">
      <alignment horizontal="center" vertical="center" wrapText="1"/>
    </xf>
    <xf numFmtId="0" fontId="17" fillId="0" borderId="148" xfId="0" applyFont="1" applyBorder="1" applyAlignment="1">
      <alignment horizontal="left" vertical="center" wrapText="1"/>
    </xf>
    <xf numFmtId="0" fontId="17" fillId="0" borderId="127" xfId="0" applyFont="1" applyBorder="1" applyAlignment="1">
      <alignment horizontal="left" vertical="center" wrapText="1"/>
    </xf>
    <xf numFmtId="0" fontId="17" fillId="0" borderId="128" xfId="0" applyFont="1" applyBorder="1" applyAlignment="1">
      <alignment horizontal="left" vertical="center" wrapText="1"/>
    </xf>
    <xf numFmtId="2" fontId="17" fillId="0" borderId="125" xfId="0" applyNumberFormat="1" applyFont="1" applyBorder="1" applyAlignment="1">
      <alignment horizontal="center" vertical="center"/>
    </xf>
    <xf numFmtId="2" fontId="17" fillId="0" borderId="125" xfId="0" applyNumberFormat="1" applyFont="1" applyBorder="1" applyAlignment="1">
      <alignment horizontal="center" vertical="center"/>
    </xf>
    <xf numFmtId="2" fontId="17" fillId="0" borderId="147" xfId="0" applyNumberFormat="1" applyFont="1" applyBorder="1" applyAlignment="1">
      <alignment horizontal="center" vertical="center"/>
    </xf>
    <xf numFmtId="0" fontId="40" fillId="0" borderId="0" xfId="0" applyFont="1" applyAlignment="1">
      <alignment horizontal="center" vertical="center"/>
    </xf>
    <xf numFmtId="2" fontId="17" fillId="0" borderId="125" xfId="0" applyNumberFormat="1" applyFont="1" applyBorder="1" applyAlignment="1">
      <alignment horizontal="center" vertical="center" wrapText="1"/>
    </xf>
    <xf numFmtId="2" fontId="17" fillId="0" borderId="126" xfId="0" applyNumberFormat="1" applyFont="1" applyBorder="1" applyAlignment="1">
      <alignment horizontal="center" vertical="center" wrapText="1"/>
    </xf>
    <xf numFmtId="2" fontId="17" fillId="0" borderId="127" xfId="0" applyNumberFormat="1" applyFont="1" applyBorder="1" applyAlignment="1">
      <alignment horizontal="center" vertical="center" wrapText="1"/>
    </xf>
    <xf numFmtId="2" fontId="17" fillId="0" borderId="128" xfId="0" applyNumberFormat="1" applyFont="1" applyBorder="1" applyAlignment="1">
      <alignment horizontal="center" vertical="center" wrapText="1"/>
    </xf>
    <xf numFmtId="44" fontId="17" fillId="0" borderId="147" xfId="1" applyFont="1" applyBorder="1" applyAlignment="1" applyProtection="1">
      <alignment horizontal="center" vertical="center"/>
    </xf>
    <xf numFmtId="0" fontId="19" fillId="7" borderId="125" xfId="4" applyFont="1" applyFill="1" applyBorder="1" applyAlignment="1" applyProtection="1">
      <alignment horizontal="right" vertical="center"/>
      <protection locked="0"/>
    </xf>
    <xf numFmtId="0" fontId="19" fillId="7" borderId="126" xfId="4" applyFont="1" applyFill="1" applyBorder="1" applyAlignment="1" applyProtection="1">
      <alignment horizontal="center" vertical="center" wrapText="1"/>
      <protection locked="0"/>
    </xf>
    <xf numFmtId="0" fontId="19" fillId="7" borderId="127" xfId="4" applyFont="1" applyFill="1" applyBorder="1" applyAlignment="1" applyProtection="1">
      <alignment horizontal="center" vertical="center" wrapText="1"/>
      <protection locked="0"/>
    </xf>
    <xf numFmtId="0" fontId="19" fillId="7" borderId="128" xfId="4" applyFont="1" applyFill="1" applyBorder="1" applyAlignment="1" applyProtection="1">
      <alignment horizontal="center" vertical="center" wrapText="1"/>
      <protection locked="0"/>
    </xf>
    <xf numFmtId="3" fontId="19" fillId="0" borderId="147" xfId="0" applyNumberFormat="1" applyFont="1" applyBorder="1" applyAlignment="1">
      <alignment vertical="center"/>
    </xf>
    <xf numFmtId="176" fontId="19" fillId="0" borderId="0" xfId="0" applyNumberFormat="1" applyFont="1" applyAlignment="1">
      <alignment vertical="center"/>
    </xf>
    <xf numFmtId="0" fontId="17" fillId="0" borderId="127" xfId="0" applyFont="1" applyBorder="1" applyAlignment="1">
      <alignment horizontal="left" vertical="center"/>
    </xf>
    <xf numFmtId="0" fontId="17" fillId="0" borderId="128" xfId="0" applyFont="1" applyBorder="1" applyAlignment="1">
      <alignment horizontal="left" vertical="center"/>
    </xf>
    <xf numFmtId="0" fontId="21" fillId="7" borderId="125" xfId="4" applyFont="1" applyFill="1" applyBorder="1" applyAlignment="1" applyProtection="1">
      <alignment horizontal="left" vertical="center"/>
      <protection locked="0"/>
    </xf>
    <xf numFmtId="176" fontId="21" fillId="7" borderId="147" xfId="1" applyNumberFormat="1" applyFont="1" applyFill="1" applyBorder="1" applyAlignment="1" applyProtection="1">
      <alignment vertical="center"/>
      <protection locked="0"/>
    </xf>
    <xf numFmtId="0" fontId="19" fillId="7" borderId="125" xfId="0" applyFont="1" applyFill="1" applyBorder="1" applyAlignment="1">
      <alignment horizontal="right" vertical="center"/>
    </xf>
    <xf numFmtId="2" fontId="19" fillId="7" borderId="125" xfId="0" applyNumberFormat="1" applyFont="1" applyFill="1" applyBorder="1" applyAlignment="1">
      <alignment horizontal="center" vertical="center"/>
    </xf>
    <xf numFmtId="176" fontId="19" fillId="7" borderId="147" xfId="1" applyNumberFormat="1" applyFont="1" applyFill="1" applyBorder="1" applyAlignment="1" applyProtection="1">
      <alignment vertical="center"/>
    </xf>
    <xf numFmtId="181" fontId="19" fillId="0" borderId="0" xfId="0" applyNumberFormat="1" applyFont="1" applyAlignment="1">
      <alignment vertical="center"/>
    </xf>
    <xf numFmtId="0" fontId="17" fillId="0" borderId="149" xfId="0" applyFont="1" applyBorder="1" applyAlignment="1">
      <alignment horizontal="left" vertical="center"/>
    </xf>
    <xf numFmtId="0" fontId="17" fillId="0" borderId="131" xfId="0" applyFont="1" applyBorder="1" applyAlignment="1">
      <alignment horizontal="left" vertical="center"/>
    </xf>
    <xf numFmtId="0" fontId="17" fillId="0" borderId="132" xfId="0" applyFont="1" applyBorder="1" applyAlignment="1">
      <alignment horizontal="left" vertical="center"/>
    </xf>
    <xf numFmtId="0" fontId="17" fillId="0" borderId="129" xfId="0" applyFont="1" applyBorder="1" applyAlignment="1">
      <alignment horizontal="left" vertical="center" wrapText="1"/>
    </xf>
    <xf numFmtId="0" fontId="19" fillId="7" borderId="129" xfId="0" applyFont="1" applyFill="1" applyBorder="1" applyAlignment="1">
      <alignment vertical="center"/>
    </xf>
    <xf numFmtId="0" fontId="20" fillId="7" borderId="129" xfId="0" applyFont="1" applyFill="1" applyBorder="1" applyAlignment="1">
      <alignment horizontal="center" vertical="center"/>
    </xf>
    <xf numFmtId="44" fontId="19" fillId="7" borderId="150" xfId="1" applyFont="1" applyFill="1" applyBorder="1" applyAlignment="1">
      <alignment horizontal="right" vertical="center"/>
    </xf>
    <xf numFmtId="2" fontId="19" fillId="0" borderId="153" xfId="3" applyNumberFormat="1" applyFont="1" applyBorder="1" applyAlignment="1">
      <alignment horizontal="center" vertical="center"/>
    </xf>
    <xf numFmtId="2" fontId="19" fillId="0" borderId="147" xfId="3" applyNumberFormat="1" applyFont="1" applyBorder="1" applyAlignment="1">
      <alignment horizontal="center" vertical="center"/>
    </xf>
  </cellXfs>
  <cellStyles count="6">
    <cellStyle name="Millares [0]" xfId="2" builtinId="6"/>
    <cellStyle name="Moneda" xfId="1" builtinId="4"/>
    <cellStyle name="Moneda [0]" xfId="5" builtinId="7"/>
    <cellStyle name="Normal" xfId="0" builtinId="0"/>
    <cellStyle name="Normal 2" xfId="4"/>
    <cellStyle name="Porcentaje" xfId="3" builtinId="5"/>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B050"/>
      <rgbColor rgb="FF222222"/>
      <rgbColor rgb="FF7F7F7F"/>
      <rgbColor rgb="FFFFFF00"/>
      <rgbColor rgb="FFCDDDA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8" Type="http://schemas.openxmlformats.org/officeDocument/2006/relationships/hyperlink" Target="https://pisami.ibague.gov.co/app/PISAMI/modulos/presupuesto/informes/verMovtoRubros.php?fk_rubro=40869&amp;vigencia=2023&amp;fecha_inic=01/01/202300:00:00&amp;fecha_fina=31/03/202323:59:59&amp;forma_salida=P" TargetMode="External"/><Relationship Id="rId13" Type="http://schemas.openxmlformats.org/officeDocument/2006/relationships/hyperlink" Target="https://pisami.ibague.gov.co/app/PISAMI/modulos/presupuesto/informes/verMovtoRubros.php?fk_rubro=41305&amp;vigencia=2023&amp;fecha_inic=01/01/202300:00:00&amp;fecha_fina=31/03/202323:59:59&amp;forma_salida=P" TargetMode="External"/><Relationship Id="rId3" Type="http://schemas.openxmlformats.org/officeDocument/2006/relationships/hyperlink" Target="https://pisami.ibague.gov.co/app/PISAMI/modulos/presupuesto/informes/verMovtoRubros.php?fk_rubro=40851&amp;vigencia=2023&amp;fecha_inic=01/01/202300:00:00&amp;fecha_fina=31/03/202323:59:59&amp;forma_salida=P" TargetMode="External"/><Relationship Id="rId7" Type="http://schemas.openxmlformats.org/officeDocument/2006/relationships/hyperlink" Target="https://pisami.ibague.gov.co/app/PISAMI/modulos/presupuesto/informes/verMovtoRubros.php?fk_rubro=40864&amp;vigencia=2023&amp;fecha_inic=01/01/202300:00:00&amp;fecha_fina=31/03/202323:59:59&amp;forma_salida=P" TargetMode="External"/><Relationship Id="rId12" Type="http://schemas.openxmlformats.org/officeDocument/2006/relationships/hyperlink" Target="https://pisami.ibague.gov.co/app/PISAMI/modulos/presupuesto/informes/verMovtoRubros.php?fk_rubro=41304&amp;vigencia=2023&amp;fecha_inic=01/01/202300:00:00&amp;fecha_fina=31/03/202323:59:59&amp;forma_salida=P" TargetMode="External"/><Relationship Id="rId2" Type="http://schemas.openxmlformats.org/officeDocument/2006/relationships/image" Target="../media/image4.jpeg"/><Relationship Id="rId1" Type="http://schemas.openxmlformats.org/officeDocument/2006/relationships/hyperlink" Target="https://pisami.ibague.gov.co/app/PISAMI/modulos/presupuesto/informes/verMovtoRubros.php?fk_rubro=40846&amp;vigencia=2023&amp;fecha_inic=01/01/202300:00:00&amp;fecha_fina=31/03/202323:59:59&amp;forma_salida=P" TargetMode="External"/><Relationship Id="rId6" Type="http://schemas.openxmlformats.org/officeDocument/2006/relationships/hyperlink" Target="https://pisami.ibague.gov.co/app/PISAMI/modulos/presupuesto/informes/verMovtoRubros.php?fk_rubro=40863&amp;vigencia=2023&amp;fecha_inic=01/01/202300:00:00&amp;fecha_fina=31/03/202323:59:59&amp;forma_salida=P" TargetMode="External"/><Relationship Id="rId11" Type="http://schemas.openxmlformats.org/officeDocument/2006/relationships/hyperlink" Target="https://pisami.ibague.gov.co/app/PISAMI/modulos/presupuesto/informes/verMovtoRubros.php?fk_rubro=41297&amp;vigencia=2023&amp;fecha_inic=01/01/202300:00:00&amp;fecha_fina=31/03/202323:59:59&amp;forma_salida=P" TargetMode="External"/><Relationship Id="rId5" Type="http://schemas.openxmlformats.org/officeDocument/2006/relationships/hyperlink" Target="https://pisami.ibague.gov.co/app/PISAMI/modulos/presupuesto/informes/verMovtoRubros.php?fk_rubro=40861&amp;vigencia=2023&amp;fecha_inic=01/01/202300:00:00&amp;fecha_fina=31/03/202323:59:59&amp;forma_salida=P" TargetMode="External"/><Relationship Id="rId15" Type="http://schemas.openxmlformats.org/officeDocument/2006/relationships/image" Target="../media/image5.emf"/><Relationship Id="rId10" Type="http://schemas.openxmlformats.org/officeDocument/2006/relationships/hyperlink" Target="https://pisami.ibague.gov.co/app/PISAMI/modulos/presupuesto/informes/verMovtoRubros.php?fk_rubro=41294&amp;vigencia=2023&amp;fecha_inic=01/01/202300:00:00&amp;fecha_fina=31/03/202323:59:59&amp;forma_salida=P" TargetMode="External"/><Relationship Id="rId4" Type="http://schemas.openxmlformats.org/officeDocument/2006/relationships/hyperlink" Target="https://pisami.ibague.gov.co/app/PISAMI/modulos/presupuesto/informes/verMovtoRubros.php?fk_rubro=40856&amp;vigencia=2023&amp;fecha_inic=01/01/202300:00:00&amp;fecha_fina=31/03/202323:59:59&amp;forma_salida=P" TargetMode="External"/><Relationship Id="rId9" Type="http://schemas.openxmlformats.org/officeDocument/2006/relationships/hyperlink" Target="https://pisami.ibague.gov.co/app/PISAMI/modulos/presupuesto/informes/verMovtoRubros.php?fk_rubro=40871&amp;vigencia=2023&amp;fecha_inic=01/01/202300:00:00&amp;fecha_fina=31/03/202323:59:59&amp;forma_salida=P" TargetMode="External"/><Relationship Id="rId14" Type="http://schemas.openxmlformats.org/officeDocument/2006/relationships/hyperlink" Target="https://pisami.ibague.gov.co/app/PISAMI/modulos/presupuesto/informes/verMovtoRubros.php?fk_rubro=41498&amp;vigencia=2023&amp;fecha_inic=01/01/202300:00:00&amp;fecha_fina=31/03/202323:59:59&amp;forma_salida=P" TargetMode="External"/></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393700</xdr:colOff>
      <xdr:row>0</xdr:row>
      <xdr:rowOff>114300</xdr:rowOff>
    </xdr:from>
    <xdr:to>
      <xdr:col>0</xdr:col>
      <xdr:colOff>4559300</xdr:colOff>
      <xdr:row>3</xdr:row>
      <xdr:rowOff>279400</xdr:rowOff>
    </xdr:to>
    <xdr:pic>
      <xdr:nvPicPr>
        <xdr:cNvPr id="5" name="Imagen" descr="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93700" y="114300"/>
          <a:ext cx="4165600" cy="1508125"/>
        </a:xfrm>
        <a:prstGeom prst="rect">
          <a:avLst/>
        </a:prstGeom>
        <a:ln w="12700" cap="flat">
          <a:noFill/>
          <a:miter lim="400000"/>
        </a:ln>
        <a:effectLst/>
      </xdr:spPr>
    </xdr:pic>
    <xdr:clientData/>
  </xdr:twoCellAnchor>
  <xdr:twoCellAnchor>
    <xdr:from>
      <xdr:col>13</xdr:col>
      <xdr:colOff>416718</xdr:colOff>
      <xdr:row>0</xdr:row>
      <xdr:rowOff>14883</xdr:rowOff>
    </xdr:from>
    <xdr:to>
      <xdr:col>14</xdr:col>
      <xdr:colOff>669726</xdr:colOff>
      <xdr:row>3</xdr:row>
      <xdr:rowOff>267891</xdr:rowOff>
    </xdr:to>
    <xdr:pic>
      <xdr:nvPicPr>
        <xdr:cNvPr id="6" name="Imagen 1" descr="Imagen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20584318" y="14883"/>
          <a:ext cx="1688109" cy="159603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4673600</xdr:colOff>
      <xdr:row>2</xdr:row>
      <xdr:rowOff>241300</xdr:rowOff>
    </xdr:to>
    <xdr:pic>
      <xdr:nvPicPr>
        <xdr:cNvPr id="2" name="Imagen" descr="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19100" y="76200"/>
          <a:ext cx="4254500" cy="10699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2</xdr:row>
      <xdr:rowOff>267891</xdr:rowOff>
    </xdr:to>
    <xdr:pic>
      <xdr:nvPicPr>
        <xdr:cNvPr id="3" name="Imagen 1" descr="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142743" y="14883"/>
          <a:ext cx="1338858" cy="1157883"/>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2" name="Imagen" descr="Imagen">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3" name="Imagen 1" descr="Imagen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a:stretch>
          <a:fillRect/>
        </a:stretch>
      </xdr:blipFill>
      <xdr:spPr>
        <a:xfrm>
          <a:off x="21143118" y="14883"/>
          <a:ext cx="1726209" cy="1596034"/>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15" name="Imagen" descr="Imagen">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419100" y="76200"/>
          <a:ext cx="4584700" cy="128587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16" name="Imagen 1" descr="Imagen 1">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a:stretch>
          <a:fillRect/>
        </a:stretch>
      </xdr:blipFill>
      <xdr:spPr>
        <a:xfrm>
          <a:off x="21066918" y="14883"/>
          <a:ext cx="1497609" cy="1373784"/>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419100</xdr:colOff>
      <xdr:row>0</xdr:row>
      <xdr:rowOff>76200</xdr:rowOff>
    </xdr:from>
    <xdr:to>
      <xdr:col>0</xdr:col>
      <xdr:colOff>5003800</xdr:colOff>
      <xdr:row>3</xdr:row>
      <xdr:rowOff>241300</xdr:rowOff>
    </xdr:to>
    <xdr:pic>
      <xdr:nvPicPr>
        <xdr:cNvPr id="20" name="Imagen" descr="Imagen">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stretch>
          <a:fillRect/>
        </a:stretch>
      </xdr:blipFill>
      <xdr:spPr>
        <a:xfrm>
          <a:off x="419100" y="76200"/>
          <a:ext cx="4584700" cy="1508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1" name="Imagen 1" descr="Imagen 1">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2"/>
        <a:stretch>
          <a:fillRect/>
        </a:stretch>
      </xdr:blipFill>
      <xdr:spPr>
        <a:xfrm>
          <a:off x="20965318" y="14883"/>
          <a:ext cx="1497609" cy="1596034"/>
        </a:xfrm>
        <a:prstGeom prst="rect">
          <a:avLst/>
        </a:prstGeom>
        <a:ln w="12700" cap="flat">
          <a:noFill/>
          <a:miter lim="400000"/>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406400</xdr:colOff>
      <xdr:row>0</xdr:row>
      <xdr:rowOff>38100</xdr:rowOff>
    </xdr:from>
    <xdr:to>
      <xdr:col>0</xdr:col>
      <xdr:colOff>4991100</xdr:colOff>
      <xdr:row>3</xdr:row>
      <xdr:rowOff>203200</xdr:rowOff>
    </xdr:to>
    <xdr:pic>
      <xdr:nvPicPr>
        <xdr:cNvPr id="25" name="Imagen" descr="Imagen">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406400" y="381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26" name="Imagen 1" descr="Imagen 1">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2"/>
        <a:stretch>
          <a:fillRect/>
        </a:stretch>
      </xdr:blipFill>
      <xdr:spPr>
        <a:xfrm>
          <a:off x="20876418" y="14883"/>
          <a:ext cx="1497609" cy="1215034"/>
        </a:xfrm>
        <a:prstGeom prst="rect">
          <a:avLst/>
        </a:prstGeom>
        <a:ln w="12700" cap="flat">
          <a:noFill/>
          <a:miter lim="400000"/>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546100</xdr:colOff>
      <xdr:row>0</xdr:row>
      <xdr:rowOff>63500</xdr:rowOff>
    </xdr:from>
    <xdr:to>
      <xdr:col>0</xdr:col>
      <xdr:colOff>5130800</xdr:colOff>
      <xdr:row>3</xdr:row>
      <xdr:rowOff>228600</xdr:rowOff>
    </xdr:to>
    <xdr:pic>
      <xdr:nvPicPr>
        <xdr:cNvPr id="32" name="Imagen" descr="Imagen">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1"/>
        <a:stretch>
          <a:fillRect/>
        </a:stretch>
      </xdr:blipFill>
      <xdr:spPr>
        <a:xfrm>
          <a:off x="546100" y="63500"/>
          <a:ext cx="4584700" cy="1127125"/>
        </a:xfrm>
        <a:prstGeom prst="rect">
          <a:avLst/>
        </a:prstGeom>
        <a:ln w="12700" cap="flat">
          <a:noFill/>
          <a:miter lim="400000"/>
        </a:ln>
        <a:effec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3" name="Imagen 1" descr="Imagen 1">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stretch>
          <a:fillRect/>
        </a:stretch>
      </xdr:blipFill>
      <xdr:spPr>
        <a:xfrm>
          <a:off x="21244718" y="14883"/>
          <a:ext cx="1497609" cy="1215034"/>
        </a:xfrm>
        <a:prstGeom prst="rect">
          <a:avLst/>
        </a:prstGeom>
        <a:ln w="12700" cap="flat">
          <a:noFill/>
          <a:miter lim="400000"/>
        </a:ln>
        <a:effec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5" name="Object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2" name="Imagen 1" descr="CAPITAL">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3267075</xdr:colOff>
          <xdr:row>3</xdr:row>
          <xdr:rowOff>190500</xdr:rowOff>
        </xdr:to>
        <xdr:sp macro="" textlink="">
          <xdr:nvSpPr>
            <xdr:cNvPr id="8206" name="Object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14" name="Imagen 1" descr="CAPITAL">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76200</xdr:rowOff>
        </xdr:from>
        <xdr:to>
          <xdr:col>1</xdr:col>
          <xdr:colOff>0</xdr:colOff>
          <xdr:row>3</xdr:row>
          <xdr:rowOff>257175</xdr:rowOff>
        </xdr:to>
        <xdr:sp macro="" textlink="">
          <xdr:nvSpPr>
            <xdr:cNvPr id="8207" name="Object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3</xdr:row>
          <xdr:rowOff>257175</xdr:rowOff>
        </xdr:to>
        <xdr:sp macro="" textlink="">
          <xdr:nvSpPr>
            <xdr:cNvPr id="8208" name="Object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4418" y="14883"/>
          <a:ext cx="1215033" cy="1596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152400</xdr:colOff>
      <xdr:row>2</xdr:row>
      <xdr:rowOff>152400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3238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2" name="Control 2" hidden="1">
          <a:extLst>
            <a:ext uri="{63B3BB69-23CF-44E3-9099-C40C66FF867C}">
              <a14:compatExt xmlns:a14="http://schemas.microsoft.com/office/drawing/2010/main"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3" name="Imagen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933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4" name="Control 4" hidden="1">
          <a:extLst>
            <a:ext uri="{63B3BB69-23CF-44E3-9099-C40C66FF867C}">
              <a14:compatExt xmlns:a14="http://schemas.microsoft.com/office/drawing/2010/main"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543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6" name="Control 6" hidden="1">
          <a:extLst>
            <a:ext uri="{63B3BB69-23CF-44E3-9099-C40C66FF867C}">
              <a14:compatExt xmlns:a14="http://schemas.microsoft.com/office/drawing/2010/main"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5" name="Imagen 4">
          <a:hlinkClick xmlns:r="http://schemas.openxmlformats.org/officeDocument/2006/relationships" r:id="rId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019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28" name="Control 8" hidden="1">
          <a:extLst>
            <a:ext uri="{63B3BB69-23CF-44E3-9099-C40C66FF867C}">
              <a14:compatExt xmlns:a14="http://schemas.microsoft.com/office/drawing/2010/main"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6" name="Imagen 5">
          <a:hlinkClick xmlns:r="http://schemas.openxmlformats.org/officeDocument/2006/relationships" r:id="rId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829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0" name="Control 10" hidden="1">
          <a:extLst>
            <a:ext uri="{63B3BB69-23CF-44E3-9099-C40C66FF867C}">
              <a14:compatExt xmlns:a14="http://schemas.microsoft.com/office/drawing/2010/main"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7" name="Imagen 6">
          <a:hlinkClick xmlns:r="http://schemas.openxmlformats.org/officeDocument/2006/relationships" r:id="rId7"/>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6638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2" name="Control 12" hidden="1">
          <a:extLst>
            <a:ext uri="{63B3BB69-23CF-44E3-9099-C40C66FF867C}">
              <a14:compatExt xmlns:a14="http://schemas.microsoft.com/office/drawing/2010/main"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8" name="Imagen 7">
          <a:hlinkClick xmlns:r="http://schemas.openxmlformats.org/officeDocument/2006/relationships" r:id="rId8"/>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784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4" name="Control 14" hidden="1">
          <a:extLst>
            <a:ext uri="{63B3BB69-23CF-44E3-9099-C40C66FF867C}">
              <a14:compatExt xmlns:a14="http://schemas.microsoft.com/office/drawing/2010/main"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9" name="Imagen 8">
          <a:hlinkClick xmlns:r="http://schemas.openxmlformats.org/officeDocument/2006/relationships" r:id="rId9"/>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8924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6" name="Control 16" hidden="1">
          <a:extLst>
            <a:ext uri="{63B3BB69-23CF-44E3-9099-C40C66FF867C}">
              <a14:compatExt xmlns:a14="http://schemas.microsoft.com/office/drawing/2010/main" spid="_x0000_s30736"/>
            </a:ext>
            <a:ext uri="{FF2B5EF4-FFF2-40B4-BE49-F238E27FC236}">
              <a16:creationId xmlns:a16="http://schemas.microsoft.com/office/drawing/2014/main" id="{00000000-0008-0000-0900-000010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0" name="Imagen 9">
          <a:hlinkClick xmlns:r="http://schemas.openxmlformats.org/officeDocument/2006/relationships" r:id="rId10"/>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00012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38" name="Control 18" hidden="1">
          <a:extLst>
            <a:ext uri="{63B3BB69-23CF-44E3-9099-C40C66FF867C}">
              <a14:compatExt xmlns:a14="http://schemas.microsoft.com/office/drawing/2010/main" spid="_x0000_s30738"/>
            </a:ext>
            <a:ext uri="{FF2B5EF4-FFF2-40B4-BE49-F238E27FC236}">
              <a16:creationId xmlns:a16="http://schemas.microsoft.com/office/drawing/2014/main" id="{00000000-0008-0000-0900-000012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1" name="Imagen 10">
          <a:hlinkClick xmlns:r="http://schemas.openxmlformats.org/officeDocument/2006/relationships" r:id="rId11"/>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1210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0" name="Control 20" hidden="1">
          <a:extLst>
            <a:ext uri="{63B3BB69-23CF-44E3-9099-C40C66FF867C}">
              <a14:compatExt xmlns:a14="http://schemas.microsoft.com/office/drawing/2010/main" spid="_x0000_s30740"/>
            </a:ext>
            <a:ext uri="{FF2B5EF4-FFF2-40B4-BE49-F238E27FC236}">
              <a16:creationId xmlns:a16="http://schemas.microsoft.com/office/drawing/2014/main" id="{00000000-0008-0000-0900-000014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2" name="Imagen 11">
          <a:hlinkClick xmlns:r="http://schemas.openxmlformats.org/officeDocument/2006/relationships" r:id="rId12"/>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26873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2" name="Control 22" hidden="1">
          <a:extLst>
            <a:ext uri="{63B3BB69-23CF-44E3-9099-C40C66FF867C}">
              <a14:compatExt xmlns:a14="http://schemas.microsoft.com/office/drawing/2010/main" spid="_x0000_s30742"/>
            </a:ext>
            <a:ext uri="{FF2B5EF4-FFF2-40B4-BE49-F238E27FC236}">
              <a16:creationId xmlns:a16="http://schemas.microsoft.com/office/drawing/2014/main" id="{00000000-0008-0000-0900-000016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3" name="Imagen 12">
          <a:hlinkClick xmlns:r="http://schemas.openxmlformats.org/officeDocument/2006/relationships" r:id="rId13"/>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3763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sp macro="" textlink="">
      <xdr:nvSpPr>
        <xdr:cNvPr id="30744" name="Control 24" hidden="1">
          <a:extLst>
            <a:ext uri="{63B3BB69-23CF-44E3-9099-C40C66FF867C}">
              <a14:compatExt xmlns:a14="http://schemas.microsoft.com/office/drawing/2010/main" spid="_x0000_s30744"/>
            </a:ext>
            <a:ext uri="{FF2B5EF4-FFF2-40B4-BE49-F238E27FC236}">
              <a16:creationId xmlns:a16="http://schemas.microsoft.com/office/drawing/2014/main" id="{00000000-0008-0000-0900-00001878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2</xdr:row>
      <xdr:rowOff>0</xdr:rowOff>
    </xdr:from>
    <xdr:to>
      <xdr:col>9</xdr:col>
      <xdr:colOff>152400</xdr:colOff>
      <xdr:row>2</xdr:row>
      <xdr:rowOff>152400</xdr:rowOff>
    </xdr:to>
    <xdr:pic>
      <xdr:nvPicPr>
        <xdr:cNvPr id="14" name="Imagen 13">
          <a:hlinkClick xmlns:r="http://schemas.openxmlformats.org/officeDocument/2006/relationships" r:id="rId14"/>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148399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5" name="Control 2">
          <a:extLst>
            <a:ext uri="{FF2B5EF4-FFF2-40B4-BE49-F238E27FC236}">
              <a16:creationId xmlns:a16="http://schemas.microsoft.com/office/drawing/2014/main" id="{00000000-0008-0000-0900-00000F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6" name="Control 4">
          <a:extLst>
            <a:ext uri="{FF2B5EF4-FFF2-40B4-BE49-F238E27FC236}">
              <a16:creationId xmlns:a16="http://schemas.microsoft.com/office/drawing/2014/main" id="{00000000-0008-0000-0900-000010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7" name="Control 6">
          <a:extLst>
            <a:ext uri="{FF2B5EF4-FFF2-40B4-BE49-F238E27FC236}">
              <a16:creationId xmlns:a16="http://schemas.microsoft.com/office/drawing/2014/main" id="{00000000-0008-0000-0900-000011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8" name="Control 8">
          <a:extLst>
            <a:ext uri="{FF2B5EF4-FFF2-40B4-BE49-F238E27FC236}">
              <a16:creationId xmlns:a16="http://schemas.microsoft.com/office/drawing/2014/main" id="{00000000-0008-0000-0900-000012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19" name="Control 10">
          <a:extLst>
            <a:ext uri="{FF2B5EF4-FFF2-40B4-BE49-F238E27FC236}">
              <a16:creationId xmlns:a16="http://schemas.microsoft.com/office/drawing/2014/main" id="{00000000-0008-0000-0900-000013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0" name="Control 12">
          <a:extLst>
            <a:ext uri="{FF2B5EF4-FFF2-40B4-BE49-F238E27FC236}">
              <a16:creationId xmlns:a16="http://schemas.microsoft.com/office/drawing/2014/main" id="{00000000-0008-0000-0900-000014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1" name="Control 14">
          <a:extLst>
            <a:ext uri="{FF2B5EF4-FFF2-40B4-BE49-F238E27FC236}">
              <a16:creationId xmlns:a16="http://schemas.microsoft.com/office/drawing/2014/main" id="{00000000-0008-0000-0900-000015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2" name="Control 16">
          <a:extLst>
            <a:ext uri="{FF2B5EF4-FFF2-40B4-BE49-F238E27FC236}">
              <a16:creationId xmlns:a16="http://schemas.microsoft.com/office/drawing/2014/main" id="{00000000-0008-0000-0900-000016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3" name="Control 18">
          <a:extLst>
            <a:ext uri="{FF2B5EF4-FFF2-40B4-BE49-F238E27FC236}">
              <a16:creationId xmlns:a16="http://schemas.microsoft.com/office/drawing/2014/main" id="{00000000-0008-0000-0900-000017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4" name="Control 20">
          <a:extLst>
            <a:ext uri="{FF2B5EF4-FFF2-40B4-BE49-F238E27FC236}">
              <a16:creationId xmlns:a16="http://schemas.microsoft.com/office/drawing/2014/main" id="{00000000-0008-0000-0900-000018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5" name="Control 22">
          <a:extLst>
            <a:ext uri="{FF2B5EF4-FFF2-40B4-BE49-F238E27FC236}">
              <a16:creationId xmlns:a16="http://schemas.microsoft.com/office/drawing/2014/main" id="{00000000-0008-0000-0900-000019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254000</xdr:colOff>
      <xdr:row>3</xdr:row>
      <xdr:rowOff>88900</xdr:rowOff>
    </xdr:to>
    <xdr:pic>
      <xdr:nvPicPr>
        <xdr:cNvPr id="26" name="Control 24">
          <a:extLst>
            <a:ext uri="{FF2B5EF4-FFF2-40B4-BE49-F238E27FC236}">
              <a16:creationId xmlns:a16="http://schemas.microsoft.com/office/drawing/2014/main" id="{00000000-0008-0000-0900-00001A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25500" y="330200"/>
          <a:ext cx="254000" cy="254000"/>
        </a:xfrm>
        <a:prstGeom prst="rect">
          <a:avLst/>
        </a:prstGeom>
        <a:noFill/>
        <a:ln w="9525">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OCIO20/Documents/Actualizacion%202023/gestion%20del%20ries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ormato seguimiento"/>
      <sheetName val="2 Instructivo "/>
      <sheetName val="Hoja1"/>
      <sheetName val="Hoja2"/>
    </sheetNames>
    <sheetDataSet>
      <sheetData sheetId="0">
        <row r="20">
          <cell r="G20">
            <v>18423000</v>
          </cell>
        </row>
        <row r="21">
          <cell r="G21">
            <v>16062000</v>
          </cell>
        </row>
        <row r="26">
          <cell r="G26">
            <v>70000000</v>
          </cell>
        </row>
        <row r="27">
          <cell r="G27">
            <v>35133333</v>
          </cell>
        </row>
        <row r="28">
          <cell r="G28">
            <v>16921867</v>
          </cell>
        </row>
        <row r="29">
          <cell r="G29">
            <v>17850000</v>
          </cell>
        </row>
        <row r="30">
          <cell r="G30">
            <v>18739000</v>
          </cell>
        </row>
        <row r="31">
          <cell r="G31">
            <v>11445000</v>
          </cell>
        </row>
        <row r="32">
          <cell r="G32">
            <v>15225000</v>
          </cell>
        </row>
        <row r="33">
          <cell r="G33">
            <v>200000000</v>
          </cell>
        </row>
        <row r="34">
          <cell r="G34">
            <v>32400000</v>
          </cell>
        </row>
        <row r="35">
          <cell r="G35">
            <v>14400000</v>
          </cell>
        </row>
        <row r="36">
          <cell r="G36">
            <v>103503114</v>
          </cell>
        </row>
        <row r="37">
          <cell r="G37">
            <v>92776643</v>
          </cell>
        </row>
        <row r="39">
          <cell r="G39">
            <v>18739000</v>
          </cell>
        </row>
        <row r="40">
          <cell r="G40">
            <v>15225000</v>
          </cell>
        </row>
        <row r="41">
          <cell r="G41">
            <v>5950228</v>
          </cell>
        </row>
        <row r="42">
          <cell r="G42">
            <v>18739000</v>
          </cell>
        </row>
        <row r="43">
          <cell r="G43">
            <v>23973333</v>
          </cell>
        </row>
        <row r="44">
          <cell r="G44">
            <v>17850000</v>
          </cell>
        </row>
        <row r="45">
          <cell r="G45">
            <v>400000000</v>
          </cell>
        </row>
        <row r="46">
          <cell r="G46">
            <v>21594467</v>
          </cell>
        </row>
        <row r="47">
          <cell r="G47">
            <v>28800000</v>
          </cell>
        </row>
        <row r="48">
          <cell r="G48">
            <v>14329000</v>
          </cell>
        </row>
        <row r="49">
          <cell r="G49">
            <v>16062000</v>
          </cell>
        </row>
        <row r="50">
          <cell r="G50">
            <v>9810000</v>
          </cell>
        </row>
        <row r="51">
          <cell r="G51">
            <v>13385000</v>
          </cell>
        </row>
        <row r="58">
          <cell r="G58">
            <v>18739000</v>
          </cell>
        </row>
        <row r="59">
          <cell r="G59">
            <v>29750000</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8.vml"/><Relationship Id="rId7" Type="http://schemas.openxmlformats.org/officeDocument/2006/relationships/oleObject" Target="../embeddings/oleObject3.bin"/><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
  <sheetViews>
    <sheetView showGridLines="0" topLeftCell="C1" workbookViewId="0">
      <selection activeCell="D1" sqref="D1"/>
    </sheetView>
  </sheetViews>
  <sheetFormatPr baseColWidth="10" defaultColWidth="10" defaultRowHeight="12.95" customHeight="1"/>
  <cols>
    <col min="1" max="1" width="2" customWidth="1"/>
    <col min="2" max="4" width="33.42578125" customWidth="1"/>
  </cols>
  <sheetData>
    <row r="3" spans="2:4" ht="50.1" customHeight="1">
      <c r="B3" s="449" t="s">
        <v>0</v>
      </c>
      <c r="C3" s="450"/>
      <c r="D3" s="450"/>
    </row>
    <row r="7" spans="2:4" ht="18">
      <c r="B7" s="1" t="s">
        <v>1</v>
      </c>
      <c r="C7" s="1" t="s">
        <v>2</v>
      </c>
      <c r="D7" s="1" t="s">
        <v>3</v>
      </c>
    </row>
    <row r="9" spans="2:4" ht="15">
      <c r="B9" s="2" t="s">
        <v>4</v>
      </c>
      <c r="C9" s="2"/>
      <c r="D9" s="2"/>
    </row>
    <row r="10" spans="2:4" ht="15">
      <c r="B10" s="3"/>
      <c r="C10" s="3" t="s">
        <v>5</v>
      </c>
      <c r="D10" s="4" t="s">
        <v>4</v>
      </c>
    </row>
    <row r="11" spans="2:4" ht="15">
      <c r="B11" s="2" t="s">
        <v>62</v>
      </c>
      <c r="C11" s="2"/>
      <c r="D11" s="2"/>
    </row>
    <row r="12" spans="2:4" ht="15">
      <c r="B12" s="3"/>
      <c r="C12" s="3" t="s">
        <v>5</v>
      </c>
      <c r="D12" s="4" t="s">
        <v>62</v>
      </c>
    </row>
    <row r="13" spans="2:4" ht="15">
      <c r="B13" s="2" t="s">
        <v>89</v>
      </c>
      <c r="C13" s="2"/>
      <c r="D13" s="2"/>
    </row>
    <row r="14" spans="2:4" ht="15">
      <c r="B14" s="3"/>
      <c r="C14" s="3" t="s">
        <v>5</v>
      </c>
      <c r="D14" s="4" t="s">
        <v>89</v>
      </c>
    </row>
    <row r="15" spans="2:4" ht="15">
      <c r="B15" s="2" t="s">
        <v>110</v>
      </c>
      <c r="C15" s="2"/>
      <c r="D15" s="2"/>
    </row>
    <row r="16" spans="2:4" ht="15">
      <c r="B16" s="3"/>
      <c r="C16" s="3" t="s">
        <v>5</v>
      </c>
      <c r="D16" s="4" t="s">
        <v>110</v>
      </c>
    </row>
    <row r="17" spans="2:4" ht="15">
      <c r="B17" s="2" t="s">
        <v>148</v>
      </c>
      <c r="C17" s="2"/>
      <c r="D17" s="2"/>
    </row>
    <row r="18" spans="2:4" ht="15">
      <c r="B18" s="3"/>
      <c r="C18" s="3" t="s">
        <v>5</v>
      </c>
      <c r="D18" s="4" t="s">
        <v>148</v>
      </c>
    </row>
    <row r="19" spans="2:4" ht="15">
      <c r="B19" s="2" t="s">
        <v>165</v>
      </c>
      <c r="C19" s="2"/>
      <c r="D19" s="2"/>
    </row>
    <row r="20" spans="2:4" ht="15">
      <c r="B20" s="3"/>
      <c r="C20" s="3" t="s">
        <v>5</v>
      </c>
      <c r="D20" s="4" t="s">
        <v>165</v>
      </c>
    </row>
    <row r="21" spans="2:4" ht="15">
      <c r="B21" s="2" t="s">
        <v>181</v>
      </c>
      <c r="C21" s="2"/>
      <c r="D21" s="2"/>
    </row>
    <row r="22" spans="2:4" ht="15">
      <c r="B22" s="3"/>
      <c r="C22" s="3" t="s">
        <v>5</v>
      </c>
      <c r="D22" s="4" t="s">
        <v>181</v>
      </c>
    </row>
    <row r="23" spans="2:4" ht="15">
      <c r="B23" s="2" t="s">
        <v>197</v>
      </c>
      <c r="C23" s="2"/>
      <c r="D23" s="2"/>
    </row>
    <row r="24" spans="2:4" ht="15">
      <c r="B24" s="3"/>
      <c r="C24" s="3" t="s">
        <v>5</v>
      </c>
      <c r="D24" s="4" t="s">
        <v>197</v>
      </c>
    </row>
  </sheetData>
  <mergeCells count="1">
    <mergeCell ref="B3:D3"/>
  </mergeCells>
  <hyperlinks>
    <hyperlink ref="D10" location="'Agua Potable'!R1C1" display="Agua Potable"/>
    <hyperlink ref="D12" location="'Saneamiento Básico'!R1C1" display="Saneamiento Básico"/>
    <hyperlink ref="D14" location="'PGIR'!R1C1" display="PGIR"/>
    <hyperlink ref="D16" location="'SIMAP'!R1C1" display="SIMAP"/>
    <hyperlink ref="D18" location="'SIGAM'!R1C1" display="SIGAM"/>
    <hyperlink ref="D20" location="'Educacion ambiental'!R1C1" display="Educacion ambiental"/>
    <hyperlink ref="D22" location="'CambioClimatico'!R1C1" display="CambioClimatico"/>
    <hyperlink ref="D24" location="'Gestión del Riesgo'!R1C1" display="Gestión del Riesg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E29"/>
  <sheetViews>
    <sheetView tabSelected="1" workbookViewId="0">
      <selection activeCell="D11" sqref="D11"/>
    </sheetView>
  </sheetViews>
  <sheetFormatPr baseColWidth="10" defaultRowHeight="12.75"/>
  <cols>
    <col min="2" max="2" width="30.42578125" customWidth="1"/>
    <col min="3" max="3" width="19.42578125" customWidth="1"/>
    <col min="4" max="4" width="42.140625" customWidth="1"/>
    <col min="5" max="5" width="21.85546875" customWidth="1"/>
    <col min="7" max="7" width="21.7109375" customWidth="1"/>
    <col min="11" max="11" width="13.7109375" bestFit="1" customWidth="1"/>
  </cols>
  <sheetData>
    <row r="6" spans="2:5" ht="12.75" customHeight="1">
      <c r="B6" s="1040" t="s">
        <v>263</v>
      </c>
      <c r="C6" s="1040" t="s">
        <v>264</v>
      </c>
      <c r="D6" s="1040" t="s">
        <v>265</v>
      </c>
      <c r="E6" s="1040" t="s">
        <v>266</v>
      </c>
    </row>
    <row r="7" spans="2:5">
      <c r="B7" s="1041"/>
      <c r="C7" s="1041"/>
      <c r="D7" s="1041"/>
      <c r="E7" s="1041"/>
    </row>
    <row r="8" spans="2:5" ht="99.95" customHeight="1">
      <c r="B8" s="74">
        <v>490</v>
      </c>
      <c r="C8" s="75">
        <v>44992</v>
      </c>
      <c r="D8" s="76" t="s">
        <v>267</v>
      </c>
      <c r="E8" s="77">
        <v>500000000</v>
      </c>
    </row>
    <row r="9" spans="2:5" ht="99.95" customHeight="1">
      <c r="B9" s="78">
        <v>493</v>
      </c>
      <c r="C9" s="79">
        <v>44992</v>
      </c>
      <c r="D9" s="80" t="s">
        <v>268</v>
      </c>
      <c r="E9" s="77">
        <v>953767829</v>
      </c>
    </row>
    <row r="10" spans="2:5" ht="99.95" customHeight="1">
      <c r="B10" s="78">
        <v>450</v>
      </c>
      <c r="C10" s="81">
        <v>44988</v>
      </c>
      <c r="D10" s="82" t="s">
        <v>269</v>
      </c>
      <c r="E10" s="83">
        <v>8467162275</v>
      </c>
    </row>
    <row r="11" spans="2:5" ht="99.95" customHeight="1">
      <c r="B11" s="84">
        <v>4407</v>
      </c>
      <c r="C11" s="85">
        <v>44895</v>
      </c>
      <c r="D11" s="86" t="s">
        <v>270</v>
      </c>
      <c r="E11" s="84" t="s">
        <v>271</v>
      </c>
    </row>
    <row r="12" spans="2:5" ht="99.95" customHeight="1">
      <c r="B12" s="84"/>
      <c r="C12" s="84"/>
      <c r="D12" s="86" t="s">
        <v>272</v>
      </c>
      <c r="E12" s="70">
        <v>5865281198</v>
      </c>
    </row>
    <row r="13" spans="2:5" ht="99.95" customHeight="1">
      <c r="B13" s="84"/>
      <c r="C13" s="84"/>
      <c r="D13" s="84" t="s">
        <v>273</v>
      </c>
      <c r="E13" s="70">
        <v>4052000000</v>
      </c>
    </row>
    <row r="14" spans="2:5" ht="99.95" customHeight="1">
      <c r="C14" s="98" t="s">
        <v>361</v>
      </c>
      <c r="D14" s="96" t="s">
        <v>360</v>
      </c>
      <c r="E14" s="97">
        <v>3480738926</v>
      </c>
    </row>
    <row r="15" spans="2:5" ht="99.95" customHeight="1"/>
    <row r="16" spans="2:5" ht="99.95" customHeight="1"/>
    <row r="17" ht="99.95" customHeight="1"/>
    <row r="18" ht="99.95" customHeight="1"/>
    <row r="19" ht="99.95" customHeight="1"/>
    <row r="20" ht="99.95" customHeight="1"/>
    <row r="21" ht="99.95" customHeight="1"/>
    <row r="22" ht="99.95" customHeight="1"/>
    <row r="23" ht="99.95" customHeight="1"/>
    <row r="24" ht="99.95" customHeight="1"/>
    <row r="25" ht="99.95" customHeight="1"/>
    <row r="26" ht="99.95" customHeight="1"/>
    <row r="27" ht="99.95" customHeight="1"/>
    <row r="28" ht="99.95" customHeight="1"/>
    <row r="29" ht="99.95" customHeight="1"/>
  </sheetData>
  <mergeCells count="4">
    <mergeCell ref="B6:B7"/>
    <mergeCell ref="C6:C7"/>
    <mergeCell ref="D6:D7"/>
    <mergeCell ref="E6: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40"/>
  <sheetViews>
    <sheetView topLeftCell="A36" workbookViewId="0">
      <selection activeCell="E37" sqref="E37:N48"/>
    </sheetView>
  </sheetViews>
  <sheetFormatPr baseColWidth="10" defaultRowHeight="12.75"/>
  <cols>
    <col min="2" max="2" width="15" customWidth="1"/>
    <col min="4" max="4" width="44.42578125" customWidth="1"/>
  </cols>
  <sheetData>
    <row r="4" spans="2:4" ht="30">
      <c r="B4" s="90" t="s">
        <v>293</v>
      </c>
      <c r="C4" s="91" t="s">
        <v>20</v>
      </c>
      <c r="D4" s="91" t="s">
        <v>294</v>
      </c>
    </row>
    <row r="5" spans="2:4" ht="71.25">
      <c r="B5" s="87" t="s">
        <v>274</v>
      </c>
      <c r="C5" s="88">
        <v>25200000</v>
      </c>
      <c r="D5" s="89" t="s">
        <v>291</v>
      </c>
    </row>
    <row r="6" spans="2:4" ht="71.25">
      <c r="B6" s="87" t="s">
        <v>275</v>
      </c>
      <c r="C6" s="88">
        <v>44450000</v>
      </c>
      <c r="D6" s="89" t="s">
        <v>291</v>
      </c>
    </row>
    <row r="7" spans="2:4" ht="71.25">
      <c r="B7" s="87" t="s">
        <v>276</v>
      </c>
      <c r="C7" s="88">
        <v>26250000</v>
      </c>
      <c r="D7" s="89" t="s">
        <v>291</v>
      </c>
    </row>
    <row r="8" spans="2:4" ht="71.25">
      <c r="B8" s="87" t="s">
        <v>277</v>
      </c>
      <c r="C8" s="88">
        <v>17850000</v>
      </c>
      <c r="D8" s="89" t="s">
        <v>291</v>
      </c>
    </row>
    <row r="9" spans="2:4" ht="71.25">
      <c r="B9" s="87" t="s">
        <v>278</v>
      </c>
      <c r="C9" s="88">
        <v>33250000</v>
      </c>
      <c r="D9" s="89" t="s">
        <v>291</v>
      </c>
    </row>
    <row r="10" spans="2:4" ht="71.25">
      <c r="B10" s="87" t="s">
        <v>279</v>
      </c>
      <c r="C10" s="88">
        <v>28000000</v>
      </c>
      <c r="D10" s="89" t="s">
        <v>291</v>
      </c>
    </row>
    <row r="11" spans="2:4" ht="57">
      <c r="B11" s="87" t="s">
        <v>280</v>
      </c>
      <c r="C11" s="88">
        <v>11445000</v>
      </c>
      <c r="D11" s="89" t="s">
        <v>292</v>
      </c>
    </row>
    <row r="12" spans="2:4" ht="71.25">
      <c r="B12" s="87" t="s">
        <v>281</v>
      </c>
      <c r="C12" s="88">
        <v>33250000</v>
      </c>
      <c r="D12" s="89" t="s">
        <v>291</v>
      </c>
    </row>
    <row r="13" spans="2:4" ht="71.25">
      <c r="B13" s="87" t="s">
        <v>242</v>
      </c>
      <c r="C13" s="88">
        <v>33250000</v>
      </c>
      <c r="D13" s="89" t="s">
        <v>291</v>
      </c>
    </row>
    <row r="14" spans="2:4" ht="57">
      <c r="B14" s="87" t="s">
        <v>244</v>
      </c>
      <c r="C14" s="88">
        <v>14329000</v>
      </c>
      <c r="D14" s="89" t="s">
        <v>292</v>
      </c>
    </row>
    <row r="15" spans="2:4" ht="71.25">
      <c r="B15" s="87" t="s">
        <v>245</v>
      </c>
      <c r="C15" s="88">
        <v>29750000</v>
      </c>
      <c r="D15" s="89" t="s">
        <v>291</v>
      </c>
    </row>
    <row r="16" spans="2:4" ht="57">
      <c r="B16" s="87" t="s">
        <v>247</v>
      </c>
      <c r="C16" s="88">
        <v>13650000</v>
      </c>
      <c r="D16" s="89" t="s">
        <v>292</v>
      </c>
    </row>
    <row r="17" spans="2:4" ht="71.25">
      <c r="B17" s="87" t="s">
        <v>248</v>
      </c>
      <c r="C17" s="88">
        <v>29750000</v>
      </c>
      <c r="D17" s="89" t="s">
        <v>291</v>
      </c>
    </row>
    <row r="18" spans="2:4" ht="71.25">
      <c r="B18" s="87" t="s">
        <v>249</v>
      </c>
      <c r="C18" s="88">
        <v>18739000</v>
      </c>
      <c r="D18" s="89" t="s">
        <v>291</v>
      </c>
    </row>
    <row r="19" spans="2:4" ht="57">
      <c r="B19" s="87" t="s">
        <v>250</v>
      </c>
      <c r="C19" s="88">
        <v>11445000</v>
      </c>
      <c r="D19" s="89" t="s">
        <v>292</v>
      </c>
    </row>
    <row r="20" spans="2:4" ht="71.25">
      <c r="B20" s="87" t="s">
        <v>251</v>
      </c>
      <c r="C20" s="88">
        <v>26460000</v>
      </c>
      <c r="D20" s="89" t="s">
        <v>291</v>
      </c>
    </row>
    <row r="21" spans="2:4" ht="71.25">
      <c r="B21" s="87" t="s">
        <v>252</v>
      </c>
      <c r="C21" s="88">
        <v>18690000</v>
      </c>
      <c r="D21" s="89" t="s">
        <v>291</v>
      </c>
    </row>
    <row r="22" spans="2:4" ht="57">
      <c r="B22" s="87" t="s">
        <v>253</v>
      </c>
      <c r="C22" s="88">
        <v>14329000</v>
      </c>
      <c r="D22" s="89" t="s">
        <v>292</v>
      </c>
    </row>
    <row r="23" spans="2:4" ht="71.25">
      <c r="B23" s="87" t="s">
        <v>254</v>
      </c>
      <c r="C23" s="88">
        <v>16062000</v>
      </c>
      <c r="D23" s="89" t="s">
        <v>291</v>
      </c>
    </row>
    <row r="24" spans="2:4" ht="71.25">
      <c r="B24" s="87" t="s">
        <v>255</v>
      </c>
      <c r="C24" s="88">
        <v>16062000</v>
      </c>
      <c r="D24" s="89" t="s">
        <v>291</v>
      </c>
    </row>
    <row r="25" spans="2:4" ht="71.25">
      <c r="B25" s="87" t="s">
        <v>282</v>
      </c>
      <c r="C25" s="88">
        <v>26460000</v>
      </c>
      <c r="D25" s="89" t="s">
        <v>291</v>
      </c>
    </row>
    <row r="26" spans="2:4" ht="71.25">
      <c r="B26" s="87" t="s">
        <v>283</v>
      </c>
      <c r="C26" s="88">
        <v>17400000</v>
      </c>
      <c r="D26" s="89" t="s">
        <v>291</v>
      </c>
    </row>
    <row r="27" spans="2:4" ht="57">
      <c r="B27" s="87" t="s">
        <v>284</v>
      </c>
      <c r="C27" s="88">
        <v>14329000</v>
      </c>
      <c r="D27" s="89" t="s">
        <v>292</v>
      </c>
    </row>
    <row r="28" spans="2:4" ht="71.25">
      <c r="B28" s="87" t="s">
        <v>285</v>
      </c>
      <c r="C28" s="88">
        <v>18739000</v>
      </c>
      <c r="D28" s="89" t="s">
        <v>291</v>
      </c>
    </row>
    <row r="29" spans="2:4" ht="71.25">
      <c r="B29" s="87" t="s">
        <v>286</v>
      </c>
      <c r="C29" s="88">
        <v>42000000</v>
      </c>
      <c r="D29" s="89" t="s">
        <v>291</v>
      </c>
    </row>
    <row r="30" spans="2:4" ht="57">
      <c r="B30" s="87" t="s">
        <v>287</v>
      </c>
      <c r="C30" s="88">
        <v>12282000</v>
      </c>
      <c r="D30" s="89" t="s">
        <v>292</v>
      </c>
    </row>
    <row r="31" spans="2:4" ht="71.25">
      <c r="B31" s="87" t="s">
        <v>288</v>
      </c>
      <c r="C31" s="88">
        <v>18739000</v>
      </c>
      <c r="D31" s="89" t="s">
        <v>291</v>
      </c>
    </row>
    <row r="32" spans="2:4" ht="71.25">
      <c r="B32" s="87" t="s">
        <v>289</v>
      </c>
      <c r="C32" s="88">
        <v>19200000</v>
      </c>
      <c r="D32" s="89" t="s">
        <v>291</v>
      </c>
    </row>
    <row r="33" spans="2:17" ht="71.25">
      <c r="B33" s="87" t="s">
        <v>290</v>
      </c>
      <c r="C33" s="88">
        <v>37100000</v>
      </c>
      <c r="D33" s="89" t="s">
        <v>291</v>
      </c>
    </row>
    <row r="34" spans="2:17" ht="71.25">
      <c r="B34" s="102" t="s">
        <v>289</v>
      </c>
      <c r="C34" s="99">
        <v>19200000</v>
      </c>
      <c r="D34" s="89" t="s">
        <v>291</v>
      </c>
    </row>
    <row r="35" spans="2:17" ht="71.25">
      <c r="B35" s="100" t="s">
        <v>290</v>
      </c>
      <c r="C35" s="100">
        <v>37100000</v>
      </c>
      <c r="D35" s="89" t="s">
        <v>291</v>
      </c>
    </row>
    <row r="36" spans="2:17" ht="71.25">
      <c r="B36" s="100" t="s">
        <v>338</v>
      </c>
      <c r="C36" s="101">
        <v>31666666</v>
      </c>
      <c r="D36" s="89" t="s">
        <v>291</v>
      </c>
      <c r="F36" s="39"/>
      <c r="G36" s="39"/>
      <c r="H36" s="39"/>
      <c r="I36" s="39"/>
      <c r="J36" s="39"/>
      <c r="K36" s="39"/>
      <c r="L36" s="39"/>
      <c r="M36" s="39"/>
      <c r="N36" s="39"/>
      <c r="O36" s="39"/>
      <c r="P36" s="39"/>
      <c r="Q36" s="39"/>
    </row>
    <row r="37" spans="2:17" ht="71.25">
      <c r="B37" s="84" t="s">
        <v>339</v>
      </c>
      <c r="C37" s="84">
        <v>18270000</v>
      </c>
      <c r="D37" s="89" t="s">
        <v>291</v>
      </c>
      <c r="F37" s="40"/>
      <c r="G37" s="43"/>
      <c r="H37" s="44"/>
      <c r="I37" s="44"/>
      <c r="J37" s="43"/>
      <c r="K37" s="44"/>
      <c r="L37" s="42"/>
      <c r="M37" s="39"/>
      <c r="N37" s="39"/>
      <c r="O37" s="39"/>
      <c r="P37" s="39"/>
      <c r="Q37" s="39"/>
    </row>
    <row r="38" spans="2:17" ht="36">
      <c r="F38" s="40"/>
      <c r="G38" s="41"/>
      <c r="H38" s="40"/>
      <c r="I38" s="42"/>
      <c r="J38" s="42"/>
      <c r="K38" s="40"/>
      <c r="L38" s="43"/>
      <c r="M38" s="44"/>
      <c r="N38" s="44"/>
      <c r="O38" s="43">
        <v>37100000</v>
      </c>
      <c r="P38" s="44" t="s">
        <v>243</v>
      </c>
      <c r="Q38" s="42" t="s">
        <v>246</v>
      </c>
    </row>
    <row r="39" spans="2:17" ht="36">
      <c r="F39" s="40"/>
      <c r="G39" s="41"/>
      <c r="H39" s="40"/>
      <c r="I39" s="42"/>
      <c r="J39" s="42"/>
      <c r="K39" s="40"/>
      <c r="L39" s="43"/>
      <c r="M39" s="44"/>
      <c r="N39" s="44"/>
      <c r="O39" s="43">
        <v>31666666</v>
      </c>
      <c r="P39" s="44" t="s">
        <v>243</v>
      </c>
      <c r="Q39" s="42" t="s">
        <v>246</v>
      </c>
    </row>
    <row r="40" spans="2:17">
      <c r="F40" s="40"/>
      <c r="G40" s="41"/>
      <c r="H40" s="40"/>
      <c r="I40" s="42"/>
      <c r="J40" s="42"/>
      <c r="K40" s="40"/>
      <c r="L40" s="43"/>
      <c r="M40" s="39"/>
      <c r="N40" s="39"/>
      <c r="O40" s="39"/>
      <c r="P40" s="39"/>
      <c r="Q40" s="39"/>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topLeftCell="A18" workbookViewId="0">
      <selection activeCell="H16" sqref="H16"/>
    </sheetView>
  </sheetViews>
  <sheetFormatPr baseColWidth="10" defaultRowHeight="12.75"/>
  <cols>
    <col min="2" max="2" width="15.7109375" customWidth="1"/>
    <col min="3" max="3" width="14.140625" bestFit="1" customWidth="1"/>
    <col min="4" max="4" width="24.42578125" customWidth="1"/>
  </cols>
  <sheetData>
    <row r="1" spans="2:4">
      <c r="B1" s="1042" t="s">
        <v>377</v>
      </c>
      <c r="C1" s="1043"/>
      <c r="D1" s="1043"/>
    </row>
    <row r="2" spans="2:4" ht="14.25">
      <c r="B2" s="95" t="s">
        <v>326</v>
      </c>
      <c r="C2" s="95" t="s">
        <v>327</v>
      </c>
      <c r="D2" s="95" t="s">
        <v>328</v>
      </c>
    </row>
    <row r="3" spans="2:4" ht="42.75">
      <c r="B3" s="92" t="s">
        <v>310</v>
      </c>
      <c r="C3" s="93">
        <v>5950228</v>
      </c>
      <c r="D3" s="94" t="s">
        <v>311</v>
      </c>
    </row>
    <row r="4" spans="2:4" ht="171">
      <c r="B4" s="92" t="s">
        <v>312</v>
      </c>
      <c r="C4" s="93">
        <v>14329000</v>
      </c>
      <c r="D4" s="94" t="s">
        <v>329</v>
      </c>
    </row>
    <row r="5" spans="2:4" ht="142.5">
      <c r="B5" s="92" t="s">
        <v>313</v>
      </c>
      <c r="C5" s="93">
        <v>25200000</v>
      </c>
      <c r="D5" s="94" t="s">
        <v>330</v>
      </c>
    </row>
    <row r="6" spans="2:4" ht="142.5">
      <c r="B6" s="92" t="s">
        <v>314</v>
      </c>
      <c r="C6" s="93">
        <v>22400000</v>
      </c>
      <c r="D6" s="94" t="s">
        <v>330</v>
      </c>
    </row>
    <row r="7" spans="2:4" ht="142.5">
      <c r="B7" s="92" t="s">
        <v>315</v>
      </c>
      <c r="C7" s="93">
        <v>11445000</v>
      </c>
      <c r="D7" s="94" t="s">
        <v>331</v>
      </c>
    </row>
    <row r="8" spans="2:4" ht="142.5">
      <c r="B8" s="92" t="s">
        <v>316</v>
      </c>
      <c r="C8" s="93">
        <v>18739000</v>
      </c>
      <c r="D8" s="94" t="s">
        <v>332</v>
      </c>
    </row>
    <row r="9" spans="2:4" ht="142.5">
      <c r="B9" s="92" t="s">
        <v>317</v>
      </c>
      <c r="C9" s="93">
        <v>29750000</v>
      </c>
      <c r="D9" s="94" t="s">
        <v>332</v>
      </c>
    </row>
    <row r="10" spans="2:4" ht="142.5">
      <c r="B10" s="92" t="s">
        <v>318</v>
      </c>
      <c r="C10" s="93">
        <v>14329000</v>
      </c>
      <c r="D10" s="94" t="s">
        <v>333</v>
      </c>
    </row>
    <row r="11" spans="2:4" ht="142.5">
      <c r="B11" s="92" t="s">
        <v>319</v>
      </c>
      <c r="C11" s="93">
        <v>17850000</v>
      </c>
      <c r="D11" s="94" t="s">
        <v>332</v>
      </c>
    </row>
    <row r="12" spans="2:4" ht="142.5">
      <c r="B12" s="92" t="s">
        <v>320</v>
      </c>
      <c r="C12" s="93">
        <v>17850000</v>
      </c>
      <c r="D12" s="94" t="s">
        <v>332</v>
      </c>
    </row>
    <row r="13" spans="2:4" ht="142.5">
      <c r="B13" s="92" t="s">
        <v>321</v>
      </c>
      <c r="C13" s="93">
        <v>18739000</v>
      </c>
      <c r="D13" s="94" t="s">
        <v>332</v>
      </c>
    </row>
    <row r="14" spans="2:4" ht="142.5">
      <c r="B14" s="92" t="s">
        <v>322</v>
      </c>
      <c r="C14" s="93">
        <v>12282000</v>
      </c>
      <c r="D14" s="94" t="s">
        <v>334</v>
      </c>
    </row>
    <row r="15" spans="2:4" ht="156.75">
      <c r="B15" s="92" t="s">
        <v>323</v>
      </c>
      <c r="C15" s="93">
        <v>25500000</v>
      </c>
      <c r="D15" s="94" t="s">
        <v>335</v>
      </c>
    </row>
    <row r="16" spans="2:4" ht="156.75">
      <c r="B16" s="92" t="s">
        <v>324</v>
      </c>
      <c r="C16" s="93">
        <v>17400000</v>
      </c>
      <c r="D16" s="94" t="s">
        <v>335</v>
      </c>
    </row>
    <row r="17" spans="2:4" ht="156.75">
      <c r="B17" s="92" t="s">
        <v>325</v>
      </c>
      <c r="C17" s="93">
        <v>16062000</v>
      </c>
      <c r="D17" s="94" t="s">
        <v>335</v>
      </c>
    </row>
    <row r="18" spans="2:4" ht="14.25">
      <c r="B18" s="92"/>
      <c r="C18" s="93"/>
      <c r="D18" s="94"/>
    </row>
    <row r="19" spans="2:4">
      <c r="B19" s="40"/>
      <c r="C19" s="43"/>
      <c r="D19" s="42"/>
    </row>
    <row r="20" spans="2:4">
      <c r="B20" s="40"/>
      <c r="C20" s="43"/>
      <c r="D20" s="42"/>
    </row>
    <row r="21" spans="2:4">
      <c r="B21" s="40"/>
      <c r="C21" s="43"/>
      <c r="D21" s="42"/>
    </row>
    <row r="22" spans="2:4">
      <c r="B22" s="40"/>
      <c r="C22" s="43"/>
      <c r="D22" s="42"/>
    </row>
    <row r="23" spans="2:4">
      <c r="B23" s="40"/>
      <c r="C23" s="43"/>
      <c r="D23" s="42"/>
    </row>
    <row r="24" spans="2:4">
      <c r="B24" s="40"/>
      <c r="C24" s="43"/>
      <c r="D24" s="42"/>
    </row>
    <row r="25" spans="2:4">
      <c r="B25" s="40"/>
      <c r="C25" s="43"/>
      <c r="D25" s="42"/>
    </row>
    <row r="26" spans="2:4">
      <c r="B26" s="40"/>
      <c r="C26" s="43"/>
      <c r="D26" s="42"/>
    </row>
    <row r="27" spans="2:4">
      <c r="B27" s="47"/>
      <c r="C27" s="47"/>
      <c r="D27" s="39"/>
    </row>
    <row r="28" spans="2:4">
      <c r="B28" s="73"/>
      <c r="C28" s="45"/>
      <c r="D28" s="39"/>
    </row>
    <row r="29" spans="2:4">
      <c r="B29" s="45"/>
      <c r="C29" s="46"/>
      <c r="D29" s="39"/>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showGridLines="0" topLeftCell="J13" zoomScale="90" zoomScaleNormal="80" workbookViewId="0">
      <selection activeCell="N21" sqref="N21:N22"/>
    </sheetView>
  </sheetViews>
  <sheetFormatPr baseColWidth="10" defaultColWidth="11.42578125" defaultRowHeight="18" customHeight="1"/>
  <cols>
    <col min="1" max="1" width="68.7109375" style="71" customWidth="1"/>
    <col min="2" max="2" width="9.42578125" style="71" customWidth="1"/>
    <col min="3" max="3" width="23.140625" style="71" customWidth="1"/>
    <col min="4" max="4" width="12.140625" style="71" customWidth="1"/>
    <col min="5" max="10" width="18.85546875" style="71" customWidth="1"/>
    <col min="11" max="11" width="22.140625" style="71" customWidth="1"/>
    <col min="12" max="15" width="18.85546875" style="71" customWidth="1"/>
    <col min="16" max="16" width="11.42578125" style="71" customWidth="1"/>
    <col min="17" max="16384" width="11.42578125" style="71"/>
  </cols>
  <sheetData>
    <row r="1" spans="1:15" ht="34.5" customHeight="1">
      <c r="A1" s="1127"/>
      <c r="B1" s="1128" t="s">
        <v>392</v>
      </c>
      <c r="C1" s="1129"/>
      <c r="D1" s="1129"/>
      <c r="E1" s="1129"/>
      <c r="F1" s="1129"/>
      <c r="G1" s="1129"/>
      <c r="H1" s="1130"/>
      <c r="I1" s="1131"/>
      <c r="J1" s="1132" t="s">
        <v>393</v>
      </c>
      <c r="K1" s="1133"/>
      <c r="L1" s="1133"/>
      <c r="M1" s="1134"/>
      <c r="N1" s="1135"/>
      <c r="O1" s="1136"/>
    </row>
    <row r="2" spans="1:15" ht="37.5" customHeight="1">
      <c r="A2" s="1137"/>
      <c r="B2" s="1054"/>
      <c r="C2" s="1055"/>
      <c r="D2" s="1055"/>
      <c r="E2" s="1055"/>
      <c r="F2" s="1055"/>
      <c r="G2" s="1055"/>
      <c r="H2" s="1056"/>
      <c r="I2" s="1138"/>
      <c r="J2" s="1139" t="s">
        <v>394</v>
      </c>
      <c r="K2" s="1049"/>
      <c r="L2" s="1049"/>
      <c r="M2" s="1140"/>
      <c r="N2" s="1141"/>
      <c r="O2" s="1142"/>
    </row>
    <row r="3" spans="1:15" ht="33.75" customHeight="1">
      <c r="A3" s="1137"/>
      <c r="B3" s="1045" t="s">
        <v>395</v>
      </c>
      <c r="C3" s="1046"/>
      <c r="D3" s="1046"/>
      <c r="E3" s="1046"/>
      <c r="F3" s="1046"/>
      <c r="G3" s="1046"/>
      <c r="H3" s="1047"/>
      <c r="I3" s="1143"/>
      <c r="J3" s="1139" t="s">
        <v>396</v>
      </c>
      <c r="K3" s="1049"/>
      <c r="L3" s="1049"/>
      <c r="M3" s="1140"/>
      <c r="N3" s="1141"/>
      <c r="O3" s="1142"/>
    </row>
    <row r="4" spans="1:15" ht="38.25" customHeight="1">
      <c r="A4" s="1144"/>
      <c r="B4" s="1054"/>
      <c r="C4" s="1055"/>
      <c r="D4" s="1055"/>
      <c r="E4" s="1055"/>
      <c r="F4" s="1055"/>
      <c r="G4" s="1055"/>
      <c r="H4" s="1056"/>
      <c r="I4" s="1138"/>
      <c r="J4" s="1139" t="s">
        <v>397</v>
      </c>
      <c r="K4" s="1049"/>
      <c r="L4" s="1049"/>
      <c r="M4" s="1140"/>
      <c r="N4" s="1145"/>
      <c r="O4" s="1146"/>
    </row>
    <row r="5" spans="1:15" ht="26.25" customHeight="1">
      <c r="A5" s="1147"/>
      <c r="B5" s="1148"/>
      <c r="C5" s="1148"/>
      <c r="D5" s="1148"/>
      <c r="E5" s="1148"/>
      <c r="F5" s="1148"/>
      <c r="G5" s="1148"/>
      <c r="H5" s="1148"/>
      <c r="I5" s="1149"/>
      <c r="J5" s="1148"/>
      <c r="K5" s="1148"/>
      <c r="L5" s="1148"/>
      <c r="M5" s="1148"/>
      <c r="N5" s="1148"/>
      <c r="O5" s="1150"/>
    </row>
    <row r="6" spans="1:15" ht="35.1" customHeight="1">
      <c r="A6" s="1151" t="s">
        <v>10</v>
      </c>
      <c r="B6" s="1049"/>
      <c r="C6" s="1049"/>
      <c r="D6" s="1049"/>
      <c r="E6" s="1049"/>
      <c r="F6" s="1049"/>
      <c r="G6" s="1049"/>
      <c r="H6" s="1049"/>
      <c r="I6" s="1049"/>
      <c r="J6" s="1049"/>
      <c r="K6" s="1049"/>
      <c r="L6" s="1049"/>
      <c r="M6" s="1049"/>
      <c r="N6" s="1049"/>
      <c r="O6" s="1152"/>
    </row>
    <row r="7" spans="1:15" ht="35.1" customHeight="1" thickBot="1">
      <c r="A7" s="1153" t="s">
        <v>11</v>
      </c>
      <c r="B7" s="1154" t="s">
        <v>384</v>
      </c>
      <c r="C7" s="1155"/>
      <c r="D7" s="1155"/>
      <c r="E7" s="1155"/>
      <c r="F7" s="1155"/>
      <c r="G7" s="1155"/>
      <c r="H7" s="1155"/>
      <c r="I7" s="1155"/>
      <c r="J7" s="1155"/>
      <c r="K7" s="1155"/>
      <c r="L7" s="1155"/>
      <c r="M7" s="1155"/>
      <c r="N7" s="1155"/>
      <c r="O7" s="1156"/>
    </row>
    <row r="8" spans="1:15" ht="27.95" customHeight="1">
      <c r="A8" s="616" t="s">
        <v>12</v>
      </c>
      <c r="B8" s="617"/>
      <c r="C8" s="618"/>
      <c r="D8" s="1071" t="s">
        <v>13</v>
      </c>
      <c r="E8" s="1072"/>
      <c r="F8" s="1072"/>
      <c r="G8" s="1072"/>
      <c r="H8" s="1072"/>
      <c r="I8" s="1072"/>
      <c r="J8" s="1072"/>
      <c r="K8" s="1072"/>
      <c r="L8" s="1072"/>
      <c r="M8" s="1072"/>
      <c r="N8" s="1072"/>
      <c r="O8" s="1073"/>
    </row>
    <row r="9" spans="1:15" ht="27.95" customHeight="1">
      <c r="A9" s="1074" t="s">
        <v>14</v>
      </c>
      <c r="B9" s="1075"/>
      <c r="C9" s="1075"/>
      <c r="D9" s="1075"/>
      <c r="E9" s="1075"/>
      <c r="F9" s="1075"/>
      <c r="G9" s="1157" t="s">
        <v>15</v>
      </c>
      <c r="H9" s="1158"/>
      <c r="I9" s="1158"/>
      <c r="J9" s="1158"/>
      <c r="K9" s="664" t="s">
        <v>16</v>
      </c>
      <c r="L9" s="1159"/>
      <c r="M9" s="1159"/>
      <c r="N9" s="1159"/>
      <c r="O9" s="1160"/>
    </row>
    <row r="10" spans="1:15" ht="27.95" customHeight="1">
      <c r="A10" s="1082" t="s">
        <v>17</v>
      </c>
      <c r="B10" s="1083"/>
      <c r="C10" s="1083"/>
      <c r="D10" s="1083"/>
      <c r="E10" s="1083"/>
      <c r="F10" s="1084"/>
      <c r="G10" s="1158"/>
      <c r="H10" s="1158"/>
      <c r="I10" s="1158"/>
      <c r="J10" s="1158"/>
      <c r="K10" s="235" t="s">
        <v>18</v>
      </c>
      <c r="L10" s="1088" t="s">
        <v>19</v>
      </c>
      <c r="M10" s="1089"/>
      <c r="N10" s="1089"/>
      <c r="O10" s="443" t="s">
        <v>20</v>
      </c>
    </row>
    <row r="11" spans="1:15" ht="27.95" customHeight="1">
      <c r="A11" s="1082" t="s">
        <v>21</v>
      </c>
      <c r="B11" s="1083"/>
      <c r="C11" s="1083"/>
      <c r="D11" s="1083"/>
      <c r="E11" s="1083"/>
      <c r="F11" s="1084"/>
      <c r="G11" s="1158"/>
      <c r="H11" s="1158"/>
      <c r="I11" s="1158"/>
      <c r="J11" s="1158"/>
      <c r="K11" s="217"/>
      <c r="L11" s="1161" t="s">
        <v>229</v>
      </c>
      <c r="M11" s="1162"/>
      <c r="N11" s="1163"/>
      <c r="O11" s="1164">
        <v>643166666</v>
      </c>
    </row>
    <row r="12" spans="1:15" ht="27.95" customHeight="1">
      <c r="A12" s="1074" t="s">
        <v>22</v>
      </c>
      <c r="B12" s="1075"/>
      <c r="C12" s="1075"/>
      <c r="D12" s="1075"/>
      <c r="E12" s="1075"/>
      <c r="F12" s="1075"/>
      <c r="G12" s="1158"/>
      <c r="H12" s="1158"/>
      <c r="I12" s="1158"/>
      <c r="J12" s="1158"/>
      <c r="K12" s="217"/>
      <c r="L12" s="1161"/>
      <c r="M12" s="1162"/>
      <c r="N12" s="1163"/>
      <c r="O12" s="1164"/>
    </row>
    <row r="13" spans="1:15" ht="27.95" customHeight="1">
      <c r="A13" s="1165" t="s">
        <v>23</v>
      </c>
      <c r="B13" s="1166"/>
      <c r="C13" s="1166"/>
      <c r="D13" s="1166"/>
      <c r="E13" s="1166"/>
      <c r="F13" s="1167"/>
      <c r="G13" s="1158"/>
      <c r="H13" s="1158"/>
      <c r="I13" s="1158"/>
      <c r="J13" s="1158"/>
      <c r="K13" s="217"/>
      <c r="L13" s="1161"/>
      <c r="M13" s="1162"/>
      <c r="N13" s="1163"/>
      <c r="O13" s="1168"/>
    </row>
    <row r="14" spans="1:15" ht="27.95" customHeight="1">
      <c r="A14" s="1074" t="s">
        <v>24</v>
      </c>
      <c r="B14" s="1075"/>
      <c r="C14" s="1075"/>
      <c r="D14" s="1075"/>
      <c r="E14" s="1075"/>
      <c r="F14" s="1075"/>
      <c r="G14" s="1158"/>
      <c r="H14" s="1158"/>
      <c r="I14" s="1158"/>
      <c r="J14" s="1158"/>
      <c r="K14" s="217"/>
      <c r="L14" s="500"/>
      <c r="M14" s="500"/>
      <c r="N14" s="500"/>
      <c r="O14" s="1169"/>
    </row>
    <row r="15" spans="1:15" ht="27.95" customHeight="1" thickBot="1">
      <c r="A15" s="1170" t="s">
        <v>230</v>
      </c>
      <c r="B15" s="1171"/>
      <c r="C15" s="1110"/>
      <c r="D15" s="1110"/>
      <c r="E15" s="1110"/>
      <c r="F15" s="1111"/>
      <c r="G15" s="1172"/>
      <c r="H15" s="1172"/>
      <c r="I15" s="1172"/>
      <c r="J15" s="1172"/>
      <c r="K15" s="1173"/>
      <c r="L15" s="1174"/>
      <c r="M15" s="1174"/>
      <c r="N15" s="1174"/>
      <c r="O15" s="1175"/>
    </row>
    <row r="16" spans="1:15" ht="20.100000000000001" customHeight="1">
      <c r="A16" s="472" t="s">
        <v>25</v>
      </c>
      <c r="B16" s="475" t="s">
        <v>386</v>
      </c>
      <c r="C16" s="478" t="s">
        <v>26</v>
      </c>
      <c r="D16" s="466" t="s">
        <v>27</v>
      </c>
      <c r="E16" s="466" t="s">
        <v>28</v>
      </c>
      <c r="F16" s="466" t="s">
        <v>29</v>
      </c>
      <c r="G16" s="469"/>
      <c r="H16" s="469"/>
      <c r="I16" s="469"/>
      <c r="J16" s="469"/>
      <c r="K16" s="466" t="s">
        <v>30</v>
      </c>
      <c r="L16" s="469"/>
      <c r="M16" s="539" t="s">
        <v>31</v>
      </c>
      <c r="N16" s="540"/>
      <c r="O16" s="541"/>
    </row>
    <row r="17" spans="1:15" ht="20.100000000000001" customHeight="1">
      <c r="A17" s="473"/>
      <c r="B17" s="476"/>
      <c r="C17" s="479"/>
      <c r="D17" s="467"/>
      <c r="E17" s="467"/>
      <c r="F17" s="467"/>
      <c r="G17" s="467"/>
      <c r="H17" s="467"/>
      <c r="I17" s="467"/>
      <c r="J17" s="467"/>
      <c r="K17" s="467"/>
      <c r="L17" s="467"/>
      <c r="M17" s="542"/>
      <c r="N17" s="542"/>
      <c r="O17" s="543"/>
    </row>
    <row r="18" spans="1:15" ht="28.5" customHeight="1" thickBot="1">
      <c r="A18" s="474"/>
      <c r="B18" s="477"/>
      <c r="C18" s="480"/>
      <c r="D18" s="468"/>
      <c r="E18" s="468"/>
      <c r="F18" s="142" t="s">
        <v>32</v>
      </c>
      <c r="G18" s="142" t="s">
        <v>33</v>
      </c>
      <c r="H18" s="142" t="s">
        <v>240</v>
      </c>
      <c r="I18" s="142" t="s">
        <v>34</v>
      </c>
      <c r="J18" s="143" t="s">
        <v>35</v>
      </c>
      <c r="K18" s="142" t="s">
        <v>36</v>
      </c>
      <c r="L18" s="144" t="s">
        <v>37</v>
      </c>
      <c r="M18" s="144" t="s">
        <v>38</v>
      </c>
      <c r="N18" s="144" t="s">
        <v>39</v>
      </c>
      <c r="O18" s="145" t="s">
        <v>40</v>
      </c>
    </row>
    <row r="19" spans="1:15" ht="29.1" customHeight="1">
      <c r="A19" s="462" t="s">
        <v>41</v>
      </c>
      <c r="B19" s="119" t="s">
        <v>42</v>
      </c>
      <c r="C19" s="464" t="s">
        <v>43</v>
      </c>
      <c r="D19" s="120">
        <v>5</v>
      </c>
      <c r="E19" s="131">
        <f>+F19+G19+H19+I19+J19</f>
        <v>24077817290</v>
      </c>
      <c r="F19" s="132">
        <f>1325518346+ (3068741321-500000000)+1480738926</f>
        <v>5374998593</v>
      </c>
      <c r="G19" s="133">
        <f>4052000000+ 1584404656</f>
        <v>5636404656</v>
      </c>
      <c r="H19" s="132">
        <v>7653000000</v>
      </c>
      <c r="I19" s="133">
        <v>1411771759</v>
      </c>
      <c r="J19" s="134">
        <f>2001642282+2000000000</f>
        <v>4001642282</v>
      </c>
      <c r="K19" s="121">
        <v>44927</v>
      </c>
      <c r="L19" s="158">
        <v>45291</v>
      </c>
      <c r="M19" s="453">
        <f>+D20/D19</f>
        <v>0</v>
      </c>
      <c r="N19" s="453">
        <f>+E20/E19</f>
        <v>0.82653780362663432</v>
      </c>
      <c r="O19" s="1177">
        <f>+M19*M19/N19</f>
        <v>0</v>
      </c>
    </row>
    <row r="20" spans="1:15" ht="29.1" customHeight="1" thickBot="1">
      <c r="A20" s="463"/>
      <c r="B20" s="114" t="s">
        <v>44</v>
      </c>
      <c r="C20" s="465"/>
      <c r="D20" s="428">
        <v>0</v>
      </c>
      <c r="E20" s="135">
        <f>+F20+G20+I20+J20+H20</f>
        <v>19901226219</v>
      </c>
      <c r="F20" s="117">
        <f>90025117+829226540+2952428866+1480738926+46843289+113744784</f>
        <v>5513007522</v>
      </c>
      <c r="G20" s="117">
        <f>1584404656+4052000000</f>
        <v>5636404656</v>
      </c>
      <c r="H20" s="135">
        <v>3338400000</v>
      </c>
      <c r="I20" s="139">
        <f>+I19</f>
        <v>1411771759</v>
      </c>
      <c r="J20" s="117">
        <f>2001642282+2000000000</f>
        <v>4001642282</v>
      </c>
      <c r="K20" s="116">
        <v>44927</v>
      </c>
      <c r="L20" s="140">
        <v>45291</v>
      </c>
      <c r="M20" s="451"/>
      <c r="N20" s="451"/>
      <c r="O20" s="1178"/>
    </row>
    <row r="21" spans="1:15" ht="29.1" customHeight="1">
      <c r="A21" s="493" t="s">
        <v>45</v>
      </c>
      <c r="B21" s="114" t="s">
        <v>42</v>
      </c>
      <c r="C21" s="491" t="s">
        <v>46</v>
      </c>
      <c r="D21" s="115">
        <v>13</v>
      </c>
      <c r="E21" s="136">
        <f>+F21+G21</f>
        <v>13269816253</v>
      </c>
      <c r="F21" s="135">
        <f>5734472635+188128000</f>
        <v>5922600635</v>
      </c>
      <c r="G21" s="135">
        <f>6572112706+775102912</f>
        <v>7347215618</v>
      </c>
      <c r="H21" s="135"/>
      <c r="I21" s="135"/>
      <c r="J21" s="117"/>
      <c r="K21" s="116">
        <v>44927</v>
      </c>
      <c r="L21" s="140">
        <v>45291</v>
      </c>
      <c r="M21" s="451">
        <v>1</v>
      </c>
      <c r="N21" s="451">
        <f>E22/E21</f>
        <v>0.80081304046674806</v>
      </c>
      <c r="O21" s="1177">
        <f>+M21*M21/N21</f>
        <v>1.2487309140435041</v>
      </c>
    </row>
    <row r="22" spans="1:15" ht="29.1" customHeight="1" thickBot="1">
      <c r="A22" s="494"/>
      <c r="B22" s="123" t="s">
        <v>44</v>
      </c>
      <c r="C22" s="492"/>
      <c r="D22" s="427">
        <v>22</v>
      </c>
      <c r="E22" s="159">
        <f>+F22+G22</f>
        <v>10626641900</v>
      </c>
      <c r="F22" s="160">
        <v>3625563150</v>
      </c>
      <c r="G22" s="159">
        <v>7001078750</v>
      </c>
      <c r="H22" s="160"/>
      <c r="I22" s="160"/>
      <c r="J22" s="161"/>
      <c r="K22" s="124">
        <v>44927</v>
      </c>
      <c r="L22" s="162">
        <v>45291</v>
      </c>
      <c r="M22" s="452"/>
      <c r="N22" s="452"/>
      <c r="O22" s="1178"/>
    </row>
    <row r="23" spans="1:15" ht="29.1" customHeight="1">
      <c r="A23" s="489" t="s">
        <v>47</v>
      </c>
      <c r="B23" s="147" t="s">
        <v>42</v>
      </c>
      <c r="C23" s="148"/>
      <c r="D23" s="149"/>
      <c r="E23" s="150">
        <f>+E19+E21</f>
        <v>37347633543</v>
      </c>
      <c r="F23" s="150">
        <f t="shared" ref="F23:J23" si="0">+F19+F21</f>
        <v>11297599228</v>
      </c>
      <c r="G23" s="150">
        <f t="shared" si="0"/>
        <v>12983620274</v>
      </c>
      <c r="H23" s="150">
        <f t="shared" si="0"/>
        <v>7653000000</v>
      </c>
      <c r="I23" s="150">
        <f t="shared" si="0"/>
        <v>1411771759</v>
      </c>
      <c r="J23" s="150">
        <f t="shared" si="0"/>
        <v>4001642282</v>
      </c>
      <c r="K23" s="151"/>
      <c r="L23" s="152"/>
      <c r="M23" s="453">
        <f>+(M19+M21)/2</f>
        <v>0.5</v>
      </c>
      <c r="N23" s="453">
        <f>E24/E23</f>
        <v>0.81739765610187598</v>
      </c>
      <c r="O23" s="528"/>
    </row>
    <row r="24" spans="1:15" ht="29.1" customHeight="1" thickBot="1">
      <c r="A24" s="490"/>
      <c r="B24" s="153" t="s">
        <v>44</v>
      </c>
      <c r="C24" s="154"/>
      <c r="D24" s="154"/>
      <c r="E24" s="155">
        <f>+E20+E22</f>
        <v>30527868119</v>
      </c>
      <c r="F24" s="155">
        <f t="shared" ref="F24:J24" si="1">+F20+F22</f>
        <v>9138570672</v>
      </c>
      <c r="G24" s="155">
        <f t="shared" si="1"/>
        <v>12637483406</v>
      </c>
      <c r="H24" s="155">
        <f t="shared" si="1"/>
        <v>3338400000</v>
      </c>
      <c r="I24" s="155">
        <f t="shared" si="1"/>
        <v>1411771759</v>
      </c>
      <c r="J24" s="155">
        <f t="shared" si="1"/>
        <v>4001642282</v>
      </c>
      <c r="K24" s="156"/>
      <c r="L24" s="157"/>
      <c r="M24" s="452"/>
      <c r="N24" s="452"/>
      <c r="O24" s="529"/>
    </row>
    <row r="25" spans="1:15" ht="27.95" customHeight="1" thickBot="1">
      <c r="A25" s="146" t="s">
        <v>48</v>
      </c>
      <c r="B25" s="533" t="s">
        <v>49</v>
      </c>
      <c r="C25" s="534"/>
      <c r="D25" s="535"/>
      <c r="E25" s="509" t="s">
        <v>50</v>
      </c>
      <c r="F25" s="510"/>
      <c r="G25" s="510"/>
      <c r="H25" s="510"/>
      <c r="I25" s="511"/>
      <c r="J25" s="512"/>
      <c r="K25" s="536" t="s">
        <v>51</v>
      </c>
      <c r="L25" s="537"/>
      <c r="M25" s="537"/>
      <c r="N25" s="537"/>
      <c r="O25" s="538"/>
    </row>
    <row r="26" spans="1:15" ht="30" customHeight="1">
      <c r="A26" s="488" t="s">
        <v>52</v>
      </c>
      <c r="B26" s="495" t="s">
        <v>53</v>
      </c>
      <c r="C26" s="496"/>
      <c r="D26" s="497"/>
      <c r="E26" s="495" t="s">
        <v>54</v>
      </c>
      <c r="F26" s="496"/>
      <c r="G26" s="497"/>
      <c r="H26" s="111" t="s">
        <v>55</v>
      </c>
      <c r="I26" s="111"/>
      <c r="J26" s="126">
        <v>13</v>
      </c>
      <c r="K26" s="498"/>
      <c r="L26" s="498"/>
      <c r="M26" s="498"/>
      <c r="N26" s="498"/>
      <c r="O26" s="499"/>
    </row>
    <row r="27" spans="1:15" ht="30" customHeight="1">
      <c r="A27" s="471"/>
      <c r="B27" s="484"/>
      <c r="C27" s="485"/>
      <c r="D27" s="486"/>
      <c r="E27" s="484"/>
      <c r="F27" s="485"/>
      <c r="G27" s="486"/>
      <c r="H27" s="439" t="s">
        <v>44</v>
      </c>
      <c r="I27" s="439"/>
      <c r="J27" s="127">
        <v>22</v>
      </c>
      <c r="K27" s="500"/>
      <c r="L27" s="500"/>
      <c r="M27" s="500"/>
      <c r="N27" s="500"/>
      <c r="O27" s="501"/>
    </row>
    <row r="28" spans="1:15" ht="30" customHeight="1">
      <c r="A28" s="487" t="s">
        <v>56</v>
      </c>
      <c r="B28" s="502" t="s">
        <v>57</v>
      </c>
      <c r="C28" s="482"/>
      <c r="D28" s="483"/>
      <c r="E28" s="503" t="s">
        <v>58</v>
      </c>
      <c r="F28" s="504"/>
      <c r="G28" s="505"/>
      <c r="H28" s="439" t="s">
        <v>42</v>
      </c>
      <c r="I28" s="439"/>
      <c r="J28" s="127">
        <v>5</v>
      </c>
      <c r="K28" s="530" t="s">
        <v>59</v>
      </c>
      <c r="L28" s="531"/>
      <c r="M28" s="531"/>
      <c r="N28" s="531"/>
      <c r="O28" s="532"/>
    </row>
    <row r="29" spans="1:15" ht="30" customHeight="1">
      <c r="A29" s="471"/>
      <c r="B29" s="484"/>
      <c r="C29" s="485"/>
      <c r="D29" s="486"/>
      <c r="E29" s="506"/>
      <c r="F29" s="507"/>
      <c r="G29" s="508"/>
      <c r="H29" s="439" t="s">
        <v>44</v>
      </c>
      <c r="I29" s="439"/>
      <c r="J29" s="127">
        <v>0</v>
      </c>
      <c r="K29" s="531"/>
      <c r="L29" s="531"/>
      <c r="M29" s="531"/>
      <c r="N29" s="531"/>
      <c r="O29" s="532"/>
    </row>
    <row r="30" spans="1:15" ht="30" customHeight="1">
      <c r="A30" s="487"/>
      <c r="B30" s="502"/>
      <c r="C30" s="482"/>
      <c r="D30" s="483"/>
      <c r="E30" s="502"/>
      <c r="F30" s="482"/>
      <c r="G30" s="483"/>
      <c r="H30" s="439"/>
      <c r="I30" s="439"/>
      <c r="J30" s="127"/>
      <c r="K30" s="513" t="s">
        <v>60</v>
      </c>
      <c r="L30" s="514"/>
      <c r="M30" s="514"/>
      <c r="N30" s="514"/>
      <c r="O30" s="515"/>
    </row>
    <row r="31" spans="1:15" ht="30" customHeight="1">
      <c r="A31" s="471"/>
      <c r="B31" s="484"/>
      <c r="C31" s="485"/>
      <c r="D31" s="486"/>
      <c r="E31" s="484"/>
      <c r="F31" s="485"/>
      <c r="G31" s="486"/>
      <c r="H31" s="439"/>
      <c r="I31" s="439"/>
      <c r="J31" s="127"/>
      <c r="K31" s="519"/>
      <c r="L31" s="520"/>
      <c r="M31" s="520"/>
      <c r="N31" s="520"/>
      <c r="O31" s="521"/>
    </row>
    <row r="32" spans="1:15" ht="30" customHeight="1">
      <c r="A32" s="470"/>
      <c r="B32" s="522"/>
      <c r="C32" s="482"/>
      <c r="D32" s="483"/>
      <c r="E32" s="481"/>
      <c r="F32" s="482"/>
      <c r="G32" s="483"/>
      <c r="H32" s="113"/>
      <c r="I32" s="440"/>
      <c r="J32" s="112"/>
      <c r="K32" s="513" t="s">
        <v>61</v>
      </c>
      <c r="L32" s="523"/>
      <c r="M32" s="523"/>
      <c r="N32" s="523"/>
      <c r="O32" s="524"/>
    </row>
    <row r="33" spans="1:15" ht="30" customHeight="1">
      <c r="A33" s="471"/>
      <c r="B33" s="484"/>
      <c r="C33" s="485"/>
      <c r="D33" s="486"/>
      <c r="E33" s="484"/>
      <c r="F33" s="485"/>
      <c r="G33" s="486"/>
      <c r="H33" s="113"/>
      <c r="I33" s="440"/>
      <c r="J33" s="112"/>
      <c r="K33" s="525"/>
      <c r="L33" s="526"/>
      <c r="M33" s="526"/>
      <c r="N33" s="526"/>
      <c r="O33" s="527"/>
    </row>
    <row r="34" spans="1:15" ht="30" customHeight="1">
      <c r="A34" s="470"/>
      <c r="B34" s="481"/>
      <c r="C34" s="482"/>
      <c r="D34" s="483"/>
      <c r="E34" s="481"/>
      <c r="F34" s="482"/>
      <c r="G34" s="483"/>
      <c r="H34" s="440"/>
      <c r="I34" s="440"/>
      <c r="J34" s="112"/>
      <c r="K34" s="513" t="s">
        <v>60</v>
      </c>
      <c r="L34" s="514"/>
      <c r="M34" s="514"/>
      <c r="N34" s="514"/>
      <c r="O34" s="515"/>
    </row>
    <row r="35" spans="1:15" ht="30" customHeight="1" thickBot="1">
      <c r="A35" s="471"/>
      <c r="B35" s="484"/>
      <c r="C35" s="485"/>
      <c r="D35" s="486"/>
      <c r="E35" s="484"/>
      <c r="F35" s="485"/>
      <c r="G35" s="486"/>
      <c r="H35" s="440"/>
      <c r="I35" s="440"/>
      <c r="J35" s="112"/>
      <c r="K35" s="516"/>
      <c r="L35" s="517"/>
      <c r="M35" s="517"/>
      <c r="N35" s="517"/>
      <c r="O35" s="518"/>
    </row>
    <row r="36" spans="1:15" ht="18" customHeight="1">
      <c r="A36" s="204" t="s">
        <v>241</v>
      </c>
      <c r="B36" s="204"/>
      <c r="C36" s="204"/>
      <c r="D36" s="204"/>
      <c r="E36" s="204"/>
      <c r="G36" s="204"/>
      <c r="H36" s="204"/>
      <c r="I36" s="204"/>
      <c r="J36" s="204"/>
      <c r="K36" s="204"/>
      <c r="L36" s="204"/>
      <c r="M36" s="204"/>
      <c r="N36" s="204"/>
      <c r="O36" s="204"/>
    </row>
    <row r="37" spans="1:15" ht="18" customHeight="1">
      <c r="A37" s="209" t="s">
        <v>343</v>
      </c>
      <c r="B37" s="209" t="s">
        <v>342</v>
      </c>
      <c r="C37" s="209" t="s">
        <v>344</v>
      </c>
      <c r="D37" s="209"/>
      <c r="E37" s="209"/>
      <c r="F37" s="209"/>
      <c r="G37" s="209"/>
      <c r="H37" s="209"/>
      <c r="I37" s="209"/>
      <c r="J37" s="209"/>
      <c r="K37" s="209"/>
      <c r="L37" s="209"/>
      <c r="M37" s="209"/>
      <c r="N37" s="209"/>
      <c r="O37" s="209"/>
    </row>
    <row r="38" spans="1:15" ht="18" customHeight="1">
      <c r="A38" s="209" t="s">
        <v>340</v>
      </c>
      <c r="B38" s="209" t="s">
        <v>341</v>
      </c>
      <c r="C38" s="1176">
        <v>4549741321</v>
      </c>
      <c r="D38" s="209"/>
      <c r="E38" s="209"/>
      <c r="F38" s="209"/>
      <c r="G38" s="209"/>
      <c r="H38" s="209"/>
      <c r="I38" s="209"/>
      <c r="J38" s="209"/>
      <c r="K38" s="209"/>
      <c r="L38" s="209"/>
      <c r="M38" s="209"/>
      <c r="N38" s="209"/>
      <c r="O38" s="209"/>
    </row>
    <row r="39" spans="1:15" ht="18" customHeight="1">
      <c r="B39" s="209" t="s">
        <v>345</v>
      </c>
      <c r="C39" s="72">
        <v>7653000000</v>
      </c>
    </row>
    <row r="40" spans="1:15" ht="18" customHeight="1">
      <c r="B40" s="209" t="s">
        <v>346</v>
      </c>
      <c r="C40" s="72">
        <v>509574334</v>
      </c>
    </row>
    <row r="41" spans="1:15" ht="18" customHeight="1">
      <c r="B41" s="209" t="s">
        <v>347</v>
      </c>
      <c r="C41" s="72">
        <v>916298256</v>
      </c>
    </row>
    <row r="42" spans="1:15" ht="18" customHeight="1">
      <c r="B42" s="209" t="s">
        <v>348</v>
      </c>
      <c r="C42" s="72">
        <v>1584404656</v>
      </c>
    </row>
    <row r="43" spans="1:15" ht="18" customHeight="1">
      <c r="B43" s="209" t="s">
        <v>349</v>
      </c>
      <c r="C43" s="72">
        <v>1411771759</v>
      </c>
    </row>
    <row r="44" spans="1:15" ht="18" customHeight="1">
      <c r="B44" s="209" t="s">
        <v>350</v>
      </c>
      <c r="C44" s="72">
        <v>4001642282</v>
      </c>
    </row>
    <row r="45" spans="1:15" ht="18" customHeight="1">
      <c r="A45" s="71" t="s">
        <v>351</v>
      </c>
      <c r="B45" s="71" t="s">
        <v>352</v>
      </c>
      <c r="C45" s="72">
        <v>1325518346</v>
      </c>
    </row>
    <row r="46" spans="1:15" ht="18" customHeight="1">
      <c r="A46" s="71" t="s">
        <v>353</v>
      </c>
      <c r="B46" s="71" t="s">
        <v>354</v>
      </c>
      <c r="C46" s="72">
        <v>188128000</v>
      </c>
    </row>
    <row r="47" spans="1:15" ht="18" customHeight="1">
      <c r="B47" s="71" t="s">
        <v>355</v>
      </c>
      <c r="C47" s="72">
        <v>775102912</v>
      </c>
    </row>
    <row r="49" spans="3:3" ht="18" customHeight="1">
      <c r="C49" s="400">
        <f>SUM(C38:C48)</f>
        <v>22915181866</v>
      </c>
    </row>
  </sheetData>
  <mergeCells count="74">
    <mergeCell ref="L11:N11"/>
    <mergeCell ref="L12:N12"/>
    <mergeCell ref="M16:O17"/>
    <mergeCell ref="K16:L17"/>
    <mergeCell ref="L13:N13"/>
    <mergeCell ref="L14:N14"/>
    <mergeCell ref="L15:N15"/>
    <mergeCell ref="O19:O20"/>
    <mergeCell ref="E34:G35"/>
    <mergeCell ref="K34:O35"/>
    <mergeCell ref="B30:D31"/>
    <mergeCell ref="E30:G31"/>
    <mergeCell ref="K30:O31"/>
    <mergeCell ref="B32:D33"/>
    <mergeCell ref="E32:G33"/>
    <mergeCell ref="K32:O33"/>
    <mergeCell ref="O21:O22"/>
    <mergeCell ref="O23:O24"/>
    <mergeCell ref="M19:M20"/>
    <mergeCell ref="K28:O29"/>
    <mergeCell ref="B25:D25"/>
    <mergeCell ref="K25:O25"/>
    <mergeCell ref="B26:D27"/>
    <mergeCell ref="E26:G27"/>
    <mergeCell ref="K26:O27"/>
    <mergeCell ref="B28:D29"/>
    <mergeCell ref="E28:G29"/>
    <mergeCell ref="E25:J25"/>
    <mergeCell ref="A34:A35"/>
    <mergeCell ref="A16:A18"/>
    <mergeCell ref="B16:B18"/>
    <mergeCell ref="C16:C18"/>
    <mergeCell ref="D16:D18"/>
    <mergeCell ref="B34:D35"/>
    <mergeCell ref="A30:A31"/>
    <mergeCell ref="A26:A27"/>
    <mergeCell ref="A28:A29"/>
    <mergeCell ref="A23:A24"/>
    <mergeCell ref="C21:C22"/>
    <mergeCell ref="A32:A33"/>
    <mergeCell ref="A21:A22"/>
    <mergeCell ref="A11:F11"/>
    <mergeCell ref="A19:A20"/>
    <mergeCell ref="C19:C20"/>
    <mergeCell ref="E16:E18"/>
    <mergeCell ref="F16:J17"/>
    <mergeCell ref="A13:F13"/>
    <mergeCell ref="A15:F15"/>
    <mergeCell ref="A14:F14"/>
    <mergeCell ref="A12:F12"/>
    <mergeCell ref="G9:J15"/>
    <mergeCell ref="A1:A4"/>
    <mergeCell ref="B1:H2"/>
    <mergeCell ref="J1:M1"/>
    <mergeCell ref="N1:O4"/>
    <mergeCell ref="J2:M2"/>
    <mergeCell ref="B3:H4"/>
    <mergeCell ref="J3:M3"/>
    <mergeCell ref="J4:M4"/>
    <mergeCell ref="A6:O6"/>
    <mergeCell ref="B7:O7"/>
    <mergeCell ref="B5:H5"/>
    <mergeCell ref="J5:O5"/>
    <mergeCell ref="L10:N10"/>
    <mergeCell ref="A8:C8"/>
    <mergeCell ref="D8:O8"/>
    <mergeCell ref="K9:O9"/>
    <mergeCell ref="A10:F10"/>
    <mergeCell ref="A9:F9"/>
    <mergeCell ref="M21:M22"/>
    <mergeCell ref="M23:M24"/>
    <mergeCell ref="N19:N20"/>
    <mergeCell ref="N21:N22"/>
    <mergeCell ref="N23:N24"/>
  </mergeCells>
  <phoneticPr fontId="23" type="noConversion"/>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showGridLines="0" topLeftCell="E15" workbookViewId="0">
      <selection activeCell="M21" sqref="M21:M22"/>
    </sheetView>
  </sheetViews>
  <sheetFormatPr baseColWidth="10" defaultColWidth="12.42578125" defaultRowHeight="18" customHeight="1"/>
  <cols>
    <col min="1" max="1" width="70.140625" style="5" customWidth="1"/>
    <col min="2" max="2" width="11.140625" style="5" customWidth="1"/>
    <col min="3" max="3" width="18.85546875" style="5" customWidth="1"/>
    <col min="4" max="4" width="11.140625" style="5" customWidth="1"/>
    <col min="5" max="14" width="18.85546875" style="5" customWidth="1"/>
    <col min="15" max="15" width="14.7109375" style="5" customWidth="1"/>
    <col min="16" max="16" width="18.140625" style="5" customWidth="1"/>
    <col min="17" max="17" width="15.42578125" style="5" customWidth="1"/>
    <col min="18" max="19" width="12.42578125" style="5" customWidth="1"/>
    <col min="20" max="16384" width="12.42578125" style="5"/>
  </cols>
  <sheetData>
    <row r="1" spans="1:18" ht="37.5" customHeight="1">
      <c r="A1" s="8"/>
      <c r="B1" s="647" t="s">
        <v>63</v>
      </c>
      <c r="C1" s="648"/>
      <c r="D1" s="649"/>
      <c r="E1" s="648"/>
      <c r="F1" s="648"/>
      <c r="G1" s="650"/>
      <c r="H1" s="651"/>
      <c r="I1" s="652" t="s">
        <v>6</v>
      </c>
      <c r="J1" s="458"/>
      <c r="K1" s="458"/>
      <c r="L1" s="653"/>
      <c r="M1" s="9"/>
      <c r="N1" s="10"/>
      <c r="O1" s="11"/>
      <c r="P1" s="12"/>
      <c r="Q1" s="12"/>
      <c r="R1" s="12"/>
    </row>
    <row r="2" spans="1:18" ht="33.75" customHeight="1">
      <c r="A2" s="13"/>
      <c r="B2" s="459" t="s">
        <v>7</v>
      </c>
      <c r="C2" s="460"/>
      <c r="D2" s="460"/>
      <c r="E2" s="460"/>
      <c r="F2" s="460"/>
      <c r="G2" s="460"/>
      <c r="H2" s="461"/>
      <c r="I2" s="654" t="s">
        <v>8</v>
      </c>
      <c r="J2" s="454"/>
      <c r="K2" s="454"/>
      <c r="L2" s="655"/>
      <c r="M2" s="14"/>
      <c r="N2" s="15"/>
      <c r="O2" s="11"/>
      <c r="P2" s="12"/>
      <c r="Q2" s="12"/>
      <c r="R2" s="12"/>
    </row>
    <row r="3" spans="1:18" ht="38.25" customHeight="1">
      <c r="A3" s="13"/>
      <c r="B3" s="455"/>
      <c r="C3" s="456"/>
      <c r="D3" s="456"/>
      <c r="E3" s="456"/>
      <c r="F3" s="456"/>
      <c r="G3" s="456"/>
      <c r="H3" s="457"/>
      <c r="I3" s="654" t="s">
        <v>9</v>
      </c>
      <c r="J3" s="454"/>
      <c r="K3" s="454"/>
      <c r="L3" s="655"/>
      <c r="M3" s="14"/>
      <c r="N3" s="15"/>
      <c r="O3" s="11"/>
      <c r="P3" s="12"/>
      <c r="Q3" s="12"/>
      <c r="R3" s="12"/>
    </row>
    <row r="4" spans="1:18" ht="21.75" customHeight="1" thickBot="1">
      <c r="A4" s="641"/>
      <c r="B4" s="642"/>
      <c r="C4" s="642"/>
      <c r="D4" s="643"/>
      <c r="E4" s="642"/>
      <c r="F4" s="642"/>
      <c r="G4" s="644"/>
      <c r="H4" s="642"/>
      <c r="I4" s="642"/>
      <c r="J4" s="644"/>
      <c r="K4" s="644"/>
      <c r="L4" s="642"/>
      <c r="M4" s="645"/>
      <c r="N4" s="646"/>
      <c r="O4" s="11"/>
      <c r="P4" s="12"/>
      <c r="Q4" s="12"/>
      <c r="R4" s="12"/>
    </row>
    <row r="5" spans="1:18" ht="35.1" customHeight="1">
      <c r="A5" s="608" t="s">
        <v>64</v>
      </c>
      <c r="B5" s="609"/>
      <c r="C5" s="609"/>
      <c r="D5" s="610"/>
      <c r="E5" s="609"/>
      <c r="F5" s="609"/>
      <c r="G5" s="611"/>
      <c r="H5" s="609"/>
      <c r="I5" s="609"/>
      <c r="J5" s="611"/>
      <c r="K5" s="611"/>
      <c r="L5" s="609"/>
      <c r="M5" s="609"/>
      <c r="N5" s="612"/>
      <c r="O5" s="11"/>
      <c r="P5" s="12"/>
      <c r="Q5" s="12"/>
      <c r="R5" s="12"/>
    </row>
    <row r="6" spans="1:18" ht="35.1" customHeight="1" thickBot="1">
      <c r="A6" s="16" t="s">
        <v>11</v>
      </c>
      <c r="B6" s="613" t="s">
        <v>384</v>
      </c>
      <c r="C6" s="614"/>
      <c r="D6" s="615"/>
      <c r="E6" s="614"/>
      <c r="F6" s="614"/>
      <c r="G6" s="17"/>
      <c r="H6" s="18"/>
      <c r="I6" s="18"/>
      <c r="J6" s="17"/>
      <c r="K6" s="17"/>
      <c r="L6" s="18"/>
      <c r="M6" s="18"/>
      <c r="N6" s="19"/>
      <c r="O6" s="11"/>
      <c r="P6" s="12"/>
      <c r="Q6" s="12"/>
      <c r="R6" s="12"/>
    </row>
    <row r="7" spans="1:18" s="168" customFormat="1" ht="26.1" customHeight="1" thickBot="1">
      <c r="A7" s="616" t="s">
        <v>12</v>
      </c>
      <c r="B7" s="617"/>
      <c r="C7" s="618"/>
      <c r="D7" s="619" t="s">
        <v>65</v>
      </c>
      <c r="E7" s="617"/>
      <c r="F7" s="617"/>
      <c r="G7" s="617"/>
      <c r="H7" s="617"/>
      <c r="I7" s="617"/>
      <c r="J7" s="620"/>
      <c r="K7" s="620"/>
      <c r="L7" s="620"/>
      <c r="M7" s="620"/>
      <c r="N7" s="621"/>
      <c r="O7" s="165"/>
      <c r="P7" s="167"/>
      <c r="Q7" s="167"/>
      <c r="R7" s="167"/>
    </row>
    <row r="8" spans="1:18" s="168" customFormat="1" ht="26.1" customHeight="1">
      <c r="A8" s="622" t="s">
        <v>14</v>
      </c>
      <c r="B8" s="623"/>
      <c r="C8" s="623"/>
      <c r="D8" s="624"/>
      <c r="E8" s="623"/>
      <c r="F8" s="623"/>
      <c r="G8" s="625" t="s">
        <v>66</v>
      </c>
      <c r="H8" s="626"/>
      <c r="I8" s="627"/>
      <c r="J8" s="634" t="s">
        <v>16</v>
      </c>
      <c r="K8" s="635"/>
      <c r="L8" s="635"/>
      <c r="M8" s="635"/>
      <c r="N8" s="636"/>
      <c r="O8" s="173"/>
      <c r="P8" s="167"/>
      <c r="Q8" s="167"/>
      <c r="R8" s="167"/>
    </row>
    <row r="9" spans="1:18" s="168" customFormat="1" ht="26.1" customHeight="1">
      <c r="A9" s="637" t="s">
        <v>67</v>
      </c>
      <c r="B9" s="601"/>
      <c r="C9" s="601"/>
      <c r="D9" s="602"/>
      <c r="E9" s="601"/>
      <c r="F9" s="603"/>
      <c r="G9" s="628"/>
      <c r="H9" s="629"/>
      <c r="I9" s="630"/>
      <c r="J9" s="179" t="s">
        <v>18</v>
      </c>
      <c r="K9" s="638" t="s">
        <v>19</v>
      </c>
      <c r="L9" s="639"/>
      <c r="M9" s="639"/>
      <c r="N9" s="180" t="s">
        <v>20</v>
      </c>
      <c r="O9" s="173"/>
      <c r="P9" s="166"/>
      <c r="Q9" s="167"/>
      <c r="R9" s="167"/>
    </row>
    <row r="10" spans="1:18" s="168" customFormat="1" ht="49.5" customHeight="1">
      <c r="A10" s="640" t="s">
        <v>222</v>
      </c>
      <c r="B10" s="623"/>
      <c r="C10" s="623"/>
      <c r="D10" s="624"/>
      <c r="E10" s="623"/>
      <c r="F10" s="623"/>
      <c r="G10" s="628"/>
      <c r="H10" s="629"/>
      <c r="I10" s="630"/>
      <c r="J10" s="174"/>
      <c r="K10" s="590" t="s">
        <v>229</v>
      </c>
      <c r="L10" s="591"/>
      <c r="M10" s="592"/>
      <c r="N10" s="175"/>
      <c r="O10" s="173"/>
      <c r="P10" s="167"/>
      <c r="Q10" s="167"/>
      <c r="R10" s="167"/>
    </row>
    <row r="11" spans="1:18" s="168" customFormat="1" ht="26.1" customHeight="1">
      <c r="A11" s="637" t="s">
        <v>68</v>
      </c>
      <c r="B11" s="601"/>
      <c r="C11" s="601"/>
      <c r="D11" s="602"/>
      <c r="E11" s="601"/>
      <c r="F11" s="603"/>
      <c r="G11" s="628"/>
      <c r="H11" s="629"/>
      <c r="I11" s="630"/>
      <c r="J11" s="176"/>
      <c r="K11" s="593"/>
      <c r="L11" s="594"/>
      <c r="M11" s="595"/>
      <c r="N11" s="177"/>
      <c r="O11" s="173"/>
      <c r="P11" s="167"/>
      <c r="Q11" s="167"/>
      <c r="R11" s="167"/>
    </row>
    <row r="12" spans="1:18" s="168" customFormat="1" ht="26.1" customHeight="1">
      <c r="A12" s="622" t="s">
        <v>69</v>
      </c>
      <c r="B12" s="623"/>
      <c r="C12" s="623"/>
      <c r="D12" s="624"/>
      <c r="E12" s="623"/>
      <c r="F12" s="623"/>
      <c r="G12" s="628"/>
      <c r="H12" s="629"/>
      <c r="I12" s="630"/>
      <c r="J12" s="176"/>
      <c r="K12" s="593"/>
      <c r="L12" s="594"/>
      <c r="M12" s="595"/>
      <c r="N12" s="178"/>
      <c r="O12" s="173"/>
      <c r="P12" s="167"/>
      <c r="Q12" s="167"/>
      <c r="R12" s="167"/>
    </row>
    <row r="13" spans="1:18" s="168" customFormat="1" ht="26.1" customHeight="1">
      <c r="A13" s="600" t="s">
        <v>70</v>
      </c>
      <c r="B13" s="601"/>
      <c r="C13" s="601"/>
      <c r="D13" s="602"/>
      <c r="E13" s="601"/>
      <c r="F13" s="603"/>
      <c r="G13" s="628"/>
      <c r="H13" s="629"/>
      <c r="I13" s="630"/>
      <c r="J13" s="176"/>
      <c r="K13" s="593"/>
      <c r="L13" s="594"/>
      <c r="M13" s="595"/>
      <c r="N13" s="178"/>
      <c r="O13" s="173"/>
      <c r="P13" s="167"/>
      <c r="Q13" s="167"/>
      <c r="R13" s="167"/>
    </row>
    <row r="14" spans="1:18" s="168" customFormat="1" ht="26.1" customHeight="1">
      <c r="A14" s="169" t="s">
        <v>223</v>
      </c>
      <c r="B14" s="163"/>
      <c r="C14" s="163"/>
      <c r="D14" s="181"/>
      <c r="E14" s="163"/>
      <c r="F14" s="164"/>
      <c r="G14" s="628"/>
      <c r="H14" s="629"/>
      <c r="I14" s="630"/>
      <c r="J14" s="176"/>
      <c r="K14" s="593"/>
      <c r="L14" s="594"/>
      <c r="M14" s="595"/>
      <c r="N14" s="175"/>
      <c r="O14" s="173"/>
      <c r="P14" s="167"/>
      <c r="Q14" s="167"/>
      <c r="R14" s="167"/>
    </row>
    <row r="15" spans="1:18" s="168" customFormat="1" ht="26.1" customHeight="1" thickBot="1">
      <c r="A15" s="219" t="s">
        <v>224</v>
      </c>
      <c r="B15" s="220"/>
      <c r="C15" s="220"/>
      <c r="D15" s="221"/>
      <c r="E15" s="220"/>
      <c r="F15" s="220"/>
      <c r="G15" s="631"/>
      <c r="H15" s="632"/>
      <c r="I15" s="633"/>
      <c r="J15" s="222"/>
      <c r="K15" s="593"/>
      <c r="L15" s="594"/>
      <c r="M15" s="595"/>
      <c r="N15" s="223"/>
      <c r="O15" s="173"/>
      <c r="P15" s="167"/>
      <c r="Q15" s="167"/>
      <c r="R15" s="167"/>
    </row>
    <row r="16" spans="1:18" s="183" customFormat="1" ht="27.95" customHeight="1">
      <c r="A16" s="604" t="s">
        <v>25</v>
      </c>
      <c r="B16" s="607" t="s">
        <v>386</v>
      </c>
      <c r="C16" s="466" t="s">
        <v>26</v>
      </c>
      <c r="D16" s="466" t="s">
        <v>27</v>
      </c>
      <c r="E16" s="466" t="s">
        <v>28</v>
      </c>
      <c r="F16" s="466" t="s">
        <v>29</v>
      </c>
      <c r="G16" s="469"/>
      <c r="H16" s="469"/>
      <c r="I16" s="469"/>
      <c r="J16" s="597"/>
      <c r="K16" s="598"/>
      <c r="L16" s="598"/>
      <c r="M16" s="598"/>
      <c r="N16" s="599"/>
      <c r="O16" s="218"/>
      <c r="P16" s="182"/>
      <c r="Q16" s="182"/>
      <c r="R16" s="182"/>
    </row>
    <row r="17" spans="1:18" s="183" customFormat="1" ht="27.95" customHeight="1">
      <c r="A17" s="605"/>
      <c r="B17" s="467"/>
      <c r="C17" s="467"/>
      <c r="D17" s="467"/>
      <c r="E17" s="467"/>
      <c r="F17" s="467"/>
      <c r="G17" s="467"/>
      <c r="H17" s="467"/>
      <c r="I17" s="467"/>
      <c r="J17" s="476" t="s">
        <v>30</v>
      </c>
      <c r="K17" s="596"/>
      <c r="L17" s="587" t="s">
        <v>71</v>
      </c>
      <c r="M17" s="588"/>
      <c r="N17" s="589"/>
      <c r="O17" s="218"/>
      <c r="P17" s="184"/>
      <c r="Q17" s="182"/>
      <c r="R17" s="182"/>
    </row>
    <row r="18" spans="1:18" s="183" customFormat="1" ht="27.95" customHeight="1" thickBot="1">
      <c r="A18" s="606"/>
      <c r="B18" s="468"/>
      <c r="C18" s="468"/>
      <c r="D18" s="468"/>
      <c r="E18" s="468"/>
      <c r="F18" s="230" t="s">
        <v>32</v>
      </c>
      <c r="G18" s="231" t="s">
        <v>33</v>
      </c>
      <c r="H18" s="230" t="s">
        <v>34</v>
      </c>
      <c r="I18" s="230" t="s">
        <v>35</v>
      </c>
      <c r="J18" s="231" t="s">
        <v>36</v>
      </c>
      <c r="K18" s="144" t="s">
        <v>37</v>
      </c>
      <c r="L18" s="144" t="s">
        <v>38</v>
      </c>
      <c r="M18" s="144" t="s">
        <v>39</v>
      </c>
      <c r="N18" s="232" t="s">
        <v>40</v>
      </c>
      <c r="O18" s="218"/>
      <c r="P18" s="182"/>
      <c r="Q18" s="182"/>
      <c r="R18" s="182"/>
    </row>
    <row r="19" spans="1:18" s="71" customFormat="1" ht="23.1" customHeight="1" thickBot="1">
      <c r="A19" s="576" t="s">
        <v>72</v>
      </c>
      <c r="B19" s="224" t="s">
        <v>73</v>
      </c>
      <c r="C19" s="577" t="s">
        <v>74</v>
      </c>
      <c r="D19" s="225">
        <v>300</v>
      </c>
      <c r="E19" s="226">
        <f>+F19</f>
        <v>1025118502</v>
      </c>
      <c r="F19" s="226">
        <v>1025118502</v>
      </c>
      <c r="G19" s="227"/>
      <c r="H19" s="228"/>
      <c r="I19" s="228"/>
      <c r="J19" s="229">
        <v>44927</v>
      </c>
      <c r="K19" s="233">
        <v>45291</v>
      </c>
      <c r="L19" s="585">
        <v>1</v>
      </c>
      <c r="M19" s="546">
        <f>+E20/E19</f>
        <v>0.93600800407756179</v>
      </c>
      <c r="N19" s="1179">
        <f>+L19*L19/M19</f>
        <v>1.0683669323805649</v>
      </c>
      <c r="O19" s="186"/>
      <c r="P19" s="187"/>
      <c r="Q19" s="188"/>
      <c r="R19" s="189"/>
    </row>
    <row r="20" spans="1:18" s="71" customFormat="1" ht="23.1" customHeight="1" thickBot="1">
      <c r="A20" s="551"/>
      <c r="B20" s="190" t="s">
        <v>44</v>
      </c>
      <c r="C20" s="578"/>
      <c r="D20" s="22">
        <v>462</v>
      </c>
      <c r="E20" s="107">
        <f>+F20</f>
        <v>959519123</v>
      </c>
      <c r="F20" s="211">
        <f>500000000+16992125+442526998</f>
        <v>959519123</v>
      </c>
      <c r="G20" s="211"/>
      <c r="H20" s="211"/>
      <c r="I20" s="211"/>
      <c r="J20" s="24">
        <v>44927</v>
      </c>
      <c r="K20" s="229">
        <v>45291</v>
      </c>
      <c r="L20" s="586"/>
      <c r="M20" s="547"/>
      <c r="N20" s="1180"/>
      <c r="O20" s="192"/>
      <c r="P20" s="193"/>
      <c r="Q20" s="188"/>
      <c r="R20" s="188"/>
    </row>
    <row r="21" spans="1:18" s="71" customFormat="1" ht="23.1" customHeight="1">
      <c r="A21" s="487" t="s">
        <v>231</v>
      </c>
      <c r="B21" s="190" t="s">
        <v>73</v>
      </c>
      <c r="C21" s="579" t="s">
        <v>75</v>
      </c>
      <c r="D21" s="23">
        <v>50</v>
      </c>
      <c r="E21" s="211">
        <f>+G21+H21</f>
        <v>1725872590</v>
      </c>
      <c r="F21" s="211"/>
      <c r="G21" s="212">
        <f>916298256</f>
        <v>916298256</v>
      </c>
      <c r="H21" s="211">
        <f>300000000+509574334</f>
        <v>809574334</v>
      </c>
      <c r="I21" s="211"/>
      <c r="J21" s="24">
        <v>44927</v>
      </c>
      <c r="K21" s="229">
        <v>45291</v>
      </c>
      <c r="L21" s="544">
        <f>+D22/D21</f>
        <v>0</v>
      </c>
      <c r="M21" s="548">
        <f t="shared" ref="M21:M23" si="0">+E22/E21</f>
        <v>0</v>
      </c>
      <c r="N21" s="1179">
        <v>0</v>
      </c>
      <c r="O21" s="186"/>
      <c r="P21" s="188"/>
      <c r="Q21" s="188"/>
      <c r="R21" s="188"/>
    </row>
    <row r="22" spans="1:18" s="71" customFormat="1" ht="23.1" customHeight="1">
      <c r="A22" s="471"/>
      <c r="B22" s="190" t="s">
        <v>44</v>
      </c>
      <c r="C22" s="578"/>
      <c r="D22" s="23">
        <v>0</v>
      </c>
      <c r="E22" s="211">
        <v>0</v>
      </c>
      <c r="F22" s="211"/>
      <c r="G22" s="211"/>
      <c r="H22" s="211"/>
      <c r="I22" s="211">
        <f>+J22-J21</f>
        <v>0</v>
      </c>
      <c r="J22" s="24">
        <v>44927</v>
      </c>
      <c r="K22" s="229">
        <v>45291</v>
      </c>
      <c r="L22" s="586"/>
      <c r="M22" s="547"/>
      <c r="N22" s="1180"/>
      <c r="O22" s="186"/>
      <c r="P22" s="188"/>
      <c r="Q22" s="188"/>
      <c r="R22" s="188"/>
    </row>
    <row r="23" spans="1:18" s="71" customFormat="1" ht="23.1" customHeight="1">
      <c r="A23" s="580" t="s">
        <v>76</v>
      </c>
      <c r="B23" s="190" t="s">
        <v>73</v>
      </c>
      <c r="C23" s="582" t="s">
        <v>77</v>
      </c>
      <c r="D23" s="23">
        <v>3</v>
      </c>
      <c r="E23" s="211">
        <v>900000000</v>
      </c>
      <c r="F23" s="211">
        <f>+E23</f>
        <v>900000000</v>
      </c>
      <c r="G23" s="211"/>
      <c r="H23" s="211"/>
      <c r="I23" s="211"/>
      <c r="J23" s="24">
        <v>44927</v>
      </c>
      <c r="K23" s="229">
        <v>45291</v>
      </c>
      <c r="L23" s="544">
        <f>+D24/D23</f>
        <v>0</v>
      </c>
      <c r="M23" s="548">
        <f t="shared" si="0"/>
        <v>0</v>
      </c>
      <c r="N23" s="1179">
        <v>0</v>
      </c>
      <c r="O23" s="192"/>
      <c r="P23" s="188"/>
      <c r="Q23" s="188"/>
      <c r="R23" s="188"/>
    </row>
    <row r="24" spans="1:18" s="71" customFormat="1" ht="23.1" customHeight="1" thickBot="1">
      <c r="A24" s="581"/>
      <c r="B24" s="195" t="s">
        <v>44</v>
      </c>
      <c r="C24" s="583"/>
      <c r="D24" s="26">
        <v>0</v>
      </c>
      <c r="E24" s="213">
        <v>0</v>
      </c>
      <c r="F24" s="213"/>
      <c r="G24" s="213"/>
      <c r="H24" s="213"/>
      <c r="I24" s="213"/>
      <c r="J24" s="24">
        <v>44927</v>
      </c>
      <c r="K24" s="229">
        <v>45291</v>
      </c>
      <c r="L24" s="545"/>
      <c r="M24" s="549"/>
      <c r="N24" s="1180"/>
      <c r="O24" s="186"/>
      <c r="P24" s="188"/>
      <c r="Q24" s="188"/>
      <c r="R24" s="188"/>
    </row>
    <row r="25" spans="1:18" s="71" customFormat="1" ht="27" customHeight="1">
      <c r="A25" s="570" t="s">
        <v>47</v>
      </c>
      <c r="B25" s="185" t="s">
        <v>73</v>
      </c>
      <c r="C25" s="572"/>
      <c r="D25" s="58"/>
      <c r="E25" s="214">
        <f>+E23+E21+E19</f>
        <v>3650991092</v>
      </c>
      <c r="F25" s="214">
        <f t="shared" ref="F25:I25" si="1">+F23+F21+F19</f>
        <v>1925118502</v>
      </c>
      <c r="G25" s="214">
        <f t="shared" si="1"/>
        <v>916298256</v>
      </c>
      <c r="H25" s="214">
        <f t="shared" si="1"/>
        <v>809574334</v>
      </c>
      <c r="I25" s="214">
        <f t="shared" si="1"/>
        <v>0</v>
      </c>
      <c r="J25" s="28"/>
      <c r="K25" s="196"/>
      <c r="L25" s="584">
        <f>+(L19+L21+L23)/3</f>
        <v>0.33333333333333331</v>
      </c>
      <c r="M25" s="584">
        <f>+E26/E25</f>
        <v>0.26281059000732288</v>
      </c>
      <c r="N25" s="574"/>
      <c r="O25" s="192"/>
      <c r="P25" s="188"/>
      <c r="Q25" s="188"/>
      <c r="R25" s="188"/>
    </row>
    <row r="26" spans="1:18" s="71" customFormat="1" ht="27" customHeight="1" thickBot="1">
      <c r="A26" s="571"/>
      <c r="B26" s="195" t="s">
        <v>44</v>
      </c>
      <c r="C26" s="573"/>
      <c r="D26" s="194"/>
      <c r="E26" s="215">
        <f>+E20+E22+E24</f>
        <v>959519123</v>
      </c>
      <c r="F26" s="215">
        <f t="shared" ref="F26:I26" si="2">+F20+F22+F24</f>
        <v>959519123</v>
      </c>
      <c r="G26" s="215">
        <f t="shared" si="2"/>
        <v>0</v>
      </c>
      <c r="H26" s="215">
        <f t="shared" si="2"/>
        <v>0</v>
      </c>
      <c r="I26" s="215">
        <f t="shared" si="2"/>
        <v>0</v>
      </c>
      <c r="J26" s="197"/>
      <c r="K26" s="109"/>
      <c r="L26" s="545"/>
      <c r="M26" s="545"/>
      <c r="N26" s="575"/>
      <c r="O26" s="192"/>
      <c r="P26" s="198"/>
      <c r="Q26" s="188"/>
      <c r="R26" s="188"/>
    </row>
    <row r="27" spans="1:18" s="71" customFormat="1" ht="27" customHeight="1">
      <c r="A27" s="27" t="s">
        <v>48</v>
      </c>
      <c r="B27" s="557" t="s">
        <v>49</v>
      </c>
      <c r="C27" s="558"/>
      <c r="D27" s="558"/>
      <c r="E27" s="559" t="s">
        <v>78</v>
      </c>
      <c r="F27" s="560"/>
      <c r="G27" s="29"/>
      <c r="H27" s="30"/>
      <c r="I27" s="31"/>
      <c r="J27" s="561" t="s">
        <v>51</v>
      </c>
      <c r="K27" s="562"/>
      <c r="L27" s="562"/>
      <c r="M27" s="562"/>
      <c r="N27" s="563"/>
      <c r="O27" s="192"/>
      <c r="P27" s="188"/>
      <c r="Q27" s="188"/>
      <c r="R27" s="188"/>
    </row>
    <row r="28" spans="1:18" s="71" customFormat="1" ht="23.1" customHeight="1">
      <c r="A28" s="487" t="s">
        <v>79</v>
      </c>
      <c r="B28" s="564" t="s">
        <v>80</v>
      </c>
      <c r="C28" s="565"/>
      <c r="D28" s="566"/>
      <c r="E28" s="564" t="s">
        <v>81</v>
      </c>
      <c r="F28" s="566"/>
      <c r="G28" s="32" t="s">
        <v>42</v>
      </c>
      <c r="H28" s="216">
        <v>3</v>
      </c>
      <c r="I28" s="33"/>
      <c r="J28" s="554" t="s">
        <v>59</v>
      </c>
      <c r="K28" s="523"/>
      <c r="L28" s="523"/>
      <c r="M28" s="523"/>
      <c r="N28" s="524"/>
      <c r="O28" s="186"/>
      <c r="P28" s="188"/>
      <c r="Q28" s="188"/>
      <c r="R28" s="188"/>
    </row>
    <row r="29" spans="1:18" s="71" customFormat="1" ht="23.1" customHeight="1">
      <c r="A29" s="471"/>
      <c r="B29" s="567"/>
      <c r="C29" s="568"/>
      <c r="D29" s="569"/>
      <c r="E29" s="567"/>
      <c r="F29" s="569"/>
      <c r="G29" s="25" t="s">
        <v>44</v>
      </c>
      <c r="H29" s="217">
        <v>0</v>
      </c>
      <c r="I29" s="33"/>
      <c r="J29" s="556"/>
      <c r="K29" s="526"/>
      <c r="L29" s="526"/>
      <c r="M29" s="526"/>
      <c r="N29" s="527"/>
      <c r="O29" s="192"/>
      <c r="P29" s="188"/>
      <c r="Q29" s="188"/>
      <c r="R29" s="188"/>
    </row>
    <row r="30" spans="1:18" s="71" customFormat="1" ht="23.1" customHeight="1">
      <c r="A30" s="550" t="s">
        <v>82</v>
      </c>
      <c r="B30" s="552" t="s">
        <v>83</v>
      </c>
      <c r="C30" s="553"/>
      <c r="D30" s="553"/>
      <c r="E30" s="552" t="s">
        <v>84</v>
      </c>
      <c r="F30" s="553"/>
      <c r="G30" s="25" t="s">
        <v>42</v>
      </c>
      <c r="H30" s="216">
        <v>50</v>
      </c>
      <c r="I30" s="33"/>
      <c r="J30" s="554" t="s">
        <v>60</v>
      </c>
      <c r="K30" s="514"/>
      <c r="L30" s="514"/>
      <c r="M30" s="514"/>
      <c r="N30" s="515"/>
      <c r="O30" s="186"/>
      <c r="P30" s="188"/>
      <c r="Q30" s="188"/>
      <c r="R30" s="188"/>
    </row>
    <row r="31" spans="1:18" s="71" customFormat="1" ht="23.1" customHeight="1">
      <c r="A31" s="551"/>
      <c r="B31" s="553"/>
      <c r="C31" s="553"/>
      <c r="D31" s="553"/>
      <c r="E31" s="553"/>
      <c r="F31" s="553"/>
      <c r="G31" s="32" t="s">
        <v>44</v>
      </c>
      <c r="H31" s="217">
        <v>0</v>
      </c>
      <c r="I31" s="33"/>
      <c r="J31" s="555"/>
      <c r="K31" s="520"/>
      <c r="L31" s="520"/>
      <c r="M31" s="520"/>
      <c r="N31" s="521"/>
      <c r="O31" s="192"/>
      <c r="P31" s="188"/>
      <c r="Q31" s="188"/>
      <c r="R31" s="188"/>
    </row>
    <row r="32" spans="1:18" s="71" customFormat="1" ht="23.1" customHeight="1">
      <c r="A32" s="550" t="s">
        <v>85</v>
      </c>
      <c r="B32" s="552" t="s">
        <v>86</v>
      </c>
      <c r="C32" s="553"/>
      <c r="D32" s="553"/>
      <c r="E32" s="552" t="s">
        <v>87</v>
      </c>
      <c r="F32" s="553"/>
      <c r="G32" s="25" t="s">
        <v>42</v>
      </c>
      <c r="H32" s="216">
        <v>300</v>
      </c>
      <c r="I32" s="33"/>
      <c r="J32" s="554" t="s">
        <v>61</v>
      </c>
      <c r="K32" s="523"/>
      <c r="L32" s="523"/>
      <c r="M32" s="523"/>
      <c r="N32" s="524"/>
      <c r="O32" s="192"/>
      <c r="P32" s="188"/>
      <c r="Q32" s="188"/>
      <c r="R32" s="188"/>
    </row>
    <row r="33" spans="1:18" s="71" customFormat="1" ht="23.1" customHeight="1" thickBot="1">
      <c r="A33" s="551"/>
      <c r="B33" s="553"/>
      <c r="C33" s="553"/>
      <c r="D33" s="553"/>
      <c r="E33" s="553"/>
      <c r="F33" s="553"/>
      <c r="G33" s="32" t="s">
        <v>44</v>
      </c>
      <c r="H33" s="217">
        <v>462</v>
      </c>
      <c r="I33" s="199"/>
      <c r="J33" s="556"/>
      <c r="K33" s="526"/>
      <c r="L33" s="526"/>
      <c r="M33" s="526"/>
      <c r="N33" s="527"/>
      <c r="O33" s="192"/>
      <c r="P33" s="188"/>
      <c r="Q33" s="188"/>
      <c r="R33" s="188"/>
    </row>
    <row r="34" spans="1:18" s="71" customFormat="1" ht="18" customHeight="1">
      <c r="A34" s="200"/>
      <c r="B34" s="200"/>
      <c r="C34" s="201"/>
      <c r="D34" s="202"/>
      <c r="E34" s="203"/>
      <c r="F34" s="200"/>
      <c r="G34" s="204"/>
      <c r="H34" s="200"/>
      <c r="I34" s="205"/>
      <c r="J34" s="204"/>
      <c r="K34" s="204"/>
      <c r="L34" s="200"/>
      <c r="M34" s="200"/>
      <c r="N34" s="200"/>
      <c r="O34" s="188"/>
      <c r="P34" s="188"/>
      <c r="Q34" s="188"/>
      <c r="R34" s="188"/>
    </row>
    <row r="35" spans="1:18" s="71" customFormat="1" ht="18" customHeight="1">
      <c r="A35" s="188"/>
      <c r="B35" s="188"/>
      <c r="C35" s="206"/>
      <c r="D35" s="207"/>
      <c r="E35" s="208"/>
      <c r="F35" s="188"/>
      <c r="G35" s="209"/>
      <c r="H35" s="210"/>
      <c r="I35" s="210"/>
      <c r="J35" s="209"/>
      <c r="K35" s="209"/>
      <c r="L35" s="188"/>
      <c r="M35" s="188"/>
      <c r="N35" s="188"/>
      <c r="O35" s="188"/>
      <c r="P35" s="188"/>
      <c r="Q35" s="188"/>
      <c r="R35" s="188"/>
    </row>
    <row r="36" spans="1:18" s="71" customFormat="1" ht="18" customHeight="1">
      <c r="A36" s="188"/>
      <c r="B36" s="188"/>
      <c r="C36" s="206"/>
      <c r="D36" s="207"/>
      <c r="E36" s="208"/>
      <c r="F36" s="188"/>
      <c r="G36" s="209"/>
      <c r="H36" s="188"/>
      <c r="I36" s="188"/>
      <c r="J36" s="209"/>
      <c r="K36" s="209"/>
      <c r="L36" s="188"/>
      <c r="M36" s="188"/>
      <c r="N36" s="188"/>
      <c r="O36" s="188"/>
      <c r="P36" s="188"/>
      <c r="Q36" s="188"/>
      <c r="R36" s="188"/>
    </row>
    <row r="37" spans="1:18" s="71" customFormat="1" ht="18" customHeight="1">
      <c r="A37" s="188"/>
      <c r="B37" s="188"/>
      <c r="C37" s="206"/>
      <c r="D37" s="207"/>
      <c r="E37" s="208"/>
      <c r="F37" s="188"/>
      <c r="G37" s="209"/>
      <c r="H37" s="188"/>
      <c r="I37" s="188"/>
      <c r="J37" s="209"/>
      <c r="K37" s="209"/>
      <c r="L37" s="188"/>
      <c r="M37" s="188"/>
      <c r="N37" s="188"/>
      <c r="O37" s="188"/>
      <c r="P37" s="188"/>
      <c r="Q37" s="188"/>
      <c r="R37" s="188"/>
    </row>
    <row r="38" spans="1:18" s="71" customFormat="1" ht="18" customHeight="1">
      <c r="A38" s="188"/>
      <c r="B38" s="188"/>
      <c r="C38" s="206"/>
      <c r="D38" s="207"/>
      <c r="E38" s="208"/>
      <c r="F38" s="188"/>
      <c r="G38" s="209"/>
      <c r="H38" s="188"/>
      <c r="I38" s="188"/>
      <c r="J38" s="209"/>
      <c r="K38" s="209"/>
      <c r="L38" s="188"/>
      <c r="M38" s="188"/>
      <c r="N38" s="188"/>
      <c r="O38" s="188"/>
      <c r="P38" s="188"/>
      <c r="Q38" s="188"/>
      <c r="R38" s="188"/>
    </row>
    <row r="39" spans="1:18" s="71" customFormat="1" ht="18" customHeight="1">
      <c r="A39" s="188"/>
      <c r="B39" s="188"/>
      <c r="C39" s="206"/>
      <c r="D39" s="207"/>
      <c r="E39" s="208"/>
      <c r="F39" s="188"/>
      <c r="G39" s="209"/>
      <c r="H39" s="188"/>
      <c r="I39" s="188"/>
      <c r="J39" s="209"/>
      <c r="K39" s="209"/>
      <c r="L39" s="188"/>
      <c r="M39" s="188"/>
      <c r="N39" s="188"/>
      <c r="O39" s="188"/>
      <c r="P39" s="188"/>
      <c r="Q39" s="188"/>
      <c r="R39" s="188"/>
    </row>
    <row r="40" spans="1:18" s="71" customFormat="1" ht="18" customHeight="1">
      <c r="A40" s="188"/>
      <c r="B40" s="188"/>
      <c r="C40" s="206"/>
      <c r="D40" s="207"/>
      <c r="E40" s="208"/>
      <c r="F40" s="188"/>
      <c r="G40" s="209"/>
      <c r="H40" s="188"/>
      <c r="I40" s="188"/>
      <c r="J40" s="209"/>
      <c r="K40" s="209"/>
      <c r="L40" s="188"/>
      <c r="M40" s="188"/>
      <c r="N40" s="188"/>
      <c r="O40" s="188"/>
      <c r="P40" s="188"/>
      <c r="Q40" s="188"/>
      <c r="R40" s="188"/>
    </row>
    <row r="41" spans="1:18" s="71" customFormat="1" ht="18" customHeight="1">
      <c r="A41" s="188"/>
      <c r="B41" s="188"/>
      <c r="C41" s="206"/>
      <c r="D41" s="207"/>
      <c r="E41" s="208"/>
      <c r="F41" s="188"/>
      <c r="G41" s="209"/>
      <c r="H41" s="188"/>
      <c r="I41" s="188"/>
      <c r="J41" s="209"/>
      <c r="K41" s="209"/>
      <c r="L41" s="188"/>
      <c r="M41" s="188"/>
      <c r="N41" s="188"/>
      <c r="O41" s="188"/>
      <c r="P41" s="188"/>
      <c r="Q41" s="188"/>
      <c r="R41" s="188"/>
    </row>
    <row r="42" spans="1:18" s="71" customFormat="1" ht="18" customHeight="1">
      <c r="A42" s="188"/>
      <c r="B42" s="188"/>
      <c r="C42" s="206"/>
      <c r="D42" s="207"/>
      <c r="E42" s="208"/>
      <c r="F42" s="188"/>
      <c r="G42" s="209"/>
      <c r="H42" s="188"/>
      <c r="I42" s="188"/>
      <c r="J42" s="209"/>
      <c r="K42" s="209"/>
      <c r="L42" s="188"/>
      <c r="M42" s="188"/>
      <c r="N42" s="188"/>
      <c r="O42" s="188"/>
      <c r="P42" s="188"/>
      <c r="Q42" s="188"/>
      <c r="R42" s="188"/>
    </row>
    <row r="43" spans="1:18" s="71" customFormat="1" ht="18" customHeight="1">
      <c r="A43" s="188"/>
      <c r="B43" s="188"/>
      <c r="C43" s="206"/>
      <c r="D43" s="207"/>
      <c r="E43" s="208"/>
      <c r="F43" s="188"/>
      <c r="G43" s="209"/>
      <c r="H43" s="188"/>
      <c r="I43" s="188"/>
      <c r="J43" s="209"/>
      <c r="K43" s="209"/>
      <c r="L43" s="188"/>
      <c r="M43" s="188"/>
      <c r="N43" s="188"/>
      <c r="O43" s="188"/>
      <c r="P43" s="188"/>
      <c r="Q43" s="188"/>
      <c r="R43" s="188"/>
    </row>
    <row r="44" spans="1:18" s="71" customFormat="1" ht="18" customHeight="1">
      <c r="A44" s="188"/>
      <c r="B44" s="188"/>
      <c r="C44" s="206"/>
      <c r="D44" s="207"/>
      <c r="E44" s="208"/>
      <c r="F44" s="188"/>
      <c r="G44" s="209"/>
      <c r="H44" s="188"/>
      <c r="I44" s="188"/>
      <c r="J44" s="209"/>
      <c r="K44" s="209"/>
      <c r="L44" s="188"/>
      <c r="M44" s="188"/>
      <c r="N44" s="188"/>
      <c r="O44" s="188"/>
      <c r="P44" s="188"/>
      <c r="Q44" s="188"/>
      <c r="R44" s="188"/>
    </row>
    <row r="45" spans="1:18" s="71" customFormat="1" ht="18" customHeight="1">
      <c r="A45" s="188"/>
      <c r="B45" s="188"/>
      <c r="C45" s="206"/>
      <c r="D45" s="207"/>
      <c r="E45" s="208"/>
      <c r="F45" s="188"/>
      <c r="G45" s="209"/>
      <c r="H45" s="188"/>
      <c r="I45" s="188"/>
      <c r="J45" s="209"/>
      <c r="K45" s="209"/>
      <c r="L45" s="188"/>
      <c r="M45" s="188"/>
      <c r="N45" s="188"/>
      <c r="O45" s="188"/>
      <c r="P45" s="188"/>
      <c r="Q45" s="188"/>
      <c r="R45" s="188"/>
    </row>
    <row r="46" spans="1:18" s="71" customFormat="1" ht="18" customHeight="1">
      <c r="A46" s="188"/>
      <c r="B46" s="188"/>
      <c r="C46" s="206"/>
      <c r="D46" s="207"/>
      <c r="E46" s="208"/>
      <c r="F46" s="188"/>
      <c r="G46" s="209"/>
      <c r="H46" s="188"/>
      <c r="I46" s="188"/>
      <c r="J46" s="209"/>
      <c r="K46" s="209"/>
      <c r="L46" s="188"/>
      <c r="M46" s="188"/>
      <c r="N46" s="188"/>
      <c r="O46" s="188"/>
      <c r="P46" s="188"/>
      <c r="Q46" s="188"/>
      <c r="R46" s="188"/>
    </row>
    <row r="47" spans="1:18" s="71" customFormat="1" ht="18" customHeight="1">
      <c r="A47" s="188"/>
      <c r="B47" s="188"/>
      <c r="C47" s="206"/>
      <c r="D47" s="207"/>
      <c r="E47" s="208"/>
      <c r="F47" s="188"/>
      <c r="G47" s="209"/>
      <c r="H47" s="188"/>
      <c r="I47" s="188"/>
      <c r="J47" s="209"/>
      <c r="K47" s="209"/>
      <c r="L47" s="188"/>
      <c r="M47" s="188"/>
      <c r="N47" s="188"/>
      <c r="O47" s="188"/>
      <c r="P47" s="188"/>
      <c r="Q47" s="188"/>
      <c r="R47" s="188"/>
    </row>
    <row r="48" spans="1:18" s="71" customFormat="1" ht="18" customHeight="1">
      <c r="A48" s="188"/>
      <c r="B48" s="188"/>
      <c r="C48" s="206"/>
      <c r="D48" s="207"/>
      <c r="E48" s="208"/>
      <c r="F48" s="188"/>
      <c r="G48" s="209"/>
      <c r="H48" s="188"/>
      <c r="I48" s="188"/>
      <c r="J48" s="209"/>
      <c r="K48" s="209"/>
      <c r="L48" s="188"/>
      <c r="M48" s="188"/>
      <c r="N48" s="188"/>
      <c r="O48" s="188"/>
      <c r="P48" s="188"/>
      <c r="Q48" s="188"/>
      <c r="R48" s="188"/>
    </row>
    <row r="49" spans="1:18" ht="18" customHeight="1">
      <c r="A49" s="12"/>
      <c r="B49" s="12"/>
      <c r="C49" s="35"/>
      <c r="D49" s="7"/>
      <c r="E49" s="36"/>
      <c r="F49" s="12"/>
      <c r="G49" s="6"/>
      <c r="H49" s="12"/>
      <c r="I49" s="12"/>
      <c r="J49" s="6"/>
      <c r="K49" s="6"/>
      <c r="L49" s="12"/>
      <c r="M49" s="12"/>
      <c r="N49" s="12"/>
      <c r="O49" s="12"/>
      <c r="P49" s="12"/>
      <c r="Q49" s="12"/>
      <c r="R49" s="12"/>
    </row>
    <row r="50" spans="1:18" ht="18" customHeight="1">
      <c r="A50" s="12"/>
      <c r="B50" s="12"/>
      <c r="C50" s="35"/>
      <c r="D50" s="7"/>
      <c r="E50" s="36"/>
      <c r="F50" s="12"/>
      <c r="G50" s="6"/>
      <c r="H50" s="12"/>
      <c r="I50" s="12"/>
      <c r="J50" s="6"/>
      <c r="K50" s="6"/>
      <c r="L50" s="12"/>
      <c r="M50" s="12"/>
      <c r="N50" s="12"/>
      <c r="O50" s="12"/>
      <c r="P50" s="12"/>
      <c r="Q50" s="12"/>
      <c r="R50" s="12"/>
    </row>
    <row r="51" spans="1:18" ht="18" customHeight="1">
      <c r="A51" s="12"/>
      <c r="B51" s="12"/>
      <c r="C51" s="35"/>
      <c r="D51" s="7"/>
      <c r="E51" s="36"/>
      <c r="F51" s="12"/>
      <c r="G51" s="6"/>
      <c r="H51" s="12"/>
      <c r="I51" s="12"/>
      <c r="J51" s="6"/>
      <c r="K51" s="6"/>
      <c r="L51" s="12"/>
      <c r="M51" s="12"/>
      <c r="N51" s="12"/>
      <c r="O51" s="12"/>
      <c r="P51" s="12"/>
      <c r="Q51" s="12"/>
      <c r="R51" s="12"/>
    </row>
    <row r="52" spans="1:18" ht="18" customHeight="1">
      <c r="A52" s="12"/>
      <c r="B52" s="12"/>
      <c r="C52" s="35"/>
      <c r="D52" s="37"/>
      <c r="E52" s="36"/>
      <c r="F52" s="12"/>
      <c r="G52" s="6"/>
      <c r="H52" s="12"/>
      <c r="I52" s="12"/>
      <c r="J52" s="6"/>
      <c r="K52" s="6"/>
      <c r="L52" s="12"/>
      <c r="M52" s="12"/>
      <c r="N52" s="12"/>
      <c r="O52" s="12"/>
      <c r="P52" s="12"/>
      <c r="Q52" s="12"/>
      <c r="R52" s="12"/>
    </row>
  </sheetData>
  <mergeCells count="64">
    <mergeCell ref="A4:N4"/>
    <mergeCell ref="B1:H1"/>
    <mergeCell ref="I1:L1"/>
    <mergeCell ref="B2:H3"/>
    <mergeCell ref="I2:L2"/>
    <mergeCell ref="I3:L3"/>
    <mergeCell ref="A5:N5"/>
    <mergeCell ref="B6:F6"/>
    <mergeCell ref="A7:C7"/>
    <mergeCell ref="D7:N7"/>
    <mergeCell ref="A8:F8"/>
    <mergeCell ref="G8:I15"/>
    <mergeCell ref="J8:N8"/>
    <mergeCell ref="A9:F9"/>
    <mergeCell ref="K9:M9"/>
    <mergeCell ref="A10:F10"/>
    <mergeCell ref="A11:F11"/>
    <mergeCell ref="A12:F12"/>
    <mergeCell ref="K10:M15"/>
    <mergeCell ref="J17:K17"/>
    <mergeCell ref="J16:N16"/>
    <mergeCell ref="A13:F13"/>
    <mergeCell ref="A16:A18"/>
    <mergeCell ref="B16:B18"/>
    <mergeCell ref="C16:C18"/>
    <mergeCell ref="L19:L20"/>
    <mergeCell ref="L21:L22"/>
    <mergeCell ref="D16:D18"/>
    <mergeCell ref="E16:E18"/>
    <mergeCell ref="F16:I17"/>
    <mergeCell ref="L17:N17"/>
    <mergeCell ref="C21:C22"/>
    <mergeCell ref="A23:A24"/>
    <mergeCell ref="C23:C24"/>
    <mergeCell ref="N23:N24"/>
    <mergeCell ref="L25:L26"/>
    <mergeCell ref="M25:M26"/>
    <mergeCell ref="A32:A33"/>
    <mergeCell ref="B32:D33"/>
    <mergeCell ref="E32:F33"/>
    <mergeCell ref="J32:N33"/>
    <mergeCell ref="B27:D27"/>
    <mergeCell ref="E27:F27"/>
    <mergeCell ref="J27:N27"/>
    <mergeCell ref="A28:A29"/>
    <mergeCell ref="B28:D29"/>
    <mergeCell ref="E28:F29"/>
    <mergeCell ref="J28:N29"/>
    <mergeCell ref="L23:L24"/>
    <mergeCell ref="M19:M20"/>
    <mergeCell ref="M21:M22"/>
    <mergeCell ref="M23:M24"/>
    <mergeCell ref="A30:A31"/>
    <mergeCell ref="B30:D31"/>
    <mergeCell ref="E30:F31"/>
    <mergeCell ref="J30:N31"/>
    <mergeCell ref="A25:A26"/>
    <mergeCell ref="C25:C26"/>
    <mergeCell ref="N25:N26"/>
    <mergeCell ref="A19:A20"/>
    <mergeCell ref="C19:C20"/>
    <mergeCell ref="N19:N20"/>
    <mergeCell ref="N21:N22"/>
    <mergeCell ref="A21:A22"/>
  </mergeCells>
  <printOptions horizontalCentered="1" verticalCentered="1"/>
  <pageMargins left="0.23622047244094491" right="0.23622047244094491" top="0.35433070866141736" bottom="0.35433070866141736"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showGridLines="0" topLeftCell="F1" zoomScale="109" workbookViewId="0">
      <selection activeCell="B1" sqref="B1:H2"/>
    </sheetView>
  </sheetViews>
  <sheetFormatPr baseColWidth="10" defaultColWidth="12.42578125" defaultRowHeight="18" customHeight="1"/>
  <cols>
    <col min="1" max="1" width="79.28515625" style="71" customWidth="1"/>
    <col min="2" max="2" width="12.42578125" style="71" customWidth="1"/>
    <col min="3" max="3" width="22.42578125" style="71" customWidth="1"/>
    <col min="4" max="4" width="15.7109375" style="71" customWidth="1"/>
    <col min="5" max="14" width="18.85546875" style="71" customWidth="1"/>
    <col min="15" max="16384" width="12.42578125" style="71"/>
  </cols>
  <sheetData>
    <row r="1" spans="1:18" ht="34.5" customHeight="1">
      <c r="A1" s="1044"/>
      <c r="B1" s="1045" t="s">
        <v>392</v>
      </c>
      <c r="C1" s="1046"/>
      <c r="D1" s="1046"/>
      <c r="E1" s="1046"/>
      <c r="F1" s="1046"/>
      <c r="G1" s="1046"/>
      <c r="H1" s="1047"/>
      <c r="I1" s="1048" t="s">
        <v>393</v>
      </c>
      <c r="J1" s="1049"/>
      <c r="K1" s="1049"/>
      <c r="L1" s="1050"/>
      <c r="M1" s="1051"/>
      <c r="N1" s="1052"/>
    </row>
    <row r="2" spans="1:18" ht="37.5" customHeight="1">
      <c r="A2" s="1053"/>
      <c r="B2" s="1054"/>
      <c r="C2" s="1055"/>
      <c r="D2" s="1055"/>
      <c r="E2" s="1055"/>
      <c r="F2" s="1055"/>
      <c r="G2" s="1055"/>
      <c r="H2" s="1056"/>
      <c r="I2" s="1048" t="s">
        <v>394</v>
      </c>
      <c r="J2" s="1049"/>
      <c r="K2" s="1049"/>
      <c r="L2" s="1050"/>
      <c r="M2" s="1057"/>
      <c r="N2" s="1058"/>
    </row>
    <row r="3" spans="1:18" ht="33.75" customHeight="1">
      <c r="A3" s="1053"/>
      <c r="B3" s="1045" t="s">
        <v>395</v>
      </c>
      <c r="C3" s="1046"/>
      <c r="D3" s="1046"/>
      <c r="E3" s="1046"/>
      <c r="F3" s="1046"/>
      <c r="G3" s="1046"/>
      <c r="H3" s="1047"/>
      <c r="I3" s="1048" t="s">
        <v>396</v>
      </c>
      <c r="J3" s="1049"/>
      <c r="K3" s="1049"/>
      <c r="L3" s="1050"/>
      <c r="M3" s="1057"/>
      <c r="N3" s="1058"/>
    </row>
    <row r="4" spans="1:18" ht="38.25" customHeight="1">
      <c r="A4" s="1059"/>
      <c r="B4" s="1054"/>
      <c r="C4" s="1055"/>
      <c r="D4" s="1055"/>
      <c r="E4" s="1055"/>
      <c r="F4" s="1055"/>
      <c r="G4" s="1055"/>
      <c r="H4" s="1056"/>
      <c r="I4" s="1048" t="s">
        <v>397</v>
      </c>
      <c r="J4" s="1049"/>
      <c r="K4" s="1049"/>
      <c r="L4" s="1050"/>
      <c r="M4" s="1060"/>
      <c r="N4" s="1061"/>
    </row>
    <row r="5" spans="1:18" ht="35.1" customHeight="1">
      <c r="A5" s="1062" t="s">
        <v>64</v>
      </c>
      <c r="B5" s="1063"/>
      <c r="C5" s="1063"/>
      <c r="D5" s="1064"/>
      <c r="E5" s="1063"/>
      <c r="F5" s="1063"/>
      <c r="G5" s="1064"/>
      <c r="H5" s="1063"/>
      <c r="I5" s="1063"/>
      <c r="J5" s="1065"/>
      <c r="K5" s="1065"/>
      <c r="L5" s="1063"/>
      <c r="M5" s="1063"/>
      <c r="N5" s="1063"/>
    </row>
    <row r="6" spans="1:18" ht="35.1" customHeight="1" thickBot="1">
      <c r="A6" s="1066" t="s">
        <v>11</v>
      </c>
      <c r="B6" s="613" t="s">
        <v>384</v>
      </c>
      <c r="C6" s="614"/>
      <c r="D6" s="1067"/>
      <c r="E6" s="614"/>
      <c r="F6" s="614"/>
      <c r="G6" s="17"/>
      <c r="H6" s="18"/>
      <c r="I6" s="1068"/>
      <c r="J6" s="1069"/>
      <c r="K6" s="1069"/>
      <c r="L6" s="1070"/>
      <c r="M6" s="18"/>
      <c r="N6" s="18"/>
    </row>
    <row r="7" spans="1:18" ht="20.25" customHeight="1">
      <c r="A7" s="616" t="s">
        <v>12</v>
      </c>
      <c r="B7" s="617"/>
      <c r="C7" s="618"/>
      <c r="D7" s="1071" t="s">
        <v>65</v>
      </c>
      <c r="E7" s="1072"/>
      <c r="F7" s="1072"/>
      <c r="G7" s="1072"/>
      <c r="H7" s="1072"/>
      <c r="I7" s="1072"/>
      <c r="J7" s="1072"/>
      <c r="K7" s="1072"/>
      <c r="L7" s="1072"/>
      <c r="M7" s="1072"/>
      <c r="N7" s="1073"/>
    </row>
    <row r="8" spans="1:18" ht="20.25" customHeight="1">
      <c r="A8" s="1074" t="s">
        <v>14</v>
      </c>
      <c r="B8" s="1075"/>
      <c r="C8" s="1075"/>
      <c r="D8" s="1075"/>
      <c r="E8" s="1075"/>
      <c r="F8" s="1075"/>
      <c r="G8" s="1076" t="s">
        <v>90</v>
      </c>
      <c r="H8" s="1077"/>
      <c r="I8" s="1078"/>
      <c r="J8" s="1079" t="s">
        <v>16</v>
      </c>
      <c r="K8" s="1080"/>
      <c r="L8" s="1080"/>
      <c r="M8" s="1080"/>
      <c r="N8" s="1081"/>
      <c r="O8" s="234"/>
      <c r="P8" s="234"/>
      <c r="Q8" s="234"/>
      <c r="R8" s="234"/>
    </row>
    <row r="9" spans="1:18" ht="20.25" customHeight="1">
      <c r="A9" s="1082" t="s">
        <v>91</v>
      </c>
      <c r="B9" s="1083"/>
      <c r="C9" s="1083"/>
      <c r="D9" s="1083"/>
      <c r="E9" s="1083"/>
      <c r="F9" s="1084"/>
      <c r="G9" s="1085"/>
      <c r="H9" s="1086"/>
      <c r="I9" s="1087"/>
      <c r="J9" s="235" t="s">
        <v>18</v>
      </c>
      <c r="K9" s="1088" t="s">
        <v>19</v>
      </c>
      <c r="L9" s="1089"/>
      <c r="M9" s="1089"/>
      <c r="N9" s="443" t="s">
        <v>20</v>
      </c>
      <c r="O9" s="234"/>
      <c r="P9" s="234"/>
      <c r="Q9" s="234"/>
      <c r="R9" s="234"/>
    </row>
    <row r="10" spans="1:18" ht="39.950000000000003" customHeight="1">
      <c r="A10" s="1090" t="s">
        <v>92</v>
      </c>
      <c r="B10" s="1091"/>
      <c r="C10" s="1091"/>
      <c r="D10" s="1091"/>
      <c r="E10" s="1091"/>
      <c r="F10" s="1091"/>
      <c r="G10" s="1085"/>
      <c r="H10" s="1086"/>
      <c r="I10" s="1087"/>
      <c r="J10" s="1092" t="s">
        <v>297</v>
      </c>
      <c r="K10" s="1093" t="s">
        <v>298</v>
      </c>
      <c r="L10" s="1094"/>
      <c r="M10" s="1095"/>
      <c r="N10" s="1096">
        <v>18739000</v>
      </c>
      <c r="O10" s="1097"/>
      <c r="P10" s="1098"/>
      <c r="Q10" s="1097"/>
      <c r="R10" s="1099"/>
    </row>
    <row r="11" spans="1:18" ht="39.950000000000003" customHeight="1">
      <c r="A11" s="1074" t="s">
        <v>69</v>
      </c>
      <c r="B11" s="1075"/>
      <c r="C11" s="1075"/>
      <c r="D11" s="1075"/>
      <c r="E11" s="1075"/>
      <c r="F11" s="1075"/>
      <c r="G11" s="1085"/>
      <c r="H11" s="1086"/>
      <c r="I11" s="1087"/>
      <c r="J11" s="1092" t="s">
        <v>295</v>
      </c>
      <c r="K11" s="1093" t="s">
        <v>298</v>
      </c>
      <c r="L11" s="1094"/>
      <c r="M11" s="1095"/>
      <c r="N11" s="1100">
        <v>14329000</v>
      </c>
      <c r="O11" s="1097"/>
      <c r="P11" s="1098"/>
      <c r="Q11" s="1097"/>
      <c r="R11" s="1099"/>
    </row>
    <row r="12" spans="1:18" ht="20.25" customHeight="1">
      <c r="A12" s="1074" t="s">
        <v>93</v>
      </c>
      <c r="B12" s="1075"/>
      <c r="C12" s="1075"/>
      <c r="D12" s="1075"/>
      <c r="E12" s="1075"/>
      <c r="F12" s="1075"/>
      <c r="G12" s="1085"/>
      <c r="H12" s="1086"/>
      <c r="I12" s="1087"/>
      <c r="J12" s="217" t="s">
        <v>296</v>
      </c>
      <c r="K12" s="1093" t="s">
        <v>298</v>
      </c>
      <c r="L12" s="1094"/>
      <c r="M12" s="1095"/>
      <c r="N12" s="1100">
        <v>14329000</v>
      </c>
      <c r="O12" s="1097"/>
      <c r="P12" s="1098"/>
      <c r="Q12" s="1097"/>
      <c r="R12" s="1099"/>
    </row>
    <row r="13" spans="1:18" ht="20.25" customHeight="1">
      <c r="A13" s="1101"/>
      <c r="B13" s="1102"/>
      <c r="C13" s="1102"/>
      <c r="D13" s="1102"/>
      <c r="E13" s="1102"/>
      <c r="F13" s="1103"/>
      <c r="G13" s="1104"/>
      <c r="H13" s="1105"/>
      <c r="I13" s="1106"/>
      <c r="J13" s="1107" t="s">
        <v>362</v>
      </c>
      <c r="K13" s="1093" t="s">
        <v>364</v>
      </c>
      <c r="L13" s="1094"/>
      <c r="M13" s="1095"/>
      <c r="N13" s="1108">
        <v>8000000</v>
      </c>
      <c r="O13" s="1097"/>
      <c r="P13" s="1098"/>
      <c r="Q13" s="1097"/>
      <c r="R13" s="1099"/>
    </row>
    <row r="14" spans="1:18" ht="20.25" customHeight="1">
      <c r="A14" s="1101"/>
      <c r="B14" s="1102"/>
      <c r="C14" s="1102"/>
      <c r="D14" s="1102"/>
      <c r="E14" s="1102"/>
      <c r="F14" s="1103"/>
      <c r="G14" s="1104"/>
      <c r="H14" s="1105"/>
      <c r="I14" s="1106"/>
      <c r="J14" s="1107" t="s">
        <v>363</v>
      </c>
      <c r="K14" s="1093" t="s">
        <v>365</v>
      </c>
      <c r="L14" s="1094"/>
      <c r="M14" s="1095"/>
      <c r="N14" s="1108">
        <v>17750000</v>
      </c>
      <c r="O14" s="1097"/>
      <c r="P14" s="1098"/>
      <c r="Q14" s="1097"/>
      <c r="R14" s="1099"/>
    </row>
    <row r="15" spans="1:18" ht="20.25" customHeight="1" thickBot="1">
      <c r="A15" s="1109" t="s">
        <v>356</v>
      </c>
      <c r="B15" s="1110"/>
      <c r="C15" s="1110"/>
      <c r="D15" s="1110"/>
      <c r="E15" s="1110"/>
      <c r="F15" s="1111"/>
      <c r="G15" s="1104"/>
      <c r="H15" s="1105"/>
      <c r="I15" s="1106"/>
      <c r="J15" s="1112"/>
      <c r="K15" s="1113"/>
      <c r="L15" s="1114"/>
      <c r="M15" s="1115"/>
      <c r="N15" s="1116"/>
      <c r="O15" s="234"/>
      <c r="P15" s="234"/>
      <c r="Q15" s="234"/>
      <c r="R15" s="234"/>
    </row>
    <row r="16" spans="1:18" ht="24" customHeight="1">
      <c r="A16" s="661" t="s">
        <v>25</v>
      </c>
      <c r="B16" s="607" t="s">
        <v>386</v>
      </c>
      <c r="C16" s="466" t="s">
        <v>26</v>
      </c>
      <c r="D16" s="466" t="s">
        <v>27</v>
      </c>
      <c r="E16" s="466" t="s">
        <v>28</v>
      </c>
      <c r="F16" s="466" t="s">
        <v>29</v>
      </c>
      <c r="G16" s="469"/>
      <c r="H16" s="469"/>
      <c r="I16" s="469"/>
      <c r="J16" s="466" t="s">
        <v>30</v>
      </c>
      <c r="K16" s="469"/>
      <c r="L16" s="694" t="s">
        <v>31</v>
      </c>
      <c r="M16" s="695"/>
      <c r="N16" s="696"/>
      <c r="O16" s="234"/>
      <c r="P16" s="234"/>
      <c r="Q16" s="234"/>
      <c r="R16" s="234"/>
    </row>
    <row r="17" spans="1:18" ht="24" customHeight="1">
      <c r="A17" s="662"/>
      <c r="B17" s="467"/>
      <c r="C17" s="467"/>
      <c r="D17" s="467"/>
      <c r="E17" s="467"/>
      <c r="F17" s="467"/>
      <c r="G17" s="467"/>
      <c r="H17" s="467"/>
      <c r="I17" s="467"/>
      <c r="J17" s="467"/>
      <c r="K17" s="467"/>
      <c r="L17" s="664" t="s">
        <v>38</v>
      </c>
      <c r="M17" s="664" t="s">
        <v>39</v>
      </c>
      <c r="N17" s="697" t="s">
        <v>40</v>
      </c>
      <c r="O17" s="234"/>
      <c r="P17" s="234"/>
      <c r="Q17" s="234"/>
      <c r="R17" s="234"/>
    </row>
    <row r="18" spans="1:18" ht="24" customHeight="1" thickBot="1">
      <c r="A18" s="663"/>
      <c r="B18" s="468"/>
      <c r="C18" s="468"/>
      <c r="D18" s="468"/>
      <c r="E18" s="468"/>
      <c r="F18" s="231" t="s">
        <v>32</v>
      </c>
      <c r="G18" s="231" t="s">
        <v>33</v>
      </c>
      <c r="H18" s="231" t="s">
        <v>34</v>
      </c>
      <c r="I18" s="231" t="s">
        <v>35</v>
      </c>
      <c r="J18" s="231" t="s">
        <v>36</v>
      </c>
      <c r="K18" s="144" t="s">
        <v>37</v>
      </c>
      <c r="L18" s="468"/>
      <c r="M18" s="468"/>
      <c r="N18" s="698"/>
    </row>
    <row r="19" spans="1:18" ht="29.1" customHeight="1">
      <c r="A19" s="656" t="s">
        <v>94</v>
      </c>
      <c r="B19" s="262" t="s">
        <v>42</v>
      </c>
      <c r="C19" s="657" t="s">
        <v>95</v>
      </c>
      <c r="D19" s="263">
        <v>1</v>
      </c>
      <c r="E19" s="280">
        <v>75000000</v>
      </c>
      <c r="F19" s="280">
        <f>E19</f>
        <v>75000000</v>
      </c>
      <c r="G19" s="264"/>
      <c r="H19" s="264"/>
      <c r="I19" s="264"/>
      <c r="J19" s="141">
        <v>44927</v>
      </c>
      <c r="K19" s="141">
        <v>45290</v>
      </c>
      <c r="L19" s="701">
        <f>+D20/D19</f>
        <v>0</v>
      </c>
      <c r="M19" s="701">
        <f>+E20/E19</f>
        <v>0.31733333333333336</v>
      </c>
      <c r="N19" s="1181">
        <f>+L19*L19/M19</f>
        <v>0</v>
      </c>
    </row>
    <row r="20" spans="1:18" ht="29.1" customHeight="1">
      <c r="A20" s="463"/>
      <c r="B20" s="257" t="s">
        <v>44</v>
      </c>
      <c r="C20" s="658"/>
      <c r="D20" s="279">
        <v>0</v>
      </c>
      <c r="E20" s="118">
        <v>23800000</v>
      </c>
      <c r="F20" s="118">
        <f>+E20</f>
        <v>23800000</v>
      </c>
      <c r="G20" s="259"/>
      <c r="H20" s="259"/>
      <c r="I20" s="259"/>
      <c r="J20" s="116">
        <v>44927</v>
      </c>
      <c r="K20" s="116">
        <v>45290</v>
      </c>
      <c r="L20" s="693"/>
      <c r="M20" s="693"/>
      <c r="N20" s="1182"/>
    </row>
    <row r="21" spans="1:18" ht="29.1" customHeight="1">
      <c r="A21" s="493" t="s">
        <v>96</v>
      </c>
      <c r="B21" s="257" t="s">
        <v>42</v>
      </c>
      <c r="C21" s="667" t="s">
        <v>97</v>
      </c>
      <c r="D21" s="260">
        <v>1</v>
      </c>
      <c r="E21" s="118">
        <v>125000000</v>
      </c>
      <c r="F21" s="118">
        <f>E21</f>
        <v>125000000</v>
      </c>
      <c r="G21" s="259"/>
      <c r="H21" s="259"/>
      <c r="I21" s="259"/>
      <c r="J21" s="116">
        <v>44927</v>
      </c>
      <c r="K21" s="116">
        <v>45290</v>
      </c>
      <c r="L21" s="692">
        <f t="shared" ref="L21:L25" si="0">+D22/D21</f>
        <v>1</v>
      </c>
      <c r="M21" s="692">
        <f t="shared" ref="M21:M25" si="1">+E22/E21</f>
        <v>0.114632</v>
      </c>
      <c r="N21" s="1181">
        <f t="shared" ref="N21" si="2">+L21*L21/M21</f>
        <v>8.7235675902016894</v>
      </c>
    </row>
    <row r="22" spans="1:18" ht="29.1" customHeight="1">
      <c r="A22" s="463"/>
      <c r="B22" s="257" t="s">
        <v>44</v>
      </c>
      <c r="C22" s="658"/>
      <c r="D22" s="260">
        <v>1</v>
      </c>
      <c r="E22" s="118">
        <v>14329000</v>
      </c>
      <c r="F22" s="118">
        <f>+E22</f>
        <v>14329000</v>
      </c>
      <c r="G22" s="259"/>
      <c r="H22" s="259"/>
      <c r="I22" s="259"/>
      <c r="J22" s="116">
        <v>44927</v>
      </c>
      <c r="K22" s="116">
        <v>45290</v>
      </c>
      <c r="L22" s="693"/>
      <c r="M22" s="693"/>
      <c r="N22" s="1182"/>
    </row>
    <row r="23" spans="1:18" ht="29.1" customHeight="1">
      <c r="A23" s="665" t="s">
        <v>98</v>
      </c>
      <c r="B23" s="257" t="s">
        <v>42</v>
      </c>
      <c r="C23" s="667" t="s">
        <v>99</v>
      </c>
      <c r="D23" s="260">
        <v>8</v>
      </c>
      <c r="E23" s="118">
        <v>150000000</v>
      </c>
      <c r="F23" s="118">
        <f>E23</f>
        <v>150000000</v>
      </c>
      <c r="G23" s="259"/>
      <c r="H23" s="259"/>
      <c r="I23" s="170"/>
      <c r="J23" s="116">
        <v>44927</v>
      </c>
      <c r="K23" s="116">
        <v>45290</v>
      </c>
      <c r="L23" s="692">
        <f t="shared" si="0"/>
        <v>1</v>
      </c>
      <c r="M23" s="692">
        <f t="shared" si="1"/>
        <v>0.21488110666666665</v>
      </c>
      <c r="N23" s="1181">
        <f t="shared" ref="N23:N25" si="3">+L23*L23/M23</f>
        <v>4.653736270779941</v>
      </c>
    </row>
    <row r="24" spans="1:18" ht="29.1" customHeight="1">
      <c r="A24" s="666"/>
      <c r="B24" s="257" t="s">
        <v>44</v>
      </c>
      <c r="C24" s="658"/>
      <c r="D24" s="260">
        <v>8</v>
      </c>
      <c r="E24" s="118">
        <f>(14329000+17750000+8000000)-7846834</f>
        <v>32232166</v>
      </c>
      <c r="F24" s="118">
        <f>+E24</f>
        <v>32232166</v>
      </c>
      <c r="G24" s="261"/>
      <c r="H24" s="259"/>
      <c r="I24" s="259"/>
      <c r="J24" s="116">
        <v>44927</v>
      </c>
      <c r="K24" s="116">
        <v>45290</v>
      </c>
      <c r="L24" s="693"/>
      <c r="M24" s="693"/>
      <c r="N24" s="1182"/>
    </row>
    <row r="25" spans="1:18" ht="29.1" customHeight="1">
      <c r="A25" s="493" t="s">
        <v>100</v>
      </c>
      <c r="B25" s="257" t="s">
        <v>42</v>
      </c>
      <c r="C25" s="667" t="s">
        <v>101</v>
      </c>
      <c r="D25" s="258">
        <v>1</v>
      </c>
      <c r="E25" s="118">
        <v>50000000</v>
      </c>
      <c r="F25" s="118">
        <f>E25</f>
        <v>50000000</v>
      </c>
      <c r="G25" s="261"/>
      <c r="H25" s="259"/>
      <c r="I25" s="259"/>
      <c r="J25" s="116">
        <v>44927</v>
      </c>
      <c r="K25" s="116">
        <v>45290</v>
      </c>
      <c r="L25" s="692">
        <f t="shared" si="0"/>
        <v>0.6</v>
      </c>
      <c r="M25" s="692">
        <f t="shared" si="1"/>
        <v>0.97399270000000004</v>
      </c>
      <c r="N25" s="1181">
        <f t="shared" si="3"/>
        <v>0.36961262646013671</v>
      </c>
    </row>
    <row r="26" spans="1:18" ht="29.1" customHeight="1" thickBot="1">
      <c r="A26" s="676"/>
      <c r="B26" s="265" t="s">
        <v>44</v>
      </c>
      <c r="C26" s="677"/>
      <c r="D26" s="266">
        <v>0.6</v>
      </c>
      <c r="E26" s="281">
        <v>48699635</v>
      </c>
      <c r="F26" s="281">
        <f>+E26</f>
        <v>48699635</v>
      </c>
      <c r="G26" s="268"/>
      <c r="H26" s="267"/>
      <c r="I26" s="267"/>
      <c r="J26" s="116">
        <v>44927</v>
      </c>
      <c r="K26" s="116">
        <v>45290</v>
      </c>
      <c r="L26" s="693"/>
      <c r="M26" s="693"/>
      <c r="N26" s="1182"/>
    </row>
    <row r="27" spans="1:18" ht="29.1" customHeight="1">
      <c r="A27" s="659" t="s">
        <v>47</v>
      </c>
      <c r="B27" s="269" t="s">
        <v>42</v>
      </c>
      <c r="C27" s="668"/>
      <c r="D27" s="437"/>
      <c r="E27" s="282">
        <f>E19+E21+E23+E25</f>
        <v>400000000</v>
      </c>
      <c r="F27" s="282">
        <f>F19+F21+F23+F25</f>
        <v>400000000</v>
      </c>
      <c r="G27" s="270">
        <f>G19+G21+G23</f>
        <v>0</v>
      </c>
      <c r="H27" s="270">
        <f>H19+H21+H23</f>
        <v>0</v>
      </c>
      <c r="I27" s="270">
        <f>I19+I21+I23</f>
        <v>0</v>
      </c>
      <c r="J27" s="271"/>
      <c r="K27" s="122"/>
      <c r="L27" s="453">
        <f>+(L19+L21+L23+L25)/4</f>
        <v>0.65</v>
      </c>
      <c r="M27" s="453">
        <f>+E28/E27</f>
        <v>0.29765200250000001</v>
      </c>
      <c r="N27" s="699"/>
    </row>
    <row r="28" spans="1:18" ht="29.1" customHeight="1" thickBot="1">
      <c r="A28" s="660"/>
      <c r="B28" s="272" t="s">
        <v>44</v>
      </c>
      <c r="C28" s="669"/>
      <c r="D28" s="438"/>
      <c r="E28" s="283">
        <f>+E20+E22+E24+E26</f>
        <v>119060801</v>
      </c>
      <c r="F28" s="283">
        <f>+F20+F22+F24+F26</f>
        <v>119060801</v>
      </c>
      <c r="G28" s="273"/>
      <c r="H28" s="274"/>
      <c r="I28" s="273"/>
      <c r="J28" s="273"/>
      <c r="K28" s="125"/>
      <c r="L28" s="452"/>
      <c r="M28" s="452"/>
      <c r="N28" s="700"/>
    </row>
    <row r="29" spans="1:18" ht="27" customHeight="1" thickBot="1">
      <c r="A29" s="275" t="s">
        <v>48</v>
      </c>
      <c r="B29" s="533" t="s">
        <v>49</v>
      </c>
      <c r="C29" s="534"/>
      <c r="D29" s="535"/>
      <c r="E29" s="509" t="s">
        <v>78</v>
      </c>
      <c r="F29" s="510"/>
      <c r="G29" s="510"/>
      <c r="H29" s="510"/>
      <c r="I29" s="256"/>
      <c r="J29" s="686" t="s">
        <v>51</v>
      </c>
      <c r="K29" s="687"/>
      <c r="L29" s="687"/>
      <c r="M29" s="687"/>
      <c r="N29" s="688"/>
    </row>
    <row r="30" spans="1:18" ht="29.1" customHeight="1">
      <c r="A30" s="680" t="s">
        <v>88</v>
      </c>
      <c r="B30" s="689" t="s">
        <v>102</v>
      </c>
      <c r="C30" s="690"/>
      <c r="D30" s="691"/>
      <c r="E30" s="689" t="s">
        <v>103</v>
      </c>
      <c r="F30" s="690"/>
      <c r="G30" s="691"/>
      <c r="H30" s="111" t="s">
        <v>42</v>
      </c>
      <c r="I30" s="284">
        <v>1</v>
      </c>
      <c r="J30" s="682" t="s">
        <v>60</v>
      </c>
      <c r="K30" s="683"/>
      <c r="L30" s="683"/>
      <c r="M30" s="683"/>
      <c r="N30" s="684"/>
    </row>
    <row r="31" spans="1:18" ht="29.1" customHeight="1">
      <c r="A31" s="681"/>
      <c r="B31" s="567"/>
      <c r="C31" s="568"/>
      <c r="D31" s="569"/>
      <c r="E31" s="567"/>
      <c r="F31" s="568"/>
      <c r="G31" s="569"/>
      <c r="H31" s="439" t="s">
        <v>44</v>
      </c>
      <c r="I31" s="285">
        <v>1</v>
      </c>
      <c r="J31" s="685"/>
      <c r="K31" s="683"/>
      <c r="L31" s="683"/>
      <c r="M31" s="683"/>
      <c r="N31" s="684"/>
    </row>
    <row r="32" spans="1:18" ht="29.1" customHeight="1">
      <c r="A32" s="276" t="s">
        <v>88</v>
      </c>
      <c r="B32" s="502" t="s">
        <v>104</v>
      </c>
      <c r="C32" s="482"/>
      <c r="D32" s="483"/>
      <c r="E32" s="503" t="s">
        <v>105</v>
      </c>
      <c r="F32" s="504"/>
      <c r="G32" s="505"/>
      <c r="H32" s="439" t="s">
        <v>42</v>
      </c>
      <c r="I32" s="253">
        <v>1</v>
      </c>
      <c r="J32" s="554" t="s">
        <v>60</v>
      </c>
      <c r="K32" s="514"/>
      <c r="L32" s="514"/>
      <c r="M32" s="514"/>
      <c r="N32" s="678"/>
    </row>
    <row r="33" spans="1:14" ht="29.1" customHeight="1">
      <c r="A33" s="434"/>
      <c r="B33" s="484"/>
      <c r="C33" s="485"/>
      <c r="D33" s="486"/>
      <c r="E33" s="506"/>
      <c r="F33" s="507"/>
      <c r="G33" s="508"/>
      <c r="H33" s="439" t="s">
        <v>44</v>
      </c>
      <c r="I33" s="253">
        <v>0</v>
      </c>
      <c r="J33" s="555"/>
      <c r="K33" s="520"/>
      <c r="L33" s="520"/>
      <c r="M33" s="520"/>
      <c r="N33" s="679"/>
    </row>
    <row r="34" spans="1:14" ht="29.1" customHeight="1">
      <c r="A34" s="276" t="s">
        <v>88</v>
      </c>
      <c r="B34" s="502" t="s">
        <v>106</v>
      </c>
      <c r="C34" s="482"/>
      <c r="D34" s="483"/>
      <c r="E34" s="503" t="s">
        <v>107</v>
      </c>
      <c r="F34" s="504"/>
      <c r="G34" s="505"/>
      <c r="H34" s="439" t="s">
        <v>42</v>
      </c>
      <c r="I34" s="254">
        <v>8</v>
      </c>
      <c r="J34" s="554" t="s">
        <v>61</v>
      </c>
      <c r="K34" s="523"/>
      <c r="L34" s="523"/>
      <c r="M34" s="523"/>
      <c r="N34" s="702"/>
    </row>
    <row r="35" spans="1:14" ht="29.1" customHeight="1">
      <c r="A35" s="434"/>
      <c r="B35" s="484"/>
      <c r="C35" s="485"/>
      <c r="D35" s="486"/>
      <c r="E35" s="506"/>
      <c r="F35" s="507"/>
      <c r="G35" s="508"/>
      <c r="H35" s="439" t="s">
        <v>44</v>
      </c>
      <c r="I35" s="255">
        <v>8</v>
      </c>
      <c r="J35" s="556"/>
      <c r="K35" s="526"/>
      <c r="L35" s="526"/>
      <c r="M35" s="526"/>
      <c r="N35" s="703"/>
    </row>
    <row r="36" spans="1:14" ht="29.1" customHeight="1">
      <c r="A36" s="674" t="s">
        <v>88</v>
      </c>
      <c r="B36" s="552" t="s">
        <v>108</v>
      </c>
      <c r="C36" s="553"/>
      <c r="D36" s="553"/>
      <c r="E36" s="671" t="s">
        <v>109</v>
      </c>
      <c r="F36" s="672"/>
      <c r="G36" s="672"/>
      <c r="H36" s="439" t="s">
        <v>42</v>
      </c>
      <c r="I36" s="253">
        <v>1</v>
      </c>
      <c r="J36" s="554" t="s">
        <v>60</v>
      </c>
      <c r="K36" s="514"/>
      <c r="L36" s="514"/>
      <c r="M36" s="514"/>
      <c r="N36" s="678"/>
    </row>
    <row r="37" spans="1:14" ht="29.1" customHeight="1" thickBot="1">
      <c r="A37" s="675"/>
      <c r="B37" s="670"/>
      <c r="C37" s="670"/>
      <c r="D37" s="670"/>
      <c r="E37" s="673"/>
      <c r="F37" s="673"/>
      <c r="G37" s="673"/>
      <c r="H37" s="277" t="s">
        <v>44</v>
      </c>
      <c r="I37" s="278">
        <v>0.6</v>
      </c>
      <c r="J37" s="704"/>
      <c r="K37" s="705"/>
      <c r="L37" s="705"/>
      <c r="M37" s="705"/>
      <c r="N37" s="706"/>
    </row>
    <row r="38" spans="1:14" ht="14.1" customHeight="1">
      <c r="A38" s="1117"/>
      <c r="B38" s="1117"/>
      <c r="C38" s="1118"/>
      <c r="D38" s="207"/>
      <c r="E38" s="1119"/>
      <c r="F38" s="1117"/>
      <c r="G38" s="1120"/>
      <c r="H38" s="1117"/>
      <c r="I38" s="1118"/>
      <c r="J38" s="1121"/>
      <c r="K38" s="1121"/>
      <c r="L38" s="1119"/>
      <c r="M38" s="1117"/>
      <c r="N38" s="1117"/>
    </row>
    <row r="39" spans="1:14" ht="14.1" customHeight="1" thickBot="1">
      <c r="A39" s="188" t="s">
        <v>357</v>
      </c>
      <c r="B39" s="188"/>
      <c r="C39" s="206"/>
      <c r="D39" s="1122"/>
      <c r="E39" s="208"/>
      <c r="F39" s="188"/>
      <c r="G39" s="209"/>
      <c r="H39" s="188"/>
      <c r="I39" s="206"/>
      <c r="J39" s="1123"/>
      <c r="K39" s="1123"/>
      <c r="L39" s="208"/>
      <c r="M39" s="188"/>
      <c r="N39" s="188"/>
    </row>
    <row r="40" spans="1:14" ht="18" customHeight="1" thickTop="1" thickBot="1">
      <c r="A40" s="1124" t="s">
        <v>358</v>
      </c>
    </row>
    <row r="41" spans="1:14" ht="18" customHeight="1" thickTop="1">
      <c r="A41" s="1125" t="s">
        <v>359</v>
      </c>
    </row>
    <row r="44" spans="1:14" ht="18" customHeight="1">
      <c r="D44" s="1126"/>
    </row>
  </sheetData>
  <mergeCells count="80">
    <mergeCell ref="J34:N35"/>
    <mergeCell ref="J36:N37"/>
    <mergeCell ref="A1:A4"/>
    <mergeCell ref="B1:H2"/>
    <mergeCell ref="I1:L1"/>
    <mergeCell ref="M1:N4"/>
    <mergeCell ref="I2:L2"/>
    <mergeCell ref="B3:H4"/>
    <mergeCell ref="I3:L3"/>
    <mergeCell ref="I4:L4"/>
    <mergeCell ref="A7:C7"/>
    <mergeCell ref="D7:N7"/>
    <mergeCell ref="J8:N8"/>
    <mergeCell ref="A9:F9"/>
    <mergeCell ref="A5:N5"/>
    <mergeCell ref="B6:F6"/>
    <mergeCell ref="K9:M9"/>
    <mergeCell ref="A10:F10"/>
    <mergeCell ref="K10:M10"/>
    <mergeCell ref="A8:F8"/>
    <mergeCell ref="G8:I15"/>
    <mergeCell ref="A11:F11"/>
    <mergeCell ref="K15:M15"/>
    <mergeCell ref="A15:F15"/>
    <mergeCell ref="K11:M11"/>
    <mergeCell ref="A12:F12"/>
    <mergeCell ref="K12:M12"/>
    <mergeCell ref="K13:M13"/>
    <mergeCell ref="K14:M14"/>
    <mergeCell ref="L16:N16"/>
    <mergeCell ref="M17:M18"/>
    <mergeCell ref="N17:N18"/>
    <mergeCell ref="J16:K17"/>
    <mergeCell ref="N27:N28"/>
    <mergeCell ref="M27:M28"/>
    <mergeCell ref="N19:N20"/>
    <mergeCell ref="N21:N22"/>
    <mergeCell ref="N23:N24"/>
    <mergeCell ref="N25:N26"/>
    <mergeCell ref="L19:L20"/>
    <mergeCell ref="L21:L22"/>
    <mergeCell ref="L23:L24"/>
    <mergeCell ref="M19:M20"/>
    <mergeCell ref="M21:M22"/>
    <mergeCell ref="M23:M24"/>
    <mergeCell ref="A25:A26"/>
    <mergeCell ref="C25:C26"/>
    <mergeCell ref="J32:N33"/>
    <mergeCell ref="A30:A31"/>
    <mergeCell ref="J30:N31"/>
    <mergeCell ref="B29:D29"/>
    <mergeCell ref="E29:H29"/>
    <mergeCell ref="J29:N29"/>
    <mergeCell ref="B32:D33"/>
    <mergeCell ref="E32:G33"/>
    <mergeCell ref="B30:D31"/>
    <mergeCell ref="E30:G31"/>
    <mergeCell ref="L25:L26"/>
    <mergeCell ref="M25:M26"/>
    <mergeCell ref="E34:G35"/>
    <mergeCell ref="B36:D37"/>
    <mergeCell ref="E36:G37"/>
    <mergeCell ref="A36:A37"/>
    <mergeCell ref="B34:D35"/>
    <mergeCell ref="A19:A20"/>
    <mergeCell ref="C19:C20"/>
    <mergeCell ref="A27:A28"/>
    <mergeCell ref="L27:L28"/>
    <mergeCell ref="A16:A18"/>
    <mergeCell ref="C16:C18"/>
    <mergeCell ref="B16:B18"/>
    <mergeCell ref="L17:L18"/>
    <mergeCell ref="D16:D18"/>
    <mergeCell ref="E16:E18"/>
    <mergeCell ref="F16:I17"/>
    <mergeCell ref="A21:A22"/>
    <mergeCell ref="A23:A24"/>
    <mergeCell ref="C23:C24"/>
    <mergeCell ref="C21:C22"/>
    <mergeCell ref="C27:C28"/>
  </mergeCells>
  <printOptions horizontalCentered="1" verticalCentered="1"/>
  <pageMargins left="0.23622047244094491" right="0.23622047244094491" top="0.74803149606299213" bottom="0.74803149606299213" header="0.31496062992125984" footer="0.31496062992125984"/>
  <pageSetup paperSize="5" scale="40" orientation="landscape" r:id="rId1"/>
  <headerFooter>
    <oddFooter>&amp;C&amp;"Helvetica Neue,Regular"&amp;12&amp;K000000&amp;P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0"/>
  <sheetViews>
    <sheetView showGridLines="0" topLeftCell="H1" zoomScale="92" zoomScaleNormal="100" workbookViewId="0">
      <selection activeCell="H1" sqref="A1:XFD1048576"/>
    </sheetView>
  </sheetViews>
  <sheetFormatPr baseColWidth="10" defaultColWidth="12.42578125" defaultRowHeight="18" customHeight="1"/>
  <cols>
    <col min="1" max="1" width="36.42578125" style="71" customWidth="1"/>
    <col min="2" max="2" width="7.140625" style="71" customWidth="1"/>
    <col min="3" max="3" width="13.7109375" style="71" customWidth="1"/>
    <col min="4" max="4" width="16.140625" style="71" customWidth="1"/>
    <col min="5" max="5" width="18.85546875" style="71" customWidth="1"/>
    <col min="6" max="14" width="18.7109375" style="71" customWidth="1"/>
    <col min="15" max="16384" width="12.42578125" style="71"/>
  </cols>
  <sheetData>
    <row r="1" spans="1:14" ht="34.5" customHeight="1">
      <c r="A1" s="1044"/>
      <c r="B1" s="1045" t="s">
        <v>392</v>
      </c>
      <c r="C1" s="1046"/>
      <c r="D1" s="1046"/>
      <c r="E1" s="1046"/>
      <c r="F1" s="1046"/>
      <c r="G1" s="1046"/>
      <c r="H1" s="1047"/>
      <c r="I1" s="1048" t="s">
        <v>393</v>
      </c>
      <c r="J1" s="1049"/>
      <c r="K1" s="1049"/>
      <c r="L1" s="1050"/>
      <c r="M1" s="1051"/>
      <c r="N1" s="1052"/>
    </row>
    <row r="2" spans="1:14" ht="20.100000000000001" customHeight="1">
      <c r="A2" s="1053"/>
      <c r="B2" s="1054"/>
      <c r="C2" s="1055"/>
      <c r="D2" s="1055"/>
      <c r="E2" s="1055"/>
      <c r="F2" s="1055"/>
      <c r="G2" s="1055"/>
      <c r="H2" s="1056"/>
      <c r="I2" s="1048" t="s">
        <v>394</v>
      </c>
      <c r="J2" s="1049"/>
      <c r="K2" s="1049"/>
      <c r="L2" s="1050"/>
      <c r="M2" s="1057"/>
      <c r="N2" s="1058"/>
    </row>
    <row r="3" spans="1:14" ht="33.75" customHeight="1">
      <c r="A3" s="1053"/>
      <c r="B3" s="1045" t="s">
        <v>395</v>
      </c>
      <c r="C3" s="1046"/>
      <c r="D3" s="1046"/>
      <c r="E3" s="1046"/>
      <c r="F3" s="1046"/>
      <c r="G3" s="1046"/>
      <c r="H3" s="1047"/>
      <c r="I3" s="1048" t="s">
        <v>396</v>
      </c>
      <c r="J3" s="1049"/>
      <c r="K3" s="1049"/>
      <c r="L3" s="1050"/>
      <c r="M3" s="1057"/>
      <c r="N3" s="1058"/>
    </row>
    <row r="4" spans="1:14" ht="38.25" customHeight="1">
      <c r="A4" s="1059"/>
      <c r="B4" s="1054"/>
      <c r="C4" s="1055"/>
      <c r="D4" s="1055"/>
      <c r="E4" s="1055"/>
      <c r="F4" s="1055"/>
      <c r="G4" s="1055"/>
      <c r="H4" s="1056"/>
      <c r="I4" s="1048" t="s">
        <v>397</v>
      </c>
      <c r="J4" s="1049"/>
      <c r="K4" s="1049"/>
      <c r="L4" s="1050"/>
      <c r="M4" s="1060"/>
      <c r="N4" s="1061"/>
    </row>
    <row r="5" spans="1:14" ht="35.1" customHeight="1">
      <c r="A5" s="1314" t="s">
        <v>111</v>
      </c>
      <c r="B5" s="1315"/>
      <c r="C5" s="1315"/>
      <c r="D5" s="1316"/>
      <c r="E5" s="1315"/>
      <c r="F5" s="1315"/>
      <c r="G5" s="1316"/>
      <c r="H5" s="1315"/>
      <c r="I5" s="1315"/>
      <c r="J5" s="1316"/>
      <c r="K5" s="1316"/>
      <c r="L5" s="1315"/>
      <c r="M5" s="1315"/>
      <c r="N5" s="1315"/>
    </row>
    <row r="6" spans="1:14" ht="35.1" customHeight="1" thickBot="1">
      <c r="A6" s="1317" t="s">
        <v>11</v>
      </c>
      <c r="B6" s="1318" t="s">
        <v>384</v>
      </c>
      <c r="C6" s="1319"/>
      <c r="D6" s="1320"/>
      <c r="E6" s="1319"/>
      <c r="F6" s="1319"/>
      <c r="G6" s="207"/>
      <c r="H6" s="1321"/>
      <c r="I6" s="1321"/>
      <c r="J6" s="207"/>
      <c r="K6" s="207"/>
      <c r="L6" s="1321"/>
      <c r="M6" s="1321"/>
      <c r="N6" s="1321"/>
    </row>
    <row r="7" spans="1:14" ht="27" customHeight="1" thickBot="1">
      <c r="A7" s="1322" t="s">
        <v>12</v>
      </c>
      <c r="B7" s="1323"/>
      <c r="C7" s="1324"/>
      <c r="D7" s="1325" t="s">
        <v>13</v>
      </c>
      <c r="E7" s="1323"/>
      <c r="F7" s="1323"/>
      <c r="G7" s="1323"/>
      <c r="H7" s="1323"/>
      <c r="I7" s="1323"/>
      <c r="J7" s="1323"/>
      <c r="K7" s="1323"/>
      <c r="L7" s="1323"/>
      <c r="M7" s="1323"/>
      <c r="N7" s="1326"/>
    </row>
    <row r="8" spans="1:14" ht="27" customHeight="1">
      <c r="A8" s="1327" t="s">
        <v>112</v>
      </c>
      <c r="B8" s="1328"/>
      <c r="C8" s="1328"/>
      <c r="D8" s="1328"/>
      <c r="E8" s="1328"/>
      <c r="F8" s="1328"/>
      <c r="G8" s="1329" t="s">
        <v>113</v>
      </c>
      <c r="H8" s="1330"/>
      <c r="I8" s="1330"/>
      <c r="J8" s="1331" t="s">
        <v>16</v>
      </c>
      <c r="K8" s="1332"/>
      <c r="L8" s="1332"/>
      <c r="M8" s="1332"/>
      <c r="N8" s="1333"/>
    </row>
    <row r="9" spans="1:14" ht="27" customHeight="1">
      <c r="A9" s="1334" t="s">
        <v>114</v>
      </c>
      <c r="B9" s="1335"/>
      <c r="C9" s="1335"/>
      <c r="D9" s="1335"/>
      <c r="E9" s="1335"/>
      <c r="F9" s="1336"/>
      <c r="G9" s="1337"/>
      <c r="H9" s="1337"/>
      <c r="I9" s="1337"/>
      <c r="J9" s="435" t="s">
        <v>18</v>
      </c>
      <c r="K9" s="1338" t="s">
        <v>19</v>
      </c>
      <c r="L9" s="1339"/>
      <c r="M9" s="1340"/>
      <c r="N9" s="1341" t="s">
        <v>20</v>
      </c>
    </row>
    <row r="10" spans="1:14" ht="27" customHeight="1">
      <c r="A10" s="1342" t="s">
        <v>115</v>
      </c>
      <c r="B10" s="1343"/>
      <c r="C10" s="1343"/>
      <c r="D10" s="1343"/>
      <c r="E10" s="1343"/>
      <c r="F10" s="1344"/>
      <c r="G10" s="1337"/>
      <c r="H10" s="1337"/>
      <c r="I10" s="1337"/>
      <c r="J10" s="436"/>
      <c r="K10" s="1345"/>
      <c r="L10" s="1346"/>
      <c r="M10" s="1347"/>
      <c r="N10" s="1348"/>
    </row>
    <row r="11" spans="1:14" ht="27" customHeight="1">
      <c r="A11" s="1342" t="s">
        <v>69</v>
      </c>
      <c r="B11" s="1343"/>
      <c r="C11" s="1343"/>
      <c r="D11" s="1343"/>
      <c r="E11" s="1343"/>
      <c r="F11" s="1344"/>
      <c r="G11" s="1337"/>
      <c r="H11" s="1337"/>
      <c r="I11" s="1337"/>
      <c r="J11" s="436"/>
      <c r="K11" s="1349" t="s">
        <v>299</v>
      </c>
      <c r="L11" s="1349"/>
      <c r="M11" s="1349"/>
      <c r="N11" s="1348"/>
    </row>
    <row r="12" spans="1:14" ht="27" customHeight="1">
      <c r="A12" s="1350" t="s">
        <v>116</v>
      </c>
      <c r="B12" s="1351"/>
      <c r="C12" s="1351"/>
      <c r="D12" s="1351"/>
      <c r="E12" s="1351"/>
      <c r="F12" s="1351"/>
      <c r="G12" s="1337"/>
      <c r="H12" s="1337"/>
      <c r="I12" s="1337"/>
      <c r="J12" s="38"/>
      <c r="K12" s="1352"/>
      <c r="L12" s="1352"/>
      <c r="M12" s="1352"/>
      <c r="N12" s="1353"/>
    </row>
    <row r="13" spans="1:14" ht="27" customHeight="1" thickBot="1">
      <c r="A13" s="1354" t="s">
        <v>336</v>
      </c>
      <c r="B13" s="1355"/>
      <c r="C13" s="1355"/>
      <c r="D13" s="1065"/>
      <c r="E13" s="1355"/>
      <c r="F13" s="1356"/>
      <c r="G13" s="1357"/>
      <c r="H13" s="1357"/>
      <c r="I13" s="1357"/>
      <c r="J13" s="1358"/>
      <c r="K13" s="1359"/>
      <c r="L13" s="1359"/>
      <c r="M13" s="1359"/>
      <c r="N13" s="1360"/>
    </row>
    <row r="14" spans="1:14" ht="24.95" customHeight="1">
      <c r="A14" s="727" t="s">
        <v>25</v>
      </c>
      <c r="B14" s="730" t="s">
        <v>386</v>
      </c>
      <c r="C14" s="733" t="s">
        <v>26</v>
      </c>
      <c r="D14" s="733" t="s">
        <v>27</v>
      </c>
      <c r="E14" s="733" t="s">
        <v>28</v>
      </c>
      <c r="F14" s="719" t="s">
        <v>29</v>
      </c>
      <c r="G14" s="720"/>
      <c r="H14" s="720"/>
      <c r="I14" s="721"/>
      <c r="J14" s="466" t="s">
        <v>30</v>
      </c>
      <c r="K14" s="469"/>
      <c r="L14" s="694" t="s">
        <v>31</v>
      </c>
      <c r="M14" s="695"/>
      <c r="N14" s="696"/>
    </row>
    <row r="15" spans="1:14" ht="24.95" customHeight="1">
      <c r="A15" s="728"/>
      <c r="B15" s="731"/>
      <c r="C15" s="731"/>
      <c r="D15" s="731"/>
      <c r="E15" s="731"/>
      <c r="F15" s="722"/>
      <c r="G15" s="723"/>
      <c r="H15" s="723"/>
      <c r="I15" s="724"/>
      <c r="J15" s="467"/>
      <c r="K15" s="467"/>
      <c r="L15" s="664" t="s">
        <v>38</v>
      </c>
      <c r="M15" s="664" t="s">
        <v>39</v>
      </c>
      <c r="N15" s="697" t="s">
        <v>40</v>
      </c>
    </row>
    <row r="16" spans="1:14" ht="24.95" customHeight="1" thickBot="1">
      <c r="A16" s="729"/>
      <c r="B16" s="732"/>
      <c r="C16" s="732"/>
      <c r="D16" s="732"/>
      <c r="E16" s="732"/>
      <c r="F16" s="286" t="s">
        <v>32</v>
      </c>
      <c r="G16" s="286" t="s">
        <v>33</v>
      </c>
      <c r="H16" s="286" t="s">
        <v>34</v>
      </c>
      <c r="I16" s="286" t="s">
        <v>35</v>
      </c>
      <c r="J16" s="231" t="s">
        <v>36</v>
      </c>
      <c r="K16" s="144" t="s">
        <v>37</v>
      </c>
      <c r="L16" s="468"/>
      <c r="M16" s="468"/>
      <c r="N16" s="698"/>
    </row>
    <row r="17" spans="1:14" ht="27" customHeight="1">
      <c r="A17" s="716" t="s">
        <v>117</v>
      </c>
      <c r="B17" s="287" t="s">
        <v>42</v>
      </c>
      <c r="C17" s="718" t="s">
        <v>118</v>
      </c>
      <c r="D17" s="288">
        <v>150</v>
      </c>
      <c r="E17" s="289">
        <v>4493131528</v>
      </c>
      <c r="F17" s="289">
        <f>+E17</f>
        <v>4493131528</v>
      </c>
      <c r="G17" s="290"/>
      <c r="H17" s="290"/>
      <c r="I17" s="291"/>
      <c r="J17" s="292">
        <v>44927</v>
      </c>
      <c r="K17" s="292">
        <v>45291</v>
      </c>
      <c r="L17" s="725">
        <f>+D18/D17</f>
        <v>0.13593333333333335</v>
      </c>
      <c r="M17" s="726">
        <f>+E18/E17</f>
        <v>0</v>
      </c>
      <c r="N17" s="1183">
        <v>0</v>
      </c>
    </row>
    <row r="18" spans="1:14" ht="27" customHeight="1">
      <c r="A18" s="717"/>
      <c r="B18" s="293" t="s">
        <v>44</v>
      </c>
      <c r="C18" s="708"/>
      <c r="D18" s="346">
        <v>20.39</v>
      </c>
      <c r="E18" s="295">
        <v>0</v>
      </c>
      <c r="F18" s="295">
        <v>0</v>
      </c>
      <c r="G18" s="296"/>
      <c r="H18" s="296"/>
      <c r="I18" s="297"/>
      <c r="J18" s="191">
        <v>44927</v>
      </c>
      <c r="K18" s="191">
        <v>45291</v>
      </c>
      <c r="L18" s="714"/>
      <c r="M18" s="714"/>
      <c r="N18" s="1184"/>
    </row>
    <row r="19" spans="1:14" ht="27" customHeight="1">
      <c r="A19" s="735" t="s">
        <v>256</v>
      </c>
      <c r="B19" s="293" t="s">
        <v>42</v>
      </c>
      <c r="C19" s="707" t="s">
        <v>387</v>
      </c>
      <c r="D19" s="294">
        <v>1</v>
      </c>
      <c r="E19" s="295">
        <f>500000000-39999874</f>
        <v>460000126</v>
      </c>
      <c r="F19" s="295">
        <f t="shared" ref="F19:F28" si="0">+E19</f>
        <v>460000126</v>
      </c>
      <c r="G19" s="296"/>
      <c r="H19" s="296"/>
      <c r="I19" s="297"/>
      <c r="J19" s="191">
        <v>44927</v>
      </c>
      <c r="K19" s="191">
        <v>45291</v>
      </c>
      <c r="L19" s="544">
        <f>+D20/D19</f>
        <v>1</v>
      </c>
      <c r="M19" s="713">
        <f>+E20/E19</f>
        <v>0.84728027444062048</v>
      </c>
      <c r="N19" s="1185">
        <f>+L19*L19/M19</f>
        <v>1.1802469975595808</v>
      </c>
    </row>
    <row r="20" spans="1:14" ht="27" customHeight="1">
      <c r="A20" s="736"/>
      <c r="B20" s="293" t="s">
        <v>44</v>
      </c>
      <c r="C20" s="708"/>
      <c r="D20" s="294">
        <v>1</v>
      </c>
      <c r="E20" s="298">
        <f>389749033</f>
        <v>389749033</v>
      </c>
      <c r="F20" s="295">
        <f t="shared" si="0"/>
        <v>389749033</v>
      </c>
      <c r="G20" s="296"/>
      <c r="H20" s="296"/>
      <c r="I20" s="297"/>
      <c r="J20" s="191">
        <v>44927</v>
      </c>
      <c r="K20" s="191">
        <v>45291</v>
      </c>
      <c r="L20" s="586"/>
      <c r="M20" s="714"/>
      <c r="N20" s="1184"/>
    </row>
    <row r="21" spans="1:14" ht="27" customHeight="1">
      <c r="A21" s="734" t="s">
        <v>119</v>
      </c>
      <c r="B21" s="299" t="s">
        <v>42</v>
      </c>
      <c r="C21" s="715" t="s">
        <v>120</v>
      </c>
      <c r="D21" s="294">
        <v>100</v>
      </c>
      <c r="E21" s="295">
        <v>250000000</v>
      </c>
      <c r="F21" s="295">
        <f t="shared" si="0"/>
        <v>250000000</v>
      </c>
      <c r="G21" s="300"/>
      <c r="H21" s="300"/>
      <c r="I21" s="300"/>
      <c r="J21" s="191">
        <v>44927</v>
      </c>
      <c r="K21" s="191">
        <v>45291</v>
      </c>
      <c r="L21" s="544">
        <v>1</v>
      </c>
      <c r="M21" s="713">
        <f t="shared" ref="M21" si="1">+E22/E21</f>
        <v>0.38822000000000001</v>
      </c>
      <c r="N21" s="1185">
        <f>+L21*L21/M21</f>
        <v>2.575859048992839</v>
      </c>
    </row>
    <row r="22" spans="1:14" ht="27" customHeight="1">
      <c r="A22" s="717"/>
      <c r="B22" s="299" t="s">
        <v>44</v>
      </c>
      <c r="C22" s="708"/>
      <c r="D22" s="345">
        <v>109.7</v>
      </c>
      <c r="E22" s="295">
        <v>97055000</v>
      </c>
      <c r="F22" s="295">
        <f t="shared" si="0"/>
        <v>97055000</v>
      </c>
      <c r="G22" s="300"/>
      <c r="H22" s="300"/>
      <c r="I22" s="300"/>
      <c r="J22" s="191">
        <v>44927</v>
      </c>
      <c r="K22" s="191">
        <v>45291</v>
      </c>
      <c r="L22" s="586"/>
      <c r="M22" s="714"/>
      <c r="N22" s="1184"/>
    </row>
    <row r="23" spans="1:14" ht="27" customHeight="1">
      <c r="A23" s="743" t="s">
        <v>121</v>
      </c>
      <c r="B23" s="299" t="s">
        <v>73</v>
      </c>
      <c r="C23" s="715" t="s">
        <v>122</v>
      </c>
      <c r="D23" s="294">
        <v>1</v>
      </c>
      <c r="E23" s="295">
        <f>250000000+80000000</f>
        <v>330000000</v>
      </c>
      <c r="F23" s="295">
        <f t="shared" si="0"/>
        <v>330000000</v>
      </c>
      <c r="G23" s="301"/>
      <c r="H23" s="300"/>
      <c r="I23" s="300"/>
      <c r="J23" s="191">
        <v>44927</v>
      </c>
      <c r="K23" s="191">
        <v>45291</v>
      </c>
      <c r="L23" s="544">
        <v>1</v>
      </c>
      <c r="M23" s="713">
        <f t="shared" ref="M23" si="2">+E24/E23</f>
        <v>0.48990858181818181</v>
      </c>
      <c r="N23" s="1185">
        <f>+L23*L23/M23</f>
        <v>2.0411971480244997</v>
      </c>
    </row>
    <row r="24" spans="1:14" ht="27" customHeight="1">
      <c r="A24" s="744"/>
      <c r="B24" s="299" t="s">
        <v>44</v>
      </c>
      <c r="C24" s="708"/>
      <c r="D24" s="294">
        <v>5</v>
      </c>
      <c r="E24" s="295">
        <v>161669832</v>
      </c>
      <c r="F24" s="295">
        <f t="shared" si="0"/>
        <v>161669832</v>
      </c>
      <c r="G24" s="301"/>
      <c r="H24" s="300"/>
      <c r="I24" s="300"/>
      <c r="J24" s="191">
        <v>44927</v>
      </c>
      <c r="K24" s="191">
        <v>45291</v>
      </c>
      <c r="L24" s="586"/>
      <c r="M24" s="714"/>
      <c r="N24" s="1184"/>
    </row>
    <row r="25" spans="1:14" ht="27" customHeight="1">
      <c r="A25" s="743" t="s">
        <v>123</v>
      </c>
      <c r="B25" s="299" t="s">
        <v>42</v>
      </c>
      <c r="C25" s="715" t="s">
        <v>124</v>
      </c>
      <c r="D25" s="294">
        <v>1</v>
      </c>
      <c r="E25" s="295">
        <f>50000000+82025876</f>
        <v>132025876</v>
      </c>
      <c r="F25" s="295">
        <f t="shared" si="0"/>
        <v>132025876</v>
      </c>
      <c r="G25" s="301"/>
      <c r="H25" s="300"/>
      <c r="I25" s="300"/>
      <c r="J25" s="191">
        <v>44927</v>
      </c>
      <c r="K25" s="191">
        <v>45291</v>
      </c>
      <c r="L25" s="544">
        <f t="shared" ref="L25" si="3">+D26/D25</f>
        <v>1</v>
      </c>
      <c r="M25" s="713">
        <f t="shared" ref="M25" si="4">+E26/E25</f>
        <v>0.4555925082443687</v>
      </c>
      <c r="N25" s="1185">
        <f>+L25*L25/M25</f>
        <v>2.1949439068994181</v>
      </c>
    </row>
    <row r="26" spans="1:14" ht="27" customHeight="1">
      <c r="A26" s="744"/>
      <c r="B26" s="299" t="s">
        <v>44</v>
      </c>
      <c r="C26" s="708"/>
      <c r="D26" s="294">
        <v>1</v>
      </c>
      <c r="E26" s="295">
        <v>60150000</v>
      </c>
      <c r="F26" s="295">
        <f t="shared" si="0"/>
        <v>60150000</v>
      </c>
      <c r="G26" s="301"/>
      <c r="H26" s="300"/>
      <c r="I26" s="300"/>
      <c r="J26" s="191">
        <v>44927</v>
      </c>
      <c r="K26" s="191">
        <v>45291</v>
      </c>
      <c r="L26" s="586"/>
      <c r="M26" s="714"/>
      <c r="N26" s="1184"/>
    </row>
    <row r="27" spans="1:14" ht="27" customHeight="1">
      <c r="A27" s="743" t="s">
        <v>388</v>
      </c>
      <c r="B27" s="299" t="s">
        <v>42</v>
      </c>
      <c r="C27" s="715" t="s">
        <v>125</v>
      </c>
      <c r="D27" s="294">
        <v>1</v>
      </c>
      <c r="E27" s="295">
        <v>30000000</v>
      </c>
      <c r="F27" s="295">
        <f t="shared" si="0"/>
        <v>30000000</v>
      </c>
      <c r="G27" s="301"/>
      <c r="H27" s="300"/>
      <c r="I27" s="300"/>
      <c r="J27" s="191">
        <v>44927</v>
      </c>
      <c r="K27" s="191">
        <v>45291</v>
      </c>
      <c r="L27" s="544">
        <f t="shared" ref="L27" si="5">+D28/D27</f>
        <v>1</v>
      </c>
      <c r="M27" s="713">
        <f t="shared" ref="M27" si="6">+E28/E27</f>
        <v>0.47763333333333335</v>
      </c>
      <c r="N27" s="1185">
        <f>+L27*L27/M27</f>
        <v>2.0936562216484051</v>
      </c>
    </row>
    <row r="28" spans="1:14" ht="27" customHeight="1">
      <c r="A28" s="744"/>
      <c r="B28" s="299" t="s">
        <v>44</v>
      </c>
      <c r="C28" s="708"/>
      <c r="D28" s="294">
        <v>1</v>
      </c>
      <c r="E28" s="295">
        <v>14329000</v>
      </c>
      <c r="F28" s="295">
        <f t="shared" si="0"/>
        <v>14329000</v>
      </c>
      <c r="G28" s="301"/>
      <c r="H28" s="300"/>
      <c r="I28" s="300"/>
      <c r="J28" s="191">
        <v>44927</v>
      </c>
      <c r="K28" s="191">
        <v>45291</v>
      </c>
      <c r="L28" s="586"/>
      <c r="M28" s="714"/>
      <c r="N28" s="1184"/>
    </row>
    <row r="29" spans="1:14" ht="27" customHeight="1">
      <c r="A29" s="734" t="s">
        <v>126</v>
      </c>
      <c r="B29" s="299" t="s">
        <v>42</v>
      </c>
      <c r="C29" s="747" t="s">
        <v>127</v>
      </c>
      <c r="D29" s="294">
        <v>5000</v>
      </c>
      <c r="E29" s="295">
        <v>100000000</v>
      </c>
      <c r="F29" s="295">
        <f t="shared" ref="F29:F40" si="7">+E29</f>
        <v>100000000</v>
      </c>
      <c r="G29" s="301"/>
      <c r="H29" s="300"/>
      <c r="I29" s="300"/>
      <c r="J29" s="191">
        <v>44927</v>
      </c>
      <c r="K29" s="191">
        <v>45291</v>
      </c>
      <c r="L29" s="544">
        <v>1</v>
      </c>
      <c r="M29" s="713">
        <f t="shared" ref="M29" si="8">+E30/E29</f>
        <v>0.97644567000000004</v>
      </c>
      <c r="N29" s="1185">
        <f>+L29*L29/M29</f>
        <v>1.0241225197916028</v>
      </c>
    </row>
    <row r="30" spans="1:14" ht="27" customHeight="1">
      <c r="A30" s="717"/>
      <c r="B30" s="299" t="s">
        <v>44</v>
      </c>
      <c r="C30" s="748"/>
      <c r="D30" s="294">
        <v>6300</v>
      </c>
      <c r="E30" s="295">
        <v>97644567</v>
      </c>
      <c r="F30" s="295">
        <f t="shared" si="7"/>
        <v>97644567</v>
      </c>
      <c r="G30" s="301"/>
      <c r="H30" s="300"/>
      <c r="I30" s="300"/>
      <c r="J30" s="191">
        <v>44927</v>
      </c>
      <c r="K30" s="191">
        <v>45291</v>
      </c>
      <c r="L30" s="586"/>
      <c r="M30" s="714"/>
      <c r="N30" s="1184"/>
    </row>
    <row r="31" spans="1:14" ht="27" customHeight="1">
      <c r="A31" s="741" t="s">
        <v>128</v>
      </c>
      <c r="B31" s="299" t="s">
        <v>42</v>
      </c>
      <c r="C31" s="715" t="s">
        <v>129</v>
      </c>
      <c r="D31" s="294">
        <v>95000</v>
      </c>
      <c r="E31" s="295">
        <v>166124000</v>
      </c>
      <c r="F31" s="295">
        <f t="shared" si="7"/>
        <v>166124000</v>
      </c>
      <c r="G31" s="302"/>
      <c r="H31" s="300"/>
      <c r="I31" s="300"/>
      <c r="J31" s="191">
        <v>44927</v>
      </c>
      <c r="K31" s="191">
        <v>45291</v>
      </c>
      <c r="L31" s="544">
        <f t="shared" ref="L31" si="9">+D32/D31</f>
        <v>0.33431578947368423</v>
      </c>
      <c r="M31" s="713">
        <f t="shared" ref="M31" si="10">+E32/E31</f>
        <v>0.43771319616671883</v>
      </c>
      <c r="N31" s="1185">
        <f>+L31*L31/M31</f>
        <v>0.25534310610284239</v>
      </c>
    </row>
    <row r="32" spans="1:14" ht="27" customHeight="1">
      <c r="A32" s="742"/>
      <c r="B32" s="299" t="s">
        <v>44</v>
      </c>
      <c r="C32" s="708"/>
      <c r="D32" s="294">
        <v>31760</v>
      </c>
      <c r="E32" s="295">
        <v>72714667</v>
      </c>
      <c r="F32" s="295">
        <f t="shared" si="7"/>
        <v>72714667</v>
      </c>
      <c r="G32" s="301"/>
      <c r="H32" s="300"/>
      <c r="I32" s="300"/>
      <c r="J32" s="191">
        <v>44927</v>
      </c>
      <c r="K32" s="191">
        <v>45291</v>
      </c>
      <c r="L32" s="586"/>
      <c r="M32" s="714"/>
      <c r="N32" s="1184"/>
    </row>
    <row r="33" spans="1:14" ht="27" customHeight="1">
      <c r="A33" s="745" t="s">
        <v>130</v>
      </c>
      <c r="B33" s="299" t="s">
        <v>42</v>
      </c>
      <c r="C33" s="715" t="s">
        <v>131</v>
      </c>
      <c r="D33" s="294">
        <v>1</v>
      </c>
      <c r="E33" s="295">
        <v>70000000</v>
      </c>
      <c r="F33" s="295">
        <f t="shared" si="7"/>
        <v>70000000</v>
      </c>
      <c r="G33" s="301"/>
      <c r="H33" s="300"/>
      <c r="I33" s="300"/>
      <c r="J33" s="191">
        <v>44927</v>
      </c>
      <c r="K33" s="191">
        <v>45291</v>
      </c>
      <c r="L33" s="544">
        <f>+D34/D33</f>
        <v>1</v>
      </c>
      <c r="M33" s="713">
        <f>+E34/E33</f>
        <v>0.42067142857142859</v>
      </c>
      <c r="N33" s="1185">
        <f>+L33*L33/M33</f>
        <v>2.3771521716983055</v>
      </c>
    </row>
    <row r="34" spans="1:14" ht="27" customHeight="1">
      <c r="A34" s="746"/>
      <c r="B34" s="299" t="s">
        <v>44</v>
      </c>
      <c r="C34" s="708"/>
      <c r="D34" s="294">
        <v>1</v>
      </c>
      <c r="E34" s="295">
        <v>29447000</v>
      </c>
      <c r="F34" s="295">
        <f t="shared" si="7"/>
        <v>29447000</v>
      </c>
      <c r="G34" s="302"/>
      <c r="H34" s="300"/>
      <c r="I34" s="300"/>
      <c r="J34" s="191">
        <v>44927</v>
      </c>
      <c r="K34" s="191">
        <v>45291</v>
      </c>
      <c r="L34" s="586"/>
      <c r="M34" s="714"/>
      <c r="N34" s="1184"/>
    </row>
    <row r="35" spans="1:14" ht="27" customHeight="1">
      <c r="A35" s="739" t="s">
        <v>132</v>
      </c>
      <c r="B35" s="299" t="s">
        <v>42</v>
      </c>
      <c r="C35" s="747" t="s">
        <v>133</v>
      </c>
      <c r="D35" s="294">
        <v>10</v>
      </c>
      <c r="E35" s="295">
        <v>100000000</v>
      </c>
      <c r="F35" s="295">
        <f t="shared" si="7"/>
        <v>100000000</v>
      </c>
      <c r="G35" s="301"/>
      <c r="H35" s="300"/>
      <c r="I35" s="300"/>
      <c r="J35" s="191">
        <v>44927</v>
      </c>
      <c r="K35" s="191">
        <v>45291</v>
      </c>
      <c r="L35" s="544">
        <f t="shared" ref="L35:M35" si="11">+D36/D35</f>
        <v>1</v>
      </c>
      <c r="M35" s="713">
        <f t="shared" si="11"/>
        <v>0.80383333000000001</v>
      </c>
      <c r="N35" s="1185">
        <f>+L35*L35/M35</f>
        <v>1.2440389850468132</v>
      </c>
    </row>
    <row r="36" spans="1:14" ht="27" customHeight="1">
      <c r="A36" s="746"/>
      <c r="B36" s="299" t="s">
        <v>44</v>
      </c>
      <c r="C36" s="748"/>
      <c r="D36" s="312">
        <v>10</v>
      </c>
      <c r="E36" s="295">
        <v>80383333</v>
      </c>
      <c r="F36" s="295">
        <f t="shared" si="7"/>
        <v>80383333</v>
      </c>
      <c r="G36" s="301"/>
      <c r="H36" s="300"/>
      <c r="I36" s="300"/>
      <c r="J36" s="191">
        <v>44927</v>
      </c>
      <c r="K36" s="191">
        <v>45291</v>
      </c>
      <c r="L36" s="586"/>
      <c r="M36" s="714"/>
      <c r="N36" s="1184"/>
    </row>
    <row r="37" spans="1:14" ht="27" customHeight="1">
      <c r="A37" s="739" t="s">
        <v>134</v>
      </c>
      <c r="B37" s="299" t="s">
        <v>42</v>
      </c>
      <c r="C37" s="795" t="s">
        <v>135</v>
      </c>
      <c r="D37" s="313">
        <v>5836</v>
      </c>
      <c r="E37" s="311">
        <v>60000000</v>
      </c>
      <c r="F37" s="295">
        <f t="shared" si="7"/>
        <v>60000000</v>
      </c>
      <c r="G37" s="301"/>
      <c r="H37" s="300"/>
      <c r="I37" s="300"/>
      <c r="J37" s="191">
        <v>44927</v>
      </c>
      <c r="K37" s="191">
        <v>45291</v>
      </c>
      <c r="L37" s="544">
        <f t="shared" ref="L37:M37" si="12">+D38/D37</f>
        <v>0.79962302947224129</v>
      </c>
      <c r="M37" s="713">
        <f t="shared" si="12"/>
        <v>0.37266666666666665</v>
      </c>
      <c r="N37" s="1185">
        <f>+L37*L37/M37</f>
        <v>1.7157343182353262</v>
      </c>
    </row>
    <row r="38" spans="1:14" ht="27" customHeight="1">
      <c r="A38" s="740"/>
      <c r="B38" s="299" t="s">
        <v>44</v>
      </c>
      <c r="C38" s="796"/>
      <c r="D38" s="347">
        <v>4666.6000000000004</v>
      </c>
      <c r="E38" s="311">
        <f>14329000+8031000</f>
        <v>22360000</v>
      </c>
      <c r="F38" s="295">
        <f t="shared" si="7"/>
        <v>22360000</v>
      </c>
      <c r="G38" s="301"/>
      <c r="H38" s="300"/>
      <c r="I38" s="300"/>
      <c r="J38" s="191">
        <v>44927</v>
      </c>
      <c r="K38" s="191">
        <v>45291</v>
      </c>
      <c r="L38" s="586"/>
      <c r="M38" s="714"/>
      <c r="N38" s="1184"/>
    </row>
    <row r="39" spans="1:14" ht="27" customHeight="1">
      <c r="A39" s="711" t="s">
        <v>235</v>
      </c>
      <c r="B39" s="299" t="s">
        <v>42</v>
      </c>
      <c r="C39" s="709" t="s">
        <v>236</v>
      </c>
      <c r="D39" s="314">
        <v>5</v>
      </c>
      <c r="E39" s="311">
        <v>50165998</v>
      </c>
      <c r="F39" s="295">
        <f t="shared" si="7"/>
        <v>50165998</v>
      </c>
      <c r="G39" s="301"/>
      <c r="H39" s="300"/>
      <c r="I39" s="300"/>
      <c r="J39" s="191">
        <v>44927</v>
      </c>
      <c r="K39" s="191">
        <v>45291</v>
      </c>
      <c r="L39" s="544">
        <f t="shared" ref="L39:M39" si="13">+D40/D39</f>
        <v>0.8</v>
      </c>
      <c r="M39" s="713">
        <f t="shared" si="13"/>
        <v>0.67456048616834052</v>
      </c>
      <c r="N39" s="1185">
        <f>+L39*L39/M39</f>
        <v>0.94876591962174961</v>
      </c>
    </row>
    <row r="40" spans="1:14" ht="26.25" customHeight="1" thickBot="1">
      <c r="A40" s="712"/>
      <c r="B40" s="315" t="s">
        <v>44</v>
      </c>
      <c r="C40" s="710"/>
      <c r="D40" s="316">
        <v>4</v>
      </c>
      <c r="E40" s="317">
        <v>33840000</v>
      </c>
      <c r="F40" s="318">
        <f t="shared" si="7"/>
        <v>33840000</v>
      </c>
      <c r="G40" s="319"/>
      <c r="H40" s="320"/>
      <c r="I40" s="320"/>
      <c r="J40" s="191">
        <v>44927</v>
      </c>
      <c r="K40" s="191">
        <v>45291</v>
      </c>
      <c r="L40" s="586"/>
      <c r="M40" s="714"/>
      <c r="N40" s="1184"/>
    </row>
    <row r="41" spans="1:14" ht="27" customHeight="1">
      <c r="A41" s="737" t="s">
        <v>47</v>
      </c>
      <c r="B41" s="330" t="s">
        <v>42</v>
      </c>
      <c r="C41" s="331"/>
      <c r="D41" s="332"/>
      <c r="E41" s="333">
        <f>+E17+E19+E21+E23+E25+E27+E29+E31+E33+E35+E37+E39</f>
        <v>6241447528</v>
      </c>
      <c r="F41" s="333">
        <f>+F17+F19+F21+F23+F25+F27+F29+F31+F33+F35+F37+F39</f>
        <v>6241447528</v>
      </c>
      <c r="G41" s="334"/>
      <c r="H41" s="334"/>
      <c r="I41" s="335"/>
      <c r="J41" s="336"/>
      <c r="K41" s="337"/>
      <c r="L41" s="453">
        <f>+(L17+L19+L21+L23+L25+L27+L29+L31+L33+L35+L37+L39)/12</f>
        <v>0.83915601268993845</v>
      </c>
      <c r="M41" s="453">
        <f>+E42/E41</f>
        <v>0.16972704284505202</v>
      </c>
      <c r="N41" s="785"/>
    </row>
    <row r="42" spans="1:14" ht="27" customHeight="1" thickBot="1">
      <c r="A42" s="738"/>
      <c r="B42" s="338" t="s">
        <v>44</v>
      </c>
      <c r="C42" s="339"/>
      <c r="D42" s="340"/>
      <c r="E42" s="344">
        <f>+E40+E38+E36+E34+E32+E30+E28+E26+E24+E22+E20+E18</f>
        <v>1059342432</v>
      </c>
      <c r="F42" s="344">
        <f>+F40+F38+F36+F34+F32+F30+F28+F26+F24+F22+F20+F18</f>
        <v>1059342432</v>
      </c>
      <c r="G42" s="341"/>
      <c r="H42" s="342"/>
      <c r="I42" s="343"/>
      <c r="J42" s="273"/>
      <c r="K42" s="125"/>
      <c r="L42" s="452"/>
      <c r="M42" s="452"/>
      <c r="N42" s="786"/>
    </row>
    <row r="43" spans="1:14" ht="27" customHeight="1" thickBot="1">
      <c r="A43" s="321"/>
      <c r="B43" s="322"/>
      <c r="C43" s="322"/>
      <c r="D43" s="322"/>
      <c r="E43" s="323"/>
      <c r="F43" s="324"/>
      <c r="G43" s="325"/>
      <c r="H43" s="325"/>
      <c r="I43" s="325"/>
      <c r="J43" s="326"/>
      <c r="K43" s="326"/>
      <c r="L43" s="327"/>
      <c r="M43" s="328"/>
      <c r="N43" s="329"/>
    </row>
    <row r="44" spans="1:14" ht="27" customHeight="1" thickBot="1">
      <c r="A44" s="305" t="s">
        <v>48</v>
      </c>
      <c r="B44" s="787" t="s">
        <v>49</v>
      </c>
      <c r="C44" s="788"/>
      <c r="D44" s="789"/>
      <c r="E44" s="790" t="s">
        <v>78</v>
      </c>
      <c r="F44" s="791"/>
      <c r="G44" s="791"/>
      <c r="H44" s="791"/>
      <c r="I44" s="306"/>
      <c r="J44" s="792" t="s">
        <v>51</v>
      </c>
      <c r="K44" s="793"/>
      <c r="L44" s="793"/>
      <c r="M44" s="793"/>
      <c r="N44" s="794"/>
    </row>
    <row r="45" spans="1:14" ht="27" customHeight="1">
      <c r="A45" s="803" t="s">
        <v>136</v>
      </c>
      <c r="B45" s="776" t="s">
        <v>137</v>
      </c>
      <c r="C45" s="777"/>
      <c r="D45" s="777"/>
      <c r="E45" s="773" t="s">
        <v>138</v>
      </c>
      <c r="F45" s="774"/>
      <c r="G45" s="774"/>
      <c r="H45" s="303" t="s">
        <v>42</v>
      </c>
      <c r="I45" s="307">
        <v>100</v>
      </c>
      <c r="J45" s="816" t="s">
        <v>59</v>
      </c>
      <c r="K45" s="817"/>
      <c r="L45" s="817"/>
      <c r="M45" s="817"/>
      <c r="N45" s="818"/>
    </row>
    <row r="46" spans="1:14" ht="27" customHeight="1">
      <c r="A46" s="717"/>
      <c r="B46" s="778"/>
      <c r="C46" s="778"/>
      <c r="D46" s="778"/>
      <c r="E46" s="775"/>
      <c r="F46" s="775"/>
      <c r="G46" s="775"/>
      <c r="H46" s="299" t="s">
        <v>44</v>
      </c>
      <c r="I46" s="308">
        <v>109</v>
      </c>
      <c r="J46" s="531"/>
      <c r="K46" s="531"/>
      <c r="L46" s="531"/>
      <c r="M46" s="531"/>
      <c r="N46" s="532"/>
    </row>
    <row r="47" spans="1:14" ht="27" customHeight="1">
      <c r="A47" s="734" t="s">
        <v>136</v>
      </c>
      <c r="B47" s="755" t="s">
        <v>139</v>
      </c>
      <c r="C47" s="756"/>
      <c r="D47" s="757"/>
      <c r="E47" s="761" t="s">
        <v>127</v>
      </c>
      <c r="F47" s="762"/>
      <c r="G47" s="763"/>
      <c r="H47" s="299" t="s">
        <v>42</v>
      </c>
      <c r="I47" s="308">
        <v>5000</v>
      </c>
      <c r="J47" s="807" t="s">
        <v>61</v>
      </c>
      <c r="K47" s="819"/>
      <c r="L47" s="819"/>
      <c r="M47" s="819"/>
      <c r="N47" s="820"/>
    </row>
    <row r="48" spans="1:14" ht="27" customHeight="1">
      <c r="A48" s="717"/>
      <c r="B48" s="758"/>
      <c r="C48" s="759"/>
      <c r="D48" s="760"/>
      <c r="E48" s="764"/>
      <c r="F48" s="765"/>
      <c r="G48" s="766"/>
      <c r="H48" s="299" t="s">
        <v>44</v>
      </c>
      <c r="I48" s="308">
        <v>6300</v>
      </c>
      <c r="J48" s="821"/>
      <c r="K48" s="822"/>
      <c r="L48" s="822"/>
      <c r="M48" s="822"/>
      <c r="N48" s="823"/>
    </row>
    <row r="49" spans="1:14" ht="27" customHeight="1">
      <c r="A49" s="734" t="s">
        <v>136</v>
      </c>
      <c r="B49" s="755" t="s">
        <v>140</v>
      </c>
      <c r="C49" s="756"/>
      <c r="D49" s="757"/>
      <c r="E49" s="767" t="s">
        <v>141</v>
      </c>
      <c r="F49" s="768"/>
      <c r="G49" s="769"/>
      <c r="H49" s="299" t="s">
        <v>42</v>
      </c>
      <c r="I49" s="308">
        <v>95000</v>
      </c>
      <c r="J49" s="807" t="s">
        <v>60</v>
      </c>
      <c r="K49" s="808"/>
      <c r="L49" s="808"/>
      <c r="M49" s="808"/>
      <c r="N49" s="809"/>
    </row>
    <row r="50" spans="1:14" ht="27" customHeight="1">
      <c r="A50" s="717"/>
      <c r="B50" s="758"/>
      <c r="C50" s="759"/>
      <c r="D50" s="760"/>
      <c r="E50" s="770"/>
      <c r="F50" s="771"/>
      <c r="G50" s="772"/>
      <c r="H50" s="299" t="s">
        <v>44</v>
      </c>
      <c r="I50" s="308">
        <v>31760</v>
      </c>
      <c r="J50" s="810"/>
      <c r="K50" s="811"/>
      <c r="L50" s="811"/>
      <c r="M50" s="811"/>
      <c r="N50" s="812"/>
    </row>
    <row r="51" spans="1:14" ht="27" customHeight="1">
      <c r="A51" s="550" t="s">
        <v>136</v>
      </c>
      <c r="B51" s="797" t="s">
        <v>142</v>
      </c>
      <c r="C51" s="798"/>
      <c r="D51" s="799"/>
      <c r="E51" s="749" t="s">
        <v>143</v>
      </c>
      <c r="F51" s="750"/>
      <c r="G51" s="751"/>
      <c r="H51" s="439" t="s">
        <v>42</v>
      </c>
      <c r="I51" s="309">
        <v>1</v>
      </c>
      <c r="J51" s="810"/>
      <c r="K51" s="811"/>
      <c r="L51" s="811"/>
      <c r="M51" s="811"/>
      <c r="N51" s="812"/>
    </row>
    <row r="52" spans="1:14" ht="27" customHeight="1">
      <c r="A52" s="551"/>
      <c r="B52" s="800"/>
      <c r="C52" s="801"/>
      <c r="D52" s="802"/>
      <c r="E52" s="752"/>
      <c r="F52" s="753"/>
      <c r="G52" s="754"/>
      <c r="H52" s="439" t="s">
        <v>44</v>
      </c>
      <c r="I52" s="309">
        <v>5</v>
      </c>
      <c r="J52" s="810"/>
      <c r="K52" s="811"/>
      <c r="L52" s="811"/>
      <c r="M52" s="811"/>
      <c r="N52" s="812"/>
    </row>
    <row r="53" spans="1:14" ht="27" customHeight="1">
      <c r="A53" s="550" t="s">
        <v>136</v>
      </c>
      <c r="B53" s="797" t="s">
        <v>144</v>
      </c>
      <c r="C53" s="798"/>
      <c r="D53" s="799"/>
      <c r="E53" s="749" t="s">
        <v>135</v>
      </c>
      <c r="F53" s="750"/>
      <c r="G53" s="751"/>
      <c r="H53" s="439" t="s">
        <v>42</v>
      </c>
      <c r="I53" s="309">
        <v>5836</v>
      </c>
      <c r="J53" s="810"/>
      <c r="K53" s="811"/>
      <c r="L53" s="811"/>
      <c r="M53" s="811"/>
      <c r="N53" s="812"/>
    </row>
    <row r="54" spans="1:14" ht="27" customHeight="1">
      <c r="A54" s="551"/>
      <c r="B54" s="800"/>
      <c r="C54" s="801"/>
      <c r="D54" s="802"/>
      <c r="E54" s="752"/>
      <c r="F54" s="753"/>
      <c r="G54" s="754"/>
      <c r="H54" s="439" t="s">
        <v>44</v>
      </c>
      <c r="I54" s="310">
        <v>4666.6000000000004</v>
      </c>
      <c r="J54" s="810"/>
      <c r="K54" s="811"/>
      <c r="L54" s="811"/>
      <c r="M54" s="811"/>
      <c r="N54" s="812"/>
    </row>
    <row r="55" spans="1:14" ht="27" customHeight="1">
      <c r="A55" s="550" t="s">
        <v>136</v>
      </c>
      <c r="B55" s="797" t="s">
        <v>145</v>
      </c>
      <c r="C55" s="798"/>
      <c r="D55" s="799"/>
      <c r="E55" s="749" t="s">
        <v>146</v>
      </c>
      <c r="F55" s="750"/>
      <c r="G55" s="751"/>
      <c r="H55" s="439" t="s">
        <v>42</v>
      </c>
      <c r="I55" s="309">
        <v>10</v>
      </c>
      <c r="J55" s="810"/>
      <c r="K55" s="811"/>
      <c r="L55" s="811"/>
      <c r="M55" s="811"/>
      <c r="N55" s="812"/>
    </row>
    <row r="56" spans="1:14" ht="27" customHeight="1">
      <c r="A56" s="551"/>
      <c r="B56" s="800"/>
      <c r="C56" s="801"/>
      <c r="D56" s="802"/>
      <c r="E56" s="752"/>
      <c r="F56" s="753"/>
      <c r="G56" s="754"/>
      <c r="H56" s="439" t="s">
        <v>44</v>
      </c>
      <c r="I56" s="309">
        <v>10</v>
      </c>
      <c r="J56" s="813"/>
      <c r="K56" s="814"/>
      <c r="L56" s="814"/>
      <c r="M56" s="814"/>
      <c r="N56" s="815"/>
    </row>
    <row r="57" spans="1:14" ht="27" customHeight="1">
      <c r="A57" s="779" t="s">
        <v>147</v>
      </c>
      <c r="B57" s="780"/>
      <c r="C57" s="780"/>
      <c r="D57" s="780"/>
      <c r="E57" s="780"/>
      <c r="F57" s="780"/>
      <c r="G57" s="780"/>
      <c r="H57" s="780"/>
      <c r="I57" s="781"/>
      <c r="J57" s="683"/>
      <c r="K57" s="683"/>
      <c r="L57" s="683"/>
      <c r="M57" s="683"/>
      <c r="N57" s="804"/>
    </row>
    <row r="58" spans="1:14" ht="27" customHeight="1" thickBot="1">
      <c r="A58" s="782"/>
      <c r="B58" s="783"/>
      <c r="C58" s="783"/>
      <c r="D58" s="783"/>
      <c r="E58" s="783"/>
      <c r="F58" s="783"/>
      <c r="G58" s="783"/>
      <c r="H58" s="783"/>
      <c r="I58" s="784"/>
      <c r="J58" s="805"/>
      <c r="K58" s="805"/>
      <c r="L58" s="805"/>
      <c r="M58" s="805"/>
      <c r="N58" s="806"/>
    </row>
    <row r="59" spans="1:14" ht="14.1" customHeight="1">
      <c r="A59" s="200"/>
      <c r="B59" s="200" t="s">
        <v>257</v>
      </c>
      <c r="C59" s="201"/>
      <c r="D59" s="202"/>
      <c r="E59" s="203"/>
      <c r="F59" s="200"/>
      <c r="G59" s="204"/>
      <c r="H59" s="200"/>
      <c r="I59" s="201"/>
      <c r="J59" s="1361"/>
      <c r="K59" s="1361"/>
      <c r="L59" s="203"/>
      <c r="M59" s="200"/>
      <c r="N59" s="200"/>
    </row>
    <row r="60" spans="1:14" ht="14.1" customHeight="1">
      <c r="A60" s="188"/>
      <c r="B60" s="188"/>
      <c r="C60" s="206" t="s">
        <v>337</v>
      </c>
      <c r="D60" s="1122"/>
      <c r="E60" s="208">
        <v>166124000</v>
      </c>
      <c r="F60" s="188"/>
      <c r="G60" s="209">
        <f>+E60+1752461528</f>
        <v>1918585528</v>
      </c>
      <c r="H60" s="188"/>
      <c r="I60" s="206"/>
      <c r="J60" s="1123"/>
      <c r="K60" s="1123"/>
      <c r="L60" s="208"/>
      <c r="M60" s="188"/>
      <c r="N60" s="188"/>
    </row>
  </sheetData>
  <mergeCells count="126">
    <mergeCell ref="N27:N28"/>
    <mergeCell ref="N29:N30"/>
    <mergeCell ref="N31:N32"/>
    <mergeCell ref="N37:N38"/>
    <mergeCell ref="J45:N46"/>
    <mergeCell ref="J47:N48"/>
    <mergeCell ref="N17:N18"/>
    <mergeCell ref="N21:N22"/>
    <mergeCell ref="N33:N34"/>
    <mergeCell ref="L21:L22"/>
    <mergeCell ref="M21:M22"/>
    <mergeCell ref="N19:N20"/>
    <mergeCell ref="N35:N36"/>
    <mergeCell ref="N39:N40"/>
    <mergeCell ref="N23:N24"/>
    <mergeCell ref="A57:I58"/>
    <mergeCell ref="C25:C26"/>
    <mergeCell ref="C27:C28"/>
    <mergeCell ref="N41:N42"/>
    <mergeCell ref="B44:D44"/>
    <mergeCell ref="E44:H44"/>
    <mergeCell ref="J44:N44"/>
    <mergeCell ref="A29:A30"/>
    <mergeCell ref="C29:C30"/>
    <mergeCell ref="L41:L42"/>
    <mergeCell ref="M41:M42"/>
    <mergeCell ref="C37:C38"/>
    <mergeCell ref="A55:A56"/>
    <mergeCell ref="B55:D56"/>
    <mergeCell ref="E55:G56"/>
    <mergeCell ref="A45:A46"/>
    <mergeCell ref="A53:A54"/>
    <mergeCell ref="B53:D54"/>
    <mergeCell ref="J57:N58"/>
    <mergeCell ref="E53:G54"/>
    <mergeCell ref="A51:A52"/>
    <mergeCell ref="J49:N56"/>
    <mergeCell ref="N25:N26"/>
    <mergeCell ref="B51:D52"/>
    <mergeCell ref="E51:G52"/>
    <mergeCell ref="A47:A48"/>
    <mergeCell ref="B47:D48"/>
    <mergeCell ref="E47:G48"/>
    <mergeCell ref="A49:A50"/>
    <mergeCell ref="B49:D50"/>
    <mergeCell ref="E49:G50"/>
    <mergeCell ref="E45:G46"/>
    <mergeCell ref="B45:D46"/>
    <mergeCell ref="A41:A42"/>
    <mergeCell ref="A37:A38"/>
    <mergeCell ref="A31:A32"/>
    <mergeCell ref="A23:A24"/>
    <mergeCell ref="C23:C24"/>
    <mergeCell ref="A25:A26"/>
    <mergeCell ref="A27:A28"/>
    <mergeCell ref="A33:A34"/>
    <mergeCell ref="C33:C34"/>
    <mergeCell ref="A35:A36"/>
    <mergeCell ref="C35:C36"/>
    <mergeCell ref="A1:A4"/>
    <mergeCell ref="B1:H2"/>
    <mergeCell ref="A21:A22"/>
    <mergeCell ref="C21:C22"/>
    <mergeCell ref="E14:E16"/>
    <mergeCell ref="A19:A20"/>
    <mergeCell ref="I1:L1"/>
    <mergeCell ref="M1:N4"/>
    <mergeCell ref="I2:L2"/>
    <mergeCell ref="B3:H4"/>
    <mergeCell ref="I3:L3"/>
    <mergeCell ref="I4:L4"/>
    <mergeCell ref="A7:C7"/>
    <mergeCell ref="D7:N7"/>
    <mergeCell ref="A5:N5"/>
    <mergeCell ref="B6:F6"/>
    <mergeCell ref="J8:N8"/>
    <mergeCell ref="A9:F9"/>
    <mergeCell ref="K9:M9"/>
    <mergeCell ref="A8:F8"/>
    <mergeCell ref="G8:I13"/>
    <mergeCell ref="A11:F11"/>
    <mergeCell ref="K11:M11"/>
    <mergeCell ref="K10:M10"/>
    <mergeCell ref="A10:F10"/>
    <mergeCell ref="A12:F12"/>
    <mergeCell ref="K12:M12"/>
    <mergeCell ref="A13:F13"/>
    <mergeCell ref="K13:M13"/>
    <mergeCell ref="J14:K15"/>
    <mergeCell ref="A14:A16"/>
    <mergeCell ref="B14:B16"/>
    <mergeCell ref="C14:C16"/>
    <mergeCell ref="D14:D16"/>
    <mergeCell ref="A17:A18"/>
    <mergeCell ref="C17:C18"/>
    <mergeCell ref="F14:I15"/>
    <mergeCell ref="L14:N14"/>
    <mergeCell ref="L15:L16"/>
    <mergeCell ref="M15:M16"/>
    <mergeCell ref="N15:N16"/>
    <mergeCell ref="L17:L18"/>
    <mergeCell ref="M17:M18"/>
    <mergeCell ref="C19:C20"/>
    <mergeCell ref="C39:C40"/>
    <mergeCell ref="A39:A40"/>
    <mergeCell ref="L19:L20"/>
    <mergeCell ref="M19:M20"/>
    <mergeCell ref="L23:L24"/>
    <mergeCell ref="M23:M24"/>
    <mergeCell ref="L25:L26"/>
    <mergeCell ref="M25:M26"/>
    <mergeCell ref="L27:L28"/>
    <mergeCell ref="M27:M28"/>
    <mergeCell ref="L29:L30"/>
    <mergeCell ref="M29:M30"/>
    <mergeCell ref="L31:L32"/>
    <mergeCell ref="M31:M32"/>
    <mergeCell ref="L33:L34"/>
    <mergeCell ref="M33:M34"/>
    <mergeCell ref="L35:L36"/>
    <mergeCell ref="M35:M36"/>
    <mergeCell ref="L37:L38"/>
    <mergeCell ref="M37:M38"/>
    <mergeCell ref="L39:L40"/>
    <mergeCell ref="M39:M40"/>
    <mergeCell ref="C31:C32"/>
  </mergeCells>
  <printOptions horizontalCentered="1" verticalCentered="1"/>
  <pageMargins left="0.23622047244094491" right="0.23622047244094491" top="0.74803149606299213" bottom="0.74803149606299213" header="0.31496062992125984" footer="0.31496062992125984"/>
  <pageSetup paperSize="5" scale="30" orientation="landscape" r:id="rId1"/>
  <headerFooter>
    <oddFooter>&amp;C&amp;"Helvetica Neue,Regular"&amp;12&amp;K000000&amp;P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showGridLines="0" topLeftCell="G1" zoomScale="116" workbookViewId="0">
      <selection activeCell="G1" sqref="A1:XFD1048576"/>
    </sheetView>
  </sheetViews>
  <sheetFormatPr baseColWidth="10" defaultColWidth="12.42578125" defaultRowHeight="18" customHeight="1"/>
  <cols>
    <col min="1" max="1" width="80.140625" style="71" customWidth="1"/>
    <col min="2" max="2" width="10.28515625" style="71" customWidth="1"/>
    <col min="3" max="3" width="23.7109375" style="71" customWidth="1"/>
    <col min="4" max="4" width="12.42578125" style="71" customWidth="1"/>
    <col min="5" max="14" width="18.85546875" style="71" customWidth="1"/>
    <col min="15" max="16384" width="12.42578125" style="71"/>
  </cols>
  <sheetData>
    <row r="1" spans="1:14" ht="34.5" customHeight="1">
      <c r="A1" s="1044"/>
      <c r="B1" s="1045" t="s">
        <v>392</v>
      </c>
      <c r="C1" s="1046"/>
      <c r="D1" s="1046"/>
      <c r="E1" s="1046"/>
      <c r="F1" s="1046"/>
      <c r="G1" s="1046"/>
      <c r="H1" s="1047"/>
      <c r="I1" s="1048" t="s">
        <v>393</v>
      </c>
      <c r="J1" s="1049"/>
      <c r="K1" s="1049"/>
      <c r="L1" s="1050"/>
      <c r="M1" s="1051"/>
      <c r="N1" s="1052"/>
    </row>
    <row r="2" spans="1:14" ht="37.5" customHeight="1">
      <c r="A2" s="1053"/>
      <c r="B2" s="1054"/>
      <c r="C2" s="1055"/>
      <c r="D2" s="1055"/>
      <c r="E2" s="1055"/>
      <c r="F2" s="1055"/>
      <c r="G2" s="1055"/>
      <c r="H2" s="1056"/>
      <c r="I2" s="1048" t="s">
        <v>394</v>
      </c>
      <c r="J2" s="1049"/>
      <c r="K2" s="1049"/>
      <c r="L2" s="1050"/>
      <c r="M2" s="1057"/>
      <c r="N2" s="1058"/>
    </row>
    <row r="3" spans="1:14" ht="33.75" customHeight="1">
      <c r="A3" s="1053"/>
      <c r="B3" s="1045" t="s">
        <v>395</v>
      </c>
      <c r="C3" s="1046"/>
      <c r="D3" s="1046"/>
      <c r="E3" s="1046"/>
      <c r="F3" s="1046"/>
      <c r="G3" s="1046"/>
      <c r="H3" s="1047"/>
      <c r="I3" s="1048" t="s">
        <v>396</v>
      </c>
      <c r="J3" s="1049"/>
      <c r="K3" s="1049"/>
      <c r="L3" s="1050"/>
      <c r="M3" s="1057"/>
      <c r="N3" s="1058"/>
    </row>
    <row r="4" spans="1:14" ht="38.25" customHeight="1" thickBot="1">
      <c r="A4" s="1265"/>
      <c r="B4" s="1266"/>
      <c r="C4" s="1267"/>
      <c r="D4" s="1267"/>
      <c r="E4" s="1267"/>
      <c r="F4" s="1267"/>
      <c r="G4" s="1267"/>
      <c r="H4" s="1268"/>
      <c r="I4" s="1269" t="s">
        <v>397</v>
      </c>
      <c r="J4" s="1155"/>
      <c r="K4" s="1155"/>
      <c r="L4" s="1270"/>
      <c r="M4" s="1271"/>
      <c r="N4" s="1272"/>
    </row>
    <row r="5" spans="1:14" ht="33.950000000000003" customHeight="1">
      <c r="A5" s="608" t="s">
        <v>149</v>
      </c>
      <c r="B5" s="609"/>
      <c r="C5" s="609"/>
      <c r="D5" s="611"/>
      <c r="E5" s="609"/>
      <c r="F5" s="609"/>
      <c r="G5" s="611"/>
      <c r="H5" s="609"/>
      <c r="I5" s="609"/>
      <c r="J5" s="611"/>
      <c r="K5" s="611"/>
      <c r="L5" s="609"/>
      <c r="M5" s="609"/>
      <c r="N5" s="612"/>
    </row>
    <row r="6" spans="1:14" ht="33.950000000000003" customHeight="1" thickBot="1">
      <c r="A6" s="16" t="s">
        <v>11</v>
      </c>
      <c r="B6" s="613" t="s">
        <v>385</v>
      </c>
      <c r="C6" s="614"/>
      <c r="D6" s="1067"/>
      <c r="E6" s="614"/>
      <c r="F6" s="614"/>
      <c r="G6" s="17"/>
      <c r="H6" s="18"/>
      <c r="I6" s="18"/>
      <c r="J6" s="17"/>
      <c r="K6" s="17"/>
      <c r="L6" s="18"/>
      <c r="M6" s="18"/>
      <c r="N6" s="19"/>
    </row>
    <row r="7" spans="1:14" ht="27" customHeight="1">
      <c r="A7" s="616" t="s">
        <v>12</v>
      </c>
      <c r="B7" s="617"/>
      <c r="C7" s="618"/>
      <c r="D7" s="1071" t="s">
        <v>13</v>
      </c>
      <c r="E7" s="1072"/>
      <c r="F7" s="1072"/>
      <c r="G7" s="1072"/>
      <c r="H7" s="1072"/>
      <c r="I7" s="1072"/>
      <c r="J7" s="1072"/>
      <c r="K7" s="1072"/>
      <c r="L7" s="1072"/>
      <c r="M7" s="1072"/>
      <c r="N7" s="1073"/>
    </row>
    <row r="8" spans="1:14" ht="27" customHeight="1">
      <c r="A8" s="622" t="s">
        <v>112</v>
      </c>
      <c r="B8" s="623"/>
      <c r="C8" s="623"/>
      <c r="D8" s="1075"/>
      <c r="E8" s="623"/>
      <c r="F8" s="623"/>
      <c r="G8" s="625" t="s">
        <v>150</v>
      </c>
      <c r="H8" s="626"/>
      <c r="I8" s="1273"/>
      <c r="J8" s="1079" t="s">
        <v>16</v>
      </c>
      <c r="K8" s="1080"/>
      <c r="L8" s="1080"/>
      <c r="M8" s="1080"/>
      <c r="N8" s="1081"/>
    </row>
    <row r="9" spans="1:14" ht="27" customHeight="1">
      <c r="A9" s="637" t="s">
        <v>151</v>
      </c>
      <c r="B9" s="601"/>
      <c r="C9" s="601"/>
      <c r="D9" s="1166"/>
      <c r="E9" s="601"/>
      <c r="F9" s="603"/>
      <c r="G9" s="628"/>
      <c r="H9" s="629"/>
      <c r="I9" s="1274"/>
      <c r="J9" s="1275" t="s">
        <v>18</v>
      </c>
      <c r="K9" s="1276" t="s">
        <v>19</v>
      </c>
      <c r="L9" s="1277"/>
      <c r="M9" s="1277"/>
      <c r="N9" s="1278" t="s">
        <v>20</v>
      </c>
    </row>
    <row r="10" spans="1:14" ht="27" customHeight="1">
      <c r="A10" s="1279"/>
      <c r="B10" s="1280"/>
      <c r="C10" s="1280"/>
      <c r="D10" s="1280"/>
      <c r="E10" s="1280"/>
      <c r="F10" s="1281"/>
      <c r="G10" s="628"/>
      <c r="H10" s="629"/>
      <c r="I10" s="1274"/>
      <c r="J10" s="1247" t="s">
        <v>366</v>
      </c>
      <c r="K10" s="1282" t="s">
        <v>373</v>
      </c>
      <c r="L10" s="1283"/>
      <c r="M10" s="1284"/>
      <c r="N10" s="1285">
        <v>59447544</v>
      </c>
    </row>
    <row r="11" spans="1:14" ht="27" customHeight="1">
      <c r="A11" s="1286" t="s">
        <v>69</v>
      </c>
      <c r="B11" s="1287"/>
      <c r="C11" s="1287"/>
      <c r="D11" s="1287"/>
      <c r="E11" s="1287"/>
      <c r="F11" s="1288"/>
      <c r="G11" s="628"/>
      <c r="H11" s="629"/>
      <c r="I11" s="1274"/>
      <c r="J11" s="1247" t="s">
        <v>367</v>
      </c>
      <c r="K11" s="1289" t="s">
        <v>246</v>
      </c>
      <c r="L11" s="1290"/>
      <c r="M11" s="1291"/>
      <c r="N11" s="1285">
        <v>29000000</v>
      </c>
    </row>
    <row r="12" spans="1:14" ht="27" customHeight="1">
      <c r="A12" s="622" t="s">
        <v>220</v>
      </c>
      <c r="B12" s="623"/>
      <c r="C12" s="623"/>
      <c r="D12" s="1075"/>
      <c r="E12" s="623"/>
      <c r="F12" s="623"/>
      <c r="G12" s="628"/>
      <c r="H12" s="629"/>
      <c r="I12" s="1274"/>
      <c r="J12" s="1292" t="s">
        <v>368</v>
      </c>
      <c r="K12" s="1293" t="s">
        <v>246</v>
      </c>
      <c r="L12" s="1294"/>
      <c r="M12" s="1295"/>
      <c r="N12" s="1100">
        <v>33250000</v>
      </c>
    </row>
    <row r="13" spans="1:14" ht="27" customHeight="1">
      <c r="A13" s="600" t="s">
        <v>221</v>
      </c>
      <c r="B13" s="601"/>
      <c r="C13" s="601"/>
      <c r="D13" s="1166"/>
      <c r="E13" s="601"/>
      <c r="F13" s="603"/>
      <c r="G13" s="628"/>
      <c r="H13" s="629"/>
      <c r="I13" s="1274"/>
      <c r="J13" s="1292" t="s">
        <v>369</v>
      </c>
      <c r="K13" s="1293" t="s">
        <v>246</v>
      </c>
      <c r="L13" s="1294"/>
      <c r="M13" s="1295"/>
      <c r="N13" s="1296">
        <v>17850000</v>
      </c>
    </row>
    <row r="14" spans="1:14" ht="27" customHeight="1">
      <c r="A14" s="1297"/>
      <c r="B14" s="1298"/>
      <c r="C14" s="1298"/>
      <c r="D14" s="1298"/>
      <c r="E14" s="1298"/>
      <c r="F14" s="1299"/>
      <c r="G14" s="628"/>
      <c r="H14" s="629"/>
      <c r="I14" s="1274"/>
      <c r="J14" s="1292" t="s">
        <v>370</v>
      </c>
      <c r="K14" s="1300" t="s">
        <v>374</v>
      </c>
      <c r="L14" s="1301"/>
      <c r="M14" s="1301"/>
      <c r="N14" s="1296">
        <v>13594000</v>
      </c>
    </row>
    <row r="15" spans="1:14" ht="27" customHeight="1">
      <c r="A15" s="1302"/>
      <c r="B15" s="1303"/>
      <c r="C15" s="1303"/>
      <c r="D15" s="1102"/>
      <c r="E15" s="1303"/>
      <c r="F15" s="1304"/>
      <c r="G15" s="631"/>
      <c r="H15" s="632"/>
      <c r="I15" s="1305"/>
      <c r="J15" s="1306" t="s">
        <v>371</v>
      </c>
      <c r="K15" s="1300" t="s">
        <v>374</v>
      </c>
      <c r="L15" s="1301"/>
      <c r="M15" s="1301"/>
      <c r="N15" s="1307">
        <v>12282000</v>
      </c>
    </row>
    <row r="16" spans="1:14" ht="27" customHeight="1" thickBot="1">
      <c r="A16" s="1308" t="s">
        <v>228</v>
      </c>
      <c r="B16" s="1309"/>
      <c r="C16" s="1309"/>
      <c r="D16" s="1310"/>
      <c r="E16" s="1309"/>
      <c r="F16" s="1309"/>
      <c r="G16" s="631"/>
      <c r="H16" s="632"/>
      <c r="I16" s="1305"/>
      <c r="J16" s="1214" t="s">
        <v>372</v>
      </c>
      <c r="K16" s="1311" t="s">
        <v>389</v>
      </c>
      <c r="L16" s="1312"/>
      <c r="M16" s="1313"/>
      <c r="N16" s="1307">
        <v>18739000</v>
      </c>
    </row>
    <row r="17" spans="1:14" ht="26.1" customHeight="1">
      <c r="A17" s="859" t="s">
        <v>25</v>
      </c>
      <c r="B17" s="864" t="s">
        <v>386</v>
      </c>
      <c r="C17" s="862" t="s">
        <v>26</v>
      </c>
      <c r="D17" s="862" t="s">
        <v>27</v>
      </c>
      <c r="E17" s="862" t="s">
        <v>28</v>
      </c>
      <c r="F17" s="862" t="s">
        <v>29</v>
      </c>
      <c r="G17" s="668"/>
      <c r="H17" s="668"/>
      <c r="I17" s="668"/>
      <c r="J17" s="862" t="s">
        <v>30</v>
      </c>
      <c r="K17" s="668"/>
      <c r="L17" s="865" t="s">
        <v>31</v>
      </c>
      <c r="M17" s="866"/>
      <c r="N17" s="867"/>
    </row>
    <row r="18" spans="1:14" ht="26.1" customHeight="1">
      <c r="A18" s="860"/>
      <c r="B18" s="863"/>
      <c r="C18" s="863"/>
      <c r="D18" s="863"/>
      <c r="E18" s="863"/>
      <c r="F18" s="863"/>
      <c r="G18" s="863"/>
      <c r="H18" s="863"/>
      <c r="I18" s="863"/>
      <c r="J18" s="863"/>
      <c r="K18" s="863"/>
      <c r="L18" s="868" t="s">
        <v>38</v>
      </c>
      <c r="M18" s="868" t="s">
        <v>39</v>
      </c>
      <c r="N18" s="869" t="s">
        <v>40</v>
      </c>
    </row>
    <row r="19" spans="1:14" ht="26.1" customHeight="1" thickBot="1">
      <c r="A19" s="861"/>
      <c r="B19" s="669"/>
      <c r="C19" s="669"/>
      <c r="D19" s="669"/>
      <c r="E19" s="669"/>
      <c r="F19" s="355" t="s">
        <v>32</v>
      </c>
      <c r="G19" s="355" t="s">
        <v>33</v>
      </c>
      <c r="H19" s="355" t="s">
        <v>34</v>
      </c>
      <c r="I19" s="355" t="s">
        <v>35</v>
      </c>
      <c r="J19" s="355" t="s">
        <v>36</v>
      </c>
      <c r="K19" s="356" t="s">
        <v>37</v>
      </c>
      <c r="L19" s="669"/>
      <c r="M19" s="669"/>
      <c r="N19" s="870"/>
    </row>
    <row r="20" spans="1:14" ht="27.95" customHeight="1">
      <c r="A20" s="843" t="s">
        <v>152</v>
      </c>
      <c r="B20" s="353" t="s">
        <v>42</v>
      </c>
      <c r="C20" s="577" t="s">
        <v>153</v>
      </c>
      <c r="D20" s="225">
        <v>1</v>
      </c>
      <c r="E20" s="129">
        <v>60000000</v>
      </c>
      <c r="F20" s="129">
        <f t="shared" ref="F20:F28" si="0">+E20</f>
        <v>60000000</v>
      </c>
      <c r="G20" s="354"/>
      <c r="H20" s="172"/>
      <c r="I20" s="172"/>
      <c r="J20" s="292">
        <v>44927</v>
      </c>
      <c r="K20" s="292">
        <v>45291</v>
      </c>
      <c r="L20" s="585">
        <f>+D21/D20</f>
        <v>1</v>
      </c>
      <c r="M20" s="585">
        <f>+E21/E20</f>
        <v>0.70641666666666669</v>
      </c>
      <c r="N20" s="1186">
        <f>+L20*L20/M20</f>
        <v>1.4155951397900199</v>
      </c>
    </row>
    <row r="21" spans="1:14" ht="27.95" customHeight="1">
      <c r="A21" s="471"/>
      <c r="B21" s="439" t="s">
        <v>44</v>
      </c>
      <c r="C21" s="578"/>
      <c r="D21" s="444">
        <v>1</v>
      </c>
      <c r="E21" s="357">
        <v>42385000</v>
      </c>
      <c r="F21" s="357">
        <f t="shared" si="0"/>
        <v>42385000</v>
      </c>
      <c r="G21" s="238"/>
      <c r="H21" s="237"/>
      <c r="I21" s="237"/>
      <c r="J21" s="191">
        <v>44927</v>
      </c>
      <c r="K21" s="191">
        <v>45291</v>
      </c>
      <c r="L21" s="586"/>
      <c r="M21" s="586"/>
      <c r="N21" s="1187"/>
    </row>
    <row r="22" spans="1:14" ht="27.95" customHeight="1">
      <c r="A22" s="487" t="s">
        <v>154</v>
      </c>
      <c r="B22" s="439" t="s">
        <v>42</v>
      </c>
      <c r="C22" s="579" t="s">
        <v>131</v>
      </c>
      <c r="D22" s="108">
        <v>1</v>
      </c>
      <c r="E22" s="426">
        <v>155000000</v>
      </c>
      <c r="F22" s="357">
        <f t="shared" si="0"/>
        <v>155000000</v>
      </c>
      <c r="G22" s="238"/>
      <c r="H22" s="237"/>
      <c r="I22" s="237"/>
      <c r="J22" s="191">
        <v>44927</v>
      </c>
      <c r="K22" s="191">
        <v>45291</v>
      </c>
      <c r="L22" s="544">
        <f>+D23/D22</f>
        <v>1</v>
      </c>
      <c r="M22" s="544">
        <f>+E23/E22</f>
        <v>0.57062931612903223</v>
      </c>
      <c r="N22" s="1186">
        <f>+L22*L22/M22</f>
        <v>1.7524511477673139</v>
      </c>
    </row>
    <row r="23" spans="1:14" ht="27.95" customHeight="1">
      <c r="A23" s="471"/>
      <c r="B23" s="439" t="s">
        <v>44</v>
      </c>
      <c r="C23" s="578"/>
      <c r="D23" s="424">
        <v>1</v>
      </c>
      <c r="E23" s="117">
        <f>29000000+59447544</f>
        <v>88447544</v>
      </c>
      <c r="F23" s="425">
        <f t="shared" si="0"/>
        <v>88447544</v>
      </c>
      <c r="G23" s="238"/>
      <c r="H23" s="237"/>
      <c r="I23" s="237"/>
      <c r="J23" s="191">
        <v>44927</v>
      </c>
      <c r="K23" s="191">
        <v>45291</v>
      </c>
      <c r="L23" s="586"/>
      <c r="M23" s="586"/>
      <c r="N23" s="1187"/>
    </row>
    <row r="24" spans="1:14" ht="27.95" customHeight="1">
      <c r="A24" s="832" t="s">
        <v>159</v>
      </c>
      <c r="B24" s="439" t="s">
        <v>42</v>
      </c>
      <c r="C24" s="834" t="s">
        <v>258</v>
      </c>
      <c r="D24" s="424">
        <v>10</v>
      </c>
      <c r="E24" s="117">
        <f>20000000+50000000</f>
        <v>70000000</v>
      </c>
      <c r="F24" s="425">
        <f t="shared" si="0"/>
        <v>70000000</v>
      </c>
      <c r="G24" s="238"/>
      <c r="H24" s="237"/>
      <c r="I24" s="237"/>
      <c r="J24" s="191">
        <v>44927</v>
      </c>
      <c r="K24" s="191">
        <v>45291</v>
      </c>
      <c r="L24" s="544">
        <v>1</v>
      </c>
      <c r="M24" s="544">
        <f t="shared" ref="M24" si="1">+E25/E24</f>
        <v>0.67671428571428571</v>
      </c>
      <c r="N24" s="1186">
        <f>+L24*L24/M24</f>
        <v>1.4777285201604391</v>
      </c>
    </row>
    <row r="25" spans="1:14" ht="27.95" customHeight="1">
      <c r="A25" s="833"/>
      <c r="B25" s="439" t="s">
        <v>44</v>
      </c>
      <c r="C25" s="835"/>
      <c r="D25" s="424">
        <v>31</v>
      </c>
      <c r="E25" s="117">
        <v>47370000</v>
      </c>
      <c r="F25" s="425">
        <f t="shared" si="0"/>
        <v>47370000</v>
      </c>
      <c r="G25" s="238"/>
      <c r="H25" s="237"/>
      <c r="I25" s="237"/>
      <c r="J25" s="191">
        <v>44927</v>
      </c>
      <c r="K25" s="191">
        <v>45291</v>
      </c>
      <c r="L25" s="586"/>
      <c r="M25" s="586"/>
      <c r="N25" s="1187"/>
    </row>
    <row r="26" spans="1:14" ht="27.95" customHeight="1">
      <c r="A26" s="487" t="s">
        <v>155</v>
      </c>
      <c r="B26" s="439" t="s">
        <v>42</v>
      </c>
      <c r="C26" s="579" t="s">
        <v>156</v>
      </c>
      <c r="D26" s="108">
        <v>0</v>
      </c>
      <c r="E26" s="129">
        <f>115000000-50000000</f>
        <v>65000000</v>
      </c>
      <c r="F26" s="357">
        <f t="shared" si="0"/>
        <v>65000000</v>
      </c>
      <c r="G26" s="238"/>
      <c r="H26" s="237"/>
      <c r="I26" s="237"/>
      <c r="J26" s="191">
        <v>44927</v>
      </c>
      <c r="K26" s="191">
        <v>45291</v>
      </c>
      <c r="L26" s="544">
        <v>0</v>
      </c>
      <c r="M26" s="544">
        <f t="shared" ref="M26" si="2">+E27/E26</f>
        <v>0.68638461538461537</v>
      </c>
      <c r="N26" s="1186">
        <f>+L26*L26/M26</f>
        <v>0</v>
      </c>
    </row>
    <row r="27" spans="1:14" ht="27.95" customHeight="1" thickBot="1">
      <c r="A27" s="471"/>
      <c r="B27" s="439" t="s">
        <v>44</v>
      </c>
      <c r="C27" s="578"/>
      <c r="D27" s="444">
        <v>40</v>
      </c>
      <c r="E27" s="357">
        <f>13594000+12282000+18739000</f>
        <v>44615000</v>
      </c>
      <c r="F27" s="357">
        <f t="shared" si="0"/>
        <v>44615000</v>
      </c>
      <c r="G27" s="238"/>
      <c r="H27" s="237"/>
      <c r="I27" s="237"/>
      <c r="J27" s="191">
        <v>44927</v>
      </c>
      <c r="K27" s="191">
        <v>45291</v>
      </c>
      <c r="L27" s="586"/>
      <c r="M27" s="586"/>
      <c r="N27" s="1187"/>
    </row>
    <row r="28" spans="1:14" ht="27.95" customHeight="1">
      <c r="A28" s="840" t="s">
        <v>47</v>
      </c>
      <c r="B28" s="111" t="s">
        <v>42</v>
      </c>
      <c r="C28" s="105"/>
      <c r="D28" s="105"/>
      <c r="E28" s="358">
        <f>+E20+E22+E26+E24</f>
        <v>350000000</v>
      </c>
      <c r="F28" s="358">
        <f t="shared" si="0"/>
        <v>350000000</v>
      </c>
      <c r="G28" s="236"/>
      <c r="H28" s="236"/>
      <c r="I28" s="236"/>
      <c r="J28" s="236"/>
      <c r="K28" s="106"/>
      <c r="L28" s="838">
        <f>+(L20+L22+L24+L26)/4</f>
        <v>0.75</v>
      </c>
      <c r="M28" s="838">
        <f>+E29/E28</f>
        <v>0.63662155428571432</v>
      </c>
      <c r="N28" s="844"/>
    </row>
    <row r="29" spans="1:14" ht="27.95" customHeight="1" thickBot="1">
      <c r="A29" s="849"/>
      <c r="B29" s="34" t="s">
        <v>44</v>
      </c>
      <c r="C29" s="442"/>
      <c r="D29" s="442"/>
      <c r="E29" s="130">
        <f>+E21+E23+E25+E27</f>
        <v>222817544</v>
      </c>
      <c r="F29" s="130">
        <f>E29</f>
        <v>222817544</v>
      </c>
      <c r="G29" s="240"/>
      <c r="H29" s="241"/>
      <c r="I29" s="240"/>
      <c r="J29" s="240"/>
      <c r="K29" s="109"/>
      <c r="L29" s="839"/>
      <c r="M29" s="839"/>
      <c r="N29" s="845"/>
    </row>
    <row r="30" spans="1:14" ht="26.1" customHeight="1" thickBot="1">
      <c r="A30" s="242"/>
      <c r="B30" s="243"/>
      <c r="C30" s="244"/>
      <c r="D30" s="245"/>
      <c r="E30" s="246"/>
      <c r="F30" s="247"/>
      <c r="G30" s="248"/>
      <c r="H30" s="249"/>
      <c r="I30" s="249"/>
      <c r="J30" s="348"/>
      <c r="K30" s="348"/>
      <c r="L30" s="247"/>
      <c r="M30" s="250"/>
      <c r="N30" s="251"/>
    </row>
    <row r="31" spans="1:14" ht="26.1" customHeight="1">
      <c r="A31" s="430" t="s">
        <v>48</v>
      </c>
      <c r="B31" s="846" t="s">
        <v>49</v>
      </c>
      <c r="C31" s="847"/>
      <c r="D31" s="848"/>
      <c r="E31" s="850" t="s">
        <v>78</v>
      </c>
      <c r="F31" s="851"/>
      <c r="G31" s="851"/>
      <c r="H31" s="851"/>
      <c r="I31" s="349"/>
      <c r="J31" s="840" t="s">
        <v>51</v>
      </c>
      <c r="K31" s="841"/>
      <c r="L31" s="841"/>
      <c r="M31" s="841"/>
      <c r="N31" s="842"/>
    </row>
    <row r="32" spans="1:14" ht="27.95" customHeight="1">
      <c r="A32" s="827" t="s">
        <v>88</v>
      </c>
      <c r="B32" s="552" t="s">
        <v>157</v>
      </c>
      <c r="C32" s="553"/>
      <c r="D32" s="553"/>
      <c r="E32" s="829" t="s">
        <v>158</v>
      </c>
      <c r="F32" s="830"/>
      <c r="G32" s="830"/>
      <c r="H32" s="439" t="s">
        <v>42</v>
      </c>
      <c r="I32" s="38">
        <v>1</v>
      </c>
      <c r="J32" s="530" t="s">
        <v>61</v>
      </c>
      <c r="K32" s="531"/>
      <c r="L32" s="531"/>
      <c r="M32" s="531"/>
      <c r="N32" s="532"/>
    </row>
    <row r="33" spans="1:14" ht="27.95" customHeight="1" thickBot="1">
      <c r="A33" s="828"/>
      <c r="B33" s="553"/>
      <c r="C33" s="553"/>
      <c r="D33" s="553"/>
      <c r="E33" s="830"/>
      <c r="F33" s="830"/>
      <c r="G33" s="830"/>
      <c r="H33" s="439" t="s">
        <v>44</v>
      </c>
      <c r="I33" s="38">
        <v>1</v>
      </c>
      <c r="J33" s="836"/>
      <c r="K33" s="836"/>
      <c r="L33" s="836"/>
      <c r="M33" s="836"/>
      <c r="N33" s="837"/>
    </row>
    <row r="34" spans="1:14" ht="27.95" customHeight="1">
      <c r="A34" s="827" t="s">
        <v>88</v>
      </c>
      <c r="B34" s="552" t="s">
        <v>159</v>
      </c>
      <c r="C34" s="553"/>
      <c r="D34" s="553"/>
      <c r="E34" s="829" t="s">
        <v>160</v>
      </c>
      <c r="F34" s="830"/>
      <c r="G34" s="830"/>
      <c r="H34" s="439" t="s">
        <v>42</v>
      </c>
      <c r="I34" s="350">
        <v>10</v>
      </c>
      <c r="J34" s="852" t="s">
        <v>60</v>
      </c>
      <c r="K34" s="853"/>
      <c r="L34" s="853"/>
      <c r="M34" s="853"/>
      <c r="N34" s="854"/>
    </row>
    <row r="35" spans="1:14" ht="27.95" customHeight="1">
      <c r="A35" s="828"/>
      <c r="B35" s="553"/>
      <c r="C35" s="553"/>
      <c r="D35" s="553"/>
      <c r="E35" s="830"/>
      <c r="F35" s="830"/>
      <c r="G35" s="830"/>
      <c r="H35" s="439" t="s">
        <v>44</v>
      </c>
      <c r="I35" s="350">
        <v>31</v>
      </c>
      <c r="J35" s="855"/>
      <c r="K35" s="517"/>
      <c r="L35" s="517"/>
      <c r="M35" s="517"/>
      <c r="N35" s="518"/>
    </row>
    <row r="36" spans="1:14" ht="27.95" customHeight="1">
      <c r="A36" s="827" t="s">
        <v>88</v>
      </c>
      <c r="B36" s="829" t="s">
        <v>161</v>
      </c>
      <c r="C36" s="830"/>
      <c r="D36" s="830"/>
      <c r="E36" s="824" t="s">
        <v>162</v>
      </c>
      <c r="F36" s="825"/>
      <c r="G36" s="825"/>
      <c r="H36" s="439" t="s">
        <v>42</v>
      </c>
      <c r="I36" s="350">
        <v>1</v>
      </c>
      <c r="J36" s="855"/>
      <c r="K36" s="517"/>
      <c r="L36" s="517"/>
      <c r="M36" s="517"/>
      <c r="N36" s="518"/>
    </row>
    <row r="37" spans="1:14" ht="27.95" customHeight="1">
      <c r="A37" s="828"/>
      <c r="B37" s="830"/>
      <c r="C37" s="830"/>
      <c r="D37" s="830"/>
      <c r="E37" s="825"/>
      <c r="F37" s="825"/>
      <c r="G37" s="825"/>
      <c r="H37" s="439" t="s">
        <v>44</v>
      </c>
      <c r="I37" s="350">
        <v>1</v>
      </c>
      <c r="J37" s="855"/>
      <c r="K37" s="517"/>
      <c r="L37" s="517"/>
      <c r="M37" s="517"/>
      <c r="N37" s="518"/>
    </row>
    <row r="38" spans="1:14" ht="27.95" customHeight="1">
      <c r="A38" s="827" t="s">
        <v>88</v>
      </c>
      <c r="B38" s="829" t="s">
        <v>163</v>
      </c>
      <c r="C38" s="830"/>
      <c r="D38" s="830"/>
      <c r="E38" s="824" t="s">
        <v>164</v>
      </c>
      <c r="F38" s="825"/>
      <c r="G38" s="825"/>
      <c r="H38" s="439" t="s">
        <v>42</v>
      </c>
      <c r="I38" s="350">
        <v>0</v>
      </c>
      <c r="J38" s="855"/>
      <c r="K38" s="517"/>
      <c r="L38" s="517"/>
      <c r="M38" s="517"/>
      <c r="N38" s="518"/>
    </row>
    <row r="39" spans="1:14" ht="27.95" customHeight="1" thickBot="1">
      <c r="A39" s="828"/>
      <c r="B39" s="831"/>
      <c r="C39" s="831"/>
      <c r="D39" s="831"/>
      <c r="E39" s="826"/>
      <c r="F39" s="826"/>
      <c r="G39" s="826"/>
      <c r="H39" s="351" t="s">
        <v>44</v>
      </c>
      <c r="I39" s="352">
        <v>40</v>
      </c>
      <c r="J39" s="856"/>
      <c r="K39" s="857"/>
      <c r="L39" s="857"/>
      <c r="M39" s="857"/>
      <c r="N39" s="858"/>
    </row>
  </sheetData>
  <mergeCells count="82">
    <mergeCell ref="D17:D19"/>
    <mergeCell ref="M18:M19"/>
    <mergeCell ref="E17:E19"/>
    <mergeCell ref="G8:I16"/>
    <mergeCell ref="A16:F16"/>
    <mergeCell ref="K14:M14"/>
    <mergeCell ref="K13:M13"/>
    <mergeCell ref="N20:N21"/>
    <mergeCell ref="J8:N8"/>
    <mergeCell ref="A17:A19"/>
    <mergeCell ref="C17:C19"/>
    <mergeCell ref="B17:B19"/>
    <mergeCell ref="K15:M15"/>
    <mergeCell ref="A14:F14"/>
    <mergeCell ref="L20:L21"/>
    <mergeCell ref="M20:M21"/>
    <mergeCell ref="A8:F8"/>
    <mergeCell ref="L17:N17"/>
    <mergeCell ref="A13:F13"/>
    <mergeCell ref="J17:K18"/>
    <mergeCell ref="L18:L19"/>
    <mergeCell ref="N18:N19"/>
    <mergeCell ref="F17:I18"/>
    <mergeCell ref="A5:N5"/>
    <mergeCell ref="B6:F6"/>
    <mergeCell ref="A12:F12"/>
    <mergeCell ref="K12:M12"/>
    <mergeCell ref="K9:M9"/>
    <mergeCell ref="A9:F9"/>
    <mergeCell ref="K11:M11"/>
    <mergeCell ref="K10:M10"/>
    <mergeCell ref="A10:F10"/>
    <mergeCell ref="A11:F11"/>
    <mergeCell ref="A7:C7"/>
    <mergeCell ref="D7:N7"/>
    <mergeCell ref="A1:A4"/>
    <mergeCell ref="B1:H2"/>
    <mergeCell ref="I1:L1"/>
    <mergeCell ref="M1:N4"/>
    <mergeCell ref="I2:L2"/>
    <mergeCell ref="B3:H4"/>
    <mergeCell ref="I3:L3"/>
    <mergeCell ref="I4:L4"/>
    <mergeCell ref="J32:N33"/>
    <mergeCell ref="E32:G33"/>
    <mergeCell ref="E34:G35"/>
    <mergeCell ref="A32:A33"/>
    <mergeCell ref="K16:M16"/>
    <mergeCell ref="M28:M29"/>
    <mergeCell ref="J31:N31"/>
    <mergeCell ref="C20:C21"/>
    <mergeCell ref="A20:A21"/>
    <mergeCell ref="N28:N29"/>
    <mergeCell ref="L28:L29"/>
    <mergeCell ref="B31:D31"/>
    <mergeCell ref="A28:A29"/>
    <mergeCell ref="E31:H31"/>
    <mergeCell ref="J34:N39"/>
    <mergeCell ref="E36:G37"/>
    <mergeCell ref="B32:D33"/>
    <mergeCell ref="A22:A23"/>
    <mergeCell ref="C22:C23"/>
    <mergeCell ref="A26:A27"/>
    <mergeCell ref="C26:C27"/>
    <mergeCell ref="A24:A25"/>
    <mergeCell ref="C24:C25"/>
    <mergeCell ref="E38:G39"/>
    <mergeCell ref="A38:A39"/>
    <mergeCell ref="A34:A35"/>
    <mergeCell ref="B34:D35"/>
    <mergeCell ref="A36:A37"/>
    <mergeCell ref="B36:D37"/>
    <mergeCell ref="B38:D39"/>
    <mergeCell ref="N24:N25"/>
    <mergeCell ref="N26:N27"/>
    <mergeCell ref="L22:L23"/>
    <mergeCell ref="M22:M23"/>
    <mergeCell ref="L24:L25"/>
    <mergeCell ref="M24:M25"/>
    <mergeCell ref="L26:L27"/>
    <mergeCell ref="M26:M27"/>
    <mergeCell ref="N22:N23"/>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topLeftCell="C1" zoomScale="85" workbookViewId="0">
      <selection activeCell="C1" sqref="A1:XFD1048576"/>
    </sheetView>
  </sheetViews>
  <sheetFormatPr baseColWidth="10" defaultColWidth="12.42578125" defaultRowHeight="18" customHeight="1"/>
  <cols>
    <col min="1" max="1" width="79.140625" style="71" customWidth="1"/>
    <col min="2" max="2" width="10.28515625" style="71" customWidth="1"/>
    <col min="3" max="3" width="23.7109375" style="71" customWidth="1"/>
    <col min="4" max="4" width="11.42578125" style="71" customWidth="1"/>
    <col min="5" max="14" width="18.85546875" style="71" customWidth="1"/>
    <col min="15" max="16384" width="12.42578125" style="71"/>
  </cols>
  <sheetData>
    <row r="1" spans="1:14" ht="26.25" customHeight="1">
      <c r="A1" s="1044"/>
      <c r="B1" s="1045" t="s">
        <v>392</v>
      </c>
      <c r="C1" s="1046"/>
      <c r="D1" s="1046"/>
      <c r="E1" s="1046"/>
      <c r="F1" s="1046"/>
      <c r="G1" s="1046"/>
      <c r="H1" s="1047"/>
      <c r="I1" s="1048" t="s">
        <v>393</v>
      </c>
      <c r="J1" s="1049"/>
      <c r="K1" s="1049"/>
      <c r="L1" s="1050"/>
      <c r="M1" s="1051"/>
      <c r="N1" s="1052"/>
    </row>
    <row r="2" spans="1:14" ht="26.25" customHeight="1">
      <c r="A2" s="1053"/>
      <c r="B2" s="1054"/>
      <c r="C2" s="1055"/>
      <c r="D2" s="1055"/>
      <c r="E2" s="1055"/>
      <c r="F2" s="1055"/>
      <c r="G2" s="1055"/>
      <c r="H2" s="1056"/>
      <c r="I2" s="1048" t="s">
        <v>394</v>
      </c>
      <c r="J2" s="1049"/>
      <c r="K2" s="1049"/>
      <c r="L2" s="1050"/>
      <c r="M2" s="1057"/>
      <c r="N2" s="1058"/>
    </row>
    <row r="3" spans="1:14" ht="23.25" customHeight="1">
      <c r="A3" s="1053"/>
      <c r="B3" s="1045" t="s">
        <v>395</v>
      </c>
      <c r="C3" s="1046"/>
      <c r="D3" s="1046"/>
      <c r="E3" s="1046"/>
      <c r="F3" s="1046"/>
      <c r="G3" s="1046"/>
      <c r="H3" s="1047"/>
      <c r="I3" s="1048" t="s">
        <v>396</v>
      </c>
      <c r="J3" s="1049"/>
      <c r="K3" s="1049"/>
      <c r="L3" s="1050"/>
      <c r="M3" s="1057"/>
      <c r="N3" s="1058"/>
    </row>
    <row r="4" spans="1:14" ht="23.25" customHeight="1">
      <c r="A4" s="1059"/>
      <c r="B4" s="1054"/>
      <c r="C4" s="1055"/>
      <c r="D4" s="1055"/>
      <c r="E4" s="1055"/>
      <c r="F4" s="1055"/>
      <c r="G4" s="1055"/>
      <c r="H4" s="1056"/>
      <c r="I4" s="1048" t="s">
        <v>397</v>
      </c>
      <c r="J4" s="1049"/>
      <c r="K4" s="1049"/>
      <c r="L4" s="1050"/>
      <c r="M4" s="1060"/>
      <c r="N4" s="1061"/>
    </row>
    <row r="5" spans="1:14" ht="18.75" customHeight="1" thickBot="1">
      <c r="A5" s="1246"/>
      <c r="B5" s="1246"/>
      <c r="C5" s="1246"/>
      <c r="D5" s="1155"/>
      <c r="E5" s="1246"/>
      <c r="F5" s="1246"/>
      <c r="G5" s="1155"/>
      <c r="H5" s="1246"/>
      <c r="I5" s="1246"/>
      <c r="J5" s="1155"/>
      <c r="K5" s="1155"/>
      <c r="L5" s="1246"/>
      <c r="M5" s="1246"/>
      <c r="N5" s="1246"/>
    </row>
    <row r="6" spans="1:14" ht="35.1" customHeight="1">
      <c r="A6" s="608" t="s">
        <v>64</v>
      </c>
      <c r="B6" s="609"/>
      <c r="C6" s="609"/>
      <c r="D6" s="611"/>
      <c r="E6" s="609"/>
      <c r="F6" s="609"/>
      <c r="G6" s="611"/>
      <c r="H6" s="609"/>
      <c r="I6" s="609"/>
      <c r="J6" s="611"/>
      <c r="K6" s="611"/>
      <c r="L6" s="609"/>
      <c r="M6" s="609"/>
      <c r="N6" s="612"/>
    </row>
    <row r="7" spans="1:14" ht="35.1" customHeight="1" thickBot="1">
      <c r="A7" s="16" t="s">
        <v>11</v>
      </c>
      <c r="B7" s="613" t="s">
        <v>384</v>
      </c>
      <c r="C7" s="614"/>
      <c r="D7" s="1067"/>
      <c r="E7" s="614"/>
      <c r="F7" s="614"/>
      <c r="G7" s="17"/>
      <c r="H7" s="18"/>
      <c r="I7" s="18"/>
      <c r="J7" s="17"/>
      <c r="K7" s="17"/>
      <c r="L7" s="18"/>
      <c r="M7" s="18"/>
      <c r="N7" s="19"/>
    </row>
    <row r="8" spans="1:14" ht="27" customHeight="1">
      <c r="A8" s="616" t="s">
        <v>12</v>
      </c>
      <c r="B8" s="617"/>
      <c r="C8" s="618"/>
      <c r="D8" s="1071" t="s">
        <v>65</v>
      </c>
      <c r="E8" s="1072"/>
      <c r="F8" s="1072"/>
      <c r="G8" s="1072"/>
      <c r="H8" s="1072"/>
      <c r="I8" s="1072"/>
      <c r="J8" s="1072"/>
      <c r="K8" s="1072"/>
      <c r="L8" s="1072"/>
      <c r="M8" s="1072"/>
      <c r="N8" s="1073"/>
    </row>
    <row r="9" spans="1:14" ht="27" customHeight="1">
      <c r="A9" s="1074" t="s">
        <v>112</v>
      </c>
      <c r="B9" s="1075"/>
      <c r="C9" s="1075"/>
      <c r="D9" s="1075"/>
      <c r="E9" s="1075"/>
      <c r="F9" s="1075"/>
      <c r="G9" s="1206" t="s">
        <v>166</v>
      </c>
      <c r="H9" s="1207"/>
      <c r="I9" s="1208"/>
      <c r="J9" s="1079" t="s">
        <v>16</v>
      </c>
      <c r="K9" s="1080"/>
      <c r="L9" s="1080"/>
      <c r="M9" s="1080"/>
      <c r="N9" s="1081"/>
    </row>
    <row r="10" spans="1:14" ht="27" customHeight="1">
      <c r="A10" s="1082" t="s">
        <v>167</v>
      </c>
      <c r="B10" s="1083"/>
      <c r="C10" s="1083"/>
      <c r="D10" s="1083"/>
      <c r="E10" s="1083"/>
      <c r="F10" s="1084"/>
      <c r="G10" s="1211"/>
      <c r="H10" s="1212"/>
      <c r="I10" s="1213"/>
      <c r="J10" s="235" t="s">
        <v>18</v>
      </c>
      <c r="K10" s="1088" t="s">
        <v>19</v>
      </c>
      <c r="L10" s="1089"/>
      <c r="M10" s="1089"/>
      <c r="N10" s="443" t="s">
        <v>20</v>
      </c>
    </row>
    <row r="11" spans="1:14" ht="27" customHeight="1">
      <c r="A11" s="1074" t="s">
        <v>168</v>
      </c>
      <c r="B11" s="1075"/>
      <c r="C11" s="1075"/>
      <c r="D11" s="1075"/>
      <c r="E11" s="1075"/>
      <c r="F11" s="1075"/>
      <c r="G11" s="1211"/>
      <c r="H11" s="1212"/>
      <c r="I11" s="1213"/>
      <c r="J11" s="1247" t="s">
        <v>300</v>
      </c>
      <c r="K11" s="1248" t="s">
        <v>302</v>
      </c>
      <c r="L11" s="1249"/>
      <c r="M11" s="1250"/>
      <c r="N11" s="1251">
        <v>18739000</v>
      </c>
    </row>
    <row r="12" spans="1:14" ht="27" customHeight="1">
      <c r="A12" s="1074" t="s">
        <v>169</v>
      </c>
      <c r="B12" s="1075"/>
      <c r="C12" s="1075"/>
      <c r="D12" s="1075"/>
      <c r="E12" s="1075"/>
      <c r="F12" s="1075"/>
      <c r="G12" s="1211"/>
      <c r="H12" s="1212"/>
      <c r="I12" s="1213"/>
      <c r="J12" s="1247" t="s">
        <v>301</v>
      </c>
      <c r="K12" s="1248" t="s">
        <v>302</v>
      </c>
      <c r="L12" s="1249"/>
      <c r="M12" s="1250"/>
      <c r="N12" s="1251">
        <v>25200000</v>
      </c>
    </row>
    <row r="13" spans="1:14" ht="27" customHeight="1">
      <c r="A13" s="1165" t="s">
        <v>170</v>
      </c>
      <c r="B13" s="1166"/>
      <c r="C13" s="1166"/>
      <c r="D13" s="1166"/>
      <c r="E13" s="1166"/>
      <c r="F13" s="1167"/>
      <c r="G13" s="1211"/>
      <c r="H13" s="1212"/>
      <c r="I13" s="1213"/>
      <c r="J13" s="1252"/>
      <c r="K13" s="1253"/>
      <c r="L13" s="1254"/>
      <c r="M13" s="1255"/>
      <c r="N13" s="1100"/>
    </row>
    <row r="14" spans="1:14" ht="27" customHeight="1" thickBot="1">
      <c r="A14" s="1256" t="s">
        <v>171</v>
      </c>
      <c r="B14" s="1257"/>
      <c r="C14" s="1257"/>
      <c r="D14" s="1257"/>
      <c r="E14" s="1257"/>
      <c r="F14" s="1257"/>
      <c r="G14" s="1258"/>
      <c r="H14" s="1259"/>
      <c r="I14" s="1260"/>
      <c r="J14" s="1252"/>
      <c r="K14" s="1261"/>
      <c r="L14" s="1262"/>
      <c r="M14" s="1263"/>
      <c r="N14" s="1264"/>
    </row>
    <row r="15" spans="1:14" ht="24.95" customHeight="1">
      <c r="A15" s="472" t="s">
        <v>25</v>
      </c>
      <c r="B15" s="876" t="s">
        <v>386</v>
      </c>
      <c r="C15" s="878" t="s">
        <v>26</v>
      </c>
      <c r="D15" s="878" t="s">
        <v>27</v>
      </c>
      <c r="E15" s="879" t="s">
        <v>28</v>
      </c>
      <c r="F15" s="882" t="s">
        <v>29</v>
      </c>
      <c r="G15" s="883"/>
      <c r="H15" s="883"/>
      <c r="I15" s="884"/>
      <c r="J15" s="664" t="s">
        <v>30</v>
      </c>
      <c r="K15" s="467"/>
      <c r="L15" s="892" t="s">
        <v>31</v>
      </c>
      <c r="M15" s="893"/>
      <c r="N15" s="894"/>
    </row>
    <row r="16" spans="1:14" ht="24.95" customHeight="1">
      <c r="A16" s="473"/>
      <c r="B16" s="467"/>
      <c r="C16" s="467"/>
      <c r="D16" s="467"/>
      <c r="E16" s="880"/>
      <c r="F16" s="885"/>
      <c r="G16" s="886"/>
      <c r="H16" s="886"/>
      <c r="I16" s="887"/>
      <c r="J16" s="467"/>
      <c r="K16" s="467"/>
      <c r="L16" s="664" t="s">
        <v>38</v>
      </c>
      <c r="M16" s="664" t="s">
        <v>39</v>
      </c>
      <c r="N16" s="895" t="s">
        <v>40</v>
      </c>
    </row>
    <row r="17" spans="1:14" ht="24.95" customHeight="1" thickBot="1">
      <c r="A17" s="875"/>
      <c r="B17" s="877"/>
      <c r="C17" s="877"/>
      <c r="D17" s="877"/>
      <c r="E17" s="881"/>
      <c r="F17" s="235" t="s">
        <v>32</v>
      </c>
      <c r="G17" s="171" t="s">
        <v>33</v>
      </c>
      <c r="H17" s="171" t="s">
        <v>34</v>
      </c>
      <c r="I17" s="171" t="s">
        <v>35</v>
      </c>
      <c r="J17" s="171" t="s">
        <v>36</v>
      </c>
      <c r="K17" s="20" t="s">
        <v>37</v>
      </c>
      <c r="L17" s="877"/>
      <c r="M17" s="877"/>
      <c r="N17" s="896"/>
    </row>
    <row r="18" spans="1:14" ht="27" customHeight="1">
      <c r="A18" s="871" t="s">
        <v>172</v>
      </c>
      <c r="B18" s="441" t="s">
        <v>42</v>
      </c>
      <c r="C18" s="888" t="s">
        <v>173</v>
      </c>
      <c r="D18" s="21">
        <v>14</v>
      </c>
      <c r="E18" s="357">
        <v>130000000</v>
      </c>
      <c r="F18" s="357">
        <f>+E18</f>
        <v>130000000</v>
      </c>
      <c r="G18" s="236"/>
      <c r="H18" s="236"/>
      <c r="I18" s="236"/>
      <c r="J18" s="304">
        <v>44927</v>
      </c>
      <c r="K18" s="304">
        <v>45291</v>
      </c>
      <c r="L18" s="838">
        <f>+D19/D18</f>
        <v>0.7857142857142857</v>
      </c>
      <c r="M18" s="838">
        <f>+E19/E18</f>
        <v>0.22651538461538462</v>
      </c>
      <c r="N18" s="1188">
        <f>+L18*L18/M18</f>
        <v>2.7254084300885091</v>
      </c>
    </row>
    <row r="19" spans="1:14" ht="27" customHeight="1" thickBot="1">
      <c r="A19" s="551"/>
      <c r="B19" s="432" t="s">
        <v>44</v>
      </c>
      <c r="C19" s="578"/>
      <c r="D19" s="444">
        <v>11</v>
      </c>
      <c r="E19" s="357">
        <v>29447000</v>
      </c>
      <c r="F19" s="357">
        <f>+E19</f>
        <v>29447000</v>
      </c>
      <c r="G19" s="237"/>
      <c r="H19" s="237"/>
      <c r="I19" s="237"/>
      <c r="J19" s="191">
        <v>44927</v>
      </c>
      <c r="K19" s="191">
        <v>45291</v>
      </c>
      <c r="L19" s="889"/>
      <c r="M19" s="889"/>
      <c r="N19" s="1189"/>
    </row>
    <row r="20" spans="1:14" ht="27" customHeight="1">
      <c r="A20" s="550" t="s">
        <v>174</v>
      </c>
      <c r="B20" s="439" t="s">
        <v>42</v>
      </c>
      <c r="C20" s="579" t="s">
        <v>175</v>
      </c>
      <c r="D20" s="108">
        <v>1</v>
      </c>
      <c r="E20" s="357">
        <v>140000000</v>
      </c>
      <c r="F20" s="357">
        <f>+E20</f>
        <v>140000000</v>
      </c>
      <c r="G20" s="237"/>
      <c r="H20" s="237"/>
      <c r="I20" s="237"/>
      <c r="J20" s="191">
        <v>44927</v>
      </c>
      <c r="K20" s="191">
        <v>45291</v>
      </c>
      <c r="L20" s="889">
        <f>+D21/D20</f>
        <v>1</v>
      </c>
      <c r="M20" s="889">
        <f>+F21/F20</f>
        <v>0.30857142857142855</v>
      </c>
      <c r="N20" s="1188">
        <f>+L20*L20/M20</f>
        <v>3.2407407407407409</v>
      </c>
    </row>
    <row r="21" spans="1:14" ht="27" customHeight="1" thickBot="1">
      <c r="A21" s="874"/>
      <c r="B21" s="34" t="s">
        <v>44</v>
      </c>
      <c r="C21" s="903"/>
      <c r="D21" s="431">
        <v>1</v>
      </c>
      <c r="E21" s="362">
        <v>43200000</v>
      </c>
      <c r="F21" s="362">
        <f>+E21</f>
        <v>43200000</v>
      </c>
      <c r="G21" s="239"/>
      <c r="H21" s="239"/>
      <c r="I21" s="239"/>
      <c r="J21" s="191">
        <v>44927</v>
      </c>
      <c r="K21" s="191">
        <v>45291</v>
      </c>
      <c r="L21" s="839"/>
      <c r="M21" s="839"/>
      <c r="N21" s="1189"/>
    </row>
    <row r="22" spans="1:14" ht="27" customHeight="1">
      <c r="A22" s="872" t="s">
        <v>47</v>
      </c>
      <c r="B22" s="111" t="s">
        <v>42</v>
      </c>
      <c r="C22" s="105"/>
      <c r="D22" s="105"/>
      <c r="E22" s="358">
        <f>+E18+E20</f>
        <v>270000000</v>
      </c>
      <c r="F22" s="358">
        <f>+F18+F20</f>
        <v>270000000</v>
      </c>
      <c r="G22" s="236"/>
      <c r="H22" s="236"/>
      <c r="I22" s="236"/>
      <c r="J22" s="236"/>
      <c r="K22" s="106"/>
      <c r="L22" s="897">
        <f>+(L18+L20)/2</f>
        <v>0.89285714285714279</v>
      </c>
      <c r="M22" s="897">
        <f>+E23/E22</f>
        <v>0.26906296296296295</v>
      </c>
      <c r="N22" s="899"/>
    </row>
    <row r="23" spans="1:14" ht="27" customHeight="1" thickBot="1">
      <c r="A23" s="873"/>
      <c r="B23" s="34" t="s">
        <v>44</v>
      </c>
      <c r="C23" s="442"/>
      <c r="D23" s="442"/>
      <c r="E23" s="130">
        <f>E19+E21</f>
        <v>72647000</v>
      </c>
      <c r="F23" s="130">
        <f>F19+F21</f>
        <v>72647000</v>
      </c>
      <c r="G23" s="240"/>
      <c r="H23" s="241"/>
      <c r="I23" s="240"/>
      <c r="J23" s="240"/>
      <c r="K23" s="109"/>
      <c r="L23" s="898"/>
      <c r="M23" s="898"/>
      <c r="N23" s="900"/>
    </row>
    <row r="24" spans="1:14" ht="27" customHeight="1" thickBot="1">
      <c r="A24" s="242"/>
      <c r="B24" s="243"/>
      <c r="C24" s="244"/>
      <c r="D24" s="245"/>
      <c r="E24" s="246"/>
      <c r="F24" s="247"/>
      <c r="G24" s="248"/>
      <c r="H24" s="249"/>
      <c r="I24" s="249"/>
      <c r="J24" s="348"/>
      <c r="K24" s="348"/>
      <c r="L24" s="247"/>
      <c r="M24" s="250"/>
      <c r="N24" s="251"/>
    </row>
    <row r="25" spans="1:14" ht="27" customHeight="1" thickBot="1">
      <c r="A25" s="110" t="s">
        <v>48</v>
      </c>
      <c r="B25" s="904" t="s">
        <v>49</v>
      </c>
      <c r="C25" s="905"/>
      <c r="D25" s="906"/>
      <c r="E25" s="907" t="s">
        <v>78</v>
      </c>
      <c r="F25" s="908"/>
      <c r="G25" s="908"/>
      <c r="H25" s="908"/>
      <c r="I25" s="252"/>
      <c r="J25" s="792" t="s">
        <v>51</v>
      </c>
      <c r="K25" s="793"/>
      <c r="L25" s="793"/>
      <c r="M25" s="793"/>
      <c r="N25" s="794"/>
    </row>
    <row r="26" spans="1:14" ht="27" customHeight="1">
      <c r="A26" s="871" t="s">
        <v>176</v>
      </c>
      <c r="B26" s="890" t="s">
        <v>177</v>
      </c>
      <c r="C26" s="891"/>
      <c r="D26" s="891"/>
      <c r="E26" s="901" t="s">
        <v>178</v>
      </c>
      <c r="F26" s="902"/>
      <c r="G26" s="902"/>
      <c r="H26" s="111" t="s">
        <v>42</v>
      </c>
      <c r="I26" s="359">
        <v>14</v>
      </c>
      <c r="J26" s="816" t="s">
        <v>59</v>
      </c>
      <c r="K26" s="817"/>
      <c r="L26" s="817"/>
      <c r="M26" s="817"/>
      <c r="N26" s="818"/>
    </row>
    <row r="27" spans="1:14" ht="27" customHeight="1">
      <c r="A27" s="551"/>
      <c r="B27" s="553"/>
      <c r="C27" s="553"/>
      <c r="D27" s="553"/>
      <c r="E27" s="830"/>
      <c r="F27" s="830"/>
      <c r="G27" s="830"/>
      <c r="H27" s="439" t="s">
        <v>44</v>
      </c>
      <c r="I27" s="360">
        <v>11</v>
      </c>
      <c r="J27" s="531"/>
      <c r="K27" s="531"/>
      <c r="L27" s="531"/>
      <c r="M27" s="531"/>
      <c r="N27" s="532"/>
    </row>
    <row r="28" spans="1:14" ht="27" customHeight="1">
      <c r="A28" s="550" t="s">
        <v>176</v>
      </c>
      <c r="B28" s="552" t="s">
        <v>174</v>
      </c>
      <c r="C28" s="553"/>
      <c r="D28" s="553"/>
      <c r="E28" s="829" t="s">
        <v>179</v>
      </c>
      <c r="F28" s="830"/>
      <c r="G28" s="830"/>
      <c r="H28" s="439" t="s">
        <v>42</v>
      </c>
      <c r="I28" s="360">
        <v>1</v>
      </c>
      <c r="J28" s="530" t="s">
        <v>60</v>
      </c>
      <c r="K28" s="683"/>
      <c r="L28" s="683"/>
      <c r="M28" s="683"/>
      <c r="N28" s="804"/>
    </row>
    <row r="29" spans="1:14" ht="27" customHeight="1">
      <c r="A29" s="551"/>
      <c r="B29" s="553"/>
      <c r="C29" s="553"/>
      <c r="D29" s="553"/>
      <c r="E29" s="830"/>
      <c r="F29" s="830"/>
      <c r="G29" s="830"/>
      <c r="H29" s="439" t="s">
        <v>44</v>
      </c>
      <c r="I29" s="360">
        <v>1</v>
      </c>
      <c r="J29" s="683"/>
      <c r="K29" s="683"/>
      <c r="L29" s="683"/>
      <c r="M29" s="683"/>
      <c r="N29" s="804"/>
    </row>
    <row r="30" spans="1:14" ht="27" customHeight="1">
      <c r="A30" s="551"/>
      <c r="B30" s="553"/>
      <c r="C30" s="553"/>
      <c r="D30" s="553"/>
      <c r="E30" s="830"/>
      <c r="F30" s="830"/>
      <c r="G30" s="830"/>
      <c r="H30" s="439" t="s">
        <v>42</v>
      </c>
      <c r="I30" s="361"/>
      <c r="J30" s="530" t="s">
        <v>61</v>
      </c>
      <c r="K30" s="531"/>
      <c r="L30" s="531"/>
      <c r="M30" s="531"/>
      <c r="N30" s="532"/>
    </row>
    <row r="31" spans="1:14" ht="27" customHeight="1">
      <c r="A31" s="551"/>
      <c r="B31" s="553"/>
      <c r="C31" s="553"/>
      <c r="D31" s="553"/>
      <c r="E31" s="830"/>
      <c r="F31" s="830"/>
      <c r="G31" s="830"/>
      <c r="H31" s="439" t="s">
        <v>44</v>
      </c>
      <c r="I31" s="361"/>
      <c r="J31" s="531"/>
      <c r="K31" s="531"/>
      <c r="L31" s="531"/>
      <c r="M31" s="531"/>
      <c r="N31" s="532"/>
    </row>
    <row r="32" spans="1:14" ht="27" customHeight="1">
      <c r="A32" s="551"/>
      <c r="B32" s="553"/>
      <c r="C32" s="553"/>
      <c r="D32" s="553"/>
      <c r="E32" s="830"/>
      <c r="F32" s="830"/>
      <c r="G32" s="830"/>
      <c r="H32" s="439" t="s">
        <v>42</v>
      </c>
      <c r="I32" s="361"/>
      <c r="J32" s="513" t="s">
        <v>180</v>
      </c>
      <c r="K32" s="514"/>
      <c r="L32" s="514"/>
      <c r="M32" s="514"/>
      <c r="N32" s="515"/>
    </row>
    <row r="33" spans="1:14" ht="27" customHeight="1">
      <c r="A33" s="551"/>
      <c r="B33" s="553"/>
      <c r="C33" s="553"/>
      <c r="D33" s="553"/>
      <c r="E33" s="830"/>
      <c r="F33" s="830"/>
      <c r="G33" s="830"/>
      <c r="H33" s="439" t="s">
        <v>44</v>
      </c>
      <c r="I33" s="361"/>
      <c r="J33" s="516"/>
      <c r="K33" s="517"/>
      <c r="L33" s="517"/>
      <c r="M33" s="517"/>
      <c r="N33" s="518"/>
    </row>
  </sheetData>
  <mergeCells count="70">
    <mergeCell ref="A30:A31"/>
    <mergeCell ref="L22:L23"/>
    <mergeCell ref="M22:M23"/>
    <mergeCell ref="N22:N23"/>
    <mergeCell ref="M20:M21"/>
    <mergeCell ref="N20:N21"/>
    <mergeCell ref="E26:G27"/>
    <mergeCell ref="J26:N27"/>
    <mergeCell ref="B28:D29"/>
    <mergeCell ref="E28:G29"/>
    <mergeCell ref="J28:N29"/>
    <mergeCell ref="C20:C21"/>
    <mergeCell ref="L20:L21"/>
    <mergeCell ref="B25:D25"/>
    <mergeCell ref="E25:H25"/>
    <mergeCell ref="J25:N25"/>
    <mergeCell ref="J32:N33"/>
    <mergeCell ref="B32:D33"/>
    <mergeCell ref="E32:G33"/>
    <mergeCell ref="B30:D31"/>
    <mergeCell ref="E30:G31"/>
    <mergeCell ref="J30:N31"/>
    <mergeCell ref="B26:D27"/>
    <mergeCell ref="M18:M19"/>
    <mergeCell ref="L16:L17"/>
    <mergeCell ref="M16:M17"/>
    <mergeCell ref="L15:N15"/>
    <mergeCell ref="N16:N17"/>
    <mergeCell ref="N18:N19"/>
    <mergeCell ref="K14:M14"/>
    <mergeCell ref="A32:A33"/>
    <mergeCell ref="A26:A27"/>
    <mergeCell ref="A28:A29"/>
    <mergeCell ref="A18:A19"/>
    <mergeCell ref="A22:A23"/>
    <mergeCell ref="A20:A21"/>
    <mergeCell ref="A15:A17"/>
    <mergeCell ref="B15:B17"/>
    <mergeCell ref="C15:C17"/>
    <mergeCell ref="D15:D17"/>
    <mergeCell ref="E15:E17"/>
    <mergeCell ref="F15:I16"/>
    <mergeCell ref="J15:K16"/>
    <mergeCell ref="C18:C19"/>
    <mergeCell ref="L18:L19"/>
    <mergeCell ref="A5:N5"/>
    <mergeCell ref="A1:A4"/>
    <mergeCell ref="B1:H2"/>
    <mergeCell ref="I1:L1"/>
    <mergeCell ref="M1:N4"/>
    <mergeCell ref="I2:L2"/>
    <mergeCell ref="B3:H4"/>
    <mergeCell ref="I3:L3"/>
    <mergeCell ref="I4:L4"/>
    <mergeCell ref="A6:N6"/>
    <mergeCell ref="B7:F7"/>
    <mergeCell ref="A8:C8"/>
    <mergeCell ref="D8:N8"/>
    <mergeCell ref="A9:F9"/>
    <mergeCell ref="G9:I14"/>
    <mergeCell ref="J9:N9"/>
    <mergeCell ref="A10:F10"/>
    <mergeCell ref="K10:M10"/>
    <mergeCell ref="A11:F11"/>
    <mergeCell ref="K11:M11"/>
    <mergeCell ref="A12:F12"/>
    <mergeCell ref="K12:M12"/>
    <mergeCell ref="A13:F13"/>
    <mergeCell ref="A14:F14"/>
    <mergeCell ref="K13:M13"/>
  </mergeCells>
  <printOptions horizontalCentered="1" verticalCentered="1"/>
  <pageMargins left="0.23622047244094491" right="0.23622047244094491" top="0.35433070866141736" bottom="0.35433070866141736" header="0.31496062992125984" footer="0.31496062992125984"/>
  <pageSetup paperSize="5" scale="50" orientation="landscape" r:id="rId1"/>
  <headerFooter>
    <oddFooter>&amp;C&amp;"Helvetica Neue,Regular"&amp;12&amp;K000000&amp;P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showGridLines="0" topLeftCell="H22" zoomScale="114" workbookViewId="0">
      <selection activeCell="B1" sqref="B1:H2"/>
    </sheetView>
  </sheetViews>
  <sheetFormatPr baseColWidth="10" defaultColWidth="12.42578125" defaultRowHeight="18" customHeight="1"/>
  <cols>
    <col min="1" max="1" width="78.140625" style="71" customWidth="1"/>
    <col min="2" max="2" width="10.28515625" style="71" customWidth="1"/>
    <col min="3" max="3" width="29.42578125" style="71" customWidth="1"/>
    <col min="4" max="4" width="11.42578125" style="71" customWidth="1"/>
    <col min="5" max="14" width="19" style="71" customWidth="1"/>
    <col min="15" max="16384" width="12.42578125" style="71"/>
  </cols>
  <sheetData>
    <row r="1" spans="1:14" ht="26.25" customHeight="1">
      <c r="A1" s="1044"/>
      <c r="B1" s="1045" t="s">
        <v>392</v>
      </c>
      <c r="C1" s="1046"/>
      <c r="D1" s="1046"/>
      <c r="E1" s="1046"/>
      <c r="F1" s="1046"/>
      <c r="G1" s="1046"/>
      <c r="H1" s="1047"/>
      <c r="I1" s="1048" t="s">
        <v>393</v>
      </c>
      <c r="J1" s="1049"/>
      <c r="K1" s="1049"/>
      <c r="L1" s="1050"/>
      <c r="M1" s="1051"/>
      <c r="N1" s="1052"/>
    </row>
    <row r="2" spans="1:14" ht="26.25" customHeight="1">
      <c r="A2" s="1053"/>
      <c r="B2" s="1054"/>
      <c r="C2" s="1055"/>
      <c r="D2" s="1055"/>
      <c r="E2" s="1055"/>
      <c r="F2" s="1055"/>
      <c r="G2" s="1055"/>
      <c r="H2" s="1056"/>
      <c r="I2" s="1048" t="s">
        <v>394</v>
      </c>
      <c r="J2" s="1049"/>
      <c r="K2" s="1049"/>
      <c r="L2" s="1050"/>
      <c r="M2" s="1057"/>
      <c r="N2" s="1058"/>
    </row>
    <row r="3" spans="1:14" ht="23.25" customHeight="1">
      <c r="A3" s="1053"/>
      <c r="B3" s="1045" t="s">
        <v>395</v>
      </c>
      <c r="C3" s="1046"/>
      <c r="D3" s="1046"/>
      <c r="E3" s="1046"/>
      <c r="F3" s="1046"/>
      <c r="G3" s="1046"/>
      <c r="H3" s="1047"/>
      <c r="I3" s="1048" t="s">
        <v>396</v>
      </c>
      <c r="J3" s="1049"/>
      <c r="K3" s="1049"/>
      <c r="L3" s="1050"/>
      <c r="M3" s="1057"/>
      <c r="N3" s="1058"/>
    </row>
    <row r="4" spans="1:14" ht="23.25" customHeight="1">
      <c r="A4" s="1059"/>
      <c r="B4" s="1054"/>
      <c r="C4" s="1055"/>
      <c r="D4" s="1055"/>
      <c r="E4" s="1055"/>
      <c r="F4" s="1055"/>
      <c r="G4" s="1055"/>
      <c r="H4" s="1056"/>
      <c r="I4" s="1048" t="s">
        <v>397</v>
      </c>
      <c r="J4" s="1049"/>
      <c r="K4" s="1049"/>
      <c r="L4" s="1050"/>
      <c r="M4" s="1060"/>
      <c r="N4" s="1061"/>
    </row>
    <row r="5" spans="1:14" ht="21.75" customHeight="1" thickBot="1">
      <c r="A5" s="429"/>
      <c r="B5" s="642"/>
      <c r="C5" s="642"/>
      <c r="D5" s="644"/>
      <c r="E5" s="642"/>
      <c r="F5" s="642"/>
      <c r="G5" s="644"/>
      <c r="H5" s="642"/>
      <c r="I5" s="642"/>
      <c r="J5" s="644"/>
      <c r="K5" s="644"/>
      <c r="L5" s="642"/>
      <c r="M5" s="642"/>
      <c r="N5" s="642"/>
    </row>
    <row r="6" spans="1:14" ht="18.75" customHeight="1">
      <c r="A6" s="608" t="s">
        <v>64</v>
      </c>
      <c r="B6" s="609"/>
      <c r="C6" s="609"/>
      <c r="D6" s="611"/>
      <c r="E6" s="609"/>
      <c r="F6" s="609"/>
      <c r="G6" s="611"/>
      <c r="H6" s="609"/>
      <c r="I6" s="609"/>
      <c r="J6" s="611"/>
      <c r="K6" s="611"/>
      <c r="L6" s="609"/>
      <c r="M6" s="609"/>
      <c r="N6" s="612"/>
    </row>
    <row r="7" spans="1:14" ht="24.75" customHeight="1" thickBot="1">
      <c r="A7" s="1192" t="s">
        <v>11</v>
      </c>
      <c r="B7" s="1193" t="s">
        <v>384</v>
      </c>
      <c r="C7" s="1194"/>
      <c r="D7" s="1195"/>
      <c r="E7" s="1194"/>
      <c r="F7" s="1194"/>
      <c r="G7" s="1196"/>
      <c r="H7" s="1197"/>
      <c r="I7" s="1197"/>
      <c r="J7" s="1196"/>
      <c r="K7" s="1196"/>
      <c r="L7" s="1197"/>
      <c r="M7" s="1197"/>
      <c r="N7" s="1198"/>
    </row>
    <row r="8" spans="1:14" ht="27" customHeight="1">
      <c r="A8" s="1199" t="s">
        <v>12</v>
      </c>
      <c r="B8" s="1200"/>
      <c r="C8" s="1201"/>
      <c r="D8" s="1202" t="s">
        <v>65</v>
      </c>
      <c r="E8" s="1203"/>
      <c r="F8" s="1203"/>
      <c r="G8" s="1203"/>
      <c r="H8" s="1203"/>
      <c r="I8" s="1203"/>
      <c r="J8" s="1203"/>
      <c r="K8" s="1203"/>
      <c r="L8" s="1203"/>
      <c r="M8" s="1203"/>
      <c r="N8" s="1204"/>
    </row>
    <row r="9" spans="1:14" ht="27" customHeight="1">
      <c r="A9" s="1205" t="s">
        <v>112</v>
      </c>
      <c r="B9" s="1075"/>
      <c r="C9" s="1075"/>
      <c r="D9" s="1075"/>
      <c r="E9" s="1075"/>
      <c r="F9" s="1075"/>
      <c r="G9" s="1206" t="s">
        <v>182</v>
      </c>
      <c r="H9" s="1207"/>
      <c r="I9" s="1208"/>
      <c r="J9" s="1079" t="s">
        <v>16</v>
      </c>
      <c r="K9" s="1080"/>
      <c r="L9" s="1080"/>
      <c r="M9" s="1080"/>
      <c r="N9" s="1209"/>
    </row>
    <row r="10" spans="1:14" ht="27" customHeight="1">
      <c r="A10" s="1210" t="s">
        <v>183</v>
      </c>
      <c r="B10" s="1166"/>
      <c r="C10" s="1166"/>
      <c r="D10" s="1166"/>
      <c r="E10" s="1166"/>
      <c r="F10" s="1167"/>
      <c r="G10" s="1211"/>
      <c r="H10" s="1212"/>
      <c r="I10" s="1213"/>
      <c r="J10" s="235" t="s">
        <v>18</v>
      </c>
      <c r="K10" s="1088" t="s">
        <v>19</v>
      </c>
      <c r="L10" s="1089"/>
      <c r="M10" s="1089"/>
      <c r="N10" s="433" t="s">
        <v>20</v>
      </c>
    </row>
    <row r="11" spans="1:14" ht="27" customHeight="1">
      <c r="A11" s="1205" t="s">
        <v>184</v>
      </c>
      <c r="B11" s="1075"/>
      <c r="C11" s="1075"/>
      <c r="D11" s="1075"/>
      <c r="E11" s="1075"/>
      <c r="F11" s="1075"/>
      <c r="G11" s="1211"/>
      <c r="H11" s="1212"/>
      <c r="I11" s="1213"/>
      <c r="J11" s="1214" t="s">
        <v>303</v>
      </c>
      <c r="K11" s="1215" t="s">
        <v>308</v>
      </c>
      <c r="L11" s="1216"/>
      <c r="M11" s="1217"/>
      <c r="N11" s="1218">
        <v>17850000</v>
      </c>
    </row>
    <row r="12" spans="1:14" ht="27" customHeight="1">
      <c r="A12" s="1205" t="s">
        <v>22</v>
      </c>
      <c r="B12" s="1075"/>
      <c r="C12" s="1075"/>
      <c r="D12" s="1075"/>
      <c r="E12" s="1075"/>
      <c r="F12" s="1075"/>
      <c r="G12" s="1211"/>
      <c r="H12" s="1212"/>
      <c r="I12" s="1213"/>
      <c r="J12" s="1214" t="s">
        <v>304</v>
      </c>
      <c r="K12" s="1215" t="s">
        <v>308</v>
      </c>
      <c r="L12" s="1216"/>
      <c r="M12" s="1217"/>
      <c r="N12" s="1218">
        <v>52150000</v>
      </c>
    </row>
    <row r="13" spans="1:14" ht="27" customHeight="1">
      <c r="A13" s="1219" t="s">
        <v>226</v>
      </c>
      <c r="B13" s="1220"/>
      <c r="C13" s="1220"/>
      <c r="D13" s="1220"/>
      <c r="E13" s="1220"/>
      <c r="F13" s="1221"/>
      <c r="G13" s="1211"/>
      <c r="H13" s="1212"/>
      <c r="I13" s="1213"/>
      <c r="J13" s="1214" t="s">
        <v>305</v>
      </c>
      <c r="K13" s="1215" t="s">
        <v>308</v>
      </c>
      <c r="L13" s="1216"/>
      <c r="M13" s="1217"/>
      <c r="N13" s="1222">
        <v>21315000</v>
      </c>
    </row>
    <row r="14" spans="1:14" ht="27" customHeight="1">
      <c r="A14" s="1223"/>
      <c r="B14" s="1224"/>
      <c r="C14" s="1224"/>
      <c r="D14" s="1224"/>
      <c r="E14" s="1224"/>
      <c r="F14" s="1225"/>
      <c r="G14" s="1226"/>
      <c r="H14" s="1227"/>
      <c r="I14" s="1228"/>
      <c r="J14" s="1214" t="s">
        <v>306</v>
      </c>
      <c r="K14" s="1229" t="s">
        <v>309</v>
      </c>
      <c r="L14" s="1230"/>
      <c r="M14" s="1231"/>
      <c r="N14" s="1232">
        <v>14329000</v>
      </c>
    </row>
    <row r="15" spans="1:14" ht="27" customHeight="1">
      <c r="A15" s="1223"/>
      <c r="B15" s="1224"/>
      <c r="C15" s="1224"/>
      <c r="D15" s="1224"/>
      <c r="E15" s="1224"/>
      <c r="F15" s="1225"/>
      <c r="G15" s="1226"/>
      <c r="H15" s="1227"/>
      <c r="I15" s="1228"/>
      <c r="J15" s="1214" t="s">
        <v>375</v>
      </c>
      <c r="K15" s="1233" t="s">
        <v>376</v>
      </c>
      <c r="L15" s="1233"/>
      <c r="M15" s="1233"/>
      <c r="N15" s="1234">
        <v>18270000</v>
      </c>
    </row>
    <row r="16" spans="1:14" ht="27" customHeight="1" thickBot="1">
      <c r="A16" s="1235" t="s">
        <v>227</v>
      </c>
      <c r="B16" s="1236"/>
      <c r="C16" s="1236"/>
      <c r="D16" s="1236"/>
      <c r="E16" s="1236"/>
      <c r="F16" s="1237"/>
      <c r="G16" s="1238"/>
      <c r="H16" s="1239"/>
      <c r="I16" s="1240"/>
      <c r="J16" s="1241" t="s">
        <v>307</v>
      </c>
      <c r="K16" s="1242" t="s">
        <v>308</v>
      </c>
      <c r="L16" s="1243"/>
      <c r="M16" s="1244"/>
      <c r="N16" s="1245">
        <v>21315000</v>
      </c>
    </row>
    <row r="17" spans="1:14" ht="24.95" customHeight="1">
      <c r="A17" s="604" t="s">
        <v>25</v>
      </c>
      <c r="B17" s="607" t="s">
        <v>386</v>
      </c>
      <c r="C17" s="466" t="s">
        <v>26</v>
      </c>
      <c r="D17" s="466" t="s">
        <v>27</v>
      </c>
      <c r="E17" s="466" t="s">
        <v>28</v>
      </c>
      <c r="F17" s="912" t="s">
        <v>29</v>
      </c>
      <c r="G17" s="913"/>
      <c r="H17" s="913"/>
      <c r="I17" s="914"/>
      <c r="J17" s="466" t="s">
        <v>30</v>
      </c>
      <c r="K17" s="469"/>
      <c r="L17" s="924" t="s">
        <v>31</v>
      </c>
      <c r="M17" s="925"/>
      <c r="N17" s="926"/>
    </row>
    <row r="18" spans="1:14" ht="24.95" customHeight="1">
      <c r="A18" s="605"/>
      <c r="B18" s="467"/>
      <c r="C18" s="467"/>
      <c r="D18" s="467"/>
      <c r="E18" s="467"/>
      <c r="F18" s="885"/>
      <c r="G18" s="886"/>
      <c r="H18" s="886"/>
      <c r="I18" s="887"/>
      <c r="J18" s="467"/>
      <c r="K18" s="467"/>
      <c r="L18" s="664" t="s">
        <v>38</v>
      </c>
      <c r="M18" s="664" t="s">
        <v>39</v>
      </c>
      <c r="N18" s="917" t="s">
        <v>40</v>
      </c>
    </row>
    <row r="19" spans="1:14" ht="24.95" customHeight="1" thickBot="1">
      <c r="A19" s="606"/>
      <c r="B19" s="468"/>
      <c r="C19" s="468"/>
      <c r="D19" s="468"/>
      <c r="E19" s="468"/>
      <c r="F19" s="230" t="s">
        <v>32</v>
      </c>
      <c r="G19" s="231" t="s">
        <v>33</v>
      </c>
      <c r="H19" s="230" t="s">
        <v>34</v>
      </c>
      <c r="I19" s="230" t="s">
        <v>35</v>
      </c>
      <c r="J19" s="231" t="s">
        <v>36</v>
      </c>
      <c r="K19" s="144" t="s">
        <v>37</v>
      </c>
      <c r="L19" s="468"/>
      <c r="M19" s="468"/>
      <c r="N19" s="918"/>
    </row>
    <row r="20" spans="1:14" ht="26.1" customHeight="1">
      <c r="A20" s="576" t="s">
        <v>390</v>
      </c>
      <c r="B20" s="366" t="s">
        <v>42</v>
      </c>
      <c r="C20" s="922" t="s">
        <v>185</v>
      </c>
      <c r="D20" s="225">
        <v>60</v>
      </c>
      <c r="E20" s="392">
        <f>140000000+5142571</f>
        <v>145142571</v>
      </c>
      <c r="F20" s="392">
        <f>+E20</f>
        <v>145142571</v>
      </c>
      <c r="G20" s="137"/>
      <c r="H20" s="363"/>
      <c r="I20" s="367"/>
      <c r="J20" s="368">
        <v>44927</v>
      </c>
      <c r="K20" s="368">
        <v>45291</v>
      </c>
      <c r="L20" s="909">
        <f>+D21/D20</f>
        <v>0.8666666666666667</v>
      </c>
      <c r="M20" s="909">
        <f>+E21/E20</f>
        <v>0.78366394653433558</v>
      </c>
      <c r="N20" s="1190">
        <f>+L20*L20/M20</f>
        <v>0.95846072086487377</v>
      </c>
    </row>
    <row r="21" spans="1:14" ht="26.1" customHeight="1">
      <c r="A21" s="551"/>
      <c r="B21" s="369" t="s">
        <v>44</v>
      </c>
      <c r="C21" s="923"/>
      <c r="D21" s="444">
        <v>52</v>
      </c>
      <c r="E21" s="393">
        <f>100498000-18270000+31515000</f>
        <v>113743000</v>
      </c>
      <c r="F21" s="393">
        <f>+E21</f>
        <v>113743000</v>
      </c>
      <c r="G21" s="394"/>
      <c r="H21" s="364"/>
      <c r="I21" s="370"/>
      <c r="J21" s="371">
        <v>44927</v>
      </c>
      <c r="K21" s="371">
        <v>45291</v>
      </c>
      <c r="L21" s="910"/>
      <c r="M21" s="910"/>
      <c r="N21" s="1191"/>
    </row>
    <row r="22" spans="1:14" ht="26.1" customHeight="1">
      <c r="A22" s="550" t="s">
        <v>186</v>
      </c>
      <c r="B22" s="369" t="s">
        <v>42</v>
      </c>
      <c r="C22" s="582" t="s">
        <v>187</v>
      </c>
      <c r="D22" s="108">
        <v>15</v>
      </c>
      <c r="E22" s="393">
        <v>80000000</v>
      </c>
      <c r="F22" s="393">
        <f>+E22</f>
        <v>80000000</v>
      </c>
      <c r="G22" s="394"/>
      <c r="H22" s="364"/>
      <c r="I22" s="370"/>
      <c r="J22" s="371">
        <v>44927</v>
      </c>
      <c r="K22" s="371">
        <v>45291</v>
      </c>
      <c r="L22" s="911">
        <f>+D23/D22</f>
        <v>1</v>
      </c>
      <c r="M22" s="911">
        <f>+E23/E22</f>
        <v>0.22312499999999999</v>
      </c>
      <c r="N22" s="1190">
        <f>+L22*L22/M22</f>
        <v>4.4817927170868348</v>
      </c>
    </row>
    <row r="23" spans="1:14" ht="26.1" customHeight="1">
      <c r="A23" s="551"/>
      <c r="B23" s="369" t="s">
        <v>44</v>
      </c>
      <c r="C23" s="923"/>
      <c r="D23" s="444">
        <v>15</v>
      </c>
      <c r="E23" s="393">
        <v>17850000</v>
      </c>
      <c r="F23" s="393">
        <f>+E23</f>
        <v>17850000</v>
      </c>
      <c r="G23" s="394"/>
      <c r="H23" s="364"/>
      <c r="I23" s="370"/>
      <c r="J23" s="371">
        <v>44927</v>
      </c>
      <c r="K23" s="371">
        <v>45291</v>
      </c>
      <c r="L23" s="910"/>
      <c r="M23" s="910"/>
      <c r="N23" s="1191"/>
    </row>
    <row r="24" spans="1:14" ht="26.1" customHeight="1">
      <c r="A24" s="832" t="s">
        <v>232</v>
      </c>
      <c r="B24" s="369" t="s">
        <v>42</v>
      </c>
      <c r="C24" s="834" t="s">
        <v>233</v>
      </c>
      <c r="D24" s="444">
        <v>1</v>
      </c>
      <c r="E24" s="393">
        <f>+F24</f>
        <v>417196836</v>
      </c>
      <c r="F24" s="393">
        <v>417196836</v>
      </c>
      <c r="G24" s="394"/>
      <c r="H24" s="364"/>
      <c r="I24" s="370"/>
      <c r="J24" s="371">
        <v>44927</v>
      </c>
      <c r="K24" s="371">
        <v>45291</v>
      </c>
      <c r="L24" s="911">
        <f>+D25/D24</f>
        <v>1</v>
      </c>
      <c r="M24" s="911">
        <f t="shared" ref="M24" si="0">+E25/E24</f>
        <v>4.3792278424661879E-2</v>
      </c>
      <c r="N24" s="1190">
        <f>+L24*L24/M24</f>
        <v>22.835075862068965</v>
      </c>
    </row>
    <row r="25" spans="1:14" ht="26.1" customHeight="1">
      <c r="A25" s="833"/>
      <c r="B25" s="369" t="s">
        <v>44</v>
      </c>
      <c r="C25" s="835"/>
      <c r="D25" s="444">
        <v>1</v>
      </c>
      <c r="E25" s="107">
        <v>18270000</v>
      </c>
      <c r="F25" s="393">
        <f>+E25</f>
        <v>18270000</v>
      </c>
      <c r="G25" s="394"/>
      <c r="H25" s="364"/>
      <c r="I25" s="370"/>
      <c r="J25" s="371">
        <v>44927</v>
      </c>
      <c r="K25" s="371">
        <v>45291</v>
      </c>
      <c r="L25" s="910"/>
      <c r="M25" s="910"/>
      <c r="N25" s="1191"/>
    </row>
    <row r="26" spans="1:14" ht="26.1" customHeight="1">
      <c r="A26" s="487" t="s">
        <v>260</v>
      </c>
      <c r="B26" s="369" t="s">
        <v>42</v>
      </c>
      <c r="C26" s="579" t="s">
        <v>261</v>
      </c>
      <c r="D26" s="108">
        <v>1</v>
      </c>
      <c r="E26" s="393">
        <v>90000000</v>
      </c>
      <c r="F26" s="393">
        <f t="shared" ref="F26:F28" si="1">+E26</f>
        <v>90000000</v>
      </c>
      <c r="G26" s="394"/>
      <c r="H26" s="372"/>
      <c r="I26" s="370"/>
      <c r="J26" s="371">
        <v>44927</v>
      </c>
      <c r="K26" s="371">
        <v>45291</v>
      </c>
      <c r="L26" s="911">
        <f>+D27/D26</f>
        <v>0</v>
      </c>
      <c r="M26" s="911">
        <f t="shared" ref="M26" si="2">+E27/E26</f>
        <v>0.23683333333333334</v>
      </c>
      <c r="N26" s="1190">
        <f>+L26*L26/M26</f>
        <v>0</v>
      </c>
    </row>
    <row r="27" spans="1:14" ht="26.1" customHeight="1">
      <c r="A27" s="471"/>
      <c r="B27" s="369" t="s">
        <v>44</v>
      </c>
      <c r="C27" s="578"/>
      <c r="D27" s="444">
        <v>0</v>
      </c>
      <c r="E27" s="393">
        <v>21315000</v>
      </c>
      <c r="F27" s="393">
        <f t="shared" si="1"/>
        <v>21315000</v>
      </c>
      <c r="G27" s="394"/>
      <c r="H27" s="373"/>
      <c r="I27" s="370"/>
      <c r="J27" s="371">
        <v>44927</v>
      </c>
      <c r="K27" s="371">
        <v>45291</v>
      </c>
      <c r="L27" s="910"/>
      <c r="M27" s="910"/>
      <c r="N27" s="1191"/>
    </row>
    <row r="28" spans="1:14" ht="26.1" customHeight="1" thickBot="1">
      <c r="A28" s="927" t="s">
        <v>219</v>
      </c>
      <c r="B28" s="369" t="s">
        <v>42</v>
      </c>
      <c r="C28" s="919" t="s">
        <v>188</v>
      </c>
      <c r="D28" s="108">
        <v>1</v>
      </c>
      <c r="E28" s="393">
        <v>80000000</v>
      </c>
      <c r="F28" s="393">
        <f t="shared" si="1"/>
        <v>80000000</v>
      </c>
      <c r="G28" s="138"/>
      <c r="H28" s="374"/>
      <c r="I28" s="370"/>
      <c r="J28" s="371">
        <v>44927</v>
      </c>
      <c r="K28" s="371">
        <v>45291</v>
      </c>
      <c r="L28" s="911">
        <f>+D29/D28</f>
        <v>0</v>
      </c>
      <c r="M28" s="911">
        <f t="shared" ref="M28" si="3">+E29/E28</f>
        <v>0.17911250000000001</v>
      </c>
      <c r="N28" s="1190">
        <f>+L28*L28/M28</f>
        <v>0</v>
      </c>
    </row>
    <row r="29" spans="1:14" ht="26.1" customHeight="1" thickBot="1">
      <c r="A29" s="928"/>
      <c r="B29" s="375" t="s">
        <v>44</v>
      </c>
      <c r="C29" s="920"/>
      <c r="D29" s="431">
        <v>0</v>
      </c>
      <c r="E29" s="395">
        <v>14329000</v>
      </c>
      <c r="F29" s="393">
        <f>+E29</f>
        <v>14329000</v>
      </c>
      <c r="G29" s="396"/>
      <c r="H29" s="365"/>
      <c r="I29" s="376"/>
      <c r="J29" s="371">
        <v>44927</v>
      </c>
      <c r="K29" s="371">
        <v>45291</v>
      </c>
      <c r="L29" s="921"/>
      <c r="M29" s="910"/>
      <c r="N29" s="1191"/>
    </row>
    <row r="30" spans="1:14" ht="26.1" customHeight="1">
      <c r="A30" s="929" t="s">
        <v>47</v>
      </c>
      <c r="B30" s="377" t="s">
        <v>42</v>
      </c>
      <c r="C30" s="572"/>
      <c r="D30" s="105"/>
      <c r="E30" s="397">
        <f>+E20+E22+E24+E26+E28</f>
        <v>812339407</v>
      </c>
      <c r="F30" s="397">
        <f>+F20+F22+F24+F26+F28</f>
        <v>812339407</v>
      </c>
      <c r="G30" s="398"/>
      <c r="H30" s="378"/>
      <c r="I30" s="379"/>
      <c r="J30" s="380"/>
      <c r="K30" s="381"/>
      <c r="L30" s="915">
        <f>+(L20+L22+L24+L26+L28)/5</f>
        <v>0.57333333333333336</v>
      </c>
      <c r="M30" s="915">
        <f>+E31/E30</f>
        <v>0.22836144399923219</v>
      </c>
      <c r="N30" s="931"/>
    </row>
    <row r="31" spans="1:14" ht="26.1" customHeight="1" thickBot="1">
      <c r="A31" s="930"/>
      <c r="B31" s="375" t="s">
        <v>44</v>
      </c>
      <c r="C31" s="573"/>
      <c r="D31" s="442"/>
      <c r="E31" s="399">
        <f>+E21+E23+E25+E27+E29</f>
        <v>185507000</v>
      </c>
      <c r="F31" s="399">
        <f>+F21+F23+F25+F27+F29</f>
        <v>185507000</v>
      </c>
      <c r="G31" s="138"/>
      <c r="H31" s="365"/>
      <c r="I31" s="376"/>
      <c r="J31" s="382"/>
      <c r="K31" s="383"/>
      <c r="L31" s="916"/>
      <c r="M31" s="916"/>
      <c r="N31" s="932"/>
    </row>
    <row r="32" spans="1:14" ht="27" customHeight="1" thickBot="1">
      <c r="A32" s="384" t="s">
        <v>48</v>
      </c>
      <c r="B32" s="940" t="s">
        <v>49</v>
      </c>
      <c r="C32" s="941"/>
      <c r="D32" s="942"/>
      <c r="E32" s="940" t="s">
        <v>78</v>
      </c>
      <c r="F32" s="943"/>
      <c r="G32" s="944"/>
      <c r="H32" s="943"/>
      <c r="I32" s="385"/>
      <c r="J32" s="945" t="s">
        <v>51</v>
      </c>
      <c r="K32" s="946"/>
      <c r="L32" s="947"/>
      <c r="M32" s="947"/>
      <c r="N32" s="948"/>
    </row>
    <row r="33" spans="1:14" ht="27" customHeight="1">
      <c r="A33" s="871" t="s">
        <v>189</v>
      </c>
      <c r="B33" s="890" t="s">
        <v>190</v>
      </c>
      <c r="C33" s="891"/>
      <c r="D33" s="891"/>
      <c r="E33" s="901" t="s">
        <v>191</v>
      </c>
      <c r="F33" s="902"/>
      <c r="G33" s="902"/>
      <c r="H33" s="377" t="s">
        <v>42</v>
      </c>
      <c r="I33" s="386">
        <v>60</v>
      </c>
      <c r="J33" s="964" t="s">
        <v>59</v>
      </c>
      <c r="K33" s="965"/>
      <c r="L33" s="966"/>
      <c r="M33" s="966"/>
      <c r="N33" s="967"/>
    </row>
    <row r="34" spans="1:14" ht="27" customHeight="1">
      <c r="A34" s="551"/>
      <c r="B34" s="553"/>
      <c r="C34" s="553"/>
      <c r="D34" s="553"/>
      <c r="E34" s="830"/>
      <c r="F34" s="830"/>
      <c r="G34" s="830"/>
      <c r="H34" s="369" t="s">
        <v>44</v>
      </c>
      <c r="I34" s="387">
        <v>52</v>
      </c>
      <c r="J34" s="968"/>
      <c r="K34" s="968"/>
      <c r="L34" s="969"/>
      <c r="M34" s="969"/>
      <c r="N34" s="970"/>
    </row>
    <row r="35" spans="1:14" ht="27" customHeight="1">
      <c r="A35" s="550" t="s">
        <v>189</v>
      </c>
      <c r="B35" s="552" t="s">
        <v>192</v>
      </c>
      <c r="C35" s="553"/>
      <c r="D35" s="553"/>
      <c r="E35" s="829" t="s">
        <v>193</v>
      </c>
      <c r="F35" s="830"/>
      <c r="G35" s="830"/>
      <c r="H35" s="369" t="s">
        <v>42</v>
      </c>
      <c r="I35" s="387">
        <v>15</v>
      </c>
      <c r="J35" s="949" t="s">
        <v>60</v>
      </c>
      <c r="K35" s="950"/>
      <c r="L35" s="951"/>
      <c r="M35" s="951"/>
      <c r="N35" s="952"/>
    </row>
    <row r="36" spans="1:14" ht="27" customHeight="1">
      <c r="A36" s="551"/>
      <c r="B36" s="553"/>
      <c r="C36" s="553"/>
      <c r="D36" s="553"/>
      <c r="E36" s="830"/>
      <c r="F36" s="830"/>
      <c r="G36" s="830"/>
      <c r="H36" s="369" t="s">
        <v>44</v>
      </c>
      <c r="I36" s="387">
        <v>15</v>
      </c>
      <c r="J36" s="953"/>
      <c r="K36" s="954"/>
      <c r="L36" s="955"/>
      <c r="M36" s="955"/>
      <c r="N36" s="956"/>
    </row>
    <row r="37" spans="1:14" ht="27" customHeight="1">
      <c r="A37" s="550" t="s">
        <v>189</v>
      </c>
      <c r="B37" s="552" t="s">
        <v>194</v>
      </c>
      <c r="C37" s="553"/>
      <c r="D37" s="553"/>
      <c r="E37" s="829" t="s">
        <v>195</v>
      </c>
      <c r="F37" s="830"/>
      <c r="G37" s="830"/>
      <c r="H37" s="369" t="s">
        <v>42</v>
      </c>
      <c r="I37" s="387">
        <v>1</v>
      </c>
      <c r="J37" s="949" t="s">
        <v>61</v>
      </c>
      <c r="K37" s="957"/>
      <c r="L37" s="958"/>
      <c r="M37" s="958"/>
      <c r="N37" s="959"/>
    </row>
    <row r="38" spans="1:14" ht="27" customHeight="1">
      <c r="A38" s="551"/>
      <c r="B38" s="553"/>
      <c r="C38" s="553"/>
      <c r="D38" s="553"/>
      <c r="E38" s="830"/>
      <c r="F38" s="830"/>
      <c r="G38" s="830"/>
      <c r="H38" s="369" t="s">
        <v>44</v>
      </c>
      <c r="I38" s="387">
        <v>1</v>
      </c>
      <c r="J38" s="960"/>
      <c r="K38" s="961"/>
      <c r="L38" s="962"/>
      <c r="M38" s="962"/>
      <c r="N38" s="963"/>
    </row>
    <row r="39" spans="1:14" ht="27" customHeight="1">
      <c r="A39" s="550" t="s">
        <v>189</v>
      </c>
      <c r="B39" s="552" t="s">
        <v>196</v>
      </c>
      <c r="C39" s="553"/>
      <c r="D39" s="553"/>
      <c r="E39" s="971" t="s">
        <v>234</v>
      </c>
      <c r="F39" s="972"/>
      <c r="G39" s="505"/>
      <c r="H39" s="369" t="s">
        <v>42</v>
      </c>
      <c r="I39" s="387">
        <v>1</v>
      </c>
      <c r="J39" s="933" t="s">
        <v>60</v>
      </c>
      <c r="K39" s="934"/>
      <c r="L39" s="935"/>
      <c r="M39" s="935"/>
      <c r="N39" s="936"/>
    </row>
    <row r="40" spans="1:14" ht="27" customHeight="1" thickBot="1">
      <c r="A40" s="551"/>
      <c r="B40" s="976"/>
      <c r="C40" s="976"/>
      <c r="D40" s="976"/>
      <c r="E40" s="973"/>
      <c r="F40" s="974"/>
      <c r="G40" s="975"/>
      <c r="H40" s="375" t="s">
        <v>44</v>
      </c>
      <c r="I40" s="388">
        <v>0</v>
      </c>
      <c r="J40" s="937"/>
      <c r="K40" s="937"/>
      <c r="L40" s="938"/>
      <c r="M40" s="938"/>
      <c r="N40" s="939"/>
    </row>
    <row r="41" spans="1:14" ht="14.1" customHeight="1">
      <c r="A41" s="389" t="s">
        <v>259</v>
      </c>
      <c r="B41" s="200"/>
      <c r="C41" s="200"/>
      <c r="D41" s="204"/>
      <c r="E41" s="200"/>
      <c r="F41" s="200"/>
      <c r="G41" s="204"/>
      <c r="H41" s="200"/>
      <c r="I41" s="200"/>
      <c r="J41" s="390"/>
      <c r="K41" s="390"/>
      <c r="L41" s="200"/>
      <c r="M41" s="200"/>
      <c r="N41" s="200"/>
    </row>
    <row r="42" spans="1:14" ht="14.1" customHeight="1">
      <c r="A42" s="188"/>
      <c r="B42" s="188"/>
      <c r="C42" s="188"/>
      <c r="D42" s="209"/>
      <c r="E42" s="188"/>
      <c r="F42" s="188"/>
      <c r="G42" s="209"/>
      <c r="H42" s="188"/>
      <c r="I42" s="391"/>
      <c r="J42" s="209"/>
      <c r="K42" s="209"/>
      <c r="L42" s="188"/>
      <c r="M42" s="188"/>
      <c r="N42" s="188"/>
    </row>
    <row r="43" spans="1:14" ht="18" customHeight="1">
      <c r="A43" s="188"/>
      <c r="B43" s="188"/>
      <c r="C43" s="188"/>
      <c r="D43" s="209"/>
      <c r="E43" s="188"/>
      <c r="F43" s="188"/>
      <c r="G43" s="209"/>
      <c r="H43" s="188"/>
      <c r="I43" s="188"/>
      <c r="J43" s="209"/>
      <c r="K43" s="209"/>
      <c r="L43" s="188"/>
      <c r="M43" s="188"/>
      <c r="N43" s="188"/>
    </row>
  </sheetData>
  <mergeCells count="91">
    <mergeCell ref="N30:N31"/>
    <mergeCell ref="J39:N40"/>
    <mergeCell ref="B32:D32"/>
    <mergeCell ref="E32:H32"/>
    <mergeCell ref="J32:N32"/>
    <mergeCell ref="B33:D34"/>
    <mergeCell ref="J35:N36"/>
    <mergeCell ref="B37:D38"/>
    <mergeCell ref="J37:N38"/>
    <mergeCell ref="J33:N34"/>
    <mergeCell ref="E33:G34"/>
    <mergeCell ref="E39:G40"/>
    <mergeCell ref="E35:G36"/>
    <mergeCell ref="B39:D40"/>
    <mergeCell ref="E37:G38"/>
    <mergeCell ref="L30:L31"/>
    <mergeCell ref="A39:A40"/>
    <mergeCell ref="A28:A29"/>
    <mergeCell ref="B35:D36"/>
    <mergeCell ref="A30:A31"/>
    <mergeCell ref="A33:A34"/>
    <mergeCell ref="A35:A36"/>
    <mergeCell ref="A37:A38"/>
    <mergeCell ref="C30:C31"/>
    <mergeCell ref="N28:N29"/>
    <mergeCell ref="A11:F11"/>
    <mergeCell ref="C28:C29"/>
    <mergeCell ref="L28:L29"/>
    <mergeCell ref="C20:C21"/>
    <mergeCell ref="A22:A23"/>
    <mergeCell ref="C22:C23"/>
    <mergeCell ref="K11:M11"/>
    <mergeCell ref="C17:C19"/>
    <mergeCell ref="D17:D19"/>
    <mergeCell ref="E17:E19"/>
    <mergeCell ref="A26:A27"/>
    <mergeCell ref="A20:A21"/>
    <mergeCell ref="B17:B19"/>
    <mergeCell ref="J17:K18"/>
    <mergeCell ref="L17:N17"/>
    <mergeCell ref="M30:M31"/>
    <mergeCell ref="M28:M29"/>
    <mergeCell ref="C26:C27"/>
    <mergeCell ref="A24:A25"/>
    <mergeCell ref="A6:N6"/>
    <mergeCell ref="B7:F7"/>
    <mergeCell ref="A8:C8"/>
    <mergeCell ref="D8:N8"/>
    <mergeCell ref="A13:F13"/>
    <mergeCell ref="K10:M10"/>
    <mergeCell ref="A12:F12"/>
    <mergeCell ref="N18:N19"/>
    <mergeCell ref="A9:F9"/>
    <mergeCell ref="N20:N21"/>
    <mergeCell ref="K16:M16"/>
    <mergeCell ref="K12:M12"/>
    <mergeCell ref="A1:A4"/>
    <mergeCell ref="B1:H2"/>
    <mergeCell ref="M1:N4"/>
    <mergeCell ref="B3:H4"/>
    <mergeCell ref="I4:L4"/>
    <mergeCell ref="B5:H5"/>
    <mergeCell ref="I5:N5"/>
    <mergeCell ref="I1:L1"/>
    <mergeCell ref="I2:L2"/>
    <mergeCell ref="I3:L3"/>
    <mergeCell ref="L18:L19"/>
    <mergeCell ref="M18:M19"/>
    <mergeCell ref="F17:I18"/>
    <mergeCell ref="A16:F16"/>
    <mergeCell ref="G9:I16"/>
    <mergeCell ref="J9:N9"/>
    <mergeCell ref="A10:F10"/>
    <mergeCell ref="K13:M13"/>
    <mergeCell ref="A17:A19"/>
    <mergeCell ref="K14:M14"/>
    <mergeCell ref="K15:M15"/>
    <mergeCell ref="A14:F14"/>
    <mergeCell ref="A15:F15"/>
    <mergeCell ref="C24:C25"/>
    <mergeCell ref="L20:L21"/>
    <mergeCell ref="L22:L23"/>
    <mergeCell ref="L24:L25"/>
    <mergeCell ref="L26:L27"/>
    <mergeCell ref="M20:M21"/>
    <mergeCell ref="M22:M23"/>
    <mergeCell ref="M24:M25"/>
    <mergeCell ref="M26:M27"/>
    <mergeCell ref="N26:N27"/>
    <mergeCell ref="N24:N25"/>
    <mergeCell ref="N22:N23"/>
  </mergeCells>
  <printOptions horizontalCentered="1" verticalCentered="1"/>
  <pageMargins left="0.23622047244094491" right="0.23622047244094491" top="0.35433070866141736" bottom="0.35433070866141736" header="0.31496062992125984" footer="0.31496062992125984"/>
  <pageSetup paperSize="5" scale="45" orientation="landscape" r:id="rId1"/>
  <headerFooter>
    <oddFooter>&amp;C&amp;"Helvetica Neue,Regular"&amp;12&amp;K000000&amp;P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O41"/>
  <sheetViews>
    <sheetView showGridLines="0" topLeftCell="D13" zoomScale="84" zoomScaleNormal="80" workbookViewId="0">
      <selection activeCell="N27" sqref="N27:N30"/>
    </sheetView>
  </sheetViews>
  <sheetFormatPr baseColWidth="10" defaultColWidth="10.85546875" defaultRowHeight="12.95" customHeight="1"/>
  <cols>
    <col min="1" max="1" width="49.42578125" style="71" customWidth="1"/>
    <col min="2" max="2" width="16.42578125" style="71" customWidth="1"/>
    <col min="3" max="3" width="26.28515625" style="71" customWidth="1"/>
    <col min="4" max="4" width="16.140625" style="71" customWidth="1"/>
    <col min="5" max="14" width="18.7109375" style="71" customWidth="1"/>
    <col min="15" max="17" width="10.85546875" style="71" customWidth="1"/>
    <col min="18" max="18" width="10.85546875" style="71"/>
    <col min="19" max="19" width="12.42578125" style="71" bestFit="1" customWidth="1"/>
    <col min="20" max="16384" width="10.85546875" style="71"/>
  </cols>
  <sheetData>
    <row r="1" spans="1:15" s="1372" customFormat="1" ht="34.5" customHeight="1">
      <c r="A1" s="1362"/>
      <c r="B1" s="1363" t="s">
        <v>398</v>
      </c>
      <c r="C1" s="1364"/>
      <c r="D1" s="1364"/>
      <c r="E1" s="1364"/>
      <c r="F1" s="1364"/>
      <c r="G1" s="1364"/>
      <c r="H1" s="1365"/>
      <c r="I1" s="1366" t="s">
        <v>399</v>
      </c>
      <c r="J1" s="1367"/>
      <c r="K1" s="1367"/>
      <c r="L1" s="1368"/>
      <c r="M1" s="1369"/>
      <c r="N1" s="1370"/>
      <c r="O1" s="1371"/>
    </row>
    <row r="2" spans="1:15" s="1372" customFormat="1" ht="37.5" customHeight="1">
      <c r="A2" s="1373"/>
      <c r="B2" s="1374"/>
      <c r="C2" s="1375"/>
      <c r="D2" s="1375"/>
      <c r="E2" s="1375"/>
      <c r="F2" s="1375"/>
      <c r="G2" s="1375"/>
      <c r="H2" s="1376"/>
      <c r="I2" s="1366" t="s">
        <v>400</v>
      </c>
      <c r="J2" s="1367"/>
      <c r="K2" s="1367"/>
      <c r="L2" s="1368"/>
      <c r="M2" s="1377"/>
      <c r="N2" s="1378"/>
      <c r="O2" s="1371"/>
    </row>
    <row r="3" spans="1:15" s="1372" customFormat="1" ht="33.75" customHeight="1">
      <c r="A3" s="1373"/>
      <c r="B3" s="1363" t="s">
        <v>401</v>
      </c>
      <c r="C3" s="1364"/>
      <c r="D3" s="1364"/>
      <c r="E3" s="1364"/>
      <c r="F3" s="1364"/>
      <c r="G3" s="1364"/>
      <c r="H3" s="1365"/>
      <c r="I3" s="1366" t="s">
        <v>402</v>
      </c>
      <c r="J3" s="1367"/>
      <c r="K3" s="1367"/>
      <c r="L3" s="1368"/>
      <c r="M3" s="1377"/>
      <c r="N3" s="1378"/>
      <c r="O3" s="1371"/>
    </row>
    <row r="4" spans="1:15" s="1372" customFormat="1" ht="38.25" customHeight="1">
      <c r="A4" s="1379"/>
      <c r="B4" s="1374"/>
      <c r="C4" s="1375"/>
      <c r="D4" s="1375"/>
      <c r="E4" s="1375"/>
      <c r="F4" s="1375"/>
      <c r="G4" s="1375"/>
      <c r="H4" s="1376"/>
      <c r="I4" s="1366" t="s">
        <v>403</v>
      </c>
      <c r="J4" s="1367"/>
      <c r="K4" s="1367"/>
      <c r="L4" s="1368"/>
      <c r="M4" s="1380"/>
      <c r="N4" s="1381"/>
      <c r="O4" s="1371"/>
    </row>
    <row r="5" spans="1:15" s="1382" customFormat="1" ht="26.25" customHeight="1" thickBot="1">
      <c r="B5" s="1383"/>
      <c r="C5" s="1383"/>
      <c r="D5" s="1383"/>
      <c r="E5" s="1383"/>
      <c r="F5" s="1383"/>
      <c r="G5" s="1383"/>
      <c r="H5" s="1383"/>
      <c r="I5" s="1383"/>
      <c r="J5" s="1383"/>
      <c r="K5" s="1383"/>
      <c r="L5" s="1383"/>
      <c r="M5" s="1383"/>
      <c r="N5" s="1383"/>
    </row>
    <row r="6" spans="1:15" s="1388" customFormat="1" ht="36" customHeight="1">
      <c r="A6" s="1384" t="s">
        <v>198</v>
      </c>
      <c r="B6" s="1385"/>
      <c r="C6" s="1385"/>
      <c r="D6" s="1385"/>
      <c r="E6" s="1385"/>
      <c r="F6" s="1385"/>
      <c r="G6" s="1385"/>
      <c r="H6" s="1385"/>
      <c r="I6" s="1385"/>
      <c r="J6" s="1385"/>
      <c r="K6" s="1385"/>
      <c r="L6" s="1385"/>
      <c r="M6" s="1385"/>
      <c r="N6" s="1386"/>
      <c r="O6" s="1387"/>
    </row>
    <row r="7" spans="1:15" s="1388" customFormat="1" ht="36" customHeight="1" thickBot="1">
      <c r="A7" s="1389" t="s">
        <v>11</v>
      </c>
      <c r="B7" s="1390" t="s">
        <v>383</v>
      </c>
      <c r="C7" s="1391"/>
      <c r="D7" s="1391"/>
      <c r="E7" s="1391"/>
      <c r="F7" s="1391"/>
      <c r="G7" s="1391"/>
      <c r="H7" s="1391"/>
      <c r="I7" s="1391"/>
      <c r="J7" s="1391"/>
      <c r="K7" s="1391"/>
      <c r="L7" s="1391"/>
      <c r="M7" s="1391"/>
      <c r="N7" s="1392"/>
    </row>
    <row r="8" spans="1:15" s="1399" customFormat="1" ht="33" customHeight="1">
      <c r="A8" s="1393" t="s">
        <v>12</v>
      </c>
      <c r="B8" s="1394"/>
      <c r="C8" s="1395"/>
      <c r="D8" s="1396" t="s">
        <v>13</v>
      </c>
      <c r="E8" s="1397"/>
      <c r="F8" s="1397"/>
      <c r="G8" s="1397"/>
      <c r="H8" s="1397"/>
      <c r="I8" s="1397"/>
      <c r="J8" s="1397"/>
      <c r="K8" s="1397"/>
      <c r="L8" s="1397"/>
      <c r="M8" s="1397"/>
      <c r="N8" s="1398"/>
    </row>
    <row r="9" spans="1:15" s="1399" customFormat="1" ht="33" customHeight="1">
      <c r="A9" s="1400" t="s">
        <v>199</v>
      </c>
      <c r="B9" s="1401"/>
      <c r="C9" s="1401"/>
      <c r="D9" s="1401"/>
      <c r="E9" s="1401"/>
      <c r="F9" s="1401"/>
      <c r="G9" s="1402" t="s">
        <v>200</v>
      </c>
      <c r="H9" s="1402"/>
      <c r="I9" s="1402"/>
      <c r="J9" s="1403" t="s">
        <v>16</v>
      </c>
      <c r="K9" s="1403"/>
      <c r="L9" s="1403"/>
      <c r="M9" s="1403"/>
      <c r="N9" s="1404"/>
    </row>
    <row r="10" spans="1:15" s="1399" customFormat="1" ht="33" customHeight="1">
      <c r="A10" s="1405" t="s">
        <v>201</v>
      </c>
      <c r="B10" s="1406"/>
      <c r="C10" s="1406"/>
      <c r="D10" s="1406"/>
      <c r="E10" s="1406"/>
      <c r="F10" s="1407"/>
      <c r="G10" s="1402"/>
      <c r="H10" s="1402"/>
      <c r="I10" s="1402"/>
      <c r="J10" s="1408" t="s">
        <v>18</v>
      </c>
      <c r="K10" s="1409" t="s">
        <v>19</v>
      </c>
      <c r="L10" s="1409"/>
      <c r="M10" s="1409"/>
      <c r="N10" s="1410" t="s">
        <v>20</v>
      </c>
      <c r="O10" s="1411"/>
    </row>
    <row r="11" spans="1:15" s="1399" customFormat="1" ht="56.1" customHeight="1">
      <c r="A11" s="1405" t="s">
        <v>202</v>
      </c>
      <c r="B11" s="1406"/>
      <c r="C11" s="1406"/>
      <c r="D11" s="1406"/>
      <c r="E11" s="1406"/>
      <c r="F11" s="1407"/>
      <c r="G11" s="1402"/>
      <c r="H11" s="1402"/>
      <c r="I11" s="1402"/>
      <c r="J11" s="1412"/>
      <c r="K11" s="1413"/>
      <c r="L11" s="1414"/>
      <c r="M11" s="1415"/>
      <c r="N11" s="1416"/>
      <c r="O11" s="1411"/>
    </row>
    <row r="12" spans="1:15" s="1399" customFormat="1" ht="35.1" customHeight="1">
      <c r="A12" s="1400" t="s">
        <v>203</v>
      </c>
      <c r="B12" s="1401"/>
      <c r="C12" s="1401"/>
      <c r="D12" s="1401"/>
      <c r="E12" s="1401"/>
      <c r="F12" s="1401"/>
      <c r="G12" s="1402"/>
      <c r="H12" s="1402"/>
      <c r="I12" s="1402"/>
      <c r="J12" s="1417"/>
      <c r="K12" s="1418"/>
      <c r="L12" s="1419"/>
      <c r="M12" s="1420"/>
      <c r="N12" s="1421"/>
      <c r="O12" s="1422"/>
    </row>
    <row r="13" spans="1:15" s="1399" customFormat="1" ht="35.1" customHeight="1">
      <c r="A13" s="1405" t="s">
        <v>204</v>
      </c>
      <c r="B13" s="1423"/>
      <c r="C13" s="1423"/>
      <c r="D13" s="1423"/>
      <c r="E13" s="1423"/>
      <c r="F13" s="1424"/>
      <c r="G13" s="1402"/>
      <c r="H13" s="1402"/>
      <c r="I13" s="1402"/>
      <c r="J13" s="1417"/>
      <c r="K13" s="1425"/>
      <c r="L13" s="1425"/>
      <c r="M13" s="1425"/>
      <c r="N13" s="1426"/>
    </row>
    <row r="14" spans="1:15" s="1399" customFormat="1" ht="35.1" customHeight="1">
      <c r="A14" s="1400" t="s">
        <v>205</v>
      </c>
      <c r="B14" s="1401"/>
      <c r="C14" s="1401"/>
      <c r="D14" s="1401"/>
      <c r="E14" s="1401"/>
      <c r="F14" s="1401"/>
      <c r="G14" s="1402"/>
      <c r="H14" s="1402"/>
      <c r="I14" s="1402"/>
      <c r="J14" s="1427"/>
      <c r="K14" s="1428"/>
      <c r="L14" s="1428"/>
      <c r="M14" s="1428"/>
      <c r="N14" s="1429"/>
      <c r="O14" s="1430"/>
    </row>
    <row r="15" spans="1:15" s="1399" customFormat="1" ht="35.1" customHeight="1" thickBot="1">
      <c r="A15" s="1431" t="s">
        <v>378</v>
      </c>
      <c r="B15" s="1432"/>
      <c r="C15" s="1432"/>
      <c r="D15" s="1432"/>
      <c r="E15" s="1432"/>
      <c r="F15" s="1433"/>
      <c r="G15" s="1434"/>
      <c r="H15" s="1434"/>
      <c r="I15" s="1434"/>
      <c r="J15" s="1435"/>
      <c r="K15" s="1436"/>
      <c r="L15" s="1436"/>
      <c r="M15" s="1436"/>
      <c r="N15" s="1437"/>
    </row>
    <row r="16" spans="1:15" s="60" customFormat="1" ht="28.35" customHeight="1">
      <c r="A16" s="1016" t="s">
        <v>25</v>
      </c>
      <c r="B16" s="1019" t="s">
        <v>225</v>
      </c>
      <c r="C16" s="1021" t="s">
        <v>26</v>
      </c>
      <c r="D16" s="1024" t="s">
        <v>27</v>
      </c>
      <c r="E16" s="1010" t="s">
        <v>28</v>
      </c>
      <c r="F16" s="1010" t="s">
        <v>29</v>
      </c>
      <c r="G16" s="1010"/>
      <c r="H16" s="1010"/>
      <c r="I16" s="1010"/>
      <c r="J16" s="1010" t="s">
        <v>30</v>
      </c>
      <c r="K16" s="1010"/>
      <c r="L16" s="1012" t="s">
        <v>31</v>
      </c>
      <c r="M16" s="1012"/>
      <c r="N16" s="1013"/>
      <c r="O16" s="59"/>
    </row>
    <row r="17" spans="1:14" s="60" customFormat="1" ht="28.35" customHeight="1">
      <c r="A17" s="1017"/>
      <c r="B17" s="1011"/>
      <c r="C17" s="1022"/>
      <c r="D17" s="1025"/>
      <c r="E17" s="1011"/>
      <c r="F17" s="1011"/>
      <c r="G17" s="1011"/>
      <c r="H17" s="1011"/>
      <c r="I17" s="1011"/>
      <c r="J17" s="1011"/>
      <c r="K17" s="1011"/>
      <c r="L17" s="1014"/>
      <c r="M17" s="1014"/>
      <c r="N17" s="1015"/>
    </row>
    <row r="18" spans="1:14" s="60" customFormat="1" ht="28.35" customHeight="1" thickBot="1">
      <c r="A18" s="1018"/>
      <c r="B18" s="1020"/>
      <c r="C18" s="1023"/>
      <c r="D18" s="1026"/>
      <c r="E18" s="1020"/>
      <c r="F18" s="405" t="s">
        <v>32</v>
      </c>
      <c r="G18" s="405" t="s">
        <v>33</v>
      </c>
      <c r="H18" s="405" t="s">
        <v>34</v>
      </c>
      <c r="I18" s="406" t="s">
        <v>35</v>
      </c>
      <c r="J18" s="405" t="s">
        <v>36</v>
      </c>
      <c r="K18" s="447" t="s">
        <v>37</v>
      </c>
      <c r="L18" s="447" t="s">
        <v>38</v>
      </c>
      <c r="M18" s="447" t="s">
        <v>39</v>
      </c>
      <c r="N18" s="407" t="s">
        <v>40</v>
      </c>
    </row>
    <row r="19" spans="1:14" s="60" customFormat="1" ht="33.950000000000003" customHeight="1">
      <c r="A19" s="1008" t="s">
        <v>206</v>
      </c>
      <c r="B19" s="410" t="s">
        <v>42</v>
      </c>
      <c r="C19" s="1009" t="s">
        <v>207</v>
      </c>
      <c r="D19" s="448">
        <v>1</v>
      </c>
      <c r="E19" s="411">
        <f>2000000000-206085602-10000000</f>
        <v>1783914398</v>
      </c>
      <c r="F19" s="412">
        <v>1783914398</v>
      </c>
      <c r="G19" s="413"/>
      <c r="H19" s="54"/>
      <c r="I19" s="63"/>
      <c r="J19" s="64">
        <v>44927</v>
      </c>
      <c r="K19" s="64">
        <v>45291</v>
      </c>
      <c r="L19" s="1006">
        <f t="shared" ref="L19:M19" si="0">+D20/D19</f>
        <v>1</v>
      </c>
      <c r="M19" s="1006">
        <f t="shared" si="0"/>
        <v>0.36125946274244936</v>
      </c>
      <c r="N19" s="1438">
        <f>+L19*L19/M19</f>
        <v>2.7680935812965108</v>
      </c>
    </row>
    <row r="20" spans="1:14" s="60" customFormat="1" ht="33.950000000000003" customHeight="1" thickBot="1">
      <c r="A20" s="996"/>
      <c r="B20" s="48" t="s">
        <v>44</v>
      </c>
      <c r="C20" s="1007"/>
      <c r="D20" s="446">
        <v>1</v>
      </c>
      <c r="E20" s="401">
        <f>+'[1]1 Formato seguimiento'!$G$21+'[1]1 Formato seguimiento'!$G$26+'[1]1 Formato seguimiento'!$G$27+'[1]1 Formato seguimiento'!$G$28+'[1]1 Formato seguimiento'!$G$29+'[1]1 Formato seguimiento'!$G$30+'[1]1 Formato seguimiento'!$G$31+'[1]1 Formato seguimiento'!$G$32+'[1]1 Formato seguimiento'!$G$33+'[1]1 Formato seguimiento'!$G$34+'[1]1 Formato seguimiento'!$G$35+'[1]1 Formato seguimiento'!$G$36+'[1]1 Formato seguimiento'!$G$37</f>
        <v>644455957</v>
      </c>
      <c r="F20" s="408">
        <f t="shared" ref="F20:F26" si="1">+E20</f>
        <v>644455957</v>
      </c>
      <c r="G20" s="49"/>
      <c r="H20" s="103"/>
      <c r="I20" s="61"/>
      <c r="J20" s="62">
        <v>44927</v>
      </c>
      <c r="K20" s="62">
        <v>45291</v>
      </c>
      <c r="L20" s="981"/>
      <c r="M20" s="981"/>
      <c r="N20" s="1439"/>
    </row>
    <row r="21" spans="1:14" s="60" customFormat="1" ht="33.950000000000003" customHeight="1">
      <c r="A21" s="996" t="s">
        <v>379</v>
      </c>
      <c r="B21" s="48" t="s">
        <v>42</v>
      </c>
      <c r="C21" s="1007" t="s">
        <v>381</v>
      </c>
      <c r="D21" s="446">
        <v>1</v>
      </c>
      <c r="E21" s="401">
        <v>30000000</v>
      </c>
      <c r="F21" s="408">
        <f t="shared" si="1"/>
        <v>30000000</v>
      </c>
      <c r="G21" s="49"/>
      <c r="H21" s="103"/>
      <c r="I21" s="61"/>
      <c r="J21" s="62">
        <v>44927</v>
      </c>
      <c r="K21" s="62">
        <v>45291</v>
      </c>
      <c r="L21" s="980">
        <f>+D22/D21</f>
        <v>1</v>
      </c>
      <c r="M21" s="980">
        <f>+E22/E21</f>
        <v>0.96</v>
      </c>
      <c r="N21" s="1438">
        <f>+L21*L21/M21</f>
        <v>1.0416666666666667</v>
      </c>
    </row>
    <row r="22" spans="1:14" s="60" customFormat="1" ht="33.950000000000003" customHeight="1" thickBot="1">
      <c r="A22" s="996"/>
      <c r="B22" s="48" t="s">
        <v>44</v>
      </c>
      <c r="C22" s="1007"/>
      <c r="D22" s="446">
        <v>1</v>
      </c>
      <c r="E22" s="401">
        <f>+'[1]1 Formato seguimiento'!$G$47</f>
        <v>28800000</v>
      </c>
      <c r="F22" s="408">
        <f t="shared" si="1"/>
        <v>28800000</v>
      </c>
      <c r="G22" s="49"/>
      <c r="H22" s="103"/>
      <c r="I22" s="61"/>
      <c r="J22" s="62">
        <v>44927</v>
      </c>
      <c r="K22" s="62">
        <v>45291</v>
      </c>
      <c r="L22" s="981"/>
      <c r="M22" s="981"/>
      <c r="N22" s="1439"/>
    </row>
    <row r="23" spans="1:14" s="60" customFormat="1" ht="33.950000000000003" customHeight="1">
      <c r="A23" s="996" t="s">
        <v>380</v>
      </c>
      <c r="B23" s="48" t="s">
        <v>42</v>
      </c>
      <c r="C23" s="1007" t="s">
        <v>382</v>
      </c>
      <c r="D23" s="446">
        <v>1</v>
      </c>
      <c r="E23" s="401">
        <f>25000000+20000000</f>
        <v>45000000</v>
      </c>
      <c r="F23" s="408">
        <f t="shared" si="1"/>
        <v>45000000</v>
      </c>
      <c r="G23" s="49"/>
      <c r="H23" s="103"/>
      <c r="I23" s="61"/>
      <c r="J23" s="62">
        <v>44927</v>
      </c>
      <c r="K23" s="62">
        <v>45291</v>
      </c>
      <c r="L23" s="980">
        <f t="shared" ref="L23" si="2">+D24/D23</f>
        <v>1</v>
      </c>
      <c r="M23" s="980">
        <f t="shared" ref="M23" si="3">+E24/E23</f>
        <v>0.86068888888888884</v>
      </c>
      <c r="N23" s="1438">
        <f>+L23*L23/M23</f>
        <v>1.1618600087784978</v>
      </c>
    </row>
    <row r="24" spans="1:14" s="60" customFormat="1" ht="33.950000000000003" customHeight="1" thickBot="1">
      <c r="A24" s="996"/>
      <c r="B24" s="48" t="s">
        <v>44</v>
      </c>
      <c r="C24" s="1007"/>
      <c r="D24" s="446">
        <v>1</v>
      </c>
      <c r="E24" s="401">
        <f>26460000+12271000</f>
        <v>38731000</v>
      </c>
      <c r="F24" s="408">
        <f t="shared" si="1"/>
        <v>38731000</v>
      </c>
      <c r="G24" s="49"/>
      <c r="H24" s="103"/>
      <c r="I24" s="61"/>
      <c r="J24" s="62">
        <v>44927</v>
      </c>
      <c r="K24" s="62">
        <v>45291</v>
      </c>
      <c r="L24" s="981"/>
      <c r="M24" s="981"/>
      <c r="N24" s="1439"/>
    </row>
    <row r="25" spans="1:14" s="60" customFormat="1" ht="33.950000000000003" customHeight="1">
      <c r="A25" s="996" t="s">
        <v>212</v>
      </c>
      <c r="B25" s="48" t="s">
        <v>42</v>
      </c>
      <c r="C25" s="1007" t="s">
        <v>262</v>
      </c>
      <c r="D25" s="423">
        <v>1</v>
      </c>
      <c r="E25" s="401">
        <f>175000000+206085602+399209582</f>
        <v>780295184</v>
      </c>
      <c r="F25" s="408">
        <f t="shared" si="1"/>
        <v>780295184</v>
      </c>
      <c r="G25" s="49"/>
      <c r="H25" s="50"/>
      <c r="I25" s="61"/>
      <c r="J25" s="62">
        <v>44927</v>
      </c>
      <c r="K25" s="62">
        <v>45291</v>
      </c>
      <c r="L25" s="980">
        <f t="shared" ref="L25" si="4">+D26/D25</f>
        <v>1</v>
      </c>
      <c r="M25" s="980">
        <f t="shared" ref="M25" si="5">+E26/E25</f>
        <v>0.81824806956645268</v>
      </c>
      <c r="N25" s="1438">
        <f>+L25*L25/M25</f>
        <v>1.2221232621176219</v>
      </c>
    </row>
    <row r="26" spans="1:14" s="60" customFormat="1" ht="33.950000000000003" customHeight="1" thickBot="1">
      <c r="A26" s="996"/>
      <c r="B26" s="48" t="s">
        <v>44</v>
      </c>
      <c r="C26" s="1007"/>
      <c r="D26" s="446">
        <v>1</v>
      </c>
      <c r="E26" s="401">
        <f>14329000+'[1]1 Formato seguimiento'!$G$39+'[1]1 Formato seguimiento'!$G$40+'[1]1 Formato seguimiento'!$G$41+'[1]1 Formato seguimiento'!$G$42+'[1]1 Formato seguimiento'!$G$44+'[1]1 Formato seguimiento'!$G$45+'[1]1 Formato seguimiento'!$G$46+'[1]1 Formato seguimiento'!$G$43+'[1]1 Formato seguimiento'!$G$48+'[1]1 Formato seguimiento'!$G$49+'[1]1 Formato seguimiento'!$G$50+'[1]1 Formato seguimiento'!$G$51+'[1]1 Formato seguimiento'!$G$59+'[1]1 Formato seguimiento'!$G$58</f>
        <v>638475028</v>
      </c>
      <c r="F26" s="408">
        <f t="shared" si="1"/>
        <v>638475028</v>
      </c>
      <c r="G26" s="49"/>
      <c r="H26" s="50"/>
      <c r="I26" s="128"/>
      <c r="J26" s="62">
        <v>44927</v>
      </c>
      <c r="K26" s="62">
        <v>45291</v>
      </c>
      <c r="L26" s="981"/>
      <c r="M26" s="981"/>
      <c r="N26" s="1439"/>
    </row>
    <row r="27" spans="1:14" s="60" customFormat="1" ht="33.950000000000003" customHeight="1">
      <c r="A27" s="996" t="s">
        <v>208</v>
      </c>
      <c r="B27" s="48" t="s">
        <v>42</v>
      </c>
      <c r="C27" s="1007" t="s">
        <v>209</v>
      </c>
      <c r="D27" s="446">
        <v>1</v>
      </c>
      <c r="E27" s="402">
        <v>30000000</v>
      </c>
      <c r="F27" s="402">
        <f>E27</f>
        <v>30000000</v>
      </c>
      <c r="G27" s="51"/>
      <c r="H27" s="50">
        <f>+H26-H25</f>
        <v>0</v>
      </c>
      <c r="I27" s="61"/>
      <c r="J27" s="62">
        <v>44927</v>
      </c>
      <c r="K27" s="62">
        <v>45291</v>
      </c>
      <c r="L27" s="980">
        <f t="shared" ref="L27" si="6">+D28/D27</f>
        <v>1</v>
      </c>
      <c r="M27" s="980">
        <f t="shared" ref="M27" si="7">+E28/E27</f>
        <v>0.99560000000000004</v>
      </c>
      <c r="N27" s="1438">
        <f>+L27*L27/M27</f>
        <v>1.004419445560466</v>
      </c>
    </row>
    <row r="28" spans="1:14" s="60" customFormat="1" ht="33.950000000000003" customHeight="1" thickBot="1">
      <c r="A28" s="996"/>
      <c r="B28" s="48" t="s">
        <v>44</v>
      </c>
      <c r="C28" s="1007"/>
      <c r="D28" s="446">
        <v>1</v>
      </c>
      <c r="E28" s="402">
        <f>11445000+'[1]1 Formato seguimiento'!$G$20</f>
        <v>29868000</v>
      </c>
      <c r="F28" s="402">
        <f>+E28</f>
        <v>29868000</v>
      </c>
      <c r="G28" s="104"/>
      <c r="H28" s="103"/>
      <c r="I28" s="61"/>
      <c r="J28" s="62">
        <v>44927</v>
      </c>
      <c r="K28" s="62">
        <v>45291</v>
      </c>
      <c r="L28" s="981"/>
      <c r="M28" s="981"/>
      <c r="N28" s="1439"/>
    </row>
    <row r="29" spans="1:14" s="60" customFormat="1" ht="33.950000000000003" customHeight="1">
      <c r="A29" s="996" t="s">
        <v>238</v>
      </c>
      <c r="B29" s="48" t="s">
        <v>42</v>
      </c>
      <c r="C29" s="1027" t="s">
        <v>239</v>
      </c>
      <c r="D29" s="446">
        <v>1</v>
      </c>
      <c r="E29" s="409">
        <v>13752236642</v>
      </c>
      <c r="F29" s="409">
        <f>+E29</f>
        <v>13752236642</v>
      </c>
      <c r="G29" s="49"/>
      <c r="H29" s="998"/>
      <c r="I29" s="1000"/>
      <c r="J29" s="62">
        <v>44927</v>
      </c>
      <c r="K29" s="62">
        <v>45291</v>
      </c>
      <c r="L29" s="980">
        <f t="shared" ref="L29" si="8">+D30/D29</f>
        <v>1</v>
      </c>
      <c r="M29" s="980">
        <f t="shared" ref="M29" si="9">+E30/E29</f>
        <v>3.1267641125863055E-2</v>
      </c>
      <c r="N29" s="1438">
        <f>+L29*L29/M29</f>
        <v>31.981945679069764</v>
      </c>
    </row>
    <row r="30" spans="1:14" s="60" customFormat="1" ht="33.950000000000003" customHeight="1" thickBot="1">
      <c r="A30" s="997"/>
      <c r="B30" s="69" t="s">
        <v>44</v>
      </c>
      <c r="C30" s="1028"/>
      <c r="D30" s="445">
        <v>1</v>
      </c>
      <c r="E30" s="415">
        <f>300000000+100000000+30000000</f>
        <v>430000000</v>
      </c>
      <c r="F30" s="415">
        <f>+E30</f>
        <v>430000000</v>
      </c>
      <c r="G30" s="416"/>
      <c r="H30" s="999"/>
      <c r="I30" s="1001"/>
      <c r="J30" s="62">
        <v>44927</v>
      </c>
      <c r="K30" s="62">
        <v>45291</v>
      </c>
      <c r="L30" s="981"/>
      <c r="M30" s="981"/>
      <c r="N30" s="1439"/>
    </row>
    <row r="31" spans="1:14" s="60" customFormat="1" ht="33.950000000000003" customHeight="1">
      <c r="A31" s="1032" t="s">
        <v>237</v>
      </c>
      <c r="B31" s="410" t="s">
        <v>42</v>
      </c>
      <c r="C31" s="52"/>
      <c r="D31" s="448"/>
      <c r="E31" s="403">
        <f>+E19+E25+E27+E29+E21+E23</f>
        <v>16421446224</v>
      </c>
      <c r="F31" s="403">
        <f>+F19+F25+F27+F29+F21+F23</f>
        <v>16421446224</v>
      </c>
      <c r="G31" s="53"/>
      <c r="H31" s="54"/>
      <c r="I31" s="63"/>
      <c r="J31" s="64"/>
      <c r="K31" s="64"/>
      <c r="L31" s="1034">
        <f>+(L19+L21+L23+L25+L27+L29)/6</f>
        <v>1</v>
      </c>
      <c r="M31" s="1034">
        <f>+E32/E31</f>
        <v>0.11024181185419568</v>
      </c>
      <c r="N31" s="982"/>
    </row>
    <row r="32" spans="1:14" s="60" customFormat="1" ht="33.950000000000003" customHeight="1" thickBot="1">
      <c r="A32" s="1033"/>
      <c r="B32" s="414" t="s">
        <v>44</v>
      </c>
      <c r="C32" s="55"/>
      <c r="D32" s="65"/>
      <c r="E32" s="404">
        <f>+E20+E26+E28+E30+E24+E22</f>
        <v>1810329985</v>
      </c>
      <c r="F32" s="404">
        <f>+F20+F26+F28+F30+F24+F22</f>
        <v>1810329985</v>
      </c>
      <c r="G32" s="56"/>
      <c r="H32" s="57"/>
      <c r="I32" s="66"/>
      <c r="J32" s="67"/>
      <c r="K32" s="67"/>
      <c r="L32" s="1035"/>
      <c r="M32" s="1035"/>
      <c r="N32" s="983"/>
    </row>
    <row r="33" spans="1:15" s="422" customFormat="1" ht="35.1" customHeight="1" thickBot="1">
      <c r="A33" s="419" t="s">
        <v>48</v>
      </c>
      <c r="B33" s="984" t="s">
        <v>49</v>
      </c>
      <c r="C33" s="985"/>
      <c r="D33" s="986"/>
      <c r="E33" s="987" t="s">
        <v>50</v>
      </c>
      <c r="F33" s="988"/>
      <c r="G33" s="988"/>
      <c r="H33" s="988"/>
      <c r="I33" s="420"/>
      <c r="J33" s="989" t="s">
        <v>51</v>
      </c>
      <c r="K33" s="990"/>
      <c r="L33" s="990"/>
      <c r="M33" s="990"/>
      <c r="N33" s="991"/>
      <c r="O33" s="421"/>
    </row>
    <row r="34" spans="1:15" s="60" customFormat="1" ht="33" customHeight="1">
      <c r="A34" s="1002" t="s">
        <v>211</v>
      </c>
      <c r="B34" s="1004" t="s">
        <v>212</v>
      </c>
      <c r="C34" s="1004"/>
      <c r="D34" s="1004"/>
      <c r="E34" s="1004" t="s">
        <v>213</v>
      </c>
      <c r="F34" s="1004"/>
      <c r="G34" s="1004"/>
      <c r="H34" s="410" t="s">
        <v>42</v>
      </c>
      <c r="I34" s="417">
        <v>1</v>
      </c>
      <c r="J34" s="1038" t="s">
        <v>60</v>
      </c>
      <c r="K34" s="1038"/>
      <c r="L34" s="1038"/>
      <c r="M34" s="1038"/>
      <c r="N34" s="1039"/>
    </row>
    <row r="35" spans="1:15" s="60" customFormat="1" ht="33" customHeight="1">
      <c r="A35" s="1003"/>
      <c r="B35" s="1005"/>
      <c r="C35" s="1005"/>
      <c r="D35" s="1005"/>
      <c r="E35" s="1005"/>
      <c r="F35" s="1005"/>
      <c r="G35" s="1005"/>
      <c r="H35" s="48" t="s">
        <v>44</v>
      </c>
      <c r="I35" s="68">
        <v>1</v>
      </c>
      <c r="J35" s="992"/>
      <c r="K35" s="992"/>
      <c r="L35" s="992"/>
      <c r="M35" s="992"/>
      <c r="N35" s="993"/>
    </row>
    <row r="36" spans="1:15" s="60" customFormat="1" ht="33" customHeight="1">
      <c r="A36" s="1029" t="s">
        <v>210</v>
      </c>
      <c r="B36" s="1005" t="s">
        <v>214</v>
      </c>
      <c r="C36" s="1005"/>
      <c r="D36" s="1005"/>
      <c r="E36" s="1005" t="s">
        <v>215</v>
      </c>
      <c r="F36" s="1005"/>
      <c r="G36" s="1005"/>
      <c r="H36" s="48" t="s">
        <v>42</v>
      </c>
      <c r="I36" s="68">
        <v>1</v>
      </c>
      <c r="J36" s="1036" t="s">
        <v>61</v>
      </c>
      <c r="K36" s="1036"/>
      <c r="L36" s="1036"/>
      <c r="M36" s="1036"/>
      <c r="N36" s="1037"/>
    </row>
    <row r="37" spans="1:15" s="60" customFormat="1" ht="33" customHeight="1">
      <c r="A37" s="1029"/>
      <c r="B37" s="1005"/>
      <c r="C37" s="1005"/>
      <c r="D37" s="1005"/>
      <c r="E37" s="1005"/>
      <c r="F37" s="1005"/>
      <c r="G37" s="1005"/>
      <c r="H37" s="48" t="s">
        <v>44</v>
      </c>
      <c r="I37" s="68">
        <v>1</v>
      </c>
      <c r="J37" s="1036"/>
      <c r="K37" s="1036"/>
      <c r="L37" s="1036"/>
      <c r="M37" s="1036"/>
      <c r="N37" s="1037"/>
    </row>
    <row r="38" spans="1:15" s="60" customFormat="1" ht="33" customHeight="1">
      <c r="A38" s="1029" t="s">
        <v>216</v>
      </c>
      <c r="B38" s="1005" t="s">
        <v>217</v>
      </c>
      <c r="C38" s="1005"/>
      <c r="D38" s="1005"/>
      <c r="E38" s="1005" t="s">
        <v>218</v>
      </c>
      <c r="F38" s="1005"/>
      <c r="G38" s="1005"/>
      <c r="H38" s="48" t="s">
        <v>42</v>
      </c>
      <c r="I38" s="68">
        <v>1</v>
      </c>
      <c r="J38" s="992" t="s">
        <v>60</v>
      </c>
      <c r="K38" s="992"/>
      <c r="L38" s="992"/>
      <c r="M38" s="992"/>
      <c r="N38" s="993"/>
    </row>
    <row r="39" spans="1:15" s="60" customFormat="1" ht="33" customHeight="1" thickBot="1">
      <c r="A39" s="1030"/>
      <c r="B39" s="1031"/>
      <c r="C39" s="1031"/>
      <c r="D39" s="1031"/>
      <c r="E39" s="1031"/>
      <c r="F39" s="1031"/>
      <c r="G39" s="1031"/>
      <c r="H39" s="414" t="s">
        <v>44</v>
      </c>
      <c r="I39" s="418">
        <v>1</v>
      </c>
      <c r="J39" s="994"/>
      <c r="K39" s="994"/>
      <c r="L39" s="994"/>
      <c r="M39" s="994"/>
      <c r="N39" s="995"/>
    </row>
    <row r="40" spans="1:15" s="183" customFormat="1" ht="27" customHeight="1">
      <c r="A40" s="977" t="s">
        <v>391</v>
      </c>
      <c r="B40" s="978"/>
      <c r="C40" s="978"/>
      <c r="D40" s="978"/>
      <c r="E40" s="978"/>
      <c r="F40" s="978"/>
      <c r="G40" s="978"/>
      <c r="H40" s="978"/>
      <c r="I40" s="978"/>
      <c r="J40" s="978"/>
      <c r="K40" s="978"/>
      <c r="L40" s="978"/>
      <c r="M40" s="978"/>
      <c r="N40" s="979"/>
    </row>
    <row r="41" spans="1:15" ht="12.95" customHeight="1">
      <c r="B41" s="72"/>
      <c r="E41" s="400"/>
    </row>
  </sheetData>
  <mergeCells count="89">
    <mergeCell ref="L31:L32"/>
    <mergeCell ref="A36:A37"/>
    <mergeCell ref="B36:D37"/>
    <mergeCell ref="E36:G37"/>
    <mergeCell ref="J36:N37"/>
    <mergeCell ref="M31:M32"/>
    <mergeCell ref="J34:N35"/>
    <mergeCell ref="E34:G35"/>
    <mergeCell ref="C29:C30"/>
    <mergeCell ref="A38:A39"/>
    <mergeCell ref="B38:D39"/>
    <mergeCell ref="E38:G39"/>
    <mergeCell ref="A31:A32"/>
    <mergeCell ref="A25:A26"/>
    <mergeCell ref="C25:C26"/>
    <mergeCell ref="A27:A28"/>
    <mergeCell ref="C27:C28"/>
    <mergeCell ref="N27:N28"/>
    <mergeCell ref="K15:M15"/>
    <mergeCell ref="J16:K17"/>
    <mergeCell ref="L16:N17"/>
    <mergeCell ref="A16:A18"/>
    <mergeCell ref="B16:B18"/>
    <mergeCell ref="C16:C18"/>
    <mergeCell ref="D16:D18"/>
    <mergeCell ref="E16:E18"/>
    <mergeCell ref="F16:I17"/>
    <mergeCell ref="A13:F13"/>
    <mergeCell ref="K13:M13"/>
    <mergeCell ref="K14:M14"/>
    <mergeCell ref="A11:F11"/>
    <mergeCell ref="K11:M11"/>
    <mergeCell ref="A12:F12"/>
    <mergeCell ref="K12:M12"/>
    <mergeCell ref="B7:N7"/>
    <mergeCell ref="A8:C8"/>
    <mergeCell ref="D8:N8"/>
    <mergeCell ref="J9:N9"/>
    <mergeCell ref="A10:F10"/>
    <mergeCell ref="K10:M10"/>
    <mergeCell ref="M1:N4"/>
    <mergeCell ref="I2:L2"/>
    <mergeCell ref="B3:H4"/>
    <mergeCell ref="I3:L3"/>
    <mergeCell ref="I4:L4"/>
    <mergeCell ref="A21:A22"/>
    <mergeCell ref="A23:A24"/>
    <mergeCell ref="C21:C22"/>
    <mergeCell ref="C23:C24"/>
    <mergeCell ref="A1:A4"/>
    <mergeCell ref="B1:H2"/>
    <mergeCell ref="B5:H5"/>
    <mergeCell ref="A9:F9"/>
    <mergeCell ref="G9:I15"/>
    <mergeCell ref="A14:F14"/>
    <mergeCell ref="A19:A20"/>
    <mergeCell ref="C19:C20"/>
    <mergeCell ref="A15:F15"/>
    <mergeCell ref="I1:L1"/>
    <mergeCell ref="I5:N5"/>
    <mergeCell ref="A6:N6"/>
    <mergeCell ref="L19:L20"/>
    <mergeCell ref="M19:M20"/>
    <mergeCell ref="L21:L22"/>
    <mergeCell ref="M21:M22"/>
    <mergeCell ref="N21:N22"/>
    <mergeCell ref="N19:N20"/>
    <mergeCell ref="L23:L24"/>
    <mergeCell ref="M23:M24"/>
    <mergeCell ref="N23:N24"/>
    <mergeCell ref="L25:L26"/>
    <mergeCell ref="M25:M26"/>
    <mergeCell ref="N25:N26"/>
    <mergeCell ref="A40:N40"/>
    <mergeCell ref="L27:L28"/>
    <mergeCell ref="M27:M28"/>
    <mergeCell ref="L29:L30"/>
    <mergeCell ref="M29:M30"/>
    <mergeCell ref="N29:N30"/>
    <mergeCell ref="N31:N32"/>
    <mergeCell ref="B33:D33"/>
    <mergeCell ref="E33:H33"/>
    <mergeCell ref="J33:N33"/>
    <mergeCell ref="J38:N39"/>
    <mergeCell ref="A29:A30"/>
    <mergeCell ref="H29:H30"/>
    <mergeCell ref="I29:I30"/>
    <mergeCell ref="A34:A35"/>
    <mergeCell ref="B34:D35"/>
  </mergeCells>
  <phoneticPr fontId="23" type="noConversion"/>
  <printOptions horizontalCentered="1" verticalCentered="1"/>
  <pageMargins left="0.70866141732283472" right="0.70866141732283472" top="0.74803149606299213" bottom="0.74803149606299213" header="0.31496062992125984" footer="0.31496062992125984"/>
  <pageSetup paperSize="5" scale="50" orientation="landscape" r:id="rId1"/>
  <headerFooter>
    <oddFooter>&amp;C&amp;"Helvetica Neue,Regular"&amp;12&amp;K000000&amp;P</oddFooter>
  </headerFooter>
  <drawing r:id="rId2"/>
  <legacyDrawing r:id="rId3"/>
  <oleObjects>
    <mc:AlternateContent xmlns:mc="http://schemas.openxmlformats.org/markup-compatibility/2006">
      <mc:Choice Requires="x14">
        <oleObject shapeId="8205" r:id="rId4">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5" r:id="rId4"/>
      </mc:Fallback>
    </mc:AlternateContent>
    <mc:AlternateContent xmlns:mc="http://schemas.openxmlformats.org/markup-compatibility/2006">
      <mc:Choice Requires="x14">
        <oleObject shapeId="8206" r:id="rId6">
          <objectPr defaultSize="0" autoPict="0" r:id="rId5">
            <anchor moveWithCells="1" sizeWithCells="1">
              <from>
                <xdr:col>0</xdr:col>
                <xdr:colOff>161925</xdr:colOff>
                <xdr:row>0</xdr:row>
                <xdr:rowOff>0</xdr:rowOff>
              </from>
              <to>
                <xdr:col>0</xdr:col>
                <xdr:colOff>3267075</xdr:colOff>
                <xdr:row>3</xdr:row>
                <xdr:rowOff>190500</xdr:rowOff>
              </to>
            </anchor>
          </objectPr>
        </oleObject>
      </mc:Choice>
      <mc:Fallback>
        <oleObject shapeId="8206" r:id="rId6"/>
      </mc:Fallback>
    </mc:AlternateContent>
    <mc:AlternateContent xmlns:mc="http://schemas.openxmlformats.org/markup-compatibility/2006">
      <mc:Choice Requires="x14">
        <oleObject shapeId="8207" r:id="rId7">
          <objectPr defaultSize="0" autoPict="0" r:id="rId5">
            <anchor moveWithCells="1" sizeWithCells="1">
              <from>
                <xdr:col>0</xdr:col>
                <xdr:colOff>66675</xdr:colOff>
                <xdr:row>0</xdr:row>
                <xdr:rowOff>76200</xdr:rowOff>
              </from>
              <to>
                <xdr:col>1</xdr:col>
                <xdr:colOff>0</xdr:colOff>
                <xdr:row>3</xdr:row>
                <xdr:rowOff>257175</xdr:rowOff>
              </to>
            </anchor>
          </objectPr>
        </oleObject>
      </mc:Choice>
      <mc:Fallback>
        <oleObject shapeId="8207" r:id="rId7"/>
      </mc:Fallback>
    </mc:AlternateContent>
    <mc:AlternateContent xmlns:mc="http://schemas.openxmlformats.org/markup-compatibility/2006">
      <mc:Choice Requires="x14">
        <oleObject shapeId="8208" r:id="rId8">
          <objectPr defaultSize="0" autoPict="0" r:id="rId5">
            <anchor moveWithCells="1" sizeWithCells="1">
              <from>
                <xdr:col>0</xdr:col>
                <xdr:colOff>419100</xdr:colOff>
                <xdr:row>0</xdr:row>
                <xdr:rowOff>76200</xdr:rowOff>
              </from>
              <to>
                <xdr:col>1</xdr:col>
                <xdr:colOff>0</xdr:colOff>
                <xdr:row>3</xdr:row>
                <xdr:rowOff>257175</xdr:rowOff>
              </to>
            </anchor>
          </objectPr>
        </oleObject>
      </mc:Choice>
      <mc:Fallback>
        <oleObject shapeId="820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 de exportación</vt:lpstr>
      <vt:lpstr>Agua Potable</vt:lpstr>
      <vt:lpstr>Saneamiento Básico (2)</vt:lpstr>
      <vt:lpstr>PGIR</vt:lpstr>
      <vt:lpstr>SIMAP</vt:lpstr>
      <vt:lpstr>SIGAM</vt:lpstr>
      <vt:lpstr>Educacion ambiental</vt:lpstr>
      <vt:lpstr>CambioClimatico</vt:lpstr>
      <vt:lpstr>Gestión del Riesgo</vt:lpstr>
      <vt:lpstr>Anexo 1</vt:lpstr>
      <vt:lpstr>anexo 2</vt:lpstr>
      <vt:lpstr>Anexo 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ARGENIS01</cp:lastModifiedBy>
  <cp:lastPrinted>2022-07-07T14:46:25Z</cp:lastPrinted>
  <dcterms:created xsi:type="dcterms:W3CDTF">2022-03-16T14:21:56Z</dcterms:created>
  <dcterms:modified xsi:type="dcterms:W3CDTF">2023-11-17T18:28:37Z</dcterms:modified>
</cp:coreProperties>
</file>