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LAN DE ACCION A 30 DE SEPTIEMBRE DE 2023\"/>
    </mc:Choice>
  </mc:AlternateContent>
  <bookViews>
    <workbookView xWindow="0" yWindow="0" windowWidth="21600" windowHeight="7530" activeTab="4"/>
  </bookViews>
  <sheets>
    <sheet name="SETP " sheetId="1" r:id="rId1"/>
    <sheet name="ANEXO SETP" sheetId="9" r:id="rId2"/>
    <sheet name="FORTALECIMIENTO" sheetId="2" r:id="rId3"/>
    <sheet name="ANEXO FORTALECIMIENTO" sheetId="8" r:id="rId4"/>
    <sheet name="MOVILIDAD SOST" sheetId="4" r:id="rId5"/>
    <sheet name="ANEXO MOV SOST" sheetId="10" r:id="rId6"/>
    <sheet name="MODERNIZACION TECNOLOGICA" sheetId="5" r:id="rId7"/>
    <sheet name="ANEXO MODERNIZACION" sheetId="7" r:id="rId8"/>
    <sheet name="Hoja6" sheetId="6" r:id="rId9"/>
  </sheets>
  <definedNames>
    <definedName name="_xlnm.Print_Area" localSheetId="2">FORTALECIMIENTO!$A$1:$P$92</definedName>
    <definedName name="_xlnm.Print_Area" localSheetId="6">'MODERNIZACION TECNOLOGICA'!$A$1:$P$44</definedName>
    <definedName name="_xlnm.Print_Area" localSheetId="4">'MOVILIDAD SOST'!$A$1:$P$36</definedName>
    <definedName name="_xlnm.Print_Area" localSheetId="0">'SETP '!$A$1:$P$36</definedName>
    <definedName name="_xlnm.Print_Titles" localSheetId="2">FORTALECIMIENTO!$14:$16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5" l="1"/>
  <c r="O23" i="5" s="1"/>
  <c r="N23" i="5"/>
  <c r="M25" i="5"/>
  <c r="N25" i="5"/>
  <c r="M27" i="5"/>
  <c r="N27" i="5"/>
  <c r="O27" i="5" s="1"/>
  <c r="M29" i="5"/>
  <c r="O29" i="5" s="1"/>
  <c r="N29" i="5"/>
  <c r="M21" i="5"/>
  <c r="O21" i="5" s="1"/>
  <c r="N21" i="5"/>
  <c r="M19" i="5"/>
  <c r="N19" i="5"/>
  <c r="O17" i="5"/>
  <c r="N17" i="5"/>
  <c r="M17" i="5"/>
  <c r="O23" i="4"/>
  <c r="O21" i="4"/>
  <c r="M23" i="4"/>
  <c r="N23" i="4"/>
  <c r="N21" i="4"/>
  <c r="M21" i="4"/>
  <c r="O45" i="2"/>
  <c r="O47" i="2"/>
  <c r="O49" i="2"/>
  <c r="O51" i="2"/>
  <c r="O33" i="2"/>
  <c r="O35" i="2"/>
  <c r="O37" i="2"/>
  <c r="O39" i="2"/>
  <c r="O41" i="2"/>
  <c r="O43" i="2"/>
  <c r="O25" i="2"/>
  <c r="O27" i="2"/>
  <c r="O29" i="2"/>
  <c r="O31" i="2"/>
  <c r="O19" i="2"/>
  <c r="O21" i="2"/>
  <c r="O17" i="2"/>
  <c r="M51" i="2"/>
  <c r="N51" i="2"/>
  <c r="M53" i="2"/>
  <c r="N53" i="2"/>
  <c r="M45" i="2"/>
  <c r="N45" i="2"/>
  <c r="M47" i="2"/>
  <c r="N47" i="2"/>
  <c r="M49" i="2"/>
  <c r="N49" i="2"/>
  <c r="M43" i="2"/>
  <c r="N43" i="2"/>
  <c r="M41" i="2"/>
  <c r="N41" i="2"/>
  <c r="N39" i="2"/>
  <c r="M39" i="2"/>
  <c r="M27" i="2"/>
  <c r="N27" i="2"/>
  <c r="M29" i="2"/>
  <c r="N29" i="2"/>
  <c r="M31" i="2"/>
  <c r="N31" i="2"/>
  <c r="M33" i="2"/>
  <c r="N33" i="2"/>
  <c r="M35" i="2"/>
  <c r="N35" i="2"/>
  <c r="N37" i="2"/>
  <c r="M21" i="2"/>
  <c r="N21" i="2"/>
  <c r="M23" i="2"/>
  <c r="N23" i="2"/>
  <c r="M25" i="2"/>
  <c r="N25" i="2"/>
  <c r="M19" i="2"/>
  <c r="N19" i="2"/>
  <c r="N17" i="2"/>
  <c r="M17" i="2"/>
  <c r="G18" i="5" l="1"/>
  <c r="G18" i="2" l="1"/>
  <c r="H94" i="8" l="1"/>
  <c r="J118" i="8" s="1"/>
  <c r="H48" i="8"/>
  <c r="H46" i="8"/>
  <c r="H27" i="8"/>
  <c r="H24" i="8"/>
  <c r="H16" i="8"/>
  <c r="H3" i="8"/>
  <c r="G25" i="7"/>
  <c r="G25" i="4"/>
  <c r="G24" i="4"/>
  <c r="G149" i="8"/>
  <c r="G44" i="2" s="1"/>
  <c r="G148" i="8"/>
  <c r="G50" i="2" s="1"/>
  <c r="H124" i="8" l="1"/>
  <c r="G28" i="2"/>
  <c r="G26" i="2" l="1"/>
  <c r="C3" i="6"/>
  <c r="G22" i="5" l="1"/>
  <c r="G22" i="4"/>
  <c r="G26" i="4" s="1"/>
  <c r="G29" i="7"/>
  <c r="G28" i="7"/>
  <c r="G27" i="7" l="1"/>
  <c r="G140" i="8"/>
  <c r="G42" i="2" s="1"/>
  <c r="F18" i="5" l="1"/>
  <c r="F19" i="5"/>
  <c r="F21" i="5"/>
  <c r="F22" i="5"/>
  <c r="F23" i="5"/>
  <c r="F25" i="5"/>
  <c r="F26" i="5"/>
  <c r="F27" i="5"/>
  <c r="F28" i="5"/>
  <c r="F29" i="5"/>
  <c r="F30" i="5"/>
  <c r="G31" i="5"/>
  <c r="M19" i="4" l="1"/>
  <c r="G63" i="2"/>
  <c r="F31" i="5" l="1"/>
  <c r="C8" i="6" l="1"/>
  <c r="F26" i="4" l="1"/>
  <c r="C7" i="6" s="1"/>
  <c r="F25" i="4"/>
  <c r="C6" i="6" s="1"/>
  <c r="F24" i="4"/>
  <c r="F23" i="4"/>
  <c r="F22" i="4"/>
  <c r="F21" i="4"/>
  <c r="F20" i="4"/>
  <c r="F19" i="4"/>
  <c r="F18" i="4"/>
  <c r="M17" i="4"/>
  <c r="F17" i="4"/>
  <c r="F63" i="2"/>
  <c r="C4" i="6" s="1"/>
  <c r="F62" i="2"/>
  <c r="M61" i="2"/>
  <c r="F61" i="2"/>
  <c r="F56" i="2"/>
  <c r="M55"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5" i="2"/>
  <c r="F24" i="2"/>
  <c r="F23" i="2"/>
  <c r="F22" i="2"/>
  <c r="F21" i="2"/>
  <c r="F19" i="2"/>
  <c r="F18" i="2"/>
  <c r="F17" i="2"/>
  <c r="F18" i="1"/>
  <c r="F19" i="1"/>
  <c r="F20" i="1"/>
  <c r="F17" i="1"/>
  <c r="D6" i="6" l="1"/>
  <c r="N19" i="4"/>
  <c r="O19" i="4" s="1"/>
  <c r="N17" i="4"/>
  <c r="O17" i="4" s="1"/>
  <c r="N55" i="2"/>
  <c r="O55" i="2" s="1"/>
  <c r="N61" i="2"/>
  <c r="O61" i="2" s="1"/>
  <c r="N17" i="1"/>
  <c r="G28" i="1"/>
  <c r="G27" i="1"/>
  <c r="F26" i="1"/>
  <c r="N25" i="1" s="1"/>
  <c r="O25" i="1" s="1"/>
  <c r="M25" i="1"/>
  <c r="F25" i="1"/>
  <c r="F24" i="1"/>
  <c r="M23" i="1"/>
  <c r="F23" i="1"/>
  <c r="F22" i="1"/>
  <c r="N21" i="1" s="1"/>
  <c r="M21" i="1"/>
  <c r="F21" i="1"/>
  <c r="F28" i="1"/>
  <c r="N19" i="1"/>
  <c r="M19" i="1"/>
  <c r="M17" i="1"/>
  <c r="F27" i="1"/>
  <c r="C2" i="6" s="1"/>
  <c r="C10" i="6" l="1"/>
  <c r="D2" i="6"/>
  <c r="N23" i="1"/>
  <c r="O23" i="1" s="1"/>
  <c r="O21" i="1"/>
  <c r="O19" i="1"/>
  <c r="O17" i="1"/>
  <c r="G24" i="5"/>
  <c r="G32" i="5" s="1"/>
  <c r="F24" i="5" l="1"/>
  <c r="F32" i="5" s="1"/>
  <c r="C9" i="6" l="1"/>
  <c r="D8" i="6" s="1"/>
  <c r="G124" i="8"/>
  <c r="G126" i="8" s="1"/>
  <c r="F26" i="2" l="1"/>
  <c r="G20" i="2" l="1"/>
  <c r="G64" i="2" s="1"/>
  <c r="F20" i="2" l="1"/>
  <c r="F64" i="2" l="1"/>
  <c r="C5" i="6"/>
  <c r="C11" i="6" l="1"/>
  <c r="D10" i="6" s="1"/>
  <c r="D4" i="6"/>
</calcChain>
</file>

<file path=xl/sharedStrings.xml><?xml version="1.0" encoding="utf-8"?>
<sst xmlns="http://schemas.openxmlformats.org/spreadsheetml/2006/main" count="1043" uniqueCount="592">
  <si>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</si>
  <si>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</si>
  <si>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</si>
  <si>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</si>
  <si>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</si>
  <si>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</si>
  <si>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 xml:space="preserve">DIMENSION:  </t>
  </si>
  <si>
    <t xml:space="preserve">ECONOMICA </t>
  </si>
  <si>
    <r>
      <t xml:space="preserve">Objetivos: </t>
    </r>
    <r>
      <rPr>
        <sz val="14"/>
        <rFont val="Arial"/>
        <family val="2"/>
      </rPr>
      <t>Promover el desarrollo de un sistema de transporte público de calidad bajo criterios de seguridad, sostenibilidad, inclusión, eficiencia, accesibilidad, conectividad, confiabilidad y comodidad, que incentive el uso del transporte público por parte de ibaguereños y visitantes</t>
    </r>
  </si>
  <si>
    <t xml:space="preserve">RELACION DE CONTRATOS Y CONVENIOS </t>
  </si>
  <si>
    <t xml:space="preserve">SECTOR:  </t>
  </si>
  <si>
    <t>VIAS, TRANSPORTE Y MOVILIDAD SEGURA E INCLUYENTE</t>
  </si>
  <si>
    <t>No</t>
  </si>
  <si>
    <t>OBJETO</t>
  </si>
  <si>
    <t>VALOR</t>
  </si>
  <si>
    <t xml:space="preserve">PROGRAMA:  </t>
  </si>
  <si>
    <t>PRESTACIÓN DE SERVICIOS DE TRANSPORTE PÚBLICO DE PASAJEROS (Cód. KPT 2408) SUBPROGRAMA PRESTACIÓN DE SERVICIOS DE TRANSPORTE PÚBLICO DE PASAJEROS (Cód. KPT 2408)</t>
  </si>
  <si>
    <t xml:space="preserve">NOMBRE  DEL PROYECTO POAI: </t>
  </si>
  <si>
    <t xml:space="preserve">IMPLEMENTACIÓN DEL SISTEMA ESTRATÉGICO DE TRASPORTE PÚBLICO DE PASAJEROS PARA IBAGUÉ </t>
  </si>
  <si>
    <t xml:space="preserve">CODIGO BPIN: </t>
  </si>
  <si>
    <t>PRINCIPALES ACTIVIDADES</t>
  </si>
  <si>
    <r>
      <t>PROG</t>
    </r>
    <r>
      <rPr>
        <b/>
        <sz val="11"/>
        <rFont val="Arial"/>
        <family val="2"/>
      </rPr>
      <t xml:space="preserve">  EJEC</t>
    </r>
  </si>
  <si>
    <t>UNIDAD DE MEDIDA</t>
  </si>
  <si>
    <t>CANT.</t>
  </si>
  <si>
    <t>COSTO TOTAL ( MILES DE PESOS)</t>
  </si>
  <si>
    <t>FUENTES DE FINANCIACION ( EN MILES DE $)</t>
  </si>
  <si>
    <t>PROGRAMACION (dd/mm/aa)</t>
  </si>
  <si>
    <t>INDICADORES DE GESTION</t>
  </si>
  <si>
    <t>INDICE FISICO</t>
  </si>
  <si>
    <t>INDICE INVERSION</t>
  </si>
  <si>
    <t>EFICIENCIA</t>
  </si>
  <si>
    <t>MPIO</t>
  </si>
  <si>
    <t>SGP</t>
  </si>
  <si>
    <t>REGALIAS</t>
  </si>
  <si>
    <t>OTROS</t>
  </si>
  <si>
    <t xml:space="preserve">INICIO </t>
  </si>
  <si>
    <t>TERMINACION</t>
  </si>
  <si>
    <t>P</t>
  </si>
  <si>
    <t xml:space="preserve">UNIDAD </t>
  </si>
  <si>
    <t>E</t>
  </si>
  <si>
    <t>SEMAFORIZACIÓN ZONA CENTRO</t>
  </si>
  <si>
    <t>Intersecciones Implementadas</t>
  </si>
  <si>
    <t>PARADEROS TIPO III ADECUACIÓN DE ESPACIO PÚBLICO Y SEÑAL</t>
  </si>
  <si>
    <t>Numero</t>
  </si>
  <si>
    <t>INTERVENTORÍAS</t>
  </si>
  <si>
    <t>Interventorias contratadas</t>
  </si>
  <si>
    <t>TOTAL  PLAN  DE  ACCION</t>
  </si>
  <si>
    <t>METAS DE RESULTADO</t>
  </si>
  <si>
    <t>METAS DE PRODUCTO</t>
  </si>
  <si>
    <t>INDICADORES</t>
  </si>
  <si>
    <t>SECRETARIO DESPACHO</t>
  </si>
  <si>
    <r>
      <rPr>
        <b/>
        <sz val="11"/>
        <rFont val="Arial"/>
        <family val="2"/>
      </rPr>
      <t xml:space="preserve">META DE RESULTADO No. 1: </t>
    </r>
    <r>
      <rPr>
        <sz val="11"/>
        <rFont val="Arial"/>
        <family val="2"/>
      </rPr>
      <t xml:space="preserve"> Viajes en transporte público diarios</t>
    </r>
  </si>
  <si>
    <r>
      <rPr>
        <b/>
        <sz val="11"/>
        <rFont val="Arial"/>
        <family val="2"/>
      </rPr>
      <t>META DE PRODUCTO No. 1:</t>
    </r>
    <r>
      <rPr>
        <sz val="11"/>
        <rFont val="Arial"/>
        <family val="2"/>
      </rPr>
      <t xml:space="preserve"> Gestionar y/o implementar el Sistema de transporte público en la ciudad (Cód KPT 2408001)</t>
    </r>
  </si>
  <si>
    <t>Sistema de transporte público implementado</t>
  </si>
  <si>
    <t xml:space="preserve">OBSERVACIONES: </t>
  </si>
  <si>
    <t>IBAGUÉ ECONÓMICA Y PRODUCTIVA</t>
  </si>
  <si>
    <t>LAS VIAS VIBRAN CON MOVILIDAD Y SOSTENBILIDAD</t>
  </si>
  <si>
    <t xml:space="preserve">PROGRAMA: </t>
  </si>
  <si>
    <t xml:space="preserve">SEGURIDAD DE TRANSPORTE            </t>
  </si>
  <si>
    <t>ANEXO No. 1 -  LISTA DE CONTRATOS Y/O CONVENIOS</t>
  </si>
  <si>
    <t>FORTALECIMIENTO DE LA SEGURIDAD VIAL PARA LA REGULACION Y CONTROL DEL TRANSITO EN EL MUNICIPIO DE IBAGUE</t>
  </si>
  <si>
    <t xml:space="preserve">2020730010054
</t>
  </si>
  <si>
    <t>DESARROLLAR UNA ESTRATEGIA DE ARTICULACIÓN CON CENTROS DE ENSEÑANZA DE CONDUCCIÓN, CENTROS DE EVALUACIÓN DE CONDUCTORES E INFRACTORES Y EMPRESAS DE TRANSPORTE PÚBLICO.</t>
  </si>
  <si>
    <t>Estrategia desarrollada</t>
  </si>
  <si>
    <t>FORTALECER UN PROGRAMA PARA EL CONTROL AL TRÁNSITO MEDIANTE PERSONAL CALIFICADO PARA LA EJECUCIÓN DE ACTIVIDADES DEL PROYECTO Y ELEMENTOS DE PROMOCIÓN</t>
  </si>
  <si>
    <t>Programa fortalecido</t>
  </si>
  <si>
    <t>ELEMENTOS DE PROMOCION DEL PROYECTO PARA FORTALECER MEDIANTE (CAMPAÑAS, PAPELERIA, ELEMENTOS DE PROMOCION)</t>
  </si>
  <si>
    <t>Elementos de promoción implementado</t>
  </si>
  <si>
    <t xml:space="preserve"> ADQUISICIÓN DE ELEMENTOS PARA LA PROMOCIÓN DE CAMPAÑAS DE SEGURIDAD VIAL</t>
  </si>
  <si>
    <t>Elementos adquiridos</t>
  </si>
  <si>
    <t>IMPLEMENTACIÓN DE CAMPAÑAS DE CULTURA CIUDADANA Y CAPACITACIÓN EN MOVILIDAD SEGURA.</t>
  </si>
  <si>
    <t>Campañas implementadas</t>
  </si>
  <si>
    <t xml:space="preserve">PROGRAMA DE APOYO A VÍCTIMAS POR ACCIDENTE DE TRÁNSITO VFAT MEDIANTE PERSONAL CALIFICADO PARA LA EJECUCIÓN DE ACTIVIDADES </t>
  </si>
  <si>
    <t>Programa implementado</t>
  </si>
  <si>
    <t>ADQUISICIÓN DE ELEMENTOS, CAMPAÑAS Y LOGÍSTICA PARA EL FUNCIONAMIENTO DEL PROGRAMA DE victimas</t>
  </si>
  <si>
    <t>Elementos, campañas y logistica adquiridos</t>
  </si>
  <si>
    <t xml:space="preserve">IMPLEMENTAR DISPOSITIVOS PARA EL CONTROL DE TRÁNSITO A TRAVÉS DE DEMARCACIÓN HORIZONTAL </t>
  </si>
  <si>
    <t>Demarcación horizontal implementada.</t>
  </si>
  <si>
    <t>INSTALAR SEÑALES VERTICALES NUEVAS</t>
  </si>
  <si>
    <t>Numero de señales verticales instaladas.</t>
  </si>
  <si>
    <t>REPOSICIÓN DE SEÑALES VERTICALES</t>
  </si>
  <si>
    <t>Numero de señales verticales repuestas</t>
  </si>
  <si>
    <t xml:space="preserve">
MANTENIMIENTO DE PASOS PEATONALES
</t>
  </si>
  <si>
    <t>Numero de pasos peatonales mantenidos</t>
  </si>
  <si>
    <t>INTERVENIR Y/O MANTENER Y/O MODERNIZAR INTERSECCIONES SEMAFORIZADAS DE LA CIUDAD</t>
  </si>
  <si>
    <t>Numero de intersecciones intervenidas, mantenidas o modernizadas</t>
  </si>
  <si>
    <t>PAGO DE ENERGÍA PROPORCIONADA A LOS SEMÁFOROS DEL MUNICIPIO DE IBAGUÉ POR PARTE DE LA SECRETARIA DE MOVILIDAD</t>
  </si>
  <si>
    <t>Recibos pagos</t>
  </si>
  <si>
    <t>ADQUIRIR EQUIPOS DE COMUNICACIÓN PARA LA OPERACIÓN DEL PROGRAMA DEL CUERPO DE AGENTE DE TRÁNSITO DE IBAGUÉ</t>
  </si>
  <si>
    <t>Adquisición efectuada</t>
  </si>
  <si>
    <t>ADQUISICIÓN DE MOBILIARIO, ELEMENTOS DE OFICINA Y EQUIPOS DE CÓMPUTO</t>
  </si>
  <si>
    <t>Adqisición realizada</t>
  </si>
  <si>
    <t>AUMENTAR EL PARQUE AUTOMOTOR DEL CUERPO DE AGENTES DE TRÁNSITO (MOTOS, NECRO MÓVIL, CAMIONETA)</t>
  </si>
  <si>
    <t>Parque automotor adquirido</t>
  </si>
  <si>
    <t>Dispositivos tecnologicos para el control de transito, elementos tecnologicos para el control de transporte público (plataformas, bases de datos, software)</t>
  </si>
  <si>
    <t>Dispositivos tecnologicos adquiridos</t>
  </si>
  <si>
    <t>DOTACIÓN Y ELEMENTOS DE PROTECCIÓN PARA EL CUERPO DE AGENTES Y PERSONAL QUE CUMPLA ACTIVIDADES DE CONTROL AL TRANSITO</t>
  </si>
  <si>
    <t>Proceso de adquisición realizado</t>
  </si>
  <si>
    <t>ADQUIRIR ELEMENTOS DE CONTROL DE TRÁFICO Y SEÑALIZACIÓN</t>
  </si>
  <si>
    <t>FORMACIÓN Y/O CAPACITACIONES ORIENTADAS A FORTALECER LAS COMPETENCIAS Y LA CALIDAD DE LOS CONOCIMIENTOS PARA LA GESTIÓN DEL PERSONAL DE LA SECRETARIA DE MOVILIDAD Y CUERPO DE AGENTES DE TRÁNSITO DEL MUNICIPIO.</t>
  </si>
  <si>
    <t>Proceso de formación realizado</t>
  </si>
  <si>
    <r>
      <rPr>
        <b/>
        <sz val="12"/>
        <rFont val="Arial MT"/>
      </rPr>
      <t xml:space="preserve">META DE RESULTADO No. 1: </t>
    </r>
    <r>
      <rPr>
        <sz val="12"/>
        <rFont val="Arial MT"/>
      </rPr>
      <t>Disminuir el número de victimas fatales en accidente de transito</t>
    </r>
  </si>
  <si>
    <t>Numero de campañas realizadas</t>
  </si>
  <si>
    <r>
      <rPr>
        <b/>
        <sz val="12"/>
        <rFont val="Arial MT"/>
      </rPr>
      <t>META DE RESULTADO No. 2:</t>
    </r>
    <r>
      <rPr>
        <sz val="12"/>
        <rFont val="Arial MT"/>
      </rPr>
      <t xml:space="preserve"> Disminuir el número de  accidente de transito</t>
    </r>
  </si>
  <si>
    <t xml:space="preserve">Número de metros lineales de demarcación horizontal y/o lineal implementados </t>
  </si>
  <si>
    <t>FIRMA</t>
  </si>
  <si>
    <t>Número de señales verticales instaladas</t>
  </si>
  <si>
    <t>Estrategias implementadas</t>
  </si>
  <si>
    <t>Número de programa implementado</t>
  </si>
  <si>
    <t>Semáforos mantenidos y/o modernizados</t>
  </si>
  <si>
    <t>Demarcación horizontal transversal realizada / Reductores de velocidad instalados en la red vial</t>
  </si>
  <si>
    <t>Programa de vigías de transito implementado</t>
  </si>
  <si>
    <t>Centro de control de tránsito para el monitoreo de vías implementado</t>
  </si>
  <si>
    <t>Estrategia implementada</t>
  </si>
  <si>
    <t>Número de nuevos agentes de transito</t>
  </si>
  <si>
    <t>Programa de agentes de tránsito implementado</t>
  </si>
  <si>
    <t>SEGURIDAD DE TRANSPORTE</t>
  </si>
  <si>
    <t>ANEXO No. 2 -  LISTA DE CONTRATOS Y/O CONVENIOS</t>
  </si>
  <si>
    <t>DESARROLLO DE UN PLAN DE MOVILIDAD SOSTENIBLE PARA LA CIUDAD DE IBAGUE</t>
  </si>
  <si>
    <t>Diagnostico elaborado</t>
  </si>
  <si>
    <t>Adquisición de elementos de promoción, edición, impresión, etc y logística para la formulación y/o implementaciòn de una Política Pública integral de Movilidad para la ciudad</t>
  </si>
  <si>
    <t>Adqusición de elementos realizada</t>
  </si>
  <si>
    <t>Formulación  de la política pública integrada y sostenible de movilidad</t>
  </si>
  <si>
    <t>Politica publidca formulada</t>
  </si>
  <si>
    <t>FORTALECIMIENTO SISTEMA DE BICICLETAS PÚBLICAS DEL MUNICIPIO DE IBAGUÉ (MANTENIMIENTO, SUMINISTROS, ADQUISICIÓN DE MAQUINARIA Y EQUIPOS, ADQUISICIÓN DE BICICLETAS, PERSONAL PARA OPERAR EL SISTEMA, ELEMENTOS DE PROTECCIÓN, ZONAS DE ESTACIONAMIENTO ENTRE OTROS)</t>
  </si>
  <si>
    <t>Sistema fortalecido</t>
  </si>
  <si>
    <t>Diagnóstico NTC-ISO 39001 realizado</t>
  </si>
  <si>
    <t>Política pública formulada</t>
  </si>
  <si>
    <t>META DE PRODUCTO No. 3: Formulación e implementación del Plan Integral de Movilidad Sostenible</t>
  </si>
  <si>
    <t>Plan integral de movilidad formulado e implementado</t>
  </si>
  <si>
    <t>ANEXO No. 3 -  LISTA DE CONTRATOS Y/O CONVENIOS</t>
  </si>
  <si>
    <t>MODERNIZACIÓN TECNOLÓGICA PARA LA PRESTACIÓN DE SERVICIOS DE CALIDAD EN LA SECRETARÌA DE MOVILIDAD</t>
  </si>
  <si>
    <t>Mantener en funcionamiento una Plataforma Tecnológica Integral para la optima prestación de servicio en la Secretaría de Movilidad</t>
  </si>
  <si>
    <t>ADQUISICIÓN DE ESPECIES VENALES Y NO VENALES PARA EL  OPTIMO FUNCIONAMIENTO DE LA SECRETARIA DE MOVILIDAD DE IBAGUÉ</t>
  </si>
  <si>
    <t>Adqusición realizada</t>
  </si>
  <si>
    <t>Adquisición de equipos de cómputo, servidor, planta eléctrica y ups, licencias, entre
otros elementos que conformarán la infraestructura tecnológica para el funcionamiento de la estrategía</t>
  </si>
  <si>
    <t>Suministro de equipos, insumos de equipos y mantenimiento de equipos para la óptima prestación del servicio</t>
  </si>
  <si>
    <t>Suministros, insumos y mantenimientos realizado</t>
  </si>
  <si>
    <t>Valoración y planificacion implementado</t>
  </si>
  <si>
    <t>Desarrollar sistema de turnos web para la prestación de servicios de la Secretaría de Movilidad</t>
  </si>
  <si>
    <t>Sistema de turnos web implementado</t>
  </si>
  <si>
    <t xml:space="preserve">Plataforma tecnológica para la prestación remota del servicio habilitada </t>
  </si>
  <si>
    <t>Estrategia para la optimización de los diferentes servicios que se ofrecen en la secretaria de movilidad implementada</t>
  </si>
  <si>
    <t>Archivo digitalizado</t>
  </si>
  <si>
    <t>Turnos web implementados</t>
  </si>
  <si>
    <t>Realizar digitalización, indexación y control de  el archivo de los expedientes e historial vehicular</t>
  </si>
  <si>
    <t>TOTALES</t>
  </si>
  <si>
    <t>SETP</t>
  </si>
  <si>
    <t>FORTALECIMIENTO</t>
  </si>
  <si>
    <t>MOV SOSTENIBLE</t>
  </si>
  <si>
    <t>MODERNIZACION</t>
  </si>
  <si>
    <t>implementación de la norma NTC-ISO 39001 Sistema de
Gestión de la Seguridad Vial</t>
  </si>
  <si>
    <r>
      <rPr>
        <b/>
        <sz val="14"/>
        <rFont val="Arial"/>
        <family val="2"/>
      </rPr>
      <t xml:space="preserve">CODIGO PRESUPUESTAL: </t>
    </r>
    <r>
      <rPr>
        <sz val="14"/>
        <rFont val="Arial"/>
        <family val="2"/>
      </rPr>
      <t xml:space="preserve">     </t>
    </r>
    <r>
      <rPr>
        <b/>
        <sz val="14"/>
        <rFont val="Arial"/>
        <family val="2"/>
      </rPr>
      <t xml:space="preserve">RUBRO:  </t>
    </r>
    <r>
      <rPr>
        <sz val="14"/>
        <rFont val="Arial"/>
        <family val="2"/>
      </rPr>
      <t xml:space="preserve"> 2.10.3.3.05.09.054</t>
    </r>
  </si>
  <si>
    <t>PLAN DE ACCIÓN 2023              /                      SECRETARÍA / ENTIDAD:  SECRETARIA DE MOVILIDAD                            /                               GRUPO: OPERATIVO Y CONTROL DE TRANSITO</t>
  </si>
  <si>
    <t>PLAN DE ACCIÓN 2023         /                      SECRETARÍA / ENTIDAD:  SECRETARIA DE MOVILIDAD                            /                               GRUPO: OPERATIVO Y CONTROL DE TRANSITO</t>
  </si>
  <si>
    <t>FECHA DE PROGRAMACION:  ENERO 2023</t>
  </si>
  <si>
    <t xml:space="preserve">PLAN DE ACCIÓN 2023         /                                                                            SECRETARÍA / ENTIDAD:  SECRETARIA DE MOVILIDAD                            /                               GRUPO: TRAMITES Y SERVICIOS </t>
  </si>
  <si>
    <t xml:space="preserve">Personal calificado para la ejecución de las actividades del proyecto </t>
  </si>
  <si>
    <t>Contratación del personal para tramites</t>
  </si>
  <si>
    <t>FECHA</t>
  </si>
  <si>
    <t xml:space="preserve">No </t>
  </si>
  <si>
    <t>N° CONTRATO</t>
  </si>
  <si>
    <t>BENEFICIARIO</t>
  </si>
  <si>
    <t>NIT</t>
  </si>
  <si>
    <t>META</t>
  </si>
  <si>
    <t>ACTIVIDAD</t>
  </si>
  <si>
    <t>16/02/2023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</si>
  <si>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</si>
  <si>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</si>
  <si>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t>
  </si>
  <si>
    <t>JUAN  CARLOS GOMEZ</t>
  </si>
  <si>
    <t>ALVARO ANDRES SUAREZ GALEANO</t>
  </si>
  <si>
    <t>ALEXANDER  MORENO BARRAGAN</t>
  </si>
  <si>
    <t>07/03/2023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</si>
  <si>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6;</t>
  </si>
  <si>
    <t>CAMPO ELIAS OLARTE SACHICA</t>
  </si>
  <si>
    <t>23/03/2023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</si>
  <si>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12;</t>
  </si>
  <si>
    <t>WILSON ANDRES AVILEZ FLOREZ</t>
  </si>
  <si>
    <t>31/03/2023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</si>
  <si>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13;</t>
  </si>
  <si>
    <t>SANDRA MILENA ALAPE VARGAS</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</si>
  <si>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11;</t>
  </si>
  <si>
    <t>DIANA PATRICIA IDARRAGA RUIZ</t>
  </si>
  <si>
    <t xml:space="preserve">Estrategia para la optimización de los diferentes servicios que se ofrecen en la secretaria de movilidad </t>
  </si>
  <si>
    <t>21/02/2023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</si>
  <si>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6;</t>
  </si>
  <si>
    <t>DIEGO EDUARDO OTAVO CORTES</t>
  </si>
  <si>
    <t>MOV01- CONTRATAR LA PRESTACION DE SERVICIOS PROFESIONAL EN ARAS DE FORTALECER LOS PROCESOS Y PROCEDIMIENTOS QUE SE ENCUENTRAN A CARGO DE LA SECRETARIA DE MOVILIDAD EN EL MARCO DEL PROYECTO  FORTALECIMIENTO DE LA SEGURIDAD VIAL PARALA REGULACIÓN YCONTROL DEL TRÁNSITO EN EL MUNICIPIO DE IBAGUE . DES 1;</t>
  </si>
  <si>
    <t>ALFONSO  PINEDA LOPEZ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</si>
  <si>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12;</t>
  </si>
  <si>
    <t>LYDA VIVIANA BOCANEGRA QUINATANA</t>
  </si>
  <si>
    <t>25/02/2023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</si>
  <si>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2;</t>
  </si>
  <si>
    <t>GABRIEL  FERNANDO ZABALA  ALVAREZ</t>
  </si>
  <si>
    <t>MOVO1- CONTRATAR LA PRESTACION ED SERVICIOS DE APOYO A LA GESTION EN ARAS DE FORTALECER LOS PROCESOS, PROCEDIMIENTOS Y METAS QUE SE ENCUENTRAN A CARGO DE LA SECRETARIA DE MOVILIDAD DE LA CIUDAD DE IBAGUE, EN LE MARCO DEL PROYECTO  FORTALECIMIENTO DE LA SEGURIDAD VIAL PARA LAREGULACIÓN YCONTROL DEL TRÁNSITO EN LE MUNICIPIO DE IBAGUÉ  TRAM 24;</t>
  </si>
  <si>
    <t>MARIA  ALEJANDRA GIRALDO  COBA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</si>
  <si>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5;</t>
  </si>
  <si>
    <t>EFRAIN  OLARTE AGUDELO</t>
  </si>
  <si>
    <t>MOV01-CONTRATAR LA PRESTACION DE SERVICIOS PROFESIONALES EN ARAS DE FORTALECER LOS PROCESOS Y PROCEDIMIENTOS QUE SE ENCUENTRAN A CARGO DE LA
SECRETARIA DE MOVILIDAD EN LE MARCO DEL PROYECTO  FORTALECIMIENTO DE LA SEGURIDAD VIAL PARA LAREGULACIÓN YCONTROL DEL TRÁNSITO EN EL MUNICIPIO DE IBAGUÉ  TRAM 1;</t>
  </si>
  <si>
    <t>CARLOS ALBERTO ÑUSTES BERNAL</t>
  </si>
  <si>
    <t>27/02/2023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</si>
  <si>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6;</t>
  </si>
  <si>
    <t>DANIELA ALEJANDRA MACHADO RODRIGUEZ</t>
  </si>
  <si>
    <t>06/03/2023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</si>
  <si>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t>
  </si>
  <si>
    <t>ORLANDO  VEGA MORALES</t>
  </si>
  <si>
    <t>09/03/2023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</si>
  <si>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8;</t>
  </si>
  <si>
    <t>DIANA MARCELA ESPINOSA CALLEJAS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</si>
  <si>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8;</t>
  </si>
  <si>
    <t>JEISON  ANTONIO MORALES ROCHAQUIRA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</si>
  <si>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7;</t>
  </si>
  <si>
    <t>WENDY MELISSA PEÑA ALVAREZ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</si>
  <si>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12;</t>
  </si>
  <si>
    <t>GHINA FERNANDA TORRES REYES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</si>
  <si>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9;</t>
  </si>
  <si>
    <t>ADELA AIDALY ENCISO PEÑA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</si>
  <si>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4;</t>
  </si>
  <si>
    <t>MARCO TULIO PULIDO CALDERON</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</si>
  <si>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6;</t>
  </si>
  <si>
    <t>OSCAR ARMANDO CABRERA URUEÑA</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</si>
  <si>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2;</t>
  </si>
  <si>
    <t>LINA MARIA ZEA CAMPIÑO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</si>
  <si>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4;</t>
  </si>
  <si>
    <t>WILLIAM ERNESTO CERVERA ACOSTA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</si>
  <si>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11;</t>
  </si>
  <si>
    <t>BEATRIZ  GARAY MONTILLA</t>
  </si>
  <si>
    <t>10/03/2023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</si>
  <si>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t>
  </si>
  <si>
    <t>ROBERTO  CRISTANCHO  SANTOS</t>
  </si>
  <si>
    <t>14/03/2023</t>
  </si>
  <si>
    <t>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2;</t>
  </si>
  <si>
    <t>FRANCISCO JAVIER MESA ROBAYO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</si>
  <si>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22;</t>
  </si>
  <si>
    <t>LEONARDO  ÑUNGO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</si>
  <si>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2;</t>
  </si>
  <si>
    <t>ZHARICK DAYANA TRUJILLO RUIZ</t>
  </si>
  <si>
    <t>15/03/2023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</si>
  <si>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3;</t>
  </si>
  <si>
    <t>LUZ NEIRA LAISECA REINOSO</t>
  </si>
  <si>
    <t>21/03/2023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</si>
  <si>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14;</t>
  </si>
  <si>
    <t>NATALIA  RODRIGUEZ PUENTES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</si>
  <si>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23;</t>
  </si>
  <si>
    <t>FRANKLIN  VILLANUEVA ASCENCIO</t>
  </si>
  <si>
    <t>22/03/2023</t>
  </si>
  <si>
    <t>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1;</t>
  </si>
  <si>
    <t>LUIS FRANCISCO GRANADA CORRECHA</t>
  </si>
  <si>
    <t>29/03/2023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</si>
  <si>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13;</t>
  </si>
  <si>
    <t>ALEXANDER  RODRIGUEZ LOPEZ</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</si>
  <si>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3;</t>
  </si>
  <si>
    <t>FREDDY YEFEER ARIAS CALDERON</t>
  </si>
  <si>
    <t>30/03/2023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</si>
  <si>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5;</t>
  </si>
  <si>
    <t>LUISA FERNANDA CUBILLOS SANCHEZ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</si>
  <si>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11;</t>
  </si>
  <si>
    <t>RODRIGUEZ MENDOZA CARLOS HERNANDO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</si>
  <si>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9;</t>
  </si>
  <si>
    <t>JORGE ANDRES PLATA LIEVANO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</si>
  <si>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4;</t>
  </si>
  <si>
    <t>ANGELA MARIA FERREIRA CADAVID</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</si>
  <si>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6;</t>
  </si>
  <si>
    <t>MELISSA  MENDEZ GARZON</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</si>
  <si>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18;</t>
  </si>
  <si>
    <t>MARIA  ALEJANDRA  ROJAS ROJAS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</si>
  <si>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19;</t>
  </si>
  <si>
    <t>ALMIR  PEREZ SANCHEZ</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</si>
  <si>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1;</t>
  </si>
  <si>
    <t>LAURA CATERINE RUBIO SUAREZ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</si>
  <si>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15;</t>
  </si>
  <si>
    <t>MARIA FERNANDA GOMEZ  MARTINEZ</t>
  </si>
  <si>
    <t>PAGO DE ENERGIA PROPORCIONADA A LOS SEMAFOROS DEL MUNICIPIO DE IBAGUÉ POR PARTE DE LA SECRETARIA DE MOVILIDAD, DURANTE EL TIEMPO COMPRENDIDO ENTRE EL 03/DIC/2022 - 02/ENE/2023;</t>
  </si>
  <si>
    <t>PAGO DE ENERGIA PROPORCIONADA A LOS SEMAFOROS DEL MUNICIPIO DE IBAGUÉ POR PARTE DE LA SECRETARIA DE MOVILIDAD, DURANTE EL TIEMPO COMPRENDIDO ENTRE EL 03/ENE/2023 - 01/FEB/2023;</t>
  </si>
  <si>
    <t>PAGO DE ENERGIA PROPORCIONADA A LOS SEMAFOROS DEL MUNICIPIO DE IBAGUÉ POR PARTE DE LA SECRETARIA DE MOVILIDAD, DURANTE EL TIEMPO COMPRENDIDO ENTRE EL 02/FEB/2023 - 02/MAR/2023;</t>
  </si>
  <si>
    <t>CELSIA COLOMBIA S.A. E.S.P.</t>
  </si>
  <si>
    <t>TOTAL</t>
  </si>
  <si>
    <t>23/02/2023</t>
  </si>
  <si>
    <t>ADICION Y PRORROGA N°01 DEL CONTRATO 4306 DEL 25 DE NOVIEMBRE DE 2022 MOV01- CONTRATAR EL SUMINISTRO DE ELEMENTOS E INSUMOS PARA EL MANTENIMIENTO DE LA RED DE SEMAFOROS DEL MUNICIPIO DE IBAGUE;</t>
  </si>
  <si>
    <t>PROTOLED INGENIERIA S.A.S</t>
  </si>
  <si>
    <t>Intervenir y/o mantener y/o 
modernizar intersecciones 
semaforizadas</t>
  </si>
  <si>
    <t>Intervenir y/o mantener y/o modernizar intersecciones semaforizadas de la ciudad</t>
  </si>
  <si>
    <t>Pago de energía proporcionada a los semáforos del municipio de Ibagué por parte de la secretaria de movilidad</t>
  </si>
  <si>
    <t>Programa de apoyo a víctimas por 
accidente de tránsito VFAT</t>
  </si>
  <si>
    <t xml:space="preserve">Programa de apoyo a víctimas por accidente de tránsito VFAT mediante Personal calificado para la ejecuciòn de actividades </t>
  </si>
  <si>
    <t>Desarrollar una estrategia de articulación con centros de enseñanza de conducción, centros de evaluación de conductores e infractores y empresas de transporte público.</t>
  </si>
  <si>
    <t>Contratación personal calificado para seguimiento de la estrategía</t>
  </si>
  <si>
    <t>FABIAN ALONSO TINOCO CAMARGO
DIRECTOR OPERATIV0 Y DE CONTROL AL TRANSITO</t>
  </si>
  <si>
    <t xml:space="preserve">APORTES CORRESPONDIENTE A LA VIGENCIA 2023 DEL CONVENIO DE COFINANCIACION PARA LA IMPLEMENTACIÓN DEL PROYECTO SISTEMA ESTRATEGICO DE TRANSPORTE PÚBLICO DE IBAGUÉ  – CONPES 4017DEL 2020 </t>
  </si>
  <si>
    <t>PAGO TRANSFERENCIA DE CAPITAL AL SISTEMA ESTRATÉGICO DE TRANSPORTE PUBLICO DE IBAGUÉ S.A.S VIGENCIA 2023. EN CUMPLIMIENTO DEL CONVENIO DE COFINANCIACION PARA LA IMPLEMENTACION DEL SISTEMA ESTRATEGICO DE TRANSPORTE PUBLICO DE IBAGUE. NUMERAL 6.2 LITERAL K.;</t>
  </si>
  <si>
    <t>RELACION DE TRANSFERENCIA</t>
  </si>
  <si>
    <t>14/04/2023</t>
  </si>
  <si>
    <t>29/05/2023</t>
  </si>
  <si>
    <t>APORTES CORRESPONDIENTE A LA VIGENCIA 2023 DEL CONVENIO DE COFINANCIACION PARA LA IMPLEMENTACIÓN DEL PROYECTO SISTEMA ESTRATEGICO DE TRANSPORTE PÚBLICO DE IBAGUÉ  – CONPES 4017DEL 2020 ;</t>
  </si>
  <si>
    <t>CONCEPTO: PAGO TRANSFERENCIA DE CAPITAL AL SISTEMA ESTRATÉGICO DE TRANSPORTE PUBLICO DE IBAGUÉ S.A.S VIGENCIA 2023. EN CUMPLIMIENTO DEL CONVENIO DE COFINANCIACION PARA LA IMPLEMENTACION DEL SISTEMA ESTRATEGICO DE TRANSPORTE PUBLICO DE IBAGUE. NUMERAL 6.2 LITERAL K.;</t>
  </si>
  <si>
    <t>SISTEMA ESTRATÉGICO DE TRANSPORTE PÚBLICO DE IBAGUÉ S.A.S</t>
  </si>
  <si>
    <t>N° RESOLUCIÓN</t>
  </si>
  <si>
    <t>RS 00122 DEL 14 ABRIL 2023</t>
  </si>
  <si>
    <t>RS 00315 DEL 25 MAYO 2023</t>
  </si>
  <si>
    <t>02/05/2023</t>
  </si>
  <si>
    <t>31/05/2023</t>
  </si>
  <si>
    <t>PAGO DE ENERGIA PROPORCIONADA A LOS SEMAFOROS DEL MUNICIPIO DE IBAGUÉ POR PARTE DE LA SECRETARIA DE MOVILIDAD, DURANTE EL TIEMPO COMPRENDIDO ENTRE EL 03/MAR/2023 - 01/ABR/2023;</t>
  </si>
  <si>
    <t>PAGO DE ENERGIA PROPORCIONADA A LOS SEMAFOROS DEL MUNICIPIO DE IBAGUÉ POR PARTE DE LA SECRETARIA DE MOVILIDAD, DURANTE EL TIEMPO COMPRENDIDO ENTRE EL 02/ABR/2023 - 01/MAY/2023;</t>
  </si>
  <si>
    <t>PRODUCTO PD</t>
  </si>
  <si>
    <t>ACTIVIDADES</t>
  </si>
  <si>
    <t>Plataforma tecnológica prestación remota del servicio</t>
  </si>
  <si>
    <t>Archivo digital de la secretaria de Movilidad</t>
  </si>
  <si>
    <t>Realizar planificación y valoración para  la digitalización de archivo de los expedientes e historial vehicular</t>
  </si>
  <si>
    <t>Implementar turnos web en todos los tramites ofertados en la Secretaría de Movilidad</t>
  </si>
  <si>
    <t>Realizar el diagnotisto y planeación para el desarrollo de un sistema turnos web en la Secretaría de Movilidad</t>
  </si>
  <si>
    <t>13/04/2023</t>
  </si>
  <si>
    <t>CONTRATAR LA COMPRA DE CERTIFICADOS DE FIRMA DIGITAL CON SUS CORRESPONDIENTES DISPOSITIVOS CRIPTOGRAFICOS DE ALMANCENAMIENTO DEL CERTIFICADO DIGITAL “TOKEN” PARA EL PROCESO DE APROBACIÓN DE TRAMITES ANTE EL REGISTRO ÚNICO NACIONAL DE TRANSITO (RUNT) EN LA SECRETARIA DE MOVILIDAD DEL MUNICIPIO DE IBAGUE.;</t>
  </si>
  <si>
    <t>ANDES SERVICIO DE CERTIFICACION DIGITAL S.A</t>
  </si>
  <si>
    <t>17/05/2023</t>
  </si>
  <si>
    <t>MOV01- CONTRATAR LA PRESTACION DE SERVICIOS DE UNA PLATAFORMA TECNOLOGICA PARA APOYAR Y COMPLEMENTAR LA GESTION Y OPERACIÓN DE LA SECRETARIA DE MOVILIDAD DE LA CIUDAD DE IBAGUE INCLUYENDO SOPORTE Y MANTENIMIENTO DE LA MISMA.;</t>
  </si>
  <si>
    <t>INVERSION COMERCIAL Y SERVICIOS S.A.S</t>
  </si>
  <si>
    <t>24/05/2023</t>
  </si>
  <si>
    <t>PAGO DE LA PRESTACIÓN DE SERVICIO DE TELEFONIA Y OTROS SERVICIOS DE TELECOMUNICACIONES PARA EL CUERPO DE AGENTES DE TRANSITO DE LA SECRETARÍA DE MOVILIDAD IBAGUÉ.;</t>
  </si>
  <si>
    <t>COLOMBIA TELECOMUNICACIONES S.A. ESP</t>
  </si>
  <si>
    <t>28/06/2023</t>
  </si>
  <si>
    <t>MOV01- CONTRATAR LA PRESTACION DE SERVICIOS PROFESIONAL EN ARAS DE FORTALECER PROYECTO  DESARROLLO DE UN PLAN DE MOVILIDAD SOSTENIBLE PARA LA CIUDAD DE IBAGUE .;</t>
  </si>
  <si>
    <t>DIANA MILENA MORENO HERNANDEZ</t>
  </si>
  <si>
    <t>25/04/2023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</si>
  <si>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14;</t>
  </si>
  <si>
    <t>KELLY GIOHANA NIETO MAYORGA</t>
  </si>
  <si>
    <t>26/04/2023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</si>
  <si>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8;</t>
  </si>
  <si>
    <t>MARIA FRANCELLY BARRIOS SALAS</t>
  </si>
  <si>
    <t>27/04/2023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</si>
  <si>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9;</t>
  </si>
  <si>
    <t>JONATHAN DAVID CUBILLOS  MIRANDA</t>
  </si>
  <si>
    <t>23/05/2023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</si>
  <si>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20;</t>
  </si>
  <si>
    <t>CARMEN EDILMA HERNANDEZ GOMEZ</t>
  </si>
  <si>
    <t>30/05/2023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</si>
  <si>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15;</t>
  </si>
  <si>
    <t>GUSTAVO EDUARDO GIRALDO ESCAMILLA</t>
  </si>
  <si>
    <t>01/06/2023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</si>
  <si>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19;</t>
  </si>
  <si>
    <t>LORENA DEL PILAR ROCHA PENAGOS</t>
  </si>
  <si>
    <t>07/06/2023</t>
  </si>
  <si>
    <t>MOV01- CONTRATAR LA PRESTACION DE SERVICIOS PROFESIONALES EN ARAS DE FORTALECER LOS PROCESOS, PROCEDIMIENTOS Y METAS QUE SE ENCUENTRAN A CARGO DE LA SECRETARIA DE MOVILIDAD DE LA CIUDAD DE IBAGUE, EN EL MARCO DEL PROYECTO  MODERNIZACIÓN TECNOLÓGICA PARA LA PRESTACIÓN DE SERVICIOS DE CALIDAD EN LA SECRETARÌA DE MOVILIDAD  TRAM 23;</t>
  </si>
  <si>
    <t>OMAR DANIEL SOLANO VARGAS</t>
  </si>
  <si>
    <t>09/06/2023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</si>
  <si>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17;</t>
  </si>
  <si>
    <t>CAROL DANIELA BARBOSA ALDANA</t>
  </si>
  <si>
    <t>7 MESES Plataforma funcionando</t>
  </si>
  <si>
    <t>10/04/2023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</si>
  <si>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6;</t>
  </si>
  <si>
    <t>BIBIANA ANDREA VASQUEZ LUNA</t>
  </si>
  <si>
    <t>11/04/2023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</si>
  <si>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3;</t>
  </si>
  <si>
    <t>HENRY MAURICIO GUZMAN SOLANO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</si>
  <si>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SEM 3;</t>
  </si>
  <si>
    <t>FRANCISCO JAVIER GIRALDO BUSTAMANTE</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</si>
  <si>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5;</t>
  </si>
  <si>
    <t>MAURO IVAN FONSECA BUSTOS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</si>
  <si>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21;</t>
  </si>
  <si>
    <t>NELSON  ROMERO DUARTE</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</si>
  <si>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7;</t>
  </si>
  <si>
    <t>LESLIE MARIAM VERA MEDINA</t>
  </si>
  <si>
    <t>18/04/2023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</si>
  <si>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10;</t>
  </si>
  <si>
    <t>LINDA  VANESSA VILLA ORJUELA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</si>
  <si>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7;</t>
  </si>
  <si>
    <t>LUIS CARLOS TIJARO NAVARRO</t>
  </si>
  <si>
    <t>19/04/2023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</si>
  <si>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2;</t>
  </si>
  <si>
    <t>PAULA ANDREA CHAVARO ESTEFAN</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</si>
  <si>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8;</t>
  </si>
  <si>
    <t>CARLOS ANDRES PEREZ MORALES</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</si>
  <si>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8;</t>
  </si>
  <si>
    <t>JORGE ARMANDO BARRAGAN CEDIEL</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</si>
  <si>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15;</t>
  </si>
  <si>
    <t>EDGAR  LOPEZ ARANZALEZ</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</si>
  <si>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5;</t>
  </si>
  <si>
    <t>DANIEL FERNANDO PEÑALOZA ARANDA</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</si>
  <si>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9;</t>
  </si>
  <si>
    <t>PAOLA ANDREA SANDOVAL RAMIREZ</t>
  </si>
  <si>
    <t>08/05/2023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</si>
  <si>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12;</t>
  </si>
  <si>
    <t>IVONNE KATHERINE SUAREZ LONDOÑO</t>
  </si>
  <si>
    <t>15/05/2023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</si>
  <si>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23;</t>
  </si>
  <si>
    <t>LEUGER CAMILO CORTES LEAL</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</si>
  <si>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18;</t>
  </si>
  <si>
    <t>PAOLA ANDREA JIMENEZ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</si>
  <si>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t>
  </si>
  <si>
    <t>YONA GISEL REINA BONILLA</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</si>
  <si>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11;</t>
  </si>
  <si>
    <t>LYDA SORAYA MELO MORALES</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</si>
  <si>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22;</t>
  </si>
  <si>
    <t>ALVARO  JAVIER MORA URUEÑA</t>
  </si>
  <si>
    <t>16/05/2023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</si>
  <si>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29;</t>
  </si>
  <si>
    <t>NICOLLE VALENTINA SAENZ CAMARGO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</si>
  <si>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20;</t>
  </si>
  <si>
    <t>LAURA GISSEL GAITAN WILCHES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</si>
  <si>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13;</t>
  </si>
  <si>
    <t>VICTOR ALFONSO ACOSTA RUEDA</t>
  </si>
  <si>
    <t>MOV01- CONTRATAR LA PRESTACION DE SERVICIOS DE PROFESIONAL ESPECIALIZADO EN ARAS DE FORTALECER LOS PROCESOS Y PROCEDIMIENTOS QUE SE ENCUENTRAN A CARGO DE LA SECRETARIA DE MOVILIDAD EN EL MARCO DEL PROYECTO  FORTALECIMIENTO DE LA SEGURIDAD VIAL PARA LA REGULACIÓN Y CONTROL DEL TRÁNSITO EN EL MUNICIPIO DE IBAGUÉ . DES 16;</t>
  </si>
  <si>
    <t>MARIO ANDRES HERNANDEZ REINOSO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</si>
  <si>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17;</t>
  </si>
  <si>
    <t>EDNA MARGARITA  RUTH DORADO NUÑEZ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</si>
  <si>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16;</t>
  </si>
  <si>
    <t>DUNIA YADIRA BEDOYA LOPEZ</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</si>
  <si>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10;</t>
  </si>
  <si>
    <t>MAURICIO  GARCIA GUTIERREZ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</si>
  <si>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8;</t>
  </si>
  <si>
    <t>WILBERT ANDREDY RODRIGUEZ ANGEL</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</si>
  <si>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20;</t>
  </si>
  <si>
    <t>LIZ JOHANA BARRETO DELGADO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</si>
  <si>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12;</t>
  </si>
  <si>
    <t>CRISTIAN  EDUARDO DIAZ MARTINEZ</t>
  </si>
  <si>
    <t>MOV01- CONTRATAR LA PRESTACION DE SERVICIOS DE PROFESIONAL  EN ARAS DE FORTALECER LOS PROCESOS Y PROCEDIMIENTOS QUE SE ENCUENTRAN A CARGO DE LA SECRETARIA DE MOVILIDAD EN EL MARCO DEL PROYECTO  FORTALECIMIENTO DE LA SEGURIDAD VIAL PARA LA REGULACIÓN Y CONTROL DEL TRÁNSITO EN EL MUNICIPIO DE IBAGUÉ . DES 12;</t>
  </si>
  <si>
    <t>FABER HUMBERTO CHAVARRO LUGO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</si>
  <si>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25;</t>
  </si>
  <si>
    <t>LUCIA MARGARITA FLOREZ CESPEDES</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</si>
  <si>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27;</t>
  </si>
  <si>
    <t>CARLOS GIOVANNY ARANGO GOMEZ</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</si>
  <si>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24;</t>
  </si>
  <si>
    <t>SONIA  MOSQUERA TRUJILLO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</si>
  <si>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11;</t>
  </si>
  <si>
    <t>JORGE FILEMON OLAYA CHAVES</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</si>
  <si>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17;</t>
  </si>
  <si>
    <t>JUAN DAVID PEREZ MORA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</si>
  <si>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5;</t>
  </si>
  <si>
    <t>SONIA CAMILA GOMEZ MOSQUERA</t>
  </si>
  <si>
    <t>MOV01- CONTRATAR LA PRESTACION DE SERVICIOS DE PROFESIONAL ESPECIALIZADO EN ARAS DE FORTALECER LOS PROCESOS Y PROCEDIMIENTOS QUE SE ENCUENTRAN A CARGO DE LA SECRETARIA DE MOVILIDAD EN EL MARCO DEL PROYECTO  FORTALECIMIENTO DE LA SEGURIDAD VIAL PARA LA REGULACIÓN Y CONTROL DEL TRÁNSITO EN EL MUNICIPIO DE IBAGUÉ . DES 10;</t>
  </si>
  <si>
    <t>RODRIGUEZ CRIALES NELSA MILENA</t>
  </si>
  <si>
    <t>MOV01- CONTRATAR LA PRESTACION DE SERVICIOS DE PROFESIONAL  EN ARAS DE FORTALECER LOS PROCESOS Y PROCEDIMIENTOS QUE SE ENCUENTRAN A CARGO DE LA SECRETARIA DE MOVILIDAD EN EL MARCO DEL PROYECTO  FORTALECIMIENTO DE LA SEGURIDAD VIAL PARA LA REGULACIÓN Y CONTROL DEL TRÁNSITO EN EL MUNICIPIO DE IBAGUÉ . DES 11;</t>
  </si>
  <si>
    <t>MILENA  CEDENO POLANCO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</si>
  <si>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30;</t>
  </si>
  <si>
    <t>PAULA ANDREA GOMEZ BERNAL</t>
  </si>
  <si>
    <t>05/06/2023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</si>
  <si>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20;</t>
  </si>
  <si>
    <t>OSCAR ALONSO URBINA ARIAS</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</si>
  <si>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10;</t>
  </si>
  <si>
    <t>LUISA FERNANDA ACOSTA RESTREPO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</si>
  <si>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7;</t>
  </si>
  <si>
    <t>MARIA CAMILA SALAS RUEDA</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</si>
  <si>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14;</t>
  </si>
  <si>
    <t>DIANA MARIA PADILLA LEAL</t>
  </si>
  <si>
    <t>21/06/2023</t>
  </si>
  <si>
    <t>MOV01- CONTRATAR LA PRESTACION DE SERVICIOS DE PROFESIONAL ESPECIALIZADO EN ARAS DE FORTALECER LOS PROCESOS Y PROCEDIMIENTOS QUE SE ENCUENTRAN A CARGO DE LA SECRETARIA DE MOVILIDAD EN EL MARCO DEL PROYECTO  FORTALECIMIENTO DE LA SEGURIDAD VIAL PARA LA REGULACIÓN Y CONTROL DEL TRÁNSITO EN EL MUNICIPIO DE IBAGUÉ . DES 13;</t>
  </si>
  <si>
    <t>JUAN PABLO OVIEDO ROA</t>
  </si>
  <si>
    <t xml:space="preserve">campañas </t>
  </si>
  <si>
    <t>programa cultura ciudadana</t>
  </si>
  <si>
    <t>% ejecución financiera</t>
  </si>
  <si>
    <t>Programa de agentes de tránsito</t>
  </si>
  <si>
    <t>Implementar un centro de control de 
tránsito para el monitoreo de vías</t>
  </si>
  <si>
    <t>25/07/2023</t>
  </si>
  <si>
    <t>TRANSFERENCIA DE CAPITAL AL INSTITUTO DE FINANCIAMIENTO PROMOCIÓN Y DESARROLLO DE IBAGUÉ-INFIBAGUE PARA LA ADMINISTRACIÓN Y MANTENIMIENTO DEL SISTEMA PILOTO DE BICICLETAS DE USO COMPARTIDO EN EL MUNICIPIO DE IBAGUÉ 2023;</t>
  </si>
  <si>
    <t>INSTITUTO DE  FINANCIAMIENTO PROMOCION Y DESARROLLO DE IBAGUE INFIBAGUE</t>
  </si>
  <si>
    <t>25/08/2023</t>
  </si>
  <si>
    <t>MOV01- CONTRATAR LA PRESTACION DE SERVICIOS PROFESIONALES EN ARAS DE FORTALECER LOS PROCESOS, PROCEDIMIENTOS Y METAS QUE SE ENCUENTRAN A CARGO DE LA SECRETARIA DE MOVILIDAD DE LA CIUDAD DE IBAGUE, EN EL MARCO DEL PROYECTO  MODERNIZACIÓN TECNOLÓGICA PARA LA PRESTACIÓN DE SERVICIOS DE CALIDAD EN LA SECRETARÌA DE MOVILIDAD  TRAM 24;</t>
  </si>
  <si>
    <t>DAIRO JULIAN MACETA VANEGAS</t>
  </si>
  <si>
    <t>29/08/2023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</si>
  <si>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18;</t>
  </si>
  <si>
    <t>MARIA ANGELICA CALDERON VARGAS</t>
  </si>
  <si>
    <t>15/09/2023</t>
  </si>
  <si>
    <t>ADICION Y PRORROGA 001 CONTRATO 109 DEL 14 DE FEBRERO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3;</t>
  </si>
  <si>
    <t>OBJETO: ADICION Y PRORROGA 001 CONTRATO 108 DEL 14 DE FEBRERO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t>
  </si>
  <si>
    <t>ADICION Y PRORROGA 001 CONTRATO 110 DEL 14 DE FEBRERO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t>
  </si>
  <si>
    <t>07/07/2023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</si>
  <si>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19;</t>
  </si>
  <si>
    <t>OSCAR DANIEL MURILLO ERAZO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</si>
  <si>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SEM 4;</t>
  </si>
  <si>
    <t>JONATHAN DUVAN PRADA ALVAREZ</t>
  </si>
  <si>
    <t>14/07/2023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</si>
  <si>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16;</t>
  </si>
  <si>
    <t>DAVID SANTIAGO ANDRADE BOCANEGRA</t>
  </si>
  <si>
    <t>18/07/2023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</si>
  <si>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13;</t>
  </si>
  <si>
    <t>JIMENA PATRICIA JARAMILLO GUZMAN</t>
  </si>
  <si>
    <t>27/07/2023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</si>
  <si>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15;</t>
  </si>
  <si>
    <t>MARIA CAMILA MORENO SERNA</t>
  </si>
  <si>
    <t>31/07/2023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</si>
  <si>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3;</t>
  </si>
  <si>
    <t>JUAN JOSE CARDONA LOPEZ</t>
  </si>
  <si>
    <t>04/08/2023</t>
  </si>
  <si>
    <t>MOV01- CONTRATAR LA PRESTACION DE SERVICIOS PROFESIONAL EN ARAS DE FORTALECER LOS PROCESOS Y PROCEDIMIENTOS QUE SE ENCUENTRAN A CARGO DE LA SECRETARIA DE MOVILIDAD EN EL MARCO DEL PROYECTO  FORTALECIMIENTO DE LA SEGURIDAD VIAL PARA LA REGULACIÓN Y CONTROL DEL TRANSITO EN EL MUNICIPIO DE IBAGUÉ . DES 4;</t>
  </si>
  <si>
    <t>LAURA CAMILA PARRA VANEGAS</t>
  </si>
  <si>
    <t>09/08/2023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</si>
  <si>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2;</t>
  </si>
  <si>
    <t>MAYRA  ALEJANDRA RODRIGUEZ CASTRO</t>
  </si>
  <si>
    <t>15/08/2023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</si>
  <si>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1;</t>
  </si>
  <si>
    <t>LUZ ANGELICA BENJUMEA MENDEZ</t>
  </si>
  <si>
    <t>MOV01-CONTRATAR LA PRESTACION DE SERVICIOS DE PROFESIONAL EN ARAS DE FORTALECER LOS PROCESOS Y PROCEDIMIENTOS QUE SE ENCUENTRAN A CARGO DE LA SECRETARIA DE MOVILIDAD EN EL MARCO DEL PROYECTO  FORTALECIMIENTO DE LA SEGURIDAD VIAL PARA LA REGULACIÓN Y CONTROL DEL TRÁNSITO EN EL MUNICIPIO DE IBAGUE . DES 14;</t>
  </si>
  <si>
    <t>ANDRES MAURICIO SANCHEZ GUZMAN</t>
  </si>
  <si>
    <t>18/08/2023</t>
  </si>
  <si>
    <t>MOV01- CONTRATAR LA PRESTACION DE SERVICIOS DE PROFESIONAL EN ARAS DE FORTALECER LOS PROCESOS Y PROCEDIMIENTOS QUE SE ENCUENTRAN A CARGO DE LA SECRETARIA DE MOVILIDAD EN EL MARCO DEL PROYECTO  FORTALECIMIENTO DE LA SEGURIDAD VIAL PARA LA REGULACIÓN Y CONTROL DEL TRANSITO EN EL MUNICIPIO DE IBAGUÉ . DES 15;</t>
  </si>
  <si>
    <t>TATIANA ALEJANDRA CALDERON ARTEAGA</t>
  </si>
  <si>
    <t>22/08/2023</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</si>
  <si>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DES 18;</t>
  </si>
  <si>
    <t>DIANA ROCIO CABRERA GARZON</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</si>
  <si>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3;</t>
  </si>
  <si>
    <t>JUAN  FRANCISCO GOMEZ  CARDENAS</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</si>
  <si>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VFAT 2;</t>
  </si>
  <si>
    <t>NEDCY ALEJANDRA PEÑA OLARTE</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</si>
  <si>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3;</t>
  </si>
  <si>
    <t>LAURA FABIANA BOCANEGRA CONDE</t>
  </si>
  <si>
    <t>MOV01- CONTRATAR LA PRESTACION DE APOYOA LA GESTIÓN EN ARAS DE FORTALECER LOS PROCESOS Y PROCEDIMIENTOS QUE SE ENCUENTRAN A CARGO DE LA SECRETARIA DE MOVILIDAD EN EL MARCO DEL PROYECTO  FORTALECIMIENTO DE LA SEGURIDAD VIAL PARA LA REGULACIÓN YCONTROL DEL TRANSITO EN EL MUNICIPIO DE IBAGUÉ . DES 1;</t>
  </si>
  <si>
    <t>LUIS MIGUEL FONSECA  SANCHEZ</t>
  </si>
  <si>
    <t>30/08/2023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</si>
  <si>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14;</t>
  </si>
  <si>
    <t>SANDRA LILIANA  SERRANO FUENTES</t>
  </si>
  <si>
    <t>01/09/2023</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</si>
  <si>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6;</t>
  </si>
  <si>
    <t>LUISA MARIA VALDERRAMA SANCHEZ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</si>
  <si>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9;</t>
  </si>
  <si>
    <t>JOSE WILSON MORA BAUTISTA</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</si>
  <si>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4;</t>
  </si>
  <si>
    <t>CHRISTIAN ERNESTO PATIÑO RESTREPO</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</si>
  <si>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1;</t>
  </si>
  <si>
    <t>YESSICA DANIELA CARDOZO FERIA</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</si>
  <si>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5;</t>
  </si>
  <si>
    <t>ANDRES MAURICIO CARDENAS MONTOYA</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</si>
  <si>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28;</t>
  </si>
  <si>
    <t>LUIS ALFONSO GALINDO CELIS</t>
  </si>
  <si>
    <t>08/09/2023</t>
  </si>
  <si>
    <t>ADICION Y PRORROGA 001 CONTRATO 521 DEL 08 DE MARZO DE 2023 OBJETO:MOV01-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8;</t>
  </si>
  <si>
    <t>ADICION Y PRORROGA 001 CONTRATO 523 DEL 08 DE MARZO DE 2023 OBJETO:MOV01-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7;</t>
  </si>
  <si>
    <t>21/09/2023</t>
  </si>
  <si>
    <t>ADICION Y PRORROGA 001 CONTRATO 167 DEL 20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12;</t>
  </si>
  <si>
    <t>26/09/2023</t>
  </si>
  <si>
    <t>ADICION Y PRORROGA 001 CONTRATO 519 DEL 08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4;</t>
  </si>
  <si>
    <t>ADICION Y PRORROGA 001 CONTRATO 267 DEL 24 DE FEBRERO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24;</t>
  </si>
  <si>
    <t>ADICION Y PRORROGA 001 CONTRATO 269 DEL 24 DE FEBRERO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t>
  </si>
  <si>
    <t>ADICION Y PRORROGA 001 CONTRATO 281 DEL 24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5;</t>
  </si>
  <si>
    <t>ADICION Y PRORROGA 001 CONTRATO 268 DEL 24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2;</t>
  </si>
  <si>
    <t>ADICION Y PRORROGA 001 CONTRATO 270 DEL 24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6;</t>
  </si>
  <si>
    <t>ADICION Y PRORROGA 001 CONTRATO 1135 DEL 31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15;</t>
  </si>
  <si>
    <t>MOV 2- CONTRATAR LA PRESTACION DE SERVICIOS PROFESIONAL EN ARAS DE FORTALECER LOS PROCESOS Y PROCEDIMIENTOS QUE SE ENCUENTRAN A CARGO DE LA SECRETARIA DE MOVILIDAD EN EL MARCO DEL PROYECTO  FORTALECIMIENTO DE LA SEGURIDAD VIAL PARALA REGULACIÓN YCONTROL DEL TRÁNSITO EN EL MUNICIPIO DE IBAGUE . DES 1;</t>
  </si>
  <si>
    <t>28/09/2023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</si>
  <si>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32;</t>
  </si>
  <si>
    <t>LAURA  ESCOBAR DIAZ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</si>
  <si>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VFAT 3;</t>
  </si>
  <si>
    <t>ALBA LUCIA DIAZ RODRIGUEZ</t>
  </si>
  <si>
    <t>29/09/2023</t>
  </si>
  <si>
    <t>ADICION Y PRORROGA 001 CONTRATO 1008 DEL 29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11;</t>
  </si>
  <si>
    <t>ADICION Y PRORROGA 001 CONTRATO 1052 DEL 30 DE MARZO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4;</t>
  </si>
  <si>
    <t>PAGO DE ENERGIA PROPORCIONADA A LOS SEMAFOROS DEL MUNICIPIO DE IBAGUÉ POR PARTE DE LA SECRETARIA DE MOVILIDAD, DURANTE EL TIEMPO COMPRENDIDO ENTRE EL 02/MAY/2023 - 01/JUN/2023;</t>
  </si>
  <si>
    <t>21/07/2023</t>
  </si>
  <si>
    <t>PAGO DE ENERGIA PROPORCIONADA A LOS SEMAFOROS DEL MUNICIPIO DE IBAGUÉ POR PARTE DE LA SECRETARIA DE MOVILIDAD, DURANTE EL TIEMPO COMPRENDIDO ENTRE EL 02/JUN/2023 - 01/JUL/2023;</t>
  </si>
  <si>
    <t>PAGO DE ENERGIA PROPORCIONADA A LOS SEMAFOROS DEL MUNICIPIO DE IBAGUÉ POR PARTE DE LA SECRETARIA DE MOVILIDAD, DURANTE EL TIEMPO COMPRENDIDO ENTRE EL 02/JUL/2023 - 01/AGO/2023
;</t>
  </si>
  <si>
    <t>22/09/2023</t>
  </si>
  <si>
    <t>PAGO DE ENERGIA PROPORCIONADA A LOS SEMAFOROS DEL MUNICIPIO DE IBAGUÉ POR PARTE DE LA SECRETARIA DE MOVILIDAD, DURANTE EL TIEMPO COMPRENDIDO ENTRE EL 02/AGO/2023 - 01/SEP/2023;</t>
  </si>
  <si>
    <t>24/07/2023</t>
  </si>
  <si>
    <t>MOV01-CONTRATO DE OBRA A MONTO AGOTABLE PARA LA DEMARCACIÓN VIAL E INSTALACIÓN DE SEÑALES Y DISPOSITIVOS DE TRÁNSITO, EN LAS VÍAS Y PUNTOS CRÍTICOS  DE LA CIUDAD DE IBAGUÉ;</t>
  </si>
  <si>
    <t>GRUPO DELVA S.A.S</t>
  </si>
  <si>
    <t xml:space="preserve">MIGUEL EDUARDO SAAVEDRA PARRA
SECRETARIO DE MOVILIDAD </t>
  </si>
  <si>
    <t>FECHA DE  SEGUIMIENTO: SEPTIEMBRE 2023</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</si>
  <si>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</si>
  <si>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</si>
  <si>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</si>
  <si>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</si>
  <si>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</si>
  <si>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</si>
  <si>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r>
      <t xml:space="preserve">Objetivos: </t>
    </r>
    <r>
      <rPr>
        <sz val="12"/>
        <rFont val="Arial"/>
        <family val="2"/>
      </rPr>
      <t xml:space="preserve">Aumentar niveles de desarrollo en torno a una movilidad sostenible en la ciudad </t>
    </r>
  </si>
  <si>
    <r>
      <t>NOMBRE  DEL PROYECTO:</t>
    </r>
    <r>
      <rPr>
        <sz val="12"/>
        <rFont val="Arial"/>
        <family val="2"/>
      </rPr>
      <t xml:space="preserve"> </t>
    </r>
  </si>
  <si>
    <r>
      <t>CODIGO PRESUPUESTAL:      10303309                    RUBRO:</t>
    </r>
    <r>
      <rPr>
        <sz val="12"/>
        <rFont val="Arial"/>
        <family val="2"/>
      </rPr>
      <t xml:space="preserve">                </t>
    </r>
    <r>
      <rPr>
        <b/>
        <sz val="12"/>
        <rFont val="Arial"/>
        <family val="2"/>
      </rPr>
      <t>2.10.3.2.01.01.003.07.01 / 2.10.3.2.02.01.003 /2.10.3.2.02.01.004 / 2.10.3.2.02.02.005 / 2.10.3.2.02.02.005 / 2.10.3.2.02.02.006 / 2.10.3.2.02.02.008 / 2.10.3.2.02.02.008 / 2.10.3.2.02.02.009 / 2.10.3.2.02.02.009</t>
    </r>
  </si>
  <si>
    <r>
      <t>PROG</t>
    </r>
    <r>
      <rPr>
        <b/>
        <sz val="12"/>
        <rFont val="Arial"/>
        <family val="2"/>
      </rPr>
      <t xml:space="preserve">  EJEC</t>
    </r>
  </si>
  <si>
    <r>
      <t xml:space="preserve">META DE PRODUCTO No. 1 </t>
    </r>
    <r>
      <rPr>
        <sz val="12"/>
        <rFont val="Arial"/>
        <family val="2"/>
      </rPr>
      <t>Realizar 8 Campañas de seguridad vial</t>
    </r>
  </si>
  <si>
    <r>
      <t xml:space="preserve">MIGUEL EDUARDO SAAVEDRA PARRA
</t>
    </r>
    <r>
      <rPr>
        <sz val="12"/>
        <rFont val="Arial"/>
        <family val="2"/>
      </rPr>
      <t xml:space="preserve">SECRETARIO DE MOVILIDAD </t>
    </r>
  </si>
  <si>
    <r>
      <t xml:space="preserve">META DE PRODUCTO No. 2 </t>
    </r>
    <r>
      <rPr>
        <sz val="12"/>
        <rFont val="Arial"/>
        <family val="2"/>
      </rPr>
      <t>Implementar dispositivos para el control de tránsito a través de demarcación Horizontal y/o lineal</t>
    </r>
  </si>
  <si>
    <r>
      <t xml:space="preserve">META DE PRODUCTO No. 4 </t>
    </r>
    <r>
      <rPr>
        <sz val="12"/>
        <rFont val="Arial"/>
        <family val="2"/>
      </rPr>
      <t>Instalar 902 señales verticales nuevas</t>
    </r>
  </si>
  <si>
    <r>
      <t xml:space="preserve">META DE PRODUCTO No. 5 </t>
    </r>
    <r>
      <rPr>
        <sz val="12"/>
        <rFont val="Arial"/>
        <family val="2"/>
      </rPr>
      <t>Desarrollar una estrategia de articulación con centros de enseñanza de conducción, centros de evaluación de conductores e infractores y empresas de transporte público.</t>
    </r>
  </si>
  <si>
    <r>
      <t xml:space="preserve">META DE PRODUCTO No. 6  </t>
    </r>
    <r>
      <rPr>
        <sz val="12"/>
        <rFont val="Arial"/>
        <family val="2"/>
      </rPr>
      <t xml:space="preserve">Programa de apoyo a víctimas por accidente de tránsito VFAT </t>
    </r>
  </si>
  <si>
    <r>
      <t xml:space="preserve">META DE PRODUCTO No. 7  </t>
    </r>
    <r>
      <rPr>
        <sz val="12"/>
        <rFont val="Arial"/>
        <family val="2"/>
      </rPr>
      <t>Intervenir y/o mantener y/o modernizar intersecciones semaforizadas</t>
    </r>
  </si>
  <si>
    <r>
      <t xml:space="preserve">META DE PRODUCTO No. 8 </t>
    </r>
    <r>
      <rPr>
        <sz val="12"/>
        <rFont val="Arial"/>
        <family val="2"/>
      </rPr>
      <t xml:space="preserve"> Mantenimiento de 10 pasos peatonales</t>
    </r>
  </si>
  <si>
    <r>
      <t xml:space="preserve">META DE PRODUCTO No. 9 </t>
    </r>
    <r>
      <rPr>
        <sz val="12"/>
        <rFont val="Arial"/>
        <family val="2"/>
      </rPr>
      <t>Programa de educación vial y cultura ciudadana</t>
    </r>
  </si>
  <si>
    <r>
      <t>META DE PRODUCTO No. 10</t>
    </r>
    <r>
      <rPr>
        <sz val="12"/>
        <rFont val="Arial"/>
        <family val="2"/>
      </rPr>
      <t xml:space="preserve"> Implementar un centro de control de tránsito para el monitoreo de vías</t>
    </r>
  </si>
  <si>
    <r>
      <t xml:space="preserve">META DE PRODUCTO No. 11 </t>
    </r>
    <r>
      <rPr>
        <sz val="12"/>
        <rFont val="Arial"/>
        <family val="2"/>
      </rPr>
      <t>Estrategia para realizar operativos de control y de regulación de tránsito para mejorar la movilidad</t>
    </r>
  </si>
  <si>
    <r>
      <t xml:space="preserve">META DE PRODUCTO No. 12 </t>
    </r>
    <r>
      <rPr>
        <sz val="12"/>
        <rFont val="Arial"/>
        <family val="2"/>
      </rPr>
      <t>Aumentar en 30 el cuerpo de agentes de tránsito para la regulación del tránsito en la ciudad</t>
    </r>
  </si>
  <si>
    <r>
      <t xml:space="preserve">META DE PRODUCTO No. 13 </t>
    </r>
    <r>
      <rPr>
        <sz val="12"/>
        <rFont val="Arial"/>
        <family val="2"/>
      </rPr>
      <t>Programa de agentes de tránsito</t>
    </r>
  </si>
  <si>
    <r>
      <t xml:space="preserve">Objetivos: </t>
    </r>
    <r>
      <rPr>
        <sz val="12"/>
        <rFont val="Arial"/>
        <family val="2"/>
      </rPr>
      <t>Promover el desarrollo de un sistema de transporte público de calidad bajo criterios de seguridad, sostenibilidad, inclusión, eficiencia, accesibilidad, conectividad, confiabilidad y comodidad, que incentive el uso del transporte público por parte de ibaguereños y visitantes</t>
    </r>
  </si>
  <si>
    <r>
      <rPr>
        <b/>
        <sz val="12"/>
        <rFont val="Arial"/>
        <family val="2"/>
      </rPr>
      <t xml:space="preserve">CODIGO PRESUPUESTAL: </t>
    </r>
    <r>
      <rPr>
        <sz val="12"/>
        <rFont val="Arial"/>
        <family val="2"/>
      </rPr>
      <t xml:space="preserve">         10303301           </t>
    </r>
    <r>
      <rPr>
        <b/>
        <sz val="12"/>
        <rFont val="Arial"/>
        <family val="2"/>
      </rPr>
      <t xml:space="preserve"> RUBRO:    </t>
    </r>
    <r>
      <rPr>
        <sz val="12"/>
        <rFont val="Arial"/>
        <family val="2"/>
      </rPr>
      <t xml:space="preserve">         10303301197</t>
    </r>
  </si>
  <si>
    <r>
      <rPr>
        <b/>
        <sz val="12"/>
        <rFont val="Arial"/>
        <family val="2"/>
      </rPr>
      <t>META DE PRODUCTO No. 1:</t>
    </r>
    <r>
      <rPr>
        <sz val="12"/>
        <rFont val="Arial"/>
        <family val="2"/>
      </rPr>
      <t xml:space="preserve"> Diagnóstico para implementación de la NTC-ISO 39001 Sistema de Gestión de la Seguridad Vial</t>
    </r>
  </si>
  <si>
    <r>
      <rPr>
        <b/>
        <sz val="12"/>
        <rFont val="Arial"/>
        <family val="2"/>
      </rPr>
      <t>META DE PRODUCTO No. 2:</t>
    </r>
    <r>
      <rPr>
        <sz val="12"/>
        <rFont val="Arial"/>
        <family val="2"/>
      </rPr>
      <t>Formulación de la política pública integrada y sostenible de movilidad</t>
    </r>
  </si>
  <si>
    <r>
      <rPr>
        <b/>
        <sz val="12"/>
        <rFont val="Arial"/>
        <family val="2"/>
      </rPr>
      <t xml:space="preserve">FABIAN ALFONSO TINOCO CAMARGO
</t>
    </r>
    <r>
      <rPr>
        <sz val="12"/>
        <rFont val="Arial"/>
        <family val="2"/>
      </rPr>
      <t>DIRECTOR OPERATIV0 Y DE CONTROL AL TRANSITO</t>
    </r>
  </si>
  <si>
    <r>
      <t xml:space="preserve">Objetivos: </t>
    </r>
    <r>
      <rPr>
        <sz val="12"/>
        <rFont val="Arial"/>
        <family val="2"/>
      </rPr>
      <t>Eficiencia en la prestación de servicios en la secretaria de movilidad de Ibagué</t>
    </r>
  </si>
  <si>
    <r>
      <t>CODIGO PRESUPUESTAL:             10303301                      RUBRO:</t>
    </r>
    <r>
      <rPr>
        <sz val="12"/>
        <rFont val="Arial"/>
        <family val="2"/>
      </rPr>
      <t xml:space="preserve">               </t>
    </r>
    <r>
      <rPr>
        <b/>
        <sz val="12"/>
        <rFont val="Arial"/>
        <family val="2"/>
      </rPr>
      <t>2.10.3.2.02.01.003
2.10.3.2.02.01.004
2.10.3.2.02.02.008</t>
    </r>
  </si>
  <si>
    <r>
      <rPr>
        <b/>
        <sz val="12"/>
        <rFont val="Arial"/>
        <family val="2"/>
      </rPr>
      <t>META DE RESULTADO No. 1:</t>
    </r>
    <r>
      <rPr>
        <sz val="12"/>
        <rFont val="Arial"/>
        <family val="2"/>
      </rPr>
      <t xml:space="preserve"> Aumentar el nivel de satisfacción de los usuarios y ciudadanos respecto al funcionamiento de cada entidad.</t>
    </r>
  </si>
  <si>
    <r>
      <rPr>
        <b/>
        <sz val="12"/>
        <rFont val="Arial"/>
        <family val="2"/>
      </rPr>
      <t>META DE PRODUCTO No. 1:</t>
    </r>
    <r>
      <rPr>
        <sz val="12"/>
        <rFont val="Arial"/>
        <family val="2"/>
      </rPr>
      <t xml:space="preserve"> Plataforma tecnológica prestación remota del servicio</t>
    </r>
  </si>
  <si>
    <r>
      <rPr>
        <b/>
        <sz val="12"/>
        <rFont val="Arial"/>
        <family val="2"/>
      </rPr>
      <t>META DE PRODUCTO No. 2:</t>
    </r>
    <r>
      <rPr>
        <sz val="12"/>
        <rFont val="Arial"/>
        <family val="2"/>
      </rPr>
      <t xml:space="preserve">Estrategia para la optimización de los diferentes servicios que se ofrecen en la secretaria de movilidad </t>
    </r>
  </si>
  <si>
    <r>
      <rPr>
        <b/>
        <sz val="12"/>
        <rFont val="Arial"/>
        <family val="2"/>
      </rPr>
      <t>META DE PRODUCTO No. 3:</t>
    </r>
    <r>
      <rPr>
        <sz val="12"/>
        <rFont val="Arial"/>
        <family val="2"/>
      </rPr>
      <t xml:space="preserve">Archivo digital de la secretaria de Movilidad </t>
    </r>
  </si>
  <si>
    <r>
      <rPr>
        <b/>
        <sz val="12"/>
        <rFont val="Arial"/>
        <family val="2"/>
      </rPr>
      <t xml:space="preserve">Diley Vanessa Barrero Olaya 
</t>
    </r>
    <r>
      <rPr>
        <sz val="12"/>
        <rFont val="Arial"/>
        <family val="2"/>
      </rPr>
      <t>DIRECTORA TRAMITES Y SERVICIOS</t>
    </r>
  </si>
  <si>
    <r>
      <rPr>
        <b/>
        <sz val="12"/>
        <rFont val="Arial"/>
        <family val="2"/>
      </rPr>
      <t>META DE PRODUCTO No. 4:</t>
    </r>
    <r>
      <rPr>
        <sz val="12"/>
        <rFont val="Arial"/>
        <family val="2"/>
      </rPr>
      <t>Habilitar una plataforma tecnológica para la prestación de los servicios de tránsito y transporte e infraestructura vial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</si>
</sst>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164" formatCode="_ &quot;$&quot;\ * #,##0.00_ ;_ &quot;$&quot;\ * \-#,##0.00_ ;_ &quot;$&quot;\ * &quot;-&quot;??_ ;_ @_ "/>
    <numFmt numFmtId="165" formatCode="_-&quot;$&quot;* #,##0.00_-;\-&quot;$&quot;* #,##0.00_-;_-&quot;$&quot;* &quot;-&quot;??_-;_-@_-"/>
    <numFmt numFmtId="166" formatCode="_(* #,##0.00_);_(* \(#,##0.00\);_(* &quot;-&quot;??_);_(@_)"/>
    <numFmt numFmtId="167" formatCode="_ &quot;$&quot;\ * #,##0_ ;_ &quot;$&quot;\ * \-#,##0_ ;_ &quot;$&quot;\ * &quot;-&quot;??_ ;_ @_ "/>
    <numFmt numFmtId="168" formatCode="_ * #,##0.00_ ;_ * \-#,##0.00_ ;_ * &quot;-&quot;??_ ;_ @_ "/>
    <numFmt numFmtId="169" formatCode="_ * #,##0_ ;_ * \-#,##0_ ;_ * &quot;-&quot;??_ ;_ @_ "/>
    <numFmt numFmtId="170" formatCode="#,##0.0_);\(#,##0.0\)"/>
    <numFmt numFmtId="171" formatCode="0.0%"/>
    <numFmt numFmtId="172" formatCode="&quot;$&quot;\ #,##0"/>
    <numFmt numFmtId="173" formatCode="0.0"/>
    <numFmt numFmtId="174" formatCode="_(&quot;$&quot;\ * #,##0_);_(&quot;$&quot;\ * \(#,##0\);_(&quot;$&quot;\ * &quot;-&quot;??_);_(@_)"/>
    <numFmt numFmtId="175" formatCode="0.00000"/>
    <numFmt numFmtId="176" formatCode="&quot;$&quot;\ #,##0_);[Red]\(&quot;$&quot;\ #,##0\)"/>
    <numFmt numFmtId="177" formatCode="_(* #,##0_);_(* \(#,##0\);_(* &quot;-&quot;??_);_(@_)"/>
    <numFmt numFmtId="178" formatCode="_ * #,##0.0_ ;_ * \-#,##0.0_ ;_ * &quot;-&quot;??_ ;_ @_ "/>
    <numFmt numFmtId="179" formatCode="#,##0.00_ ;\-#,##0.00\ "/>
  </numFmts>
  <fonts count="30">
    <font>
      <sz val="11"/>
      <color theme="1"/>
      <name val="Calibri"/>
      <family val="2"/>
      <scheme val="minor"/>
    </font>
    <font>
      <sz val="11"/>
      <color theme="1"/>
      <name val="Calibri"/>
      <family val="2"/>
      <scheme val="minor"/>
    </font>
    <font>
      <sz val="10"/>
      <name val="Arial"/>
      <family val="2"/>
    </font>
    <font>
      <sz val="11"/>
      <name val="Arial"/>
      <family val="2"/>
    </font>
    <font>
      <sz val="16"/>
      <name val="Arial"/>
      <family val="2"/>
    </font>
    <font>
      <b/>
      <sz val="16"/>
      <name val="Arial"/>
      <family val="2"/>
    </font>
    <font>
      <b/>
      <sz val="11"/>
      <name val="Arial"/>
      <family val="2"/>
    </font>
    <font>
      <b/>
      <sz val="14"/>
      <name val="Arial"/>
      <family val="2"/>
    </font>
    <font>
      <sz val="14"/>
      <name val="Arial"/>
      <family val="2"/>
    </font>
    <font>
      <b/>
      <u/>
      <sz val="11"/>
      <name val="Arial"/>
      <family val="2"/>
    </font>
    <font>
      <sz val="12"/>
      <name val="Arial"/>
      <family val="2"/>
    </font>
    <font>
      <b/>
      <sz val="12"/>
      <name val="Arial MT"/>
    </font>
    <font>
      <b/>
      <sz val="19"/>
      <name val="Arial"/>
      <family val="2"/>
    </font>
    <font>
      <u/>
      <sz val="11"/>
      <color theme="10"/>
      <name val="Calibri"/>
      <family val="2"/>
      <scheme val="minor"/>
    </font>
    <font>
      <u/>
      <sz val="11"/>
      <name val="Arial"/>
      <family val="2"/>
    </font>
    <font>
      <sz val="10"/>
      <name val="Arial"/>
      <family val="2"/>
    </font>
    <font>
      <sz val="12"/>
      <name val="Arial MT"/>
    </font>
    <font>
      <b/>
      <sz val="9"/>
      <name val="Arial"/>
      <family val="2"/>
    </font>
    <font>
      <b/>
      <sz val="10"/>
      <name val="Arial"/>
      <family val="2"/>
    </font>
    <font>
      <sz val="11"/>
      <color theme="1"/>
      <name val="Arial"/>
      <family val="2"/>
    </font>
    <font>
      <b/>
      <sz val="11"/>
      <color theme="1"/>
      <name val="Arial"/>
      <family val="2"/>
    </font>
    <font>
      <sz val="10"/>
      <color theme="1"/>
      <name val="Arial"/>
      <family val="2"/>
    </font>
    <font>
      <b/>
      <sz val="10"/>
      <color theme="1"/>
      <name val="Arial"/>
      <family val="2"/>
    </font>
    <font>
      <sz val="9"/>
      <color theme="1"/>
      <name val="Arial"/>
      <family val="2"/>
    </font>
    <font>
      <b/>
      <sz val="12"/>
      <name val="Arial"/>
      <family val="2"/>
    </font>
    <font>
      <b/>
      <u/>
      <sz val="12"/>
      <name val="Arial"/>
      <family val="2"/>
    </font>
    <font>
      <u/>
      <sz val="12"/>
      <name val="Arial"/>
      <family val="2"/>
    </font>
    <font>
      <sz val="12"/>
      <color rgb="FF000000"/>
      <name val="Verdana"/>
      <family val="2"/>
    </font>
    <font>
      <b/>
      <sz val="12"/>
      <color rgb="FF000000"/>
      <name val="Verdana"/>
      <family val="2"/>
    </font>
    <font>
      <sz val="12"/>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68">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8">
    <xf numFmtId="0" fontId="0" fillId="0" borderId="0"/>
    <xf numFmtId="168"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66" fontId="1" fillId="0" borderId="0" applyFont="0" applyFill="0" applyBorder="0" applyAlignment="0" applyProtection="0"/>
    <xf numFmtId="0" fontId="13" fillId="0" borderId="0" applyNumberFormat="0" applyFill="0" applyBorder="0" applyAlignment="0" applyProtection="0"/>
    <xf numFmtId="0" fontId="15" fillId="0" borderId="0"/>
  </cellStyleXfs>
  <cellXfs count="918">
    <xf numFmtId="0" fontId="0" fillId="0" borderId="0" xfId="0"/>
    <xf numFmtId="0" fontId="3" fillId="0" borderId="1" xfId="4" applyFont="1" applyBorder="1"/>
    <xf numFmtId="0" fontId="6" fillId="0" borderId="9" xfId="4" applyFont="1" applyBorder="1"/>
    <xf numFmtId="0" fontId="3" fillId="0" borderId="0" xfId="4" applyFont="1"/>
    <xf numFmtId="0" fontId="3" fillId="0" borderId="10" xfId="4" applyFont="1" applyBorder="1"/>
    <xf numFmtId="0" fontId="6" fillId="0" borderId="19" xfId="4" applyFont="1" applyBorder="1"/>
    <xf numFmtId="0" fontId="3" fillId="0" borderId="19" xfId="4" applyFont="1" applyBorder="1"/>
    <xf numFmtId="2" fontId="6" fillId="0" borderId="19" xfId="4" applyNumberFormat="1" applyFont="1" applyBorder="1" applyAlignment="1">
      <alignment vertical="center"/>
    </xf>
    <xf numFmtId="0" fontId="7" fillId="0" borderId="27" xfId="4" applyFont="1" applyBorder="1"/>
    <xf numFmtId="2" fontId="6" fillId="0" borderId="0" xfId="4" applyNumberFormat="1" applyFont="1" applyAlignment="1">
      <alignment horizontal="center" vertical="center" wrapText="1"/>
    </xf>
    <xf numFmtId="0" fontId="7" fillId="0" borderId="23" xfId="4" applyFont="1" applyBorder="1" applyAlignment="1">
      <alignment vertical="center"/>
    </xf>
    <xf numFmtId="2" fontId="6" fillId="0" borderId="0" xfId="4" applyNumberFormat="1" applyFont="1" applyAlignment="1">
      <alignment horizontal="center" vertical="center"/>
    </xf>
    <xf numFmtId="0" fontId="3" fillId="0" borderId="0" xfId="4" applyFont="1" applyAlignment="1">
      <alignment horizontal="center"/>
    </xf>
    <xf numFmtId="0" fontId="7" fillId="0" borderId="27" xfId="4" applyFont="1" applyBorder="1" applyAlignment="1">
      <alignment horizontal="left" vertical="center"/>
    </xf>
    <xf numFmtId="2" fontId="7" fillId="0" borderId="30" xfId="4" applyNumberFormat="1" applyFont="1" applyBorder="1" applyAlignment="1">
      <alignment horizontal="center" vertical="center"/>
    </xf>
    <xf numFmtId="2" fontId="7" fillId="0" borderId="31" xfId="4" applyNumberFormat="1" applyFont="1" applyBorder="1" applyAlignment="1">
      <alignment horizontal="center" vertical="center"/>
    </xf>
    <xf numFmtId="2" fontId="3" fillId="0" borderId="0" xfId="4" applyNumberFormat="1" applyFont="1" applyAlignment="1">
      <alignment vertical="center" wrapText="1"/>
    </xf>
    <xf numFmtId="164" fontId="3" fillId="0" borderId="0" xfId="2" applyFont="1" applyBorder="1" applyAlignment="1" applyProtection="1">
      <alignment vertical="center"/>
    </xf>
    <xf numFmtId="2" fontId="3" fillId="0" borderId="0" xfId="4" applyNumberFormat="1" applyFont="1"/>
    <xf numFmtId="164" fontId="3" fillId="0" borderId="0" xfId="2" applyFont="1" applyBorder="1"/>
    <xf numFmtId="165" fontId="3" fillId="0" borderId="0" xfId="4" applyNumberFormat="1" applyFont="1"/>
    <xf numFmtId="0" fontId="7" fillId="0" borderId="25" xfId="4" applyFont="1" applyBorder="1" applyAlignment="1">
      <alignment vertical="center" wrapText="1"/>
    </xf>
    <xf numFmtId="0" fontId="7" fillId="0" borderId="25" xfId="4" applyFont="1" applyBorder="1" applyAlignment="1">
      <alignment vertical="top" wrapText="1"/>
    </xf>
    <xf numFmtId="2" fontId="3" fillId="0" borderId="0" xfId="4" applyNumberFormat="1" applyFont="1" applyAlignment="1">
      <alignment horizontal="left" vertical="center" wrapText="1"/>
    </xf>
    <xf numFmtId="0" fontId="7" fillId="0" borderId="27" xfId="4" applyFont="1" applyBorder="1" applyAlignment="1">
      <alignment vertical="top"/>
    </xf>
    <xf numFmtId="2" fontId="3" fillId="0" borderId="0" xfId="4" applyNumberFormat="1" applyFont="1" applyAlignment="1">
      <alignment vertical="center"/>
    </xf>
    <xf numFmtId="0" fontId="3" fillId="0" borderId="0" xfId="4" applyFont="1" applyAlignment="1">
      <alignment wrapText="1"/>
    </xf>
    <xf numFmtId="0" fontId="3" fillId="0" borderId="0" xfId="4" applyFont="1" applyAlignment="1">
      <alignment horizontal="left" wrapText="1"/>
    </xf>
    <xf numFmtId="0" fontId="6" fillId="0" borderId="37" xfId="4" applyFont="1" applyBorder="1" applyAlignment="1">
      <alignment horizontal="center" vertical="center"/>
    </xf>
    <xf numFmtId="10" fontId="6" fillId="0" borderId="37" xfId="3" applyNumberFormat="1" applyFont="1" applyBorder="1" applyAlignment="1">
      <alignment horizontal="center" vertical="center"/>
    </xf>
    <xf numFmtId="0" fontId="6" fillId="0" borderId="37" xfId="4" applyFont="1" applyBorder="1" applyAlignment="1">
      <alignment horizontal="center" vertical="center" wrapText="1"/>
    </xf>
    <xf numFmtId="0" fontId="3" fillId="0" borderId="8" xfId="4" applyFont="1" applyBorder="1" applyAlignment="1">
      <alignment horizontal="center" vertical="center"/>
    </xf>
    <xf numFmtId="1" fontId="10" fillId="0" borderId="33" xfId="4" applyNumberFormat="1" applyFont="1" applyBorder="1" applyAlignment="1">
      <alignment horizontal="center" vertical="center" wrapText="1"/>
    </xf>
    <xf numFmtId="167" fontId="3" fillId="0" borderId="33" xfId="2" applyNumberFormat="1" applyFont="1" applyBorder="1" applyAlignment="1" applyProtection="1">
      <alignment horizontal="center" vertical="center"/>
    </xf>
    <xf numFmtId="167" fontId="3" fillId="0" borderId="33" xfId="2" applyNumberFormat="1" applyFont="1" applyBorder="1" applyAlignment="1" applyProtection="1">
      <alignment vertical="center"/>
    </xf>
    <xf numFmtId="2" fontId="3" fillId="0" borderId="33" xfId="4" applyNumberFormat="1" applyFont="1" applyBorder="1" applyAlignment="1">
      <alignment vertical="center"/>
    </xf>
    <xf numFmtId="2" fontId="3" fillId="0" borderId="33" xfId="3" applyNumberFormat="1" applyFont="1" applyBorder="1" applyAlignment="1" applyProtection="1">
      <alignment vertical="center"/>
    </xf>
    <xf numFmtId="14" fontId="3" fillId="0" borderId="33" xfId="4" applyNumberFormat="1" applyFont="1" applyBorder="1" applyAlignment="1">
      <alignment vertical="center"/>
    </xf>
    <xf numFmtId="164" fontId="3" fillId="0" borderId="0" xfId="4" applyNumberFormat="1" applyFont="1"/>
    <xf numFmtId="0" fontId="3" fillId="0" borderId="43" xfId="4" applyFont="1" applyBorder="1" applyAlignment="1">
      <alignment horizontal="center" vertical="center"/>
    </xf>
    <xf numFmtId="1" fontId="10" fillId="0" borderId="37" xfId="4" applyNumberFormat="1" applyFont="1" applyBorder="1" applyAlignment="1">
      <alignment horizontal="center" vertical="center" wrapText="1"/>
    </xf>
    <xf numFmtId="2" fontId="3" fillId="0" borderId="37" xfId="4" applyNumberFormat="1" applyFont="1" applyBorder="1" applyAlignment="1">
      <alignment vertical="center"/>
    </xf>
    <xf numFmtId="2" fontId="3" fillId="0" borderId="37" xfId="3" applyNumberFormat="1" applyFont="1" applyBorder="1" applyAlignment="1" applyProtection="1">
      <alignment vertical="center"/>
    </xf>
    <xf numFmtId="0" fontId="3" fillId="0" borderId="34" xfId="4" applyFont="1" applyBorder="1" applyAlignment="1">
      <alignment horizontal="center" vertical="center"/>
    </xf>
    <xf numFmtId="0" fontId="6" fillId="0" borderId="34" xfId="4" applyFont="1" applyBorder="1" applyAlignment="1">
      <alignment horizontal="center" vertical="center" wrapText="1"/>
    </xf>
    <xf numFmtId="0" fontId="3" fillId="0" borderId="34" xfId="4" applyFont="1" applyBorder="1" applyAlignment="1">
      <alignment horizontal="center" vertical="center" wrapText="1"/>
    </xf>
    <xf numFmtId="167" fontId="6" fillId="0" borderId="33" xfId="2" applyNumberFormat="1" applyFont="1" applyBorder="1" applyAlignment="1">
      <alignment horizontal="center" vertical="center" wrapText="1"/>
    </xf>
    <xf numFmtId="2" fontId="3" fillId="0" borderId="34" xfId="4" applyNumberFormat="1" applyFont="1" applyBorder="1" applyAlignment="1">
      <alignment vertical="center"/>
    </xf>
    <xf numFmtId="169" fontId="3" fillId="0" borderId="34" xfId="1" applyNumberFormat="1" applyFont="1" applyBorder="1" applyAlignment="1" applyProtection="1">
      <alignment vertical="center"/>
    </xf>
    <xf numFmtId="39" fontId="3" fillId="0" borderId="34" xfId="4" applyNumberFormat="1" applyFont="1" applyBorder="1" applyAlignment="1">
      <alignment vertical="center"/>
    </xf>
    <xf numFmtId="0" fontId="3" fillId="0" borderId="37" xfId="4" applyFont="1" applyBorder="1" applyAlignment="1">
      <alignment horizontal="center" vertical="center"/>
    </xf>
    <xf numFmtId="2" fontId="6" fillId="0" borderId="37" xfId="4" applyNumberFormat="1" applyFont="1" applyBorder="1" applyAlignment="1">
      <alignment vertical="center"/>
    </xf>
    <xf numFmtId="10" fontId="3" fillId="0" borderId="37" xfId="3" applyNumberFormat="1" applyFont="1" applyBorder="1" applyAlignment="1" applyProtection="1">
      <alignment vertical="center"/>
    </xf>
    <xf numFmtId="39" fontId="3" fillId="0" borderId="37" xfId="4" applyNumberFormat="1" applyFont="1" applyBorder="1" applyAlignment="1">
      <alignment vertical="center"/>
    </xf>
    <xf numFmtId="0" fontId="3" fillId="0" borderId="0" xfId="4" applyFont="1" applyAlignment="1">
      <alignment horizontal="left" vertical="center"/>
    </xf>
    <xf numFmtId="170" fontId="3" fillId="0" borderId="0" xfId="4" applyNumberFormat="1" applyFont="1"/>
    <xf numFmtId="2" fontId="6" fillId="0" borderId="0" xfId="4" applyNumberFormat="1" applyFont="1"/>
    <xf numFmtId="10" fontId="3" fillId="0" borderId="0" xfId="3" applyNumberFormat="1" applyFont="1" applyBorder="1" applyProtection="1"/>
    <xf numFmtId="39" fontId="3" fillId="0" borderId="0" xfId="4" applyNumberFormat="1" applyFont="1"/>
    <xf numFmtId="39" fontId="3" fillId="0" borderId="19" xfId="4" applyNumberFormat="1" applyFont="1" applyBorder="1"/>
    <xf numFmtId="170" fontId="6" fillId="0" borderId="47" xfId="4" applyNumberFormat="1" applyFont="1" applyBorder="1" applyAlignment="1">
      <alignment vertical="center"/>
    </xf>
    <xf numFmtId="170" fontId="3" fillId="0" borderId="51" xfId="4" applyNumberFormat="1" applyFont="1" applyBorder="1" applyAlignment="1">
      <alignment vertical="top"/>
    </xf>
    <xf numFmtId="0" fontId="3" fillId="0" borderId="34" xfId="4" applyFont="1" applyBorder="1" applyAlignment="1">
      <alignment horizontal="left" vertical="center"/>
    </xf>
    <xf numFmtId="9" fontId="3" fillId="0" borderId="12" xfId="3" applyFont="1" applyBorder="1" applyAlignment="1">
      <alignment vertical="top"/>
    </xf>
    <xf numFmtId="0" fontId="12" fillId="0" borderId="22" xfId="4" applyFont="1" applyBorder="1" applyAlignment="1">
      <alignment vertical="center"/>
    </xf>
    <xf numFmtId="0" fontId="3" fillId="0" borderId="30" xfId="4" applyFont="1" applyBorder="1" applyAlignment="1">
      <alignment horizontal="left" vertical="center"/>
    </xf>
    <xf numFmtId="0" fontId="12" fillId="0" borderId="29" xfId="4" applyFont="1" applyBorder="1" applyAlignment="1">
      <alignment vertical="center"/>
    </xf>
    <xf numFmtId="37" fontId="3" fillId="0" borderId="12" xfId="4" applyNumberFormat="1" applyFont="1" applyBorder="1" applyAlignment="1">
      <alignment horizontal="right" vertical="top"/>
    </xf>
    <xf numFmtId="0" fontId="3" fillId="2" borderId="10" xfId="4" applyFont="1" applyFill="1" applyBorder="1"/>
    <xf numFmtId="0" fontId="3" fillId="2" borderId="54" xfId="4" applyFont="1" applyFill="1" applyBorder="1"/>
    <xf numFmtId="0" fontId="3" fillId="0" borderId="56" xfId="4" applyFont="1" applyBorder="1"/>
    <xf numFmtId="0" fontId="3" fillId="0" borderId="0" xfId="4" applyFont="1" applyAlignment="1">
      <alignment horizontal="left" vertical="top" wrapText="1"/>
    </xf>
    <xf numFmtId="10" fontId="3" fillId="0" borderId="0" xfId="3" applyNumberFormat="1" applyFont="1" applyBorder="1"/>
    <xf numFmtId="0" fontId="6" fillId="0" borderId="13" xfId="4" applyFont="1" applyBorder="1" applyAlignment="1">
      <alignment horizontal="left" vertical="top" wrapText="1"/>
    </xf>
    <xf numFmtId="10" fontId="3" fillId="0" borderId="0" xfId="3" applyNumberFormat="1" applyFont="1"/>
    <xf numFmtId="3" fontId="3" fillId="2" borderId="0" xfId="4" applyNumberFormat="1" applyFont="1" applyFill="1" applyAlignment="1">
      <alignment horizontal="center" vertical="center"/>
    </xf>
    <xf numFmtId="14" fontId="3" fillId="2" borderId="0" xfId="4" applyNumberFormat="1" applyFont="1" applyFill="1" applyAlignment="1">
      <alignment horizontal="center" vertical="center"/>
    </xf>
    <xf numFmtId="3" fontId="3" fillId="2" borderId="0" xfId="4" applyNumberFormat="1" applyFont="1" applyFill="1" applyAlignment="1">
      <alignment horizontal="center" vertical="center" wrapText="1"/>
    </xf>
    <xf numFmtId="1" fontId="3" fillId="2" borderId="0" xfId="4" applyNumberFormat="1" applyFont="1" applyFill="1" applyAlignment="1">
      <alignment horizontal="center" vertical="center" wrapText="1"/>
    </xf>
    <xf numFmtId="0" fontId="3" fillId="0" borderId="0" xfId="4" applyFont="1" applyAlignment="1">
      <alignment horizontal="center" vertical="center"/>
    </xf>
    <xf numFmtId="14" fontId="3" fillId="0" borderId="0" xfId="4" applyNumberFormat="1" applyFont="1" applyAlignment="1">
      <alignment horizontal="center" vertical="center"/>
    </xf>
    <xf numFmtId="3" fontId="3" fillId="0" borderId="0" xfId="4" applyNumberFormat="1" applyFont="1" applyAlignment="1">
      <alignment horizontal="center" vertical="center" wrapText="1"/>
    </xf>
    <xf numFmtId="1" fontId="3" fillId="0" borderId="0" xfId="4" applyNumberFormat="1" applyFont="1" applyAlignment="1">
      <alignment horizontal="center" vertical="center" wrapText="1"/>
    </xf>
    <xf numFmtId="0" fontId="3" fillId="0" borderId="0" xfId="4" applyFont="1" applyAlignment="1">
      <alignment horizontal="center" vertical="center" wrapText="1"/>
    </xf>
    <xf numFmtId="172" fontId="3" fillId="0" borderId="0" xfId="4" applyNumberFormat="1" applyFont="1" applyAlignment="1">
      <alignment horizontal="center" vertical="center" wrapText="1"/>
    </xf>
    <xf numFmtId="14" fontId="3" fillId="0" borderId="0" xfId="4" applyNumberFormat="1" applyFont="1" applyAlignment="1">
      <alignment horizontal="center" vertical="center" wrapText="1"/>
    </xf>
    <xf numFmtId="3" fontId="14" fillId="0" borderId="0" xfId="6" applyNumberFormat="1" applyFont="1" applyFill="1" applyBorder="1" applyAlignment="1">
      <alignment horizontal="center" vertical="center" wrapText="1"/>
    </xf>
    <xf numFmtId="3" fontId="3" fillId="3" borderId="0" xfId="4" applyNumberFormat="1" applyFont="1" applyFill="1" applyAlignment="1">
      <alignment horizontal="center" vertical="center"/>
    </xf>
    <xf numFmtId="3" fontId="3" fillId="4" borderId="0" xfId="4" applyNumberFormat="1" applyFont="1" applyFill="1" applyAlignment="1">
      <alignment horizontal="center" vertical="center"/>
    </xf>
    <xf numFmtId="14" fontId="3" fillId="4" borderId="0" xfId="4" applyNumberFormat="1" applyFont="1" applyFill="1" applyAlignment="1">
      <alignment horizontal="center" vertical="center"/>
    </xf>
    <xf numFmtId="3" fontId="3" fillId="4" borderId="0" xfId="4" applyNumberFormat="1" applyFont="1" applyFill="1" applyAlignment="1">
      <alignment horizontal="center" vertical="center" wrapText="1"/>
    </xf>
    <xf numFmtId="1" fontId="3" fillId="4" borderId="0" xfId="4" applyNumberFormat="1" applyFont="1" applyFill="1" applyAlignment="1">
      <alignment horizontal="center" vertical="center" wrapText="1"/>
    </xf>
    <xf numFmtId="172" fontId="3" fillId="4" borderId="0" xfId="4" applyNumberFormat="1" applyFont="1" applyFill="1" applyAlignment="1">
      <alignment horizontal="center" vertical="center" wrapText="1"/>
    </xf>
    <xf numFmtId="14" fontId="3" fillId="4" borderId="0" xfId="4" applyNumberFormat="1" applyFont="1" applyFill="1" applyAlignment="1">
      <alignment horizontal="center" vertical="center" wrapText="1"/>
    </xf>
    <xf numFmtId="3" fontId="14" fillId="4" borderId="0" xfId="6" applyNumberFormat="1" applyFont="1" applyFill="1" applyBorder="1" applyAlignment="1">
      <alignment horizontal="center" vertical="center"/>
    </xf>
    <xf numFmtId="0" fontId="3" fillId="4" borderId="0" xfId="4" applyFont="1" applyFill="1" applyAlignment="1">
      <alignment horizontal="center" vertical="center"/>
    </xf>
    <xf numFmtId="0" fontId="3" fillId="3" borderId="0" xfId="4" applyFont="1" applyFill="1" applyAlignment="1">
      <alignment horizontal="center" vertical="center" wrapText="1"/>
    </xf>
    <xf numFmtId="0" fontId="3" fillId="4" borderId="0" xfId="4" applyFont="1" applyFill="1" applyAlignment="1">
      <alignment horizontal="center" vertical="center" wrapText="1"/>
    </xf>
    <xf numFmtId="14" fontId="3" fillId="3" borderId="0" xfId="4" applyNumberFormat="1" applyFont="1" applyFill="1" applyAlignment="1">
      <alignment horizontal="center" vertical="center" wrapText="1"/>
    </xf>
    <xf numFmtId="3" fontId="3" fillId="3" borderId="0" xfId="4" applyNumberFormat="1" applyFont="1" applyFill="1" applyAlignment="1">
      <alignment horizontal="center" vertical="center" wrapText="1"/>
    </xf>
    <xf numFmtId="1" fontId="3" fillId="3" borderId="0" xfId="4" applyNumberFormat="1" applyFont="1" applyFill="1" applyAlignment="1">
      <alignment horizontal="center" vertical="center" wrapText="1"/>
    </xf>
    <xf numFmtId="0" fontId="3" fillId="3" borderId="0" xfId="4" applyFont="1" applyFill="1" applyAlignment="1">
      <alignment horizontal="center" vertical="center"/>
    </xf>
    <xf numFmtId="14" fontId="3" fillId="3" borderId="0" xfId="4" applyNumberFormat="1" applyFont="1" applyFill="1" applyAlignment="1">
      <alignment horizontal="center" vertical="center"/>
    </xf>
    <xf numFmtId="3" fontId="3" fillId="3" borderId="0" xfId="4" applyNumberFormat="1" applyFont="1" applyFill="1" applyAlignment="1">
      <alignment vertical="center"/>
    </xf>
    <xf numFmtId="14" fontId="3" fillId="3" borderId="0" xfId="4" applyNumberFormat="1" applyFont="1" applyFill="1" applyAlignment="1">
      <alignment vertical="center"/>
    </xf>
    <xf numFmtId="0" fontId="3" fillId="3" borderId="0" xfId="4" applyFont="1" applyFill="1" applyAlignment="1">
      <alignment vertical="center"/>
    </xf>
    <xf numFmtId="3" fontId="3" fillId="0" borderId="0" xfId="4" applyNumberFormat="1" applyFont="1"/>
    <xf numFmtId="164" fontId="3" fillId="0" borderId="0" xfId="2" applyFont="1" applyFill="1" applyBorder="1" applyAlignment="1" applyProtection="1">
      <alignment vertical="center"/>
    </xf>
    <xf numFmtId="9" fontId="3" fillId="2" borderId="15" xfId="3" applyFont="1" applyFill="1" applyBorder="1" applyAlignment="1">
      <alignment horizontal="right" vertical="top"/>
    </xf>
    <xf numFmtId="1" fontId="10" fillId="2" borderId="37" xfId="4" applyNumberFormat="1" applyFont="1" applyFill="1" applyBorder="1" applyAlignment="1">
      <alignment horizontal="center" vertical="center" wrapText="1"/>
    </xf>
    <xf numFmtId="0" fontId="19" fillId="0" borderId="0" xfId="0" applyFont="1"/>
    <xf numFmtId="167" fontId="19" fillId="0" borderId="0" xfId="2" applyNumberFormat="1" applyFont="1"/>
    <xf numFmtId="0" fontId="20" fillId="0" borderId="30" xfId="0" applyFont="1" applyBorder="1"/>
    <xf numFmtId="167" fontId="20" fillId="0" borderId="30" xfId="2" applyNumberFormat="1" applyFont="1" applyBorder="1"/>
    <xf numFmtId="0" fontId="19" fillId="4" borderId="30" xfId="0" applyFont="1" applyFill="1" applyBorder="1"/>
    <xf numFmtId="167" fontId="19" fillId="4" borderId="30" xfId="2" applyNumberFormat="1" applyFont="1" applyFill="1" applyBorder="1"/>
    <xf numFmtId="0" fontId="19" fillId="6" borderId="30" xfId="0" applyFont="1" applyFill="1" applyBorder="1"/>
    <xf numFmtId="167" fontId="19" fillId="6" borderId="30" xfId="2" applyNumberFormat="1" applyFont="1" applyFill="1" applyBorder="1"/>
    <xf numFmtId="0" fontId="19" fillId="7" borderId="30" xfId="0" applyFont="1" applyFill="1" applyBorder="1"/>
    <xf numFmtId="167" fontId="19" fillId="7" borderId="30" xfId="2" applyNumberFormat="1" applyFont="1" applyFill="1" applyBorder="1"/>
    <xf numFmtId="0" fontId="19" fillId="8" borderId="30" xfId="0" applyFont="1" applyFill="1" applyBorder="1"/>
    <xf numFmtId="167" fontId="19" fillId="8" borderId="30" xfId="2" applyNumberFormat="1" applyFont="1" applyFill="1" applyBorder="1"/>
    <xf numFmtId="2" fontId="18" fillId="0" borderId="30" xfId="4" applyNumberFormat="1" applyFont="1" applyBorder="1" applyAlignment="1">
      <alignment horizontal="center" vertical="center" wrapText="1"/>
    </xf>
    <xf numFmtId="2" fontId="18" fillId="0" borderId="30" xfId="4" applyNumberFormat="1" applyFont="1" applyBorder="1" applyAlignment="1">
      <alignment vertical="center" wrapText="1"/>
    </xf>
    <xf numFmtId="167" fontId="18" fillId="0" borderId="30" xfId="2" applyNumberFormat="1" applyFont="1" applyBorder="1" applyAlignment="1">
      <alignment horizontal="center" vertical="center" wrapText="1"/>
    </xf>
    <xf numFmtId="167" fontId="18" fillId="0" borderId="30" xfId="2" applyNumberFormat="1" applyFont="1" applyBorder="1" applyAlignment="1">
      <alignment horizontal="center" vertical="center"/>
    </xf>
    <xf numFmtId="0" fontId="21" fillId="0" borderId="0" xfId="0" applyFont="1"/>
    <xf numFmtId="0" fontId="21" fillId="0" borderId="30" xfId="0" applyFont="1" applyBorder="1"/>
    <xf numFmtId="167" fontId="21" fillId="0" borderId="30" xfId="2" applyNumberFormat="1" applyFont="1" applyBorder="1"/>
    <xf numFmtId="167" fontId="22" fillId="4" borderId="30" xfId="2" applyNumberFormat="1" applyFont="1" applyFill="1" applyBorder="1"/>
    <xf numFmtId="0" fontId="21" fillId="0" borderId="30" xfId="0" applyFont="1" applyBorder="1" applyAlignment="1">
      <alignment horizontal="center" vertical="center" wrapText="1"/>
    </xf>
    <xf numFmtId="0" fontId="21" fillId="0" borderId="30" xfId="0" applyFont="1" applyBorder="1" applyAlignment="1">
      <alignment vertical="center" wrapText="1"/>
    </xf>
    <xf numFmtId="0" fontId="21" fillId="0" borderId="30" xfId="0" applyFont="1" applyBorder="1" applyAlignment="1">
      <alignment vertical="center"/>
    </xf>
    <xf numFmtId="0" fontId="21" fillId="0" borderId="30" xfId="0" applyFont="1" applyBorder="1" applyAlignment="1">
      <alignment horizontal="center" vertical="center"/>
    </xf>
    <xf numFmtId="0" fontId="21" fillId="0" borderId="0" xfId="0" applyFont="1" applyAlignment="1">
      <alignment vertical="center"/>
    </xf>
    <xf numFmtId="2" fontId="2" fillId="0" borderId="30" xfId="4" applyNumberFormat="1" applyBorder="1" applyAlignment="1">
      <alignment horizontal="center" vertical="center" wrapText="1"/>
    </xf>
    <xf numFmtId="2" fontId="2" fillId="0" borderId="30" xfId="4" applyNumberFormat="1" applyBorder="1" applyAlignment="1">
      <alignment vertical="center" wrapText="1"/>
    </xf>
    <xf numFmtId="167" fontId="2" fillId="0" borderId="30" xfId="2" applyNumberFormat="1" applyFont="1" applyBorder="1" applyAlignment="1">
      <alignment horizontal="center" vertical="center" wrapText="1"/>
    </xf>
    <xf numFmtId="167" fontId="2" fillId="0" borderId="30" xfId="2" applyNumberFormat="1" applyFont="1" applyBorder="1" applyAlignment="1">
      <alignment horizontal="center" vertical="center"/>
    </xf>
    <xf numFmtId="0" fontId="20" fillId="4" borderId="57" xfId="0" applyFont="1" applyFill="1" applyBorder="1" applyAlignment="1">
      <alignment horizontal="center" wrapText="1"/>
    </xf>
    <xf numFmtId="0" fontId="19" fillId="0" borderId="33" xfId="0" applyFont="1" applyBorder="1" applyAlignment="1">
      <alignment wrapText="1"/>
    </xf>
    <xf numFmtId="0" fontId="19" fillId="0" borderId="30" xfId="0" applyFont="1" applyBorder="1" applyAlignment="1">
      <alignment horizontal="center" wrapText="1"/>
    </xf>
    <xf numFmtId="0" fontId="19" fillId="0" borderId="30" xfId="0" applyFont="1" applyBorder="1" applyAlignment="1">
      <alignment wrapText="1"/>
    </xf>
    <xf numFmtId="0" fontId="19" fillId="0" borderId="37" xfId="0" applyFont="1" applyBorder="1" applyAlignment="1">
      <alignment wrapText="1"/>
    </xf>
    <xf numFmtId="0" fontId="19" fillId="0" borderId="57" xfId="0" applyFont="1" applyBorder="1" applyAlignment="1">
      <alignment wrapText="1"/>
    </xf>
    <xf numFmtId="0" fontId="19" fillId="0" borderId="33" xfId="0" applyFont="1" applyBorder="1" applyAlignment="1">
      <alignment vertical="center" wrapText="1"/>
    </xf>
    <xf numFmtId="0" fontId="19" fillId="0" borderId="37" xfId="0" applyFont="1" applyBorder="1" applyAlignment="1">
      <alignment vertical="center" wrapText="1"/>
    </xf>
    <xf numFmtId="2" fontId="17" fillId="0" borderId="30" xfId="4" applyNumberFormat="1" applyFont="1" applyBorder="1" applyAlignment="1">
      <alignment vertical="center" wrapText="1"/>
    </xf>
    <xf numFmtId="0" fontId="23" fillId="0" borderId="30" xfId="0" applyFont="1" applyBorder="1" applyAlignment="1">
      <alignment wrapText="1"/>
    </xf>
    <xf numFmtId="0" fontId="23" fillId="0" borderId="0" xfId="0" applyFont="1" applyAlignment="1">
      <alignment wrapText="1"/>
    </xf>
    <xf numFmtId="0" fontId="19" fillId="0" borderId="0" xfId="0" applyFont="1" applyAlignment="1">
      <alignment vertical="center" wrapText="1"/>
    </xf>
    <xf numFmtId="0" fontId="23" fillId="0" borderId="30" xfId="0" applyFont="1" applyBorder="1" applyAlignment="1">
      <alignment vertical="center" wrapText="1"/>
    </xf>
    <xf numFmtId="167" fontId="21" fillId="0" borderId="30" xfId="2" applyNumberFormat="1" applyFont="1" applyBorder="1" applyAlignment="1">
      <alignment vertical="center"/>
    </xf>
    <xf numFmtId="0" fontId="19" fillId="0" borderId="0" xfId="0" applyFont="1" applyAlignment="1">
      <alignment horizontal="center" vertical="center" wrapText="1"/>
    </xf>
    <xf numFmtId="0" fontId="19" fillId="0" borderId="29" xfId="0" applyFont="1" applyBorder="1" applyAlignment="1">
      <alignment horizontal="center" wrapText="1"/>
    </xf>
    <xf numFmtId="0" fontId="19" fillId="0" borderId="58" xfId="0" applyFont="1" applyBorder="1" applyAlignment="1">
      <alignment wrapText="1"/>
    </xf>
    <xf numFmtId="0" fontId="19" fillId="0" borderId="0" xfId="0" applyFont="1" applyAlignment="1">
      <alignment wrapText="1"/>
    </xf>
    <xf numFmtId="167" fontId="19" fillId="0" borderId="30" xfId="2" applyNumberFormat="1" applyFont="1" applyBorder="1" applyAlignment="1">
      <alignment wrapText="1"/>
    </xf>
    <xf numFmtId="0" fontId="21" fillId="0" borderId="5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34" xfId="0" applyFont="1" applyBorder="1" applyAlignment="1">
      <alignment horizontal="center" vertical="center" wrapText="1"/>
    </xf>
    <xf numFmtId="167" fontId="6" fillId="0" borderId="33" xfId="2" applyNumberFormat="1" applyFont="1" applyFill="1" applyBorder="1" applyAlignment="1">
      <alignment horizontal="center" vertical="center" wrapText="1"/>
    </xf>
    <xf numFmtId="172" fontId="3" fillId="0" borderId="33" xfId="4" applyNumberFormat="1" applyFont="1" applyBorder="1" applyAlignment="1">
      <alignment vertical="center"/>
    </xf>
    <xf numFmtId="0" fontId="7" fillId="0" borderId="20" xfId="4" applyFont="1" applyBorder="1" applyAlignment="1">
      <alignment horizontal="center" vertical="center" wrapText="1"/>
    </xf>
    <xf numFmtId="0" fontId="7" fillId="0" borderId="21" xfId="4" applyFont="1" applyBorder="1" applyAlignment="1">
      <alignment horizontal="center" vertical="center" wrapText="1"/>
    </xf>
    <xf numFmtId="0" fontId="7" fillId="0" borderId="12" xfId="4" applyFont="1" applyBorder="1" applyAlignment="1">
      <alignment horizontal="center" vertical="center" wrapText="1"/>
    </xf>
    <xf numFmtId="0" fontId="7" fillId="0" borderId="13" xfId="4" applyFont="1" applyBorder="1" applyAlignment="1">
      <alignment horizontal="center" vertical="center" wrapText="1"/>
    </xf>
    <xf numFmtId="2" fontId="3" fillId="0" borderId="0" xfId="4" applyNumberFormat="1" applyFont="1" applyAlignment="1">
      <alignment horizontal="left" vertical="center" wrapText="1"/>
    </xf>
    <xf numFmtId="0" fontId="4" fillId="0" borderId="30" xfId="4" applyFont="1" applyBorder="1" applyAlignment="1">
      <alignment horizontal="center" vertical="center" wrapText="1"/>
    </xf>
    <xf numFmtId="0" fontId="6" fillId="2" borderId="10" xfId="4" applyFont="1" applyFill="1" applyBorder="1" applyAlignment="1">
      <alignment horizontal="left" vertical="top" wrapText="1"/>
    </xf>
    <xf numFmtId="0" fontId="6" fillId="2" borderId="0" xfId="4" applyFont="1" applyFill="1" applyAlignment="1">
      <alignment horizontal="left" vertical="top" wrapText="1"/>
    </xf>
    <xf numFmtId="0" fontId="6" fillId="2" borderId="19" xfId="4" applyFont="1" applyFill="1" applyBorder="1" applyAlignment="1">
      <alignment horizontal="left" vertical="top" wrapText="1"/>
    </xf>
    <xf numFmtId="0" fontId="6" fillId="2" borderId="54" xfId="4" applyFont="1" applyFill="1" applyBorder="1" applyAlignment="1">
      <alignment horizontal="left" vertical="top" wrapText="1"/>
    </xf>
    <xf numFmtId="0" fontId="6" fillId="2" borderId="55" xfId="4" applyFont="1" applyFill="1" applyBorder="1" applyAlignment="1">
      <alignment horizontal="left" vertical="top" wrapText="1"/>
    </xf>
    <xf numFmtId="0" fontId="6" fillId="2" borderId="56" xfId="4" applyFont="1" applyFill="1" applyBorder="1" applyAlignment="1">
      <alignment horizontal="left" vertical="top" wrapText="1"/>
    </xf>
    <xf numFmtId="171" fontId="3" fillId="2" borderId="23" xfId="4" applyNumberFormat="1" applyFont="1" applyFill="1" applyBorder="1" applyAlignment="1">
      <alignment horizontal="left" vertical="top"/>
    </xf>
    <xf numFmtId="171" fontId="3" fillId="2" borderId="34" xfId="4" applyNumberFormat="1" applyFont="1" applyFill="1" applyBorder="1" applyAlignment="1">
      <alignment horizontal="left" vertical="top"/>
    </xf>
    <xf numFmtId="171" fontId="3" fillId="2" borderId="35" xfId="4" applyNumberFormat="1" applyFont="1" applyFill="1" applyBorder="1" applyAlignment="1">
      <alignment horizontal="left" vertical="top"/>
    </xf>
    <xf numFmtId="171" fontId="3" fillId="2" borderId="36" xfId="4" applyNumberFormat="1" applyFont="1" applyFill="1" applyBorder="1" applyAlignment="1">
      <alignment horizontal="left" vertical="top"/>
    </xf>
    <xf numFmtId="171" fontId="3" fillId="2" borderId="37" xfId="4" applyNumberFormat="1" applyFont="1" applyFill="1" applyBorder="1" applyAlignment="1">
      <alignment horizontal="left" vertical="top"/>
    </xf>
    <xf numFmtId="171" fontId="3" fillId="2" borderId="38" xfId="4" applyNumberFormat="1" applyFont="1" applyFill="1" applyBorder="1" applyAlignment="1">
      <alignment horizontal="left" vertical="top"/>
    </xf>
    <xf numFmtId="2" fontId="3" fillId="0" borderId="0" xfId="4" applyNumberFormat="1" applyFont="1" applyAlignment="1">
      <alignment horizontal="left" vertical="top" wrapText="1"/>
    </xf>
    <xf numFmtId="0" fontId="3" fillId="0" borderId="2" xfId="4" applyFont="1" applyBorder="1" applyAlignment="1">
      <alignment horizontal="left" vertical="top" wrapText="1"/>
    </xf>
    <xf numFmtId="0" fontId="3" fillId="0" borderId="23" xfId="4" applyFont="1" applyBorder="1"/>
    <xf numFmtId="0" fontId="3" fillId="0" borderId="3" xfId="4" applyFont="1" applyBorder="1" applyAlignment="1">
      <alignment horizontal="left" vertical="top" wrapText="1"/>
    </xf>
    <xf numFmtId="0" fontId="3" fillId="0" borderId="4" xfId="4" applyFont="1" applyBorder="1" applyAlignment="1">
      <alignment horizontal="left" vertical="top" wrapText="1"/>
    </xf>
    <xf numFmtId="0" fontId="3" fillId="0" borderId="5" xfId="4" applyFont="1" applyBorder="1" applyAlignment="1">
      <alignment horizontal="left" vertical="top" wrapText="1"/>
    </xf>
    <xf numFmtId="0" fontId="3" fillId="0" borderId="12" xfId="4" applyFont="1" applyBorder="1" applyAlignment="1">
      <alignment horizontal="left" vertical="top" wrapText="1"/>
    </xf>
    <xf numFmtId="0" fontId="3" fillId="0" borderId="13" xfId="4" applyFont="1" applyBorder="1" applyAlignment="1">
      <alignment horizontal="left" vertical="top" wrapText="1"/>
    </xf>
    <xf numFmtId="0" fontId="3" fillId="0" borderId="14" xfId="4" applyFont="1" applyBorder="1" applyAlignment="1">
      <alignment horizontal="left" vertical="top" wrapText="1"/>
    </xf>
    <xf numFmtId="0" fontId="3" fillId="0" borderId="20" xfId="4" applyFont="1" applyBorder="1" applyAlignment="1">
      <alignment horizontal="center" vertical="top" wrapText="1"/>
    </xf>
    <xf numFmtId="0" fontId="3" fillId="0" borderId="21" xfId="4" applyFont="1" applyBorder="1" applyAlignment="1">
      <alignment horizontal="center" vertical="top" wrapText="1"/>
    </xf>
    <xf numFmtId="0" fontId="3" fillId="0" borderId="22" xfId="4" applyFont="1" applyBorder="1" applyAlignment="1">
      <alignment horizontal="center" vertical="top" wrapText="1"/>
    </xf>
    <xf numFmtId="0" fontId="3" fillId="0" borderId="12" xfId="4" applyFont="1" applyBorder="1" applyAlignment="1">
      <alignment horizontal="center" vertical="top" wrapText="1"/>
    </xf>
    <xf numFmtId="0" fontId="3" fillId="0" borderId="13" xfId="4" applyFont="1" applyBorder="1" applyAlignment="1">
      <alignment horizontal="center" vertical="top" wrapText="1"/>
    </xf>
    <xf numFmtId="0" fontId="3" fillId="0" borderId="14" xfId="4" applyFont="1" applyBorder="1" applyAlignment="1">
      <alignment horizontal="center" vertical="top" wrapText="1"/>
    </xf>
    <xf numFmtId="0" fontId="3" fillId="0" borderId="53" xfId="4" applyFont="1" applyBorder="1" applyAlignment="1">
      <alignment horizontal="left" vertical="top" wrapText="1"/>
    </xf>
    <xf numFmtId="0" fontId="3" fillId="0" borderId="20" xfId="4" applyFont="1" applyBorder="1" applyAlignment="1">
      <alignment horizontal="left" vertical="top" wrapText="1"/>
    </xf>
    <xf numFmtId="0" fontId="3" fillId="0" borderId="21" xfId="4" applyFont="1" applyBorder="1" applyAlignment="1">
      <alignment horizontal="left" vertical="top" wrapText="1"/>
    </xf>
    <xf numFmtId="0" fontId="3" fillId="0" borderId="22" xfId="4" applyFont="1" applyBorder="1" applyAlignment="1">
      <alignment horizontal="left" vertical="top" wrapText="1"/>
    </xf>
    <xf numFmtId="39" fontId="3" fillId="0" borderId="39" xfId="4" applyNumberFormat="1" applyFont="1" applyBorder="1" applyAlignment="1">
      <alignment horizontal="center" vertical="center"/>
    </xf>
    <xf numFmtId="39" fontId="3" fillId="0" borderId="44" xfId="4" applyNumberFormat="1" applyFont="1" applyBorder="1" applyAlignment="1">
      <alignment horizontal="center" vertical="center"/>
    </xf>
    <xf numFmtId="0" fontId="3" fillId="0" borderId="40" xfId="4" applyFont="1" applyBorder="1" applyAlignment="1">
      <alignment horizontal="center" vertical="center"/>
    </xf>
    <xf numFmtId="0" fontId="3" fillId="0" borderId="45" xfId="4" applyFont="1" applyBorder="1" applyAlignment="1">
      <alignment horizontal="center" vertical="center"/>
    </xf>
    <xf numFmtId="0" fontId="3" fillId="0" borderId="41" xfId="4" applyFont="1" applyBorder="1" applyAlignment="1">
      <alignment horizontal="center" vertical="center"/>
    </xf>
    <xf numFmtId="0" fontId="3" fillId="0" borderId="46" xfId="4" applyFont="1" applyBorder="1" applyAlignment="1">
      <alignment horizontal="center" vertical="center"/>
    </xf>
    <xf numFmtId="0" fontId="6" fillId="0" borderId="48" xfId="4" applyFont="1" applyBorder="1" applyAlignment="1">
      <alignment horizontal="center" vertical="center"/>
    </xf>
    <xf numFmtId="0" fontId="6" fillId="0" borderId="49" xfId="4" applyFont="1" applyBorder="1" applyAlignment="1">
      <alignment horizontal="center" vertical="center"/>
    </xf>
    <xf numFmtId="0" fontId="6" fillId="0" borderId="50" xfId="4" applyFont="1" applyBorder="1" applyAlignment="1">
      <alignment horizontal="center" vertical="center"/>
    </xf>
    <xf numFmtId="170" fontId="6" fillId="0" borderId="48" xfId="4" applyNumberFormat="1" applyFont="1" applyBorder="1" applyAlignment="1">
      <alignment horizontal="center" vertical="top"/>
    </xf>
    <xf numFmtId="170" fontId="6" fillId="0" borderId="49" xfId="4" applyNumberFormat="1" applyFont="1" applyBorder="1" applyAlignment="1">
      <alignment horizontal="center" vertical="top"/>
    </xf>
    <xf numFmtId="2" fontId="11" fillId="0" borderId="32" xfId="4" applyNumberFormat="1" applyFont="1" applyBorder="1" applyAlignment="1">
      <alignment horizontal="left" vertical="center"/>
    </xf>
    <xf numFmtId="2" fontId="11" fillId="0" borderId="33" xfId="4" applyNumberFormat="1" applyFont="1" applyBorder="1" applyAlignment="1">
      <alignment horizontal="left" vertical="center"/>
    </xf>
    <xf numFmtId="2" fontId="11" fillId="0" borderId="52" xfId="4" applyNumberFormat="1" applyFont="1" applyBorder="1" applyAlignment="1">
      <alignment horizontal="left" vertical="center"/>
    </xf>
    <xf numFmtId="0" fontId="6" fillId="0" borderId="23" xfId="4" applyFont="1" applyBorder="1" applyAlignment="1">
      <alignment horizontal="center" vertical="center"/>
    </xf>
    <xf numFmtId="0" fontId="6" fillId="0" borderId="36" xfId="4" applyFont="1" applyBorder="1" applyAlignment="1">
      <alignment horizontal="center" vertical="center"/>
    </xf>
    <xf numFmtId="39" fontId="3" fillId="0" borderId="34" xfId="4" applyNumberFormat="1" applyFont="1" applyBorder="1" applyAlignment="1">
      <alignment horizontal="center" vertical="center"/>
    </xf>
    <xf numFmtId="39" fontId="3" fillId="0" borderId="37" xfId="4" applyNumberFormat="1" applyFont="1" applyBorder="1" applyAlignment="1">
      <alignment horizontal="center" vertical="center"/>
    </xf>
    <xf numFmtId="0" fontId="3" fillId="0" borderId="35" xfId="4" applyFont="1" applyBorder="1" applyAlignment="1">
      <alignment horizontal="center"/>
    </xf>
    <xf numFmtId="0" fontId="3" fillId="0" borderId="38" xfId="4" applyFont="1" applyBorder="1" applyAlignment="1">
      <alignment horizontal="center"/>
    </xf>
    <xf numFmtId="0" fontId="3" fillId="0" borderId="2" xfId="4" applyFont="1" applyBorder="1" applyAlignment="1">
      <alignment horizontal="justify" vertical="center" wrapText="1"/>
    </xf>
    <xf numFmtId="0" fontId="3" fillId="0" borderId="42" xfId="4" applyFont="1" applyBorder="1" applyAlignment="1">
      <alignment horizontal="justify" vertical="center" wrapText="1"/>
    </xf>
    <xf numFmtId="0" fontId="3" fillId="0" borderId="39" xfId="4" applyFont="1" applyBorder="1" applyAlignment="1">
      <alignment horizontal="center" vertical="center" wrapText="1"/>
    </xf>
    <xf numFmtId="0" fontId="3" fillId="0" borderId="44" xfId="4" applyFont="1" applyBorder="1" applyAlignment="1">
      <alignment horizontal="center" vertical="center" wrapText="1"/>
    </xf>
    <xf numFmtId="37" fontId="3" fillId="0" borderId="39" xfId="4" applyNumberFormat="1" applyFont="1" applyBorder="1" applyAlignment="1">
      <alignment horizontal="center" vertical="center"/>
    </xf>
    <xf numFmtId="37" fontId="3" fillId="0" borderId="44" xfId="4" applyNumberFormat="1" applyFont="1" applyBorder="1" applyAlignment="1">
      <alignment horizontal="center" vertical="center"/>
    </xf>
    <xf numFmtId="1" fontId="3" fillId="0" borderId="40" xfId="4" applyNumberFormat="1" applyFont="1" applyBorder="1" applyAlignment="1">
      <alignment horizontal="center" vertical="center"/>
    </xf>
    <xf numFmtId="1" fontId="3" fillId="0" borderId="45" xfId="4" applyNumberFormat="1" applyFont="1" applyBorder="1" applyAlignment="1">
      <alignment horizontal="center" vertical="center"/>
    </xf>
    <xf numFmtId="1" fontId="3" fillId="0" borderId="41" xfId="4" applyNumberFormat="1" applyFont="1" applyBorder="1" applyAlignment="1">
      <alignment horizontal="center" vertical="center"/>
    </xf>
    <xf numFmtId="1" fontId="3" fillId="0" borderId="46" xfId="4" applyNumberFormat="1" applyFont="1" applyBorder="1" applyAlignment="1">
      <alignment horizontal="center" vertical="center"/>
    </xf>
    <xf numFmtId="0" fontId="6" fillId="0" borderId="30" xfId="4" applyFont="1" applyBorder="1" applyAlignment="1">
      <alignment horizontal="center" vertical="center" wrapText="1"/>
    </xf>
    <xf numFmtId="0" fontId="6" fillId="0" borderId="37" xfId="4" applyFont="1" applyBorder="1" applyAlignment="1">
      <alignment horizontal="center" vertical="center" wrapText="1"/>
    </xf>
    <xf numFmtId="0" fontId="6" fillId="0" borderId="31" xfId="4" applyFont="1" applyBorder="1" applyAlignment="1">
      <alignment horizontal="center" vertical="center" wrapText="1"/>
    </xf>
    <xf numFmtId="0" fontId="6" fillId="0" borderId="38" xfId="4" applyFont="1" applyBorder="1" applyAlignment="1">
      <alignment horizontal="center" vertical="center" wrapText="1"/>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6" fillId="0" borderId="5"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14" xfId="4" applyFont="1" applyBorder="1" applyAlignment="1">
      <alignment horizontal="center" vertical="center" wrapText="1"/>
    </xf>
    <xf numFmtId="0" fontId="8" fillId="2" borderId="20" xfId="4" applyFont="1" applyFill="1" applyBorder="1" applyAlignment="1">
      <alignment horizontal="center" vertical="center" wrapText="1"/>
    </xf>
    <xf numFmtId="0" fontId="8" fillId="2" borderId="21" xfId="4" applyFont="1" applyFill="1" applyBorder="1" applyAlignment="1">
      <alignment horizontal="center" vertical="center" wrapText="1"/>
    </xf>
    <xf numFmtId="0" fontId="8" fillId="2" borderId="28" xfId="4" applyFont="1" applyFill="1" applyBorder="1" applyAlignment="1">
      <alignment horizontal="center" vertical="center" wrapText="1"/>
    </xf>
    <xf numFmtId="0" fontId="8" fillId="2" borderId="18" xfId="4" applyFont="1" applyFill="1" applyBorder="1" applyAlignment="1">
      <alignment horizontal="center" vertical="center" wrapText="1"/>
    </xf>
    <xf numFmtId="0" fontId="8" fillId="2" borderId="0" xfId="4" applyFont="1" applyFill="1" applyAlignment="1">
      <alignment horizontal="center" vertical="center" wrapText="1"/>
    </xf>
    <xf numFmtId="0" fontId="8" fillId="2" borderId="19" xfId="4"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13" xfId="4" applyFont="1" applyFill="1" applyBorder="1" applyAlignment="1">
      <alignment horizontal="center" vertical="center" wrapText="1"/>
    </xf>
    <xf numFmtId="0" fontId="8" fillId="2" borderId="24" xfId="4" applyFont="1" applyFill="1" applyBorder="1" applyAlignment="1">
      <alignment horizontal="center" vertical="center" wrapText="1"/>
    </xf>
    <xf numFmtId="0" fontId="8" fillId="0" borderId="27" xfId="4" applyFont="1" applyBorder="1" applyAlignment="1">
      <alignment horizontal="left" vertical="center" wrapText="1"/>
    </xf>
    <xf numFmtId="0" fontId="8" fillId="0" borderId="30" xfId="4" applyFont="1" applyBorder="1" applyAlignment="1">
      <alignment horizontal="left" vertical="center"/>
    </xf>
    <xf numFmtId="0" fontId="6" fillId="0" borderId="32" xfId="4" applyFont="1" applyBorder="1" applyAlignment="1">
      <alignment horizontal="center" vertical="center"/>
    </xf>
    <xf numFmtId="0" fontId="6" fillId="0" borderId="27" xfId="4" applyFont="1" applyBorder="1" applyAlignment="1">
      <alignment horizontal="center" vertical="center"/>
    </xf>
    <xf numFmtId="0" fontId="9" fillId="0" borderId="33" xfId="4" applyFont="1" applyBorder="1" applyAlignment="1">
      <alignment horizontal="center" vertical="center" wrapText="1"/>
    </xf>
    <xf numFmtId="0" fontId="6" fillId="0" borderId="33" xfId="4" applyFont="1" applyBorder="1" applyAlignment="1">
      <alignment horizontal="center" vertical="center" wrapText="1"/>
    </xf>
    <xf numFmtId="0" fontId="6" fillId="0" borderId="34" xfId="4" applyFont="1" applyBorder="1" applyAlignment="1">
      <alignment horizontal="center" vertical="center" wrapText="1"/>
    </xf>
    <xf numFmtId="0" fontId="6" fillId="0" borderId="34" xfId="4" applyFont="1" applyBorder="1" applyAlignment="1">
      <alignment horizontal="center"/>
    </xf>
    <xf numFmtId="0" fontId="6" fillId="0" borderId="35" xfId="4" applyFont="1" applyBorder="1" applyAlignment="1">
      <alignment horizontal="center"/>
    </xf>
    <xf numFmtId="0" fontId="4" fillId="0" borderId="10" xfId="4" applyFont="1" applyBorder="1" applyAlignment="1">
      <alignment horizontal="center"/>
    </xf>
    <xf numFmtId="0" fontId="4" fillId="0" borderId="0" xfId="4" applyFont="1" applyAlignment="1">
      <alignment horizontal="center"/>
    </xf>
    <xf numFmtId="0" fontId="4" fillId="0" borderId="19" xfId="4" applyFont="1" applyBorder="1" applyAlignment="1">
      <alignment horizontal="center"/>
    </xf>
    <xf numFmtId="0" fontId="7" fillId="0" borderId="25" xfId="4" applyFont="1" applyBorder="1" applyAlignment="1">
      <alignment horizontal="left"/>
    </xf>
    <xf numFmtId="0" fontId="7" fillId="0" borderId="16" xfId="4" applyFont="1" applyBorder="1" applyAlignment="1">
      <alignment horizontal="left"/>
    </xf>
    <xf numFmtId="0" fontId="7" fillId="0" borderId="26" xfId="4" applyFont="1" applyBorder="1" applyAlignment="1">
      <alignment horizontal="left"/>
    </xf>
    <xf numFmtId="2" fontId="6" fillId="0" borderId="0" xfId="4" applyNumberFormat="1" applyFont="1" applyAlignment="1">
      <alignment horizontal="center" vertical="center" wrapText="1"/>
    </xf>
    <xf numFmtId="0" fontId="7" fillId="0" borderId="20" xfId="4" applyFont="1" applyBorder="1" applyAlignment="1">
      <alignment horizontal="left"/>
    </xf>
    <xf numFmtId="0" fontId="7" fillId="0" borderId="21" xfId="4" applyFont="1" applyBorder="1" applyAlignment="1">
      <alignment horizontal="left"/>
    </xf>
    <xf numFmtId="0" fontId="7" fillId="0" borderId="28" xfId="4" applyFont="1" applyBorder="1" applyAlignment="1">
      <alignment horizontal="left"/>
    </xf>
    <xf numFmtId="0" fontId="8" fillId="0" borderId="15" xfId="4" applyFont="1" applyBorder="1" applyAlignment="1">
      <alignment horizontal="center" vertical="center"/>
    </xf>
    <xf numFmtId="0" fontId="8" fillId="0" borderId="16" xfId="4" applyFont="1" applyBorder="1" applyAlignment="1">
      <alignment horizontal="center" vertical="center"/>
    </xf>
    <xf numFmtId="0" fontId="8" fillId="0" borderId="17" xfId="4" applyFont="1" applyBorder="1" applyAlignment="1">
      <alignment horizontal="center" vertical="center"/>
    </xf>
    <xf numFmtId="0" fontId="7" fillId="0" borderId="20" xfId="4" applyFont="1" applyBorder="1" applyAlignment="1">
      <alignment horizontal="justify" vertical="top" wrapText="1"/>
    </xf>
    <xf numFmtId="0" fontId="7" fillId="0" borderId="21" xfId="4" applyFont="1" applyBorder="1" applyAlignment="1">
      <alignment horizontal="justify" vertical="top" wrapText="1"/>
    </xf>
    <xf numFmtId="0" fontId="7" fillId="0" borderId="22" xfId="4" applyFont="1" applyBorder="1" applyAlignment="1">
      <alignment horizontal="justify" vertical="top" wrapText="1"/>
    </xf>
    <xf numFmtId="0" fontId="7" fillId="0" borderId="18" xfId="4" applyFont="1" applyBorder="1" applyAlignment="1">
      <alignment horizontal="justify" vertical="top" wrapText="1"/>
    </xf>
    <xf numFmtId="0" fontId="7" fillId="0" borderId="0" xfId="4" applyFont="1" applyAlignment="1">
      <alignment horizontal="justify" vertical="top" wrapText="1"/>
    </xf>
    <xf numFmtId="0" fontId="7" fillId="0" borderId="29" xfId="4" applyFont="1" applyBorder="1" applyAlignment="1">
      <alignment horizontal="justify" vertical="top" wrapText="1"/>
    </xf>
    <xf numFmtId="0" fontId="7" fillId="0" borderId="12" xfId="4" applyFont="1" applyBorder="1" applyAlignment="1">
      <alignment horizontal="justify" vertical="top" wrapText="1"/>
    </xf>
    <xf numFmtId="0" fontId="7" fillId="0" borderId="13" xfId="4" applyFont="1" applyBorder="1" applyAlignment="1">
      <alignment horizontal="justify" vertical="top" wrapText="1"/>
    </xf>
    <xf numFmtId="0" fontId="7" fillId="0" borderId="14" xfId="4" applyFont="1" applyBorder="1" applyAlignment="1">
      <alignment horizontal="justify" vertical="top" wrapText="1"/>
    </xf>
    <xf numFmtId="2" fontId="7" fillId="0" borderId="15" xfId="4" applyNumberFormat="1" applyFont="1" applyBorder="1" applyAlignment="1">
      <alignment horizontal="center" vertical="center" wrapText="1"/>
    </xf>
    <xf numFmtId="2" fontId="7" fillId="0" borderId="16" xfId="4" applyNumberFormat="1" applyFont="1" applyBorder="1" applyAlignment="1">
      <alignment horizontal="center" vertical="center" wrapText="1"/>
    </xf>
    <xf numFmtId="2" fontId="7" fillId="0" borderId="26" xfId="4" applyNumberFormat="1" applyFont="1" applyBorder="1" applyAlignment="1">
      <alignment horizontal="center" vertical="center" wrapText="1"/>
    </xf>
    <xf numFmtId="2" fontId="6" fillId="0" borderId="0" xfId="4" applyNumberFormat="1" applyFont="1" applyAlignment="1">
      <alignment horizontal="center" vertical="center"/>
    </xf>
    <xf numFmtId="2" fontId="7" fillId="0" borderId="30" xfId="4" applyNumberFormat="1" applyFont="1" applyBorder="1" applyAlignment="1">
      <alignment horizontal="center" vertical="center"/>
    </xf>
    <xf numFmtId="0" fontId="4" fillId="0" borderId="2" xfId="4" applyFont="1" applyBorder="1" applyAlignment="1">
      <alignment horizontal="center"/>
    </xf>
    <xf numFmtId="0" fontId="4" fillId="0" borderId="11" xfId="4" applyFont="1" applyBorder="1" applyAlignment="1">
      <alignment horizontal="center"/>
    </xf>
    <xf numFmtId="0" fontId="4" fillId="0" borderId="23" xfId="4" applyFont="1" applyBorder="1" applyAlignment="1">
      <alignment horizont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12" xfId="4" applyFont="1" applyBorder="1" applyAlignment="1">
      <alignment horizontal="center" vertical="center"/>
    </xf>
    <xf numFmtId="0" fontId="4" fillId="0" borderId="13" xfId="4" applyFont="1" applyBorder="1" applyAlignment="1">
      <alignment horizontal="center" vertical="center"/>
    </xf>
    <xf numFmtId="0" fontId="4" fillId="0" borderId="14" xfId="4" applyFont="1" applyBorder="1" applyAlignment="1">
      <alignment horizontal="center" vertical="center"/>
    </xf>
    <xf numFmtId="0" fontId="5" fillId="0" borderId="6" xfId="4" applyFont="1" applyBorder="1" applyAlignment="1">
      <alignment horizontal="left"/>
    </xf>
    <xf numFmtId="0" fontId="5" fillId="0" borderId="7" xfId="4" applyFont="1" applyBorder="1" applyAlignment="1">
      <alignment horizontal="left"/>
    </xf>
    <xf numFmtId="0" fontId="5" fillId="0" borderId="8" xfId="4" applyFont="1" applyBorder="1" applyAlignment="1">
      <alignment horizontal="left"/>
    </xf>
    <xf numFmtId="0" fontId="4" fillId="0" borderId="3" xfId="4" applyFont="1" applyBorder="1" applyAlignment="1">
      <alignment horizontal="center"/>
    </xf>
    <xf numFmtId="0" fontId="4" fillId="0" borderId="9" xfId="4" applyFont="1" applyBorder="1" applyAlignment="1">
      <alignment horizontal="center"/>
    </xf>
    <xf numFmtId="0" fontId="4" fillId="0" borderId="18" xfId="4" applyFont="1" applyBorder="1" applyAlignment="1">
      <alignment horizontal="center"/>
    </xf>
    <xf numFmtId="0" fontId="4" fillId="0" borderId="12" xfId="4" applyFont="1" applyBorder="1" applyAlignment="1">
      <alignment horizontal="center"/>
    </xf>
    <xf numFmtId="0" fontId="4" fillId="0" borderId="24" xfId="4" applyFont="1" applyBorder="1" applyAlignment="1">
      <alignment horizontal="center"/>
    </xf>
    <xf numFmtId="0" fontId="5" fillId="0" borderId="15" xfId="4" applyFont="1" applyBorder="1" applyAlignment="1">
      <alignment horizontal="left"/>
    </xf>
    <xf numFmtId="0" fontId="5" fillId="0" borderId="16" xfId="4" applyFont="1" applyBorder="1" applyAlignment="1">
      <alignment horizontal="left"/>
    </xf>
    <xf numFmtId="0" fontId="5" fillId="0" borderId="17" xfId="4" applyFont="1" applyBorder="1" applyAlignment="1">
      <alignment horizontal="left"/>
    </xf>
    <xf numFmtId="0" fontId="4" fillId="0" borderId="20" xfId="4" applyFont="1" applyBorder="1" applyAlignment="1">
      <alignment horizontal="center" vertical="center"/>
    </xf>
    <xf numFmtId="0" fontId="4" fillId="0" borderId="21" xfId="4" applyFont="1" applyBorder="1" applyAlignment="1">
      <alignment horizontal="center" vertical="center"/>
    </xf>
    <xf numFmtId="0" fontId="4" fillId="0" borderId="22" xfId="4" applyFont="1" applyBorder="1" applyAlignment="1">
      <alignment horizontal="center" vertical="center"/>
    </xf>
    <xf numFmtId="0" fontId="16" fillId="2" borderId="53" xfId="7" applyFont="1" applyFill="1" applyBorder="1" applyAlignment="1">
      <alignment horizontal="justify" vertical="center" wrapText="1"/>
    </xf>
    <xf numFmtId="0" fontId="16" fillId="2" borderId="23" xfId="7" applyFont="1" applyFill="1" applyBorder="1" applyAlignment="1">
      <alignment horizontal="justify" vertical="center" wrapText="1"/>
    </xf>
    <xf numFmtId="2" fontId="11" fillId="0" borderId="8" xfId="7" applyNumberFormat="1" applyFont="1" applyBorder="1" applyAlignment="1">
      <alignment horizontal="left" vertical="center"/>
    </xf>
    <xf numFmtId="2" fontId="11" fillId="0" borderId="33" xfId="7" applyNumberFormat="1" applyFont="1" applyBorder="1" applyAlignment="1">
      <alignment horizontal="left" vertical="center"/>
    </xf>
    <xf numFmtId="2" fontId="11" fillId="0" borderId="52" xfId="7" applyNumberFormat="1" applyFont="1" applyBorder="1" applyAlignment="1">
      <alignment horizontal="left" vertical="center"/>
    </xf>
    <xf numFmtId="0" fontId="16" fillId="2" borderId="2" xfId="7" applyFont="1" applyFill="1" applyBorder="1" applyAlignment="1">
      <alignment horizontal="justify" vertical="center" wrapText="1"/>
    </xf>
    <xf numFmtId="0" fontId="10" fillId="0" borderId="64" xfId="4" applyFont="1" applyBorder="1" applyAlignment="1">
      <alignment horizontal="left" vertical="top" wrapText="1"/>
    </xf>
    <xf numFmtId="0" fontId="10" fillId="0" borderId="65" xfId="4" applyFont="1" applyBorder="1" applyAlignment="1">
      <alignment horizontal="left" vertical="top" wrapText="1"/>
    </xf>
    <xf numFmtId="0" fontId="10" fillId="0" borderId="66" xfId="4" applyFont="1" applyBorder="1" applyAlignment="1">
      <alignment horizontal="left" vertical="top" wrapText="1"/>
    </xf>
    <xf numFmtId="0" fontId="16" fillId="2" borderId="2" xfId="4" applyFont="1" applyFill="1" applyBorder="1" applyAlignment="1">
      <alignment horizontal="justify" vertical="center" wrapText="1"/>
    </xf>
    <xf numFmtId="0" fontId="16" fillId="2" borderId="23" xfId="4" applyFont="1" applyFill="1" applyBorder="1" applyAlignment="1">
      <alignment horizontal="justify" vertical="center" wrapText="1"/>
    </xf>
    <xf numFmtId="0" fontId="16" fillId="2" borderId="53" xfId="4" applyFont="1" applyFill="1" applyBorder="1" applyAlignment="1">
      <alignment horizontal="justify" vertical="center" wrapText="1"/>
    </xf>
    <xf numFmtId="0" fontId="10" fillId="0" borderId="27" xfId="4" applyFont="1" applyBorder="1" applyAlignment="1">
      <alignment horizontal="left" vertical="top" wrapText="1"/>
    </xf>
    <xf numFmtId="0" fontId="10" fillId="0" borderId="30" xfId="4" applyFont="1" applyBorder="1" applyAlignment="1">
      <alignment horizontal="left" vertical="top" wrapText="1"/>
    </xf>
    <xf numFmtId="0" fontId="10" fillId="0" borderId="31" xfId="4" applyFont="1" applyBorder="1" applyAlignment="1">
      <alignment horizontal="left" vertical="top" wrapText="1"/>
    </xf>
    <xf numFmtId="2" fontId="11" fillId="0" borderId="8" xfId="4" applyNumberFormat="1" applyFont="1" applyBorder="1" applyAlignment="1">
      <alignment horizontal="left" vertical="center"/>
    </xf>
    <xf numFmtId="0" fontId="19" fillId="0" borderId="33" xfId="0" applyFont="1" applyBorder="1" applyAlignment="1">
      <alignment horizontal="center" wrapText="1"/>
    </xf>
    <xf numFmtId="0" fontId="19" fillId="0" borderId="30" xfId="0" applyFont="1" applyBorder="1" applyAlignment="1">
      <alignment horizontal="center" wrapText="1"/>
    </xf>
    <xf numFmtId="0" fontId="19" fillId="0" borderId="37" xfId="0" applyFont="1" applyBorder="1" applyAlignment="1">
      <alignment horizontal="center" wrapText="1"/>
    </xf>
    <xf numFmtId="0" fontId="19" fillId="0" borderId="57" xfId="0" applyFont="1" applyBorder="1" applyAlignment="1">
      <alignment horizontal="center" wrapText="1"/>
    </xf>
    <xf numFmtId="0" fontId="19" fillId="0" borderId="32" xfId="0" applyFont="1" applyBorder="1" applyAlignment="1">
      <alignment horizontal="center" vertical="center" wrapText="1"/>
    </xf>
    <xf numFmtId="0" fontId="19" fillId="0" borderId="36" xfId="0" applyFont="1" applyBorder="1" applyAlignment="1">
      <alignment horizontal="center" vertical="center" wrapText="1"/>
    </xf>
    <xf numFmtId="9" fontId="19" fillId="9" borderId="30" xfId="3" applyFont="1" applyFill="1" applyBorder="1" applyAlignment="1">
      <alignment horizontal="center" vertical="center"/>
    </xf>
    <xf numFmtId="9" fontId="19" fillId="0" borderId="30" xfId="3" applyFont="1" applyBorder="1" applyAlignment="1">
      <alignment horizontal="center" vertical="center"/>
    </xf>
    <xf numFmtId="0" fontId="19" fillId="4" borderId="30" xfId="0" applyFont="1" applyFill="1" applyBorder="1" applyAlignment="1">
      <alignment horizontal="center"/>
    </xf>
    <xf numFmtId="0" fontId="19" fillId="6" borderId="30" xfId="0" applyFont="1" applyFill="1" applyBorder="1" applyAlignment="1">
      <alignment horizontal="center"/>
    </xf>
    <xf numFmtId="0" fontId="19" fillId="7" borderId="30" xfId="0" applyFont="1" applyFill="1" applyBorder="1" applyAlignment="1">
      <alignment horizontal="center"/>
    </xf>
    <xf numFmtId="0" fontId="19" fillId="8" borderId="30" xfId="0" applyFont="1" applyFill="1" applyBorder="1" applyAlignment="1">
      <alignment horizontal="center"/>
    </xf>
    <xf numFmtId="0" fontId="20" fillId="0" borderId="30" xfId="0" applyFont="1" applyBorder="1" applyAlignment="1">
      <alignment horizontal="center"/>
    </xf>
    <xf numFmtId="0" fontId="8" fillId="0" borderId="16" xfId="4" applyFont="1" applyBorder="1" applyAlignment="1">
      <alignment horizontal="left" vertical="center" wrapText="1"/>
    </xf>
    <xf numFmtId="0" fontId="8" fillId="0" borderId="17" xfId="4" applyFont="1" applyBorder="1" applyAlignment="1">
      <alignment horizontal="left" vertical="center" wrapText="1"/>
    </xf>
    <xf numFmtId="0" fontId="8" fillId="0" borderId="15" xfId="4" applyFont="1" applyBorder="1" applyAlignment="1">
      <alignment horizontal="left" vertical="center" wrapText="1"/>
    </xf>
    <xf numFmtId="1" fontId="8" fillId="0" borderId="15" xfId="5" applyNumberFormat="1" applyFont="1" applyBorder="1" applyAlignment="1">
      <alignment horizontal="left" vertical="center"/>
    </xf>
    <xf numFmtId="1" fontId="8" fillId="0" borderId="16" xfId="5" applyNumberFormat="1" applyFont="1" applyBorder="1" applyAlignment="1">
      <alignment horizontal="left" vertical="center"/>
    </xf>
    <xf numFmtId="1" fontId="8" fillId="0" borderId="17" xfId="5" applyNumberFormat="1" applyFont="1" applyBorder="1" applyAlignment="1">
      <alignment horizontal="left" vertical="center"/>
    </xf>
    <xf numFmtId="0" fontId="10" fillId="0" borderId="1" xfId="7" applyFont="1" applyBorder="1" applyAlignment="1">
      <alignment vertical="center"/>
    </xf>
    <xf numFmtId="0" fontId="10" fillId="0" borderId="57" xfId="4" applyFont="1" applyBorder="1" applyAlignment="1">
      <alignment horizontal="center"/>
    </xf>
    <xf numFmtId="0" fontId="10" fillId="0" borderId="20" xfId="4" applyFont="1" applyBorder="1" applyAlignment="1">
      <alignment horizontal="center" vertical="center"/>
    </xf>
    <xf numFmtId="0" fontId="10" fillId="0" borderId="21" xfId="4" applyFont="1" applyBorder="1" applyAlignment="1">
      <alignment horizontal="center" vertical="center"/>
    </xf>
    <xf numFmtId="0" fontId="10" fillId="0" borderId="22" xfId="4" applyFont="1" applyBorder="1" applyAlignment="1">
      <alignment horizontal="center" vertical="center"/>
    </xf>
    <xf numFmtId="0" fontId="24" fillId="0" borderId="15" xfId="4" applyFont="1" applyBorder="1" applyAlignment="1">
      <alignment horizontal="left"/>
    </xf>
    <xf numFmtId="0" fontId="24" fillId="0" borderId="16" xfId="4" applyFont="1" applyBorder="1" applyAlignment="1">
      <alignment horizontal="left"/>
    </xf>
    <xf numFmtId="0" fontId="24" fillId="0" borderId="17" xfId="4" applyFont="1" applyBorder="1" applyAlignment="1">
      <alignment horizontal="left"/>
    </xf>
    <xf numFmtId="0" fontId="10" fillId="0" borderId="20" xfId="4" applyFont="1" applyBorder="1" applyAlignment="1">
      <alignment horizontal="center"/>
    </xf>
    <xf numFmtId="0" fontId="10" fillId="0" borderId="22" xfId="4" applyFont="1" applyBorder="1" applyAlignment="1">
      <alignment horizontal="center"/>
    </xf>
    <xf numFmtId="0" fontId="24" fillId="0" borderId="9" xfId="7" applyFont="1" applyBorder="1" applyAlignment="1">
      <alignment vertical="center"/>
    </xf>
    <xf numFmtId="0" fontId="10" fillId="0" borderId="0" xfId="7" applyFont="1" applyAlignment="1">
      <alignment vertical="center"/>
    </xf>
    <xf numFmtId="0" fontId="10" fillId="0" borderId="10" xfId="7" applyFont="1" applyBorder="1" applyAlignment="1">
      <alignment vertical="center"/>
    </xf>
    <xf numFmtId="0" fontId="10" fillId="0" borderId="58" xfId="4" applyFont="1" applyBorder="1" applyAlignment="1">
      <alignment horizontal="center"/>
    </xf>
    <xf numFmtId="0" fontId="10" fillId="0" borderId="12" xfId="4" applyFont="1" applyBorder="1" applyAlignment="1">
      <alignment horizontal="center" vertical="center"/>
    </xf>
    <xf numFmtId="0" fontId="10" fillId="0" borderId="13" xfId="4" applyFont="1" applyBorder="1" applyAlignment="1">
      <alignment horizontal="center" vertical="center"/>
    </xf>
    <xf numFmtId="0" fontId="10" fillId="0" borderId="14" xfId="4" applyFont="1" applyBorder="1" applyAlignment="1">
      <alignment horizontal="center" vertical="center"/>
    </xf>
    <xf numFmtId="0" fontId="10" fillId="0" borderId="18" xfId="4" applyFont="1" applyBorder="1" applyAlignment="1">
      <alignment horizontal="center"/>
    </xf>
    <xf numFmtId="0" fontId="10" fillId="0" borderId="29" xfId="4" applyFont="1" applyBorder="1" applyAlignment="1">
      <alignment horizontal="center"/>
    </xf>
    <xf numFmtId="0" fontId="24" fillId="0" borderId="19" xfId="7" applyFont="1" applyBorder="1" applyAlignment="1">
      <alignment vertical="center"/>
    </xf>
    <xf numFmtId="0" fontId="10" fillId="0" borderId="34" xfId="4" applyFont="1" applyBorder="1" applyAlignment="1">
      <alignment horizontal="center"/>
    </xf>
    <xf numFmtId="0" fontId="10" fillId="0" borderId="12" xfId="4" applyFont="1" applyBorder="1" applyAlignment="1">
      <alignment horizontal="center"/>
    </xf>
    <xf numFmtId="0" fontId="10" fillId="0" borderId="14" xfId="4" applyFont="1" applyBorder="1" applyAlignment="1">
      <alignment horizontal="center"/>
    </xf>
    <xf numFmtId="0" fontId="10" fillId="0" borderId="0" xfId="4" applyFont="1" applyAlignment="1">
      <alignment horizontal="center"/>
    </xf>
    <xf numFmtId="0" fontId="10" fillId="0" borderId="19" xfId="7" applyFont="1" applyBorder="1" applyAlignment="1">
      <alignment vertical="center"/>
    </xf>
    <xf numFmtId="0" fontId="24" fillId="0" borderId="25" xfId="4" applyFont="1" applyBorder="1" applyAlignment="1">
      <alignment horizontal="left"/>
    </xf>
    <xf numFmtId="0" fontId="24" fillId="0" borderId="26" xfId="4" applyFont="1" applyBorder="1" applyAlignment="1">
      <alignment horizontal="left"/>
    </xf>
    <xf numFmtId="2" fontId="24" fillId="0" borderId="19" xfId="7" applyNumberFormat="1" applyFont="1" applyBorder="1" applyAlignment="1">
      <alignment vertical="center"/>
    </xf>
    <xf numFmtId="2" fontId="24" fillId="0" borderId="0" xfId="7" applyNumberFormat="1" applyFont="1" applyAlignment="1">
      <alignment horizontal="center" vertical="center" wrapText="1"/>
    </xf>
    <xf numFmtId="0" fontId="10" fillId="0" borderId="10" xfId="4" applyFont="1" applyBorder="1"/>
    <xf numFmtId="0" fontId="24" fillId="0" borderId="27" xfId="4" applyFont="1" applyBorder="1"/>
    <xf numFmtId="0" fontId="24" fillId="0" borderId="20" xfId="4" applyFont="1" applyBorder="1" applyAlignment="1">
      <alignment horizontal="left"/>
    </xf>
    <xf numFmtId="0" fontId="24" fillId="0" borderId="21" xfId="4" applyFont="1" applyBorder="1" applyAlignment="1">
      <alignment horizontal="left"/>
    </xf>
    <xf numFmtId="0" fontId="24" fillId="0" borderId="28" xfId="4" applyFont="1" applyBorder="1" applyAlignment="1">
      <alignment horizontal="left"/>
    </xf>
    <xf numFmtId="2" fontId="24" fillId="0" borderId="19" xfId="4" applyNumberFormat="1" applyFont="1" applyBorder="1" applyAlignment="1">
      <alignment vertical="center"/>
    </xf>
    <xf numFmtId="0" fontId="10" fillId="0" borderId="0" xfId="4" applyFont="1"/>
    <xf numFmtId="2" fontId="24" fillId="0" borderId="0" xfId="4" applyNumberFormat="1" applyFont="1" applyAlignment="1">
      <alignment horizontal="center" vertical="center" wrapText="1"/>
    </xf>
    <xf numFmtId="0" fontId="24" fillId="0" borderId="59" xfId="4" applyFont="1" applyBorder="1" applyAlignment="1">
      <alignment vertical="center"/>
    </xf>
    <xf numFmtId="0" fontId="10" fillId="0" borderId="30" xfId="4" applyFont="1" applyBorder="1" applyAlignment="1">
      <alignment horizontal="center" vertical="center"/>
    </xf>
    <xf numFmtId="0" fontId="24" fillId="0" borderId="20" xfId="4" applyFont="1" applyBorder="1" applyAlignment="1">
      <alignment horizontal="justify" vertical="center" wrapText="1"/>
    </xf>
    <xf numFmtId="0" fontId="24" fillId="0" borderId="21" xfId="4" applyFont="1" applyBorder="1" applyAlignment="1">
      <alignment horizontal="justify" vertical="center" wrapText="1"/>
    </xf>
    <xf numFmtId="0" fontId="24" fillId="0" borderId="22" xfId="4" applyFont="1" applyBorder="1" applyAlignment="1">
      <alignment horizontal="justify" vertical="center" wrapText="1"/>
    </xf>
    <xf numFmtId="2" fontId="24" fillId="0" borderId="15" xfId="4" applyNumberFormat="1" applyFont="1" applyBorder="1" applyAlignment="1">
      <alignment horizontal="center" vertical="center" wrapText="1"/>
    </xf>
    <xf numFmtId="2" fontId="24" fillId="0" borderId="16" xfId="4" applyNumberFormat="1" applyFont="1" applyBorder="1" applyAlignment="1">
      <alignment horizontal="center" vertical="center" wrapText="1"/>
    </xf>
    <xf numFmtId="2" fontId="24" fillId="0" borderId="17" xfId="4" applyNumberFormat="1" applyFont="1" applyBorder="1" applyAlignment="1">
      <alignment horizontal="center" vertical="center" wrapText="1"/>
    </xf>
    <xf numFmtId="2" fontId="24" fillId="0" borderId="0" xfId="7" applyNumberFormat="1" applyFont="1" applyAlignment="1">
      <alignment horizontal="center" vertical="center"/>
    </xf>
    <xf numFmtId="2" fontId="24" fillId="0" borderId="0" xfId="7" applyNumberFormat="1" applyFont="1" applyAlignment="1">
      <alignment horizontal="center" vertical="center"/>
    </xf>
    <xf numFmtId="0" fontId="10" fillId="0" borderId="0" xfId="7" applyFont="1" applyAlignment="1">
      <alignment horizontal="center" vertical="center"/>
    </xf>
    <xf numFmtId="0" fontId="24" fillId="0" borderId="25" xfId="4" applyFont="1" applyBorder="1" applyAlignment="1">
      <alignment horizontal="left" vertical="center"/>
    </xf>
    <xf numFmtId="0" fontId="24" fillId="0" borderId="18" xfId="4" applyFont="1" applyBorder="1" applyAlignment="1">
      <alignment horizontal="justify" vertical="center" wrapText="1"/>
    </xf>
    <xf numFmtId="0" fontId="24" fillId="0" borderId="0" xfId="4" applyFont="1" applyAlignment="1">
      <alignment horizontal="justify" vertical="center" wrapText="1"/>
    </xf>
    <xf numFmtId="0" fontId="24" fillId="0" borderId="29" xfId="4" applyFont="1" applyBorder="1" applyAlignment="1">
      <alignment horizontal="justify" vertical="center" wrapText="1"/>
    </xf>
    <xf numFmtId="2" fontId="24" fillId="0" borderId="30" xfId="4" applyNumberFormat="1" applyFont="1" applyBorder="1" applyAlignment="1">
      <alignment horizontal="center" vertical="center"/>
    </xf>
    <xf numFmtId="2" fontId="24" fillId="0" borderId="30" xfId="4" applyNumberFormat="1" applyFont="1" applyBorder="1" applyAlignment="1">
      <alignment horizontal="center" vertical="center"/>
    </xf>
    <xf numFmtId="2" fontId="10" fillId="0" borderId="0" xfId="7" applyNumberFormat="1" applyFont="1" applyAlignment="1">
      <alignment vertical="center" wrapText="1"/>
    </xf>
    <xf numFmtId="2" fontId="10" fillId="0" borderId="0" xfId="7" applyNumberFormat="1" applyFont="1" applyAlignment="1">
      <alignment horizontal="left" vertical="center" wrapText="1"/>
    </xf>
    <xf numFmtId="164" fontId="10" fillId="0" borderId="0" xfId="2" applyFont="1" applyBorder="1" applyAlignment="1" applyProtection="1">
      <alignment vertical="center"/>
    </xf>
    <xf numFmtId="2" fontId="10" fillId="0" borderId="0" xfId="7" applyNumberFormat="1" applyFont="1" applyAlignment="1">
      <alignment vertical="center"/>
    </xf>
    <xf numFmtId="164" fontId="10" fillId="0" borderId="0" xfId="2" applyFont="1" applyBorder="1" applyAlignment="1">
      <alignment vertical="center"/>
    </xf>
    <xf numFmtId="165" fontId="10" fillId="0" borderId="0" xfId="7" applyNumberFormat="1" applyFont="1" applyAlignment="1">
      <alignment vertical="center"/>
    </xf>
    <xf numFmtId="0" fontId="24" fillId="0" borderId="25" xfId="7" applyFont="1" applyBorder="1" applyAlignment="1">
      <alignment vertical="center" wrapText="1"/>
    </xf>
    <xf numFmtId="0" fontId="10" fillId="0" borderId="30" xfId="7" applyFont="1" applyBorder="1" applyAlignment="1">
      <alignment horizontal="center" vertical="center" wrapText="1"/>
    </xf>
    <xf numFmtId="0" fontId="10" fillId="0" borderId="20" xfId="4" applyFont="1" applyBorder="1" applyAlignment="1">
      <alignment horizontal="center" vertical="center" wrapText="1"/>
    </xf>
    <xf numFmtId="0" fontId="10" fillId="0" borderId="21"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18" xfId="4" applyFont="1" applyBorder="1" applyAlignment="1">
      <alignment horizontal="center" vertical="center" wrapText="1"/>
    </xf>
    <xf numFmtId="0" fontId="10" fillId="0" borderId="0" xfId="4" applyFont="1" applyAlignment="1">
      <alignment horizontal="center" vertical="center" wrapText="1"/>
    </xf>
    <xf numFmtId="0" fontId="10" fillId="0" borderId="29" xfId="4" applyFont="1" applyBorder="1" applyAlignment="1">
      <alignment horizontal="center" vertical="center" wrapText="1"/>
    </xf>
    <xf numFmtId="2" fontId="10" fillId="0" borderId="0" xfId="7" applyNumberFormat="1" applyFont="1" applyAlignment="1">
      <alignment horizontal="left" vertical="center" wrapText="1"/>
    </xf>
    <xf numFmtId="0" fontId="24" fillId="0" borderId="25" xfId="7" applyFont="1" applyBorder="1" applyAlignment="1">
      <alignment horizontal="left" vertical="center"/>
    </xf>
    <xf numFmtId="1" fontId="10" fillId="0" borderId="30" xfId="7" applyNumberFormat="1" applyFont="1" applyBorder="1" applyAlignment="1">
      <alignment horizontal="center" vertical="center" wrapText="1"/>
    </xf>
    <xf numFmtId="0" fontId="24" fillId="0" borderId="42" xfId="7" applyFont="1" applyBorder="1" applyAlignment="1">
      <alignment horizontal="left" vertical="center" wrapText="1"/>
    </xf>
    <xf numFmtId="0" fontId="24" fillId="0" borderId="44" xfId="7" applyFont="1" applyBorder="1" applyAlignment="1">
      <alignment horizontal="left" vertical="center"/>
    </xf>
    <xf numFmtId="0" fontId="24" fillId="0" borderId="12" xfId="4" applyFont="1" applyBorder="1" applyAlignment="1">
      <alignment horizontal="justify" vertical="center" wrapText="1"/>
    </xf>
    <xf numFmtId="0" fontId="24" fillId="0" borderId="13" xfId="4" applyFont="1" applyBorder="1" applyAlignment="1">
      <alignment horizontal="justify" vertical="center" wrapText="1"/>
    </xf>
    <xf numFmtId="0" fontId="24" fillId="0" borderId="14" xfId="4" applyFont="1" applyBorder="1" applyAlignment="1">
      <alignment horizontal="justify"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0" xfId="7" applyFont="1" applyAlignment="1">
      <alignment vertical="center" wrapText="1"/>
    </xf>
    <xf numFmtId="0" fontId="24" fillId="0" borderId="23" xfId="7" applyFont="1" applyBorder="1" applyAlignment="1">
      <alignment horizontal="center" vertical="center"/>
    </xf>
    <xf numFmtId="0" fontId="25" fillId="0" borderId="34" xfId="7" applyFont="1" applyBorder="1" applyAlignment="1">
      <alignment horizontal="center" vertical="center" wrapText="1"/>
    </xf>
    <xf numFmtId="0" fontId="24" fillId="0" borderId="34" xfId="7" applyFont="1" applyBorder="1" applyAlignment="1">
      <alignment horizontal="center" vertical="center" wrapText="1"/>
    </xf>
    <xf numFmtId="173" fontId="24" fillId="0" borderId="34" xfId="7" applyNumberFormat="1" applyFont="1" applyBorder="1" applyAlignment="1">
      <alignment horizontal="center" vertical="center" wrapText="1"/>
    </xf>
    <xf numFmtId="0" fontId="24" fillId="0" borderId="18" xfId="7" applyFont="1" applyBorder="1" applyAlignment="1">
      <alignment horizontal="center" vertical="center" wrapText="1"/>
    </xf>
    <xf numFmtId="0" fontId="24" fillId="0" borderId="0" xfId="7" applyFont="1" applyAlignment="1">
      <alignment horizontal="center" vertical="center" wrapText="1"/>
    </xf>
    <xf numFmtId="0" fontId="24" fillId="0" borderId="29" xfId="7" applyFont="1" applyBorder="1" applyAlignment="1">
      <alignment horizontal="center" vertical="center" wrapText="1"/>
    </xf>
    <xf numFmtId="0" fontId="24" fillId="0" borderId="34" xfId="7" applyFont="1" applyBorder="1" applyAlignment="1">
      <alignment horizontal="center" vertical="center"/>
    </xf>
    <xf numFmtId="0" fontId="24" fillId="0" borderId="35" xfId="7" applyFont="1" applyBorder="1" applyAlignment="1">
      <alignment horizontal="center" vertical="center"/>
    </xf>
    <xf numFmtId="0" fontId="10" fillId="0" borderId="0" xfId="7" applyFont="1" applyAlignment="1">
      <alignment horizontal="left" vertical="center" wrapText="1"/>
    </xf>
    <xf numFmtId="0" fontId="24" fillId="0" borderId="27" xfId="7" applyFont="1" applyBorder="1" applyAlignment="1">
      <alignment horizontal="center" vertical="center"/>
    </xf>
    <xf numFmtId="0" fontId="24" fillId="0" borderId="30" xfId="7" applyFont="1" applyBorder="1" applyAlignment="1">
      <alignment horizontal="center" vertical="center" wrapText="1"/>
    </xf>
    <xf numFmtId="173" fontId="24" fillId="0" borderId="30" xfId="7" applyNumberFormat="1" applyFont="1" applyBorder="1" applyAlignment="1">
      <alignment horizontal="center" vertical="center" wrapText="1"/>
    </xf>
    <xf numFmtId="0" fontId="24" fillId="0" borderId="12" xfId="7" applyFont="1" applyBorder="1" applyAlignment="1">
      <alignment horizontal="center" vertical="center" wrapText="1"/>
    </xf>
    <xf numFmtId="0" fontId="24" fillId="0" borderId="13" xfId="7" applyFont="1" applyBorder="1" applyAlignment="1">
      <alignment horizontal="center" vertical="center" wrapText="1"/>
    </xf>
    <xf numFmtId="0" fontId="24" fillId="0" borderId="14" xfId="7" applyFont="1" applyBorder="1" applyAlignment="1">
      <alignment horizontal="center" vertical="center" wrapText="1"/>
    </xf>
    <xf numFmtId="0" fontId="24" fillId="0" borderId="31" xfId="7" applyFont="1" applyBorder="1" applyAlignment="1">
      <alignment horizontal="center" vertical="center"/>
    </xf>
    <xf numFmtId="0" fontId="24" fillId="0" borderId="36" xfId="7" applyFont="1" applyBorder="1" applyAlignment="1">
      <alignment horizontal="center" vertical="center"/>
    </xf>
    <xf numFmtId="0" fontId="24" fillId="0" borderId="37" xfId="7" applyFont="1" applyBorder="1" applyAlignment="1">
      <alignment horizontal="center" vertical="center" wrapText="1"/>
    </xf>
    <xf numFmtId="173" fontId="24" fillId="0" borderId="37" xfId="7" applyNumberFormat="1" applyFont="1" applyBorder="1" applyAlignment="1">
      <alignment horizontal="center" vertical="center" wrapText="1"/>
    </xf>
    <xf numFmtId="174" fontId="24" fillId="0" borderId="37" xfId="7" applyNumberFormat="1" applyFont="1" applyBorder="1" applyAlignment="1">
      <alignment horizontal="center" vertical="center"/>
    </xf>
    <xf numFmtId="0" fontId="24" fillId="0" borderId="37" xfId="7" applyFont="1" applyBorder="1" applyAlignment="1">
      <alignment horizontal="center" vertical="center"/>
    </xf>
    <xf numFmtId="10" fontId="24" fillId="0" borderId="37" xfId="3" applyNumberFormat="1" applyFont="1" applyBorder="1" applyAlignment="1">
      <alignment horizontal="center" vertical="center"/>
    </xf>
    <xf numFmtId="0" fontId="24" fillId="0" borderId="37" xfId="7" applyFont="1" applyBorder="1" applyAlignment="1">
      <alignment horizontal="center" vertical="center" wrapText="1"/>
    </xf>
    <xf numFmtId="0" fontId="24" fillId="0" borderId="38" xfId="7" applyFont="1" applyBorder="1" applyAlignment="1">
      <alignment horizontal="center" vertical="center"/>
    </xf>
    <xf numFmtId="0" fontId="10" fillId="0" borderId="2" xfId="7" applyFont="1" applyBorder="1" applyAlignment="1">
      <alignment horizontal="left" vertical="center" wrapText="1"/>
    </xf>
    <xf numFmtId="0" fontId="10" fillId="0" borderId="33" xfId="7" applyFont="1" applyBorder="1" applyAlignment="1">
      <alignment horizontal="left" vertical="center"/>
    </xf>
    <xf numFmtId="0" fontId="10" fillId="2" borderId="39" xfId="7" applyFont="1" applyFill="1" applyBorder="1" applyAlignment="1">
      <alignment horizontal="center" vertical="center" wrapText="1"/>
    </xf>
    <xf numFmtId="173" fontId="10" fillId="2" borderId="33" xfId="7" applyNumberFormat="1" applyFont="1" applyFill="1" applyBorder="1" applyAlignment="1">
      <alignment horizontal="center" vertical="center" wrapText="1"/>
    </xf>
    <xf numFmtId="174" fontId="24" fillId="0" borderId="33" xfId="1" applyNumberFormat="1" applyFont="1" applyBorder="1" applyAlignment="1" applyProtection="1">
      <alignment horizontal="right" vertical="center"/>
    </xf>
    <xf numFmtId="174" fontId="24" fillId="0" borderId="37" xfId="1" applyNumberFormat="1" applyFont="1" applyBorder="1" applyAlignment="1" applyProtection="1">
      <alignment horizontal="right" vertical="center"/>
    </xf>
    <xf numFmtId="172" fontId="10" fillId="0" borderId="33" xfId="7" applyNumberFormat="1" applyFont="1" applyBorder="1" applyAlignment="1">
      <alignment vertical="center"/>
    </xf>
    <xf numFmtId="14" fontId="10" fillId="0" borderId="33" xfId="7" applyNumberFormat="1" applyFont="1" applyBorder="1" applyAlignment="1">
      <alignment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42" xfId="7" applyFont="1" applyBorder="1" applyAlignment="1">
      <alignment horizontal="left" vertical="center" wrapText="1"/>
    </xf>
    <xf numFmtId="0" fontId="10" fillId="0" borderId="37" xfId="7" applyFont="1" applyBorder="1" applyAlignment="1">
      <alignment horizontal="left" vertical="center"/>
    </xf>
    <xf numFmtId="0" fontId="10" fillId="2" borderId="44" xfId="7" applyFont="1" applyFill="1" applyBorder="1" applyAlignment="1">
      <alignment horizontal="center" vertical="center" wrapText="1"/>
    </xf>
    <xf numFmtId="173" fontId="10" fillId="0" borderId="37" xfId="7" applyNumberFormat="1" applyFont="1" applyBorder="1" applyAlignment="1">
      <alignment horizontal="center" vertical="center" wrapText="1"/>
    </xf>
    <xf numFmtId="174" fontId="10" fillId="0" borderId="33" xfId="1" applyNumberFormat="1" applyFont="1" applyBorder="1" applyAlignment="1" applyProtection="1">
      <alignment horizontal="right" vertical="center"/>
    </xf>
    <xf numFmtId="174" fontId="10" fillId="0" borderId="37" xfId="1" applyNumberFormat="1" applyFont="1" applyBorder="1" applyAlignment="1" applyProtection="1">
      <alignment horizontal="right" vertical="center"/>
    </xf>
    <xf numFmtId="0" fontId="10" fillId="0" borderId="45" xfId="4" applyFont="1" applyBorder="1" applyAlignment="1">
      <alignment horizontal="center" vertical="center"/>
    </xf>
    <xf numFmtId="0" fontId="10" fillId="0" borderId="46" xfId="4" applyFont="1" applyBorder="1" applyAlignment="1">
      <alignment horizontal="center" vertical="center"/>
    </xf>
    <xf numFmtId="173" fontId="10" fillId="0" borderId="33" xfId="7" applyNumberFormat="1" applyFont="1" applyBorder="1" applyAlignment="1">
      <alignment horizontal="center" vertical="center" wrapText="1"/>
    </xf>
    <xf numFmtId="173" fontId="24" fillId="0" borderId="58" xfId="7" applyNumberFormat="1" applyFont="1" applyBorder="1" applyAlignment="1">
      <alignment horizontal="center" vertical="center"/>
    </xf>
    <xf numFmtId="173" fontId="10" fillId="2" borderId="30" xfId="7" applyNumberFormat="1" applyFont="1" applyFill="1" applyBorder="1" applyAlignment="1">
      <alignment horizontal="center" vertical="center" wrapText="1"/>
    </xf>
    <xf numFmtId="39" fontId="10" fillId="0" borderId="39" xfId="4" applyNumberFormat="1" applyFont="1" applyBorder="1" applyAlignment="1">
      <alignment horizontal="center" vertical="center"/>
    </xf>
    <xf numFmtId="173" fontId="10" fillId="2" borderId="30" xfId="1" applyNumberFormat="1" applyFont="1" applyFill="1" applyBorder="1" applyAlignment="1">
      <alignment horizontal="center" vertical="center" wrapText="1"/>
    </xf>
    <xf numFmtId="39" fontId="10" fillId="0" borderId="44" xfId="4" applyNumberFormat="1" applyFont="1" applyBorder="1" applyAlignment="1">
      <alignment horizontal="center" vertical="center"/>
    </xf>
    <xf numFmtId="173" fontId="10" fillId="0" borderId="34" xfId="7" applyNumberFormat="1" applyFont="1" applyBorder="1" applyAlignment="1">
      <alignment horizontal="center" vertical="center" wrapText="1"/>
    </xf>
    <xf numFmtId="1" fontId="10" fillId="0" borderId="41" xfId="4" applyNumberFormat="1" applyFont="1" applyBorder="1" applyAlignment="1">
      <alignment horizontal="center" vertical="center"/>
    </xf>
    <xf numFmtId="173" fontId="10" fillId="2" borderId="37" xfId="7" applyNumberFormat="1" applyFont="1" applyFill="1" applyBorder="1" applyAlignment="1">
      <alignment horizontal="center" vertical="center" wrapText="1"/>
    </xf>
    <xf numFmtId="1" fontId="10" fillId="0" borderId="46" xfId="4" applyNumberFormat="1" applyFont="1" applyBorder="1" applyAlignment="1">
      <alignment horizontal="center" vertical="center"/>
    </xf>
    <xf numFmtId="0" fontId="10" fillId="2" borderId="2" xfId="7" applyFont="1" applyFill="1" applyBorder="1" applyAlignment="1">
      <alignment horizontal="left" vertical="center" wrapText="1"/>
    </xf>
    <xf numFmtId="0" fontId="10" fillId="2" borderId="42" xfId="7" applyFont="1" applyFill="1" applyBorder="1" applyAlignment="1">
      <alignment horizontal="left" vertical="center" wrapText="1"/>
    </xf>
    <xf numFmtId="173" fontId="10" fillId="7" borderId="37" xfId="7" applyNumberFormat="1" applyFont="1" applyFill="1" applyBorder="1" applyAlignment="1">
      <alignment horizontal="center" vertical="center" wrapText="1"/>
    </xf>
    <xf numFmtId="0" fontId="10" fillId="0" borderId="39" xfId="7" applyFont="1" applyBorder="1" applyAlignment="1">
      <alignment horizontal="left" vertical="center" wrapText="1"/>
    </xf>
    <xf numFmtId="0" fontId="10" fillId="0" borderId="34" xfId="7" applyFont="1" applyBorder="1" applyAlignment="1">
      <alignment horizontal="left" vertical="center" wrapText="1"/>
    </xf>
    <xf numFmtId="3" fontId="10" fillId="2" borderId="0" xfId="7" applyNumberFormat="1" applyFont="1" applyFill="1" applyAlignment="1">
      <alignment horizontal="center" vertical="center"/>
    </xf>
    <xf numFmtId="14" fontId="10" fillId="2" borderId="0" xfId="7" applyNumberFormat="1" applyFont="1" applyFill="1" applyAlignment="1">
      <alignment horizontal="center" vertical="center"/>
    </xf>
    <xf numFmtId="3" fontId="10" fillId="2" borderId="0" xfId="7" applyNumberFormat="1" applyFont="1" applyFill="1" applyAlignment="1">
      <alignment horizontal="center" vertical="center" wrapText="1"/>
    </xf>
    <xf numFmtId="1" fontId="10" fillId="2" borderId="0" xfId="7" applyNumberFormat="1" applyFont="1" applyFill="1" applyAlignment="1">
      <alignment horizontal="center" vertical="center" wrapText="1"/>
    </xf>
    <xf numFmtId="14" fontId="10" fillId="0" borderId="0" xfId="7" applyNumberFormat="1" applyFont="1" applyAlignment="1">
      <alignment horizontal="center" vertical="center"/>
    </xf>
    <xf numFmtId="3" fontId="10" fillId="0" borderId="0" xfId="7" applyNumberFormat="1" applyFont="1" applyAlignment="1">
      <alignment horizontal="center" vertical="center" wrapText="1"/>
    </xf>
    <xf numFmtId="1" fontId="10" fillId="0" borderId="0" xfId="7" applyNumberFormat="1" applyFont="1" applyAlignment="1">
      <alignment horizontal="center" vertical="center" wrapText="1"/>
    </xf>
    <xf numFmtId="0" fontId="10" fillId="0" borderId="0" xfId="7" applyFont="1" applyAlignment="1">
      <alignment horizontal="center" vertical="center" wrapText="1"/>
    </xf>
    <xf numFmtId="172" fontId="10" fillId="0" borderId="0" xfId="7" applyNumberFormat="1" applyFont="1" applyAlignment="1">
      <alignment horizontal="center" vertical="center" wrapText="1"/>
    </xf>
    <xf numFmtId="14" fontId="10" fillId="0" borderId="0" xfId="7" applyNumberFormat="1" applyFont="1" applyAlignment="1">
      <alignment horizontal="center" vertical="center" wrapText="1"/>
    </xf>
    <xf numFmtId="3" fontId="26" fillId="0" borderId="0" xfId="6" applyNumberFormat="1" applyFont="1" applyFill="1" applyBorder="1" applyAlignment="1">
      <alignment horizontal="center" vertical="center" wrapText="1"/>
    </xf>
    <xf numFmtId="3" fontId="10" fillId="3" borderId="0" xfId="7" applyNumberFormat="1" applyFont="1" applyFill="1" applyAlignment="1">
      <alignment horizontal="center" vertical="center"/>
    </xf>
    <xf numFmtId="3" fontId="10" fillId="4" borderId="0" xfId="7" applyNumberFormat="1" applyFont="1" applyFill="1" applyAlignment="1">
      <alignment horizontal="center" vertical="center"/>
    </xf>
    <xf numFmtId="14" fontId="10" fillId="4" borderId="0" xfId="7" applyNumberFormat="1" applyFont="1" applyFill="1" applyAlignment="1">
      <alignment horizontal="center" vertical="center"/>
    </xf>
    <xf numFmtId="3" fontId="10" fillId="4" borderId="0" xfId="7" applyNumberFormat="1" applyFont="1" applyFill="1" applyAlignment="1">
      <alignment horizontal="center" vertical="center" wrapText="1"/>
    </xf>
    <xf numFmtId="1" fontId="10" fillId="4" borderId="0" xfId="7" applyNumberFormat="1" applyFont="1" applyFill="1" applyAlignment="1">
      <alignment horizontal="center" vertical="center" wrapText="1"/>
    </xf>
    <xf numFmtId="172" fontId="10" fillId="4" borderId="0" xfId="7" applyNumberFormat="1" applyFont="1" applyFill="1" applyAlignment="1">
      <alignment horizontal="center" vertical="center" wrapText="1"/>
    </xf>
    <xf numFmtId="14" fontId="10" fillId="4" borderId="0" xfId="7" applyNumberFormat="1" applyFont="1" applyFill="1" applyAlignment="1">
      <alignment horizontal="center" vertical="center" wrapText="1"/>
    </xf>
    <xf numFmtId="3" fontId="26" fillId="4" borderId="0" xfId="6" applyNumberFormat="1" applyFont="1" applyFill="1" applyBorder="1" applyAlignment="1">
      <alignment horizontal="center" vertical="center"/>
    </xf>
    <xf numFmtId="0" fontId="10" fillId="4" borderId="0" xfId="7" applyFont="1" applyFill="1" applyAlignment="1">
      <alignment horizontal="center" vertical="center"/>
    </xf>
    <xf numFmtId="0" fontId="10" fillId="3" borderId="0" xfId="7" applyFont="1" applyFill="1" applyAlignment="1">
      <alignment horizontal="center" vertical="center" wrapText="1"/>
    </xf>
    <xf numFmtId="0" fontId="10" fillId="4" borderId="0" xfId="7" applyFont="1" applyFill="1" applyAlignment="1">
      <alignment horizontal="center" vertical="center" wrapText="1"/>
    </xf>
    <xf numFmtId="2" fontId="24" fillId="0" borderId="37" xfId="7" applyNumberFormat="1" applyFont="1" applyBorder="1" applyAlignment="1">
      <alignment vertical="center"/>
    </xf>
    <xf numFmtId="2" fontId="10" fillId="0" borderId="37" xfId="3" applyNumberFormat="1" applyFont="1" applyBorder="1" applyAlignment="1" applyProtection="1">
      <alignment vertical="center"/>
    </xf>
    <xf numFmtId="2" fontId="24" fillId="0" borderId="37" xfId="7" applyNumberFormat="1" applyFont="1" applyBorder="1" applyAlignment="1">
      <alignment horizontal="center" vertical="center"/>
    </xf>
    <xf numFmtId="14" fontId="10" fillId="3" borderId="0" xfId="7" applyNumberFormat="1" applyFont="1" applyFill="1" applyAlignment="1">
      <alignment horizontal="center" vertical="center" wrapText="1"/>
    </xf>
    <xf numFmtId="3" fontId="10" fillId="3" borderId="0" xfId="7" applyNumberFormat="1" applyFont="1" applyFill="1" applyAlignment="1">
      <alignment horizontal="center" vertical="center" wrapText="1"/>
    </xf>
    <xf numFmtId="1" fontId="10" fillId="3" borderId="0" xfId="7" applyNumberFormat="1" applyFont="1" applyFill="1" applyAlignment="1">
      <alignment horizontal="center" vertical="center" wrapText="1"/>
    </xf>
    <xf numFmtId="167" fontId="10" fillId="0" borderId="37" xfId="2" applyNumberFormat="1" applyFont="1" applyBorder="1" applyAlignment="1" applyProtection="1">
      <alignment vertical="center"/>
    </xf>
    <xf numFmtId="2" fontId="10" fillId="0" borderId="33" xfId="7" applyNumberFormat="1" applyFont="1" applyBorder="1" applyAlignment="1">
      <alignment vertical="center"/>
    </xf>
    <xf numFmtId="2" fontId="10" fillId="0" borderId="33" xfId="3" applyNumberFormat="1" applyFont="1" applyBorder="1" applyAlignment="1" applyProtection="1">
      <alignment vertical="center"/>
    </xf>
    <xf numFmtId="2" fontId="10" fillId="0" borderId="33" xfId="7" applyNumberFormat="1" applyFont="1" applyBorder="1" applyAlignment="1">
      <alignment horizontal="center" vertical="center"/>
    </xf>
    <xf numFmtId="0" fontId="10" fillId="3" borderId="0" xfId="7" applyFont="1" applyFill="1" applyAlignment="1">
      <alignment horizontal="center" vertical="center"/>
    </xf>
    <xf numFmtId="14" fontId="10" fillId="3" borderId="0" xfId="7" applyNumberFormat="1" applyFont="1" applyFill="1" applyAlignment="1">
      <alignment horizontal="center" vertical="center"/>
    </xf>
    <xf numFmtId="0" fontId="10" fillId="0" borderId="11" xfId="7" applyFont="1" applyBorder="1" applyAlignment="1">
      <alignment horizontal="justify" vertical="center" wrapText="1"/>
    </xf>
    <xf numFmtId="0" fontId="10" fillId="0" borderId="58" xfId="7" applyFont="1" applyBorder="1" applyAlignment="1">
      <alignment horizontal="left" vertical="center"/>
    </xf>
    <xf numFmtId="0" fontId="10" fillId="0" borderId="58" xfId="7" applyFont="1" applyBorder="1" applyAlignment="1">
      <alignment horizontal="center" vertical="center" wrapText="1"/>
    </xf>
    <xf numFmtId="173" fontId="10" fillId="0" borderId="58" xfId="7" applyNumberFormat="1" applyFont="1" applyBorder="1" applyAlignment="1">
      <alignment horizontal="center" vertical="center" wrapText="1"/>
    </xf>
    <xf numFmtId="174" fontId="10" fillId="0" borderId="58" xfId="1" applyNumberFormat="1" applyFont="1" applyBorder="1" applyAlignment="1" applyProtection="1">
      <alignment horizontal="right" vertical="center"/>
    </xf>
    <xf numFmtId="2" fontId="24" fillId="0" borderId="58" xfId="7" applyNumberFormat="1" applyFont="1" applyBorder="1" applyAlignment="1">
      <alignment vertical="center"/>
    </xf>
    <xf numFmtId="2" fontId="10" fillId="0" borderId="58" xfId="3" applyNumberFormat="1" applyFont="1" applyBorder="1" applyAlignment="1" applyProtection="1">
      <alignment vertical="center"/>
    </xf>
    <xf numFmtId="2" fontId="24" fillId="0" borderId="58" xfId="7" applyNumberFormat="1" applyFont="1" applyBorder="1" applyAlignment="1">
      <alignment horizontal="center" vertical="center"/>
    </xf>
    <xf numFmtId="39" fontId="10" fillId="0" borderId="30" xfId="7" applyNumberFormat="1" applyFont="1" applyBorder="1" applyAlignment="1">
      <alignment horizontal="center" vertical="center"/>
    </xf>
    <xf numFmtId="2" fontId="10" fillId="0" borderId="31" xfId="7" applyNumberFormat="1" applyFont="1" applyBorder="1" applyAlignment="1">
      <alignment horizontal="center" vertical="center"/>
    </xf>
    <xf numFmtId="0" fontId="10" fillId="0" borderId="2" xfId="7" applyFont="1" applyBorder="1" applyAlignment="1">
      <alignment horizontal="justify" vertical="center" wrapText="1"/>
    </xf>
    <xf numFmtId="0" fontId="10" fillId="0" borderId="39" xfId="7" applyFont="1" applyBorder="1" applyAlignment="1">
      <alignment horizontal="center" vertical="center" wrapText="1"/>
    </xf>
    <xf numFmtId="39" fontId="10" fillId="0" borderId="57" xfId="7" applyNumberFormat="1" applyFont="1" applyBorder="1" applyAlignment="1">
      <alignment horizontal="center" vertical="center"/>
    </xf>
    <xf numFmtId="2" fontId="10" fillId="0" borderId="60" xfId="7" applyNumberFormat="1" applyFont="1" applyBorder="1" applyAlignment="1">
      <alignment horizontal="center" vertical="center"/>
    </xf>
    <xf numFmtId="0" fontId="10" fillId="0" borderId="42" xfId="7" applyFont="1" applyBorder="1" applyAlignment="1">
      <alignment horizontal="justify" vertical="center" wrapText="1"/>
    </xf>
    <xf numFmtId="0" fontId="10" fillId="0" borderId="57" xfId="7" applyFont="1" applyBorder="1" applyAlignment="1">
      <alignment horizontal="left" vertical="center"/>
    </xf>
    <xf numFmtId="0" fontId="10" fillId="0" borderId="44" xfId="7" applyFont="1" applyBorder="1" applyAlignment="1">
      <alignment horizontal="center" vertical="center" wrapText="1"/>
    </xf>
    <xf numFmtId="173" fontId="10" fillId="0" borderId="57" xfId="7" applyNumberFormat="1" applyFont="1" applyBorder="1" applyAlignment="1">
      <alignment horizontal="center" vertical="center" wrapText="1"/>
    </xf>
    <xf numFmtId="174" fontId="10" fillId="0" borderId="57" xfId="1" applyNumberFormat="1" applyFont="1" applyBorder="1" applyAlignment="1" applyProtection="1">
      <alignment horizontal="right" vertical="center"/>
    </xf>
    <xf numFmtId="2" fontId="24" fillId="0" borderId="20" xfId="7" applyNumberFormat="1" applyFont="1" applyBorder="1" applyAlignment="1">
      <alignment vertical="center"/>
    </xf>
    <xf numFmtId="175" fontId="10" fillId="0" borderId="57" xfId="3" applyNumberFormat="1" applyFont="1" applyBorder="1" applyAlignment="1" applyProtection="1">
      <alignment vertical="center"/>
    </xf>
    <xf numFmtId="2" fontId="24" fillId="0" borderId="57" xfId="7" applyNumberFormat="1" applyFont="1" applyBorder="1" applyAlignment="1">
      <alignment horizontal="center" vertical="center"/>
    </xf>
    <xf numFmtId="39" fontId="10" fillId="0" borderId="34" xfId="7" applyNumberFormat="1" applyFont="1" applyBorder="1" applyAlignment="1">
      <alignment horizontal="center" vertical="center"/>
    </xf>
    <xf numFmtId="2" fontId="10" fillId="0" borderId="35" xfId="7" applyNumberFormat="1" applyFont="1" applyBorder="1" applyAlignment="1">
      <alignment horizontal="center" vertical="center"/>
    </xf>
    <xf numFmtId="0" fontId="24" fillId="0" borderId="32" xfId="7" applyFont="1" applyBorder="1" applyAlignment="1">
      <alignment horizontal="center" vertical="center"/>
    </xf>
    <xf numFmtId="0" fontId="24" fillId="0" borderId="33" xfId="7" applyFont="1" applyBorder="1" applyAlignment="1">
      <alignment horizontal="center" vertical="center" wrapText="1"/>
    </xf>
    <xf numFmtId="173" fontId="24" fillId="0" borderId="33" xfId="7" applyNumberFormat="1" applyFont="1" applyBorder="1" applyAlignment="1">
      <alignment horizontal="center" vertical="center" wrapText="1"/>
    </xf>
    <xf numFmtId="174" fontId="24" fillId="2" borderId="33" xfId="2" applyNumberFormat="1" applyFont="1" applyFill="1" applyBorder="1" applyAlignment="1">
      <alignment horizontal="right" vertical="center" wrapText="1"/>
    </xf>
    <xf numFmtId="174" fontId="24" fillId="0" borderId="33" xfId="2" applyNumberFormat="1" applyFont="1" applyBorder="1" applyAlignment="1">
      <alignment horizontal="right" vertical="center" wrapText="1"/>
    </xf>
    <xf numFmtId="2" fontId="10" fillId="0" borderId="6" xfId="7" applyNumberFormat="1" applyFont="1" applyBorder="1" applyAlignment="1">
      <alignment vertical="center"/>
    </xf>
    <xf numFmtId="176" fontId="27" fillId="5" borderId="33" xfId="7" applyNumberFormat="1" applyFont="1" applyFill="1" applyBorder="1" applyAlignment="1">
      <alignment horizontal="right" wrapText="1"/>
    </xf>
    <xf numFmtId="0" fontId="10" fillId="0" borderId="33" xfId="7" applyFont="1" applyBorder="1" applyAlignment="1">
      <alignment horizontal="center" vertical="center"/>
    </xf>
    <xf numFmtId="0" fontId="28" fillId="5" borderId="33" xfId="7" applyFont="1" applyFill="1" applyBorder="1" applyAlignment="1">
      <alignment horizontal="right" wrapText="1"/>
    </xf>
    <xf numFmtId="177" fontId="29" fillId="0" borderId="30" xfId="1" applyNumberFormat="1" applyFont="1" applyBorder="1" applyAlignment="1">
      <alignment vertical="top"/>
    </xf>
    <xf numFmtId="39" fontId="10" fillId="0" borderId="30" xfId="7" applyNumberFormat="1" applyFont="1" applyBorder="1" applyAlignment="1">
      <alignment horizontal="center" vertical="center"/>
    </xf>
    <xf numFmtId="3" fontId="10" fillId="3" borderId="0" xfId="7" applyNumberFormat="1" applyFont="1" applyFill="1" applyAlignment="1">
      <alignment vertical="center"/>
    </xf>
    <xf numFmtId="14" fontId="10" fillId="3" borderId="0" xfId="7" applyNumberFormat="1" applyFont="1" applyFill="1" applyAlignment="1">
      <alignment vertical="center"/>
    </xf>
    <xf numFmtId="0" fontId="10" fillId="3" borderId="0" xfId="7" applyFont="1" applyFill="1" applyAlignment="1">
      <alignment vertical="center"/>
    </xf>
    <xf numFmtId="173" fontId="24" fillId="0" borderId="37" xfId="7" applyNumberFormat="1" applyFont="1" applyBorder="1" applyAlignment="1">
      <alignment horizontal="center" vertical="center" wrapText="1"/>
    </xf>
    <xf numFmtId="2" fontId="24" fillId="0" borderId="61" xfId="7" applyNumberFormat="1" applyFont="1" applyBorder="1" applyAlignment="1">
      <alignment vertical="center"/>
    </xf>
    <xf numFmtId="176" fontId="10" fillId="0" borderId="37" xfId="3" applyNumberFormat="1" applyFont="1" applyBorder="1" applyAlignment="1" applyProtection="1">
      <alignment vertical="center"/>
    </xf>
    <xf numFmtId="39" fontId="10" fillId="0" borderId="37" xfId="7" applyNumberFormat="1" applyFont="1" applyBorder="1" applyAlignment="1">
      <alignment vertical="center"/>
    </xf>
    <xf numFmtId="173" fontId="10" fillId="0" borderId="0" xfId="7" applyNumberFormat="1" applyFont="1" applyAlignment="1">
      <alignment horizontal="center" vertical="center"/>
    </xf>
    <xf numFmtId="0" fontId="10" fillId="0" borderId="0" xfId="7" applyFont="1" applyAlignment="1">
      <alignment horizontal="left" vertical="center"/>
    </xf>
    <xf numFmtId="174" fontId="10" fillId="0" borderId="0" xfId="7" applyNumberFormat="1" applyFont="1" applyAlignment="1">
      <alignment vertical="center"/>
    </xf>
    <xf numFmtId="2" fontId="24" fillId="0" borderId="0" xfId="7" applyNumberFormat="1" applyFont="1" applyAlignment="1">
      <alignment vertical="center"/>
    </xf>
    <xf numFmtId="10" fontId="10" fillId="0" borderId="0" xfId="3" applyNumberFormat="1" applyFont="1" applyBorder="1" applyAlignment="1" applyProtection="1">
      <alignment vertical="center"/>
    </xf>
    <xf numFmtId="170" fontId="10" fillId="0" borderId="0" xfId="7" applyNumberFormat="1" applyFont="1" applyAlignment="1">
      <alignment vertical="center"/>
    </xf>
    <xf numFmtId="39" fontId="10" fillId="0" borderId="0" xfId="7" applyNumberFormat="1" applyFont="1" applyAlignment="1">
      <alignment vertical="center"/>
    </xf>
    <xf numFmtId="39" fontId="10" fillId="0" borderId="19" xfId="7" applyNumberFormat="1" applyFont="1" applyBorder="1" applyAlignment="1">
      <alignment vertical="center"/>
    </xf>
    <xf numFmtId="170" fontId="24" fillId="0" borderId="47" xfId="7" applyNumberFormat="1" applyFont="1" applyBorder="1" applyAlignment="1">
      <alignment vertical="center"/>
    </xf>
    <xf numFmtId="0" fontId="24" fillId="0" borderId="48" xfId="7" applyFont="1" applyBorder="1" applyAlignment="1">
      <alignment horizontal="center" vertical="center"/>
    </xf>
    <xf numFmtId="0" fontId="24" fillId="0" borderId="49" xfId="7" applyFont="1" applyBorder="1" applyAlignment="1">
      <alignment horizontal="center" vertical="center"/>
    </xf>
    <xf numFmtId="0" fontId="24" fillId="0" borderId="50" xfId="7" applyFont="1" applyBorder="1" applyAlignment="1">
      <alignment horizontal="center" vertical="center"/>
    </xf>
    <xf numFmtId="170" fontId="24" fillId="0" borderId="48" xfId="7" applyNumberFormat="1" applyFont="1" applyBorder="1" applyAlignment="1">
      <alignment horizontal="center" vertical="center"/>
    </xf>
    <xf numFmtId="170" fontId="24" fillId="0" borderId="49" xfId="7" applyNumberFormat="1" applyFont="1" applyBorder="1" applyAlignment="1">
      <alignment horizontal="center" vertical="center"/>
    </xf>
    <xf numFmtId="170" fontId="10" fillId="0" borderId="51" xfId="7" applyNumberFormat="1" applyFont="1" applyBorder="1" applyAlignment="1">
      <alignment horizontal="center" vertical="center"/>
    </xf>
    <xf numFmtId="0" fontId="24" fillId="2" borderId="20" xfId="7" applyFont="1" applyFill="1" applyBorder="1" applyAlignment="1">
      <alignment horizontal="justify" vertical="center" wrapText="1"/>
    </xf>
    <xf numFmtId="0" fontId="10" fillId="2" borderId="21" xfId="7" applyFont="1" applyFill="1" applyBorder="1" applyAlignment="1">
      <alignment horizontal="justify" vertical="center" wrapText="1"/>
    </xf>
    <xf numFmtId="0" fontId="10" fillId="2" borderId="22" xfId="7" applyFont="1" applyFill="1" applyBorder="1" applyAlignment="1">
      <alignment horizontal="justify" vertical="center" wrapText="1"/>
    </xf>
    <xf numFmtId="0" fontId="10" fillId="2" borderId="20" xfId="7" applyFont="1" applyFill="1" applyBorder="1" applyAlignment="1">
      <alignment horizontal="justify" vertical="center" wrapText="1"/>
    </xf>
    <xf numFmtId="0" fontId="10" fillId="2" borderId="30" xfId="7" applyFont="1" applyFill="1" applyBorder="1" applyAlignment="1">
      <alignment horizontal="left" vertical="center"/>
    </xf>
    <xf numFmtId="1" fontId="10" fillId="2" borderId="30" xfId="1" applyNumberFormat="1" applyFont="1" applyFill="1" applyBorder="1" applyAlignment="1" applyProtection="1">
      <alignment horizontal="center" vertical="center"/>
    </xf>
    <xf numFmtId="0" fontId="24" fillId="0" borderId="20" xfId="7" applyFont="1" applyBorder="1" applyAlignment="1">
      <alignment horizontal="center" vertical="center" wrapText="1"/>
    </xf>
    <xf numFmtId="0" fontId="10" fillId="0" borderId="21" xfId="7" applyFont="1" applyBorder="1" applyAlignment="1">
      <alignment horizontal="center" vertical="center"/>
    </xf>
    <xf numFmtId="0" fontId="10" fillId="0" borderId="28" xfId="7" applyFont="1" applyBorder="1" applyAlignment="1">
      <alignment horizontal="center" vertical="center"/>
    </xf>
    <xf numFmtId="0" fontId="10" fillId="2" borderId="12" xfId="7" applyFont="1" applyFill="1" applyBorder="1" applyAlignment="1">
      <alignment horizontal="justify" vertical="center" wrapText="1"/>
    </xf>
    <xf numFmtId="0" fontId="10" fillId="2" borderId="13" xfId="7" applyFont="1" applyFill="1" applyBorder="1" applyAlignment="1">
      <alignment horizontal="justify" vertical="center" wrapText="1"/>
    </xf>
    <xf numFmtId="0" fontId="10" fillId="2" borderId="14" xfId="7" applyFont="1" applyFill="1" applyBorder="1" applyAlignment="1">
      <alignment horizontal="justify" vertical="center" wrapText="1"/>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10" fillId="0" borderId="24" xfId="7" applyFont="1" applyBorder="1" applyAlignment="1">
      <alignment horizontal="center" vertical="center"/>
    </xf>
    <xf numFmtId="0" fontId="10" fillId="2" borderId="20" xfId="7" applyFont="1" applyFill="1" applyBorder="1" applyAlignment="1">
      <alignment horizontal="left" vertical="center" wrapText="1"/>
    </xf>
    <xf numFmtId="0" fontId="10" fillId="2" borderId="21" xfId="7" applyFont="1" applyFill="1" applyBorder="1" applyAlignment="1">
      <alignment horizontal="left" vertical="center" wrapText="1"/>
    </xf>
    <xf numFmtId="0" fontId="10" fillId="2" borderId="22" xfId="7" applyFont="1" applyFill="1" applyBorder="1" applyAlignment="1">
      <alignment horizontal="left" vertical="center" wrapText="1"/>
    </xf>
    <xf numFmtId="171" fontId="10" fillId="0" borderId="20" xfId="7" applyNumberFormat="1" applyFont="1" applyBorder="1" applyAlignment="1">
      <alignment horizontal="left" vertical="center"/>
    </xf>
    <xf numFmtId="171" fontId="10" fillId="0" borderId="21" xfId="7" applyNumberFormat="1" applyFont="1" applyBorder="1" applyAlignment="1">
      <alignment horizontal="left" vertical="center"/>
    </xf>
    <xf numFmtId="171" fontId="10" fillId="0" borderId="28" xfId="7" applyNumberFormat="1" applyFont="1" applyBorder="1" applyAlignment="1">
      <alignment horizontal="left" vertical="center"/>
    </xf>
    <xf numFmtId="0" fontId="10" fillId="2" borderId="12" xfId="7" applyFont="1" applyFill="1" applyBorder="1" applyAlignment="1">
      <alignment horizontal="left" vertical="center" wrapText="1"/>
    </xf>
    <xf numFmtId="0" fontId="10" fillId="2" borderId="13" xfId="7" applyFont="1" applyFill="1" applyBorder="1" applyAlignment="1">
      <alignment horizontal="left" vertical="center" wrapText="1"/>
    </xf>
    <xf numFmtId="0" fontId="10" fillId="2" borderId="14" xfId="7" applyFont="1" applyFill="1" applyBorder="1" applyAlignment="1">
      <alignment horizontal="left" vertical="center" wrapText="1"/>
    </xf>
    <xf numFmtId="171" fontId="10" fillId="0" borderId="18" xfId="7" applyNumberFormat="1" applyFont="1" applyBorder="1" applyAlignment="1">
      <alignment horizontal="left" vertical="center"/>
    </xf>
    <xf numFmtId="171" fontId="10" fillId="0" borderId="0" xfId="7" applyNumberFormat="1" applyFont="1" applyAlignment="1">
      <alignment horizontal="left" vertical="center"/>
    </xf>
    <xf numFmtId="171" fontId="10" fillId="0" borderId="19" xfId="7" applyNumberFormat="1" applyFont="1" applyBorder="1" applyAlignment="1">
      <alignment horizontal="left" vertical="center"/>
    </xf>
    <xf numFmtId="0" fontId="10" fillId="2" borderId="53" xfId="7" applyFont="1" applyFill="1" applyBorder="1" applyAlignment="1">
      <alignment horizontal="left" vertical="center" wrapText="1"/>
    </xf>
    <xf numFmtId="1" fontId="10" fillId="2" borderId="30" xfId="1" applyNumberFormat="1" applyFont="1" applyFill="1" applyBorder="1" applyAlignment="1">
      <alignment horizontal="center" vertical="center" wrapText="1"/>
    </xf>
    <xf numFmtId="10" fontId="10" fillId="0" borderId="62" xfId="4" applyNumberFormat="1" applyFont="1" applyBorder="1" applyAlignment="1">
      <alignment horizontal="center" vertical="center" wrapText="1"/>
    </xf>
    <xf numFmtId="10" fontId="10" fillId="0" borderId="21" xfId="4" applyNumberFormat="1" applyFont="1" applyBorder="1" applyAlignment="1">
      <alignment horizontal="center" vertical="center" wrapText="1"/>
    </xf>
    <xf numFmtId="10" fontId="10" fillId="0" borderId="28" xfId="4" applyNumberFormat="1" applyFont="1" applyBorder="1" applyAlignment="1">
      <alignment horizontal="center" vertical="center" wrapText="1"/>
    </xf>
    <xf numFmtId="0" fontId="10" fillId="2" borderId="23" xfId="7" applyFont="1" applyFill="1" applyBorder="1" applyAlignment="1">
      <alignment horizontal="left" vertical="center" wrapText="1"/>
    </xf>
    <xf numFmtId="1" fontId="10" fillId="2" borderId="0" xfId="1" applyNumberFormat="1" applyFont="1" applyFill="1" applyBorder="1" applyAlignment="1">
      <alignment horizontal="center" vertical="center"/>
    </xf>
    <xf numFmtId="10" fontId="10" fillId="0" borderId="59" xfId="4" applyNumberFormat="1" applyFont="1" applyBorder="1" applyAlignment="1">
      <alignment horizontal="center" vertical="center" wrapText="1"/>
    </xf>
    <xf numFmtId="10" fontId="10" fillId="0" borderId="13" xfId="4" applyNumberFormat="1" applyFont="1" applyBorder="1" applyAlignment="1">
      <alignment horizontal="center" vertical="center" wrapText="1"/>
    </xf>
    <xf numFmtId="10" fontId="10" fillId="0" borderId="24" xfId="4" applyNumberFormat="1" applyFont="1" applyBorder="1" applyAlignment="1">
      <alignment horizontal="center" vertical="center" wrapText="1"/>
    </xf>
    <xf numFmtId="164" fontId="10" fillId="0" borderId="0" xfId="2" applyFont="1" applyFill="1" applyBorder="1" applyAlignment="1" applyProtection="1">
      <alignment vertical="center"/>
    </xf>
    <xf numFmtId="2" fontId="10" fillId="2" borderId="30" xfId="1" applyNumberFormat="1" applyFont="1" applyFill="1" applyBorder="1" applyAlignment="1" applyProtection="1">
      <alignment horizontal="center" vertical="center"/>
    </xf>
    <xf numFmtId="171" fontId="10" fillId="0" borderId="12" xfId="7" applyNumberFormat="1" applyFont="1" applyBorder="1" applyAlignment="1">
      <alignment horizontal="left" vertical="center"/>
    </xf>
    <xf numFmtId="171" fontId="10" fillId="0" borderId="13" xfId="7" applyNumberFormat="1" applyFont="1" applyBorder="1" applyAlignment="1">
      <alignment horizontal="left" vertical="center"/>
    </xf>
    <xf numFmtId="171" fontId="10" fillId="0" borderId="24" xfId="7" applyNumberFormat="1" applyFont="1" applyBorder="1" applyAlignment="1">
      <alignment horizontal="left" vertical="center"/>
    </xf>
    <xf numFmtId="0" fontId="10" fillId="0" borderId="30" xfId="7" applyFont="1" applyBorder="1" applyAlignment="1">
      <alignment horizontal="left" vertical="center"/>
    </xf>
    <xf numFmtId="0" fontId="10" fillId="0" borderId="31" xfId="7" applyFont="1" applyBorder="1" applyAlignment="1">
      <alignment horizontal="left" vertical="center"/>
    </xf>
    <xf numFmtId="0" fontId="24" fillId="2" borderId="62" xfId="7" applyFont="1" applyFill="1" applyBorder="1" applyAlignment="1">
      <alignment horizontal="left" vertical="center" wrapText="1"/>
    </xf>
    <xf numFmtId="0" fontId="24" fillId="2" borderId="21" xfId="7" applyFont="1" applyFill="1" applyBorder="1" applyAlignment="1">
      <alignment horizontal="left" vertical="center" wrapText="1"/>
    </xf>
    <xf numFmtId="0" fontId="24" fillId="2" borderId="22" xfId="7" applyFont="1" applyFill="1" applyBorder="1" applyAlignment="1">
      <alignment horizontal="left" vertical="center" wrapText="1"/>
    </xf>
    <xf numFmtId="171" fontId="10" fillId="0" borderId="30" xfId="7" applyNumberFormat="1" applyFont="1" applyBorder="1" applyAlignment="1">
      <alignment horizontal="left" vertical="center"/>
    </xf>
    <xf numFmtId="171" fontId="10" fillId="0" borderId="31" xfId="7" applyNumberFormat="1" applyFont="1" applyBorder="1" applyAlignment="1">
      <alignment horizontal="left" vertical="center"/>
    </xf>
    <xf numFmtId="0" fontId="10" fillId="0" borderId="54" xfId="7" applyFont="1" applyBorder="1" applyAlignment="1">
      <alignment vertical="center"/>
    </xf>
    <xf numFmtId="0" fontId="24" fillId="2" borderId="54" xfId="7" applyFont="1" applyFill="1" applyBorder="1" applyAlignment="1">
      <alignment horizontal="left" vertical="center" wrapText="1"/>
    </xf>
    <xf numFmtId="0" fontId="24" fillId="2" borderId="55" xfId="7" applyFont="1" applyFill="1" applyBorder="1" applyAlignment="1">
      <alignment horizontal="left" vertical="center" wrapText="1"/>
    </xf>
    <xf numFmtId="0" fontId="24" fillId="2" borderId="63" xfId="7" applyFont="1" applyFill="1" applyBorder="1" applyAlignment="1">
      <alignment horizontal="left" vertical="center" wrapText="1"/>
    </xf>
    <xf numFmtId="171" fontId="10" fillId="0" borderId="37" xfId="7" applyNumberFormat="1" applyFont="1" applyBorder="1" applyAlignment="1">
      <alignment horizontal="left" vertical="center"/>
    </xf>
    <xf numFmtId="171" fontId="10" fillId="0" borderId="38" xfId="7" applyNumberFormat="1" applyFont="1" applyBorder="1" applyAlignment="1">
      <alignment horizontal="left" vertical="center"/>
    </xf>
    <xf numFmtId="0" fontId="10" fillId="0" borderId="56" xfId="7" applyFont="1" applyBorder="1" applyAlignment="1">
      <alignment vertical="center"/>
    </xf>
    <xf numFmtId="10" fontId="10" fillId="0" borderId="0" xfId="3" applyNumberFormat="1" applyFont="1" applyBorder="1" applyAlignment="1">
      <alignment vertical="center"/>
    </xf>
    <xf numFmtId="10" fontId="10" fillId="0" borderId="0" xfId="3" applyNumberFormat="1" applyFont="1" applyAlignment="1">
      <alignment vertical="center"/>
    </xf>
    <xf numFmtId="2" fontId="10" fillId="0" borderId="41" xfId="4" applyNumberFormat="1" applyFont="1" applyBorder="1" applyAlignment="1">
      <alignment horizontal="center" vertical="center"/>
    </xf>
    <xf numFmtId="2" fontId="10" fillId="0" borderId="46" xfId="4" applyNumberFormat="1" applyFont="1" applyBorder="1" applyAlignment="1">
      <alignment horizontal="center" vertical="center"/>
    </xf>
    <xf numFmtId="10" fontId="10" fillId="0" borderId="39" xfId="4" applyNumberFormat="1" applyFont="1" applyBorder="1" applyAlignment="1">
      <alignment horizontal="center" vertical="center"/>
    </xf>
    <xf numFmtId="10" fontId="10" fillId="0" borderId="44" xfId="4" applyNumberFormat="1" applyFont="1" applyBorder="1" applyAlignment="1">
      <alignment horizontal="center" vertical="center"/>
    </xf>
    <xf numFmtId="2" fontId="18" fillId="0" borderId="15" xfId="4" applyNumberFormat="1" applyFont="1" applyFill="1" applyBorder="1" applyAlignment="1">
      <alignment horizontal="center" vertical="center" wrapText="1"/>
    </xf>
    <xf numFmtId="2" fontId="18" fillId="0" borderId="16" xfId="4" applyNumberFormat="1" applyFont="1" applyFill="1" applyBorder="1" applyAlignment="1">
      <alignment horizontal="center" vertical="center" wrapText="1"/>
    </xf>
    <xf numFmtId="0" fontId="21" fillId="0" borderId="0" xfId="0" applyFont="1" applyFill="1" applyAlignment="1">
      <alignment horizontal="center" vertical="center"/>
    </xf>
    <xf numFmtId="167" fontId="21" fillId="0" borderId="0" xfId="2" applyNumberFormat="1" applyFont="1" applyFill="1" applyAlignment="1">
      <alignment horizontal="center" vertical="center"/>
    </xf>
    <xf numFmtId="0" fontId="21" fillId="0" borderId="0" xfId="0" applyFont="1" applyFill="1" applyAlignment="1">
      <alignment vertical="center" wrapText="1"/>
    </xf>
    <xf numFmtId="0" fontId="21" fillId="0" borderId="0" xfId="0" applyFont="1" applyFill="1" applyAlignment="1">
      <alignment vertical="center"/>
    </xf>
    <xf numFmtId="2" fontId="18" fillId="0" borderId="30" xfId="4" applyNumberFormat="1" applyFont="1" applyFill="1" applyBorder="1" applyAlignment="1">
      <alignment horizontal="center" vertical="center" wrapText="1"/>
    </xf>
    <xf numFmtId="2" fontId="18" fillId="0" borderId="30" xfId="4" applyNumberFormat="1" applyFont="1" applyFill="1" applyBorder="1" applyAlignment="1">
      <alignment vertical="center" wrapText="1"/>
    </xf>
    <xf numFmtId="167" fontId="18" fillId="0" borderId="30" xfId="2" applyNumberFormat="1" applyFont="1" applyFill="1" applyBorder="1" applyAlignment="1">
      <alignment horizontal="center" vertical="center" wrapText="1"/>
    </xf>
    <xf numFmtId="0" fontId="21" fillId="0" borderId="30" xfId="0" applyFont="1" applyFill="1" applyBorder="1" applyAlignment="1">
      <alignment vertical="center"/>
    </xf>
    <xf numFmtId="0" fontId="21" fillId="0" borderId="30" xfId="0" applyFont="1" applyFill="1" applyBorder="1" applyAlignment="1">
      <alignment vertical="center" wrapText="1"/>
    </xf>
    <xf numFmtId="0" fontId="21" fillId="0" borderId="30" xfId="0" applyFont="1" applyFill="1" applyBorder="1" applyAlignment="1">
      <alignment horizontal="center" vertical="center"/>
    </xf>
    <xf numFmtId="167" fontId="21" fillId="0" borderId="30" xfId="2" applyNumberFormat="1" applyFont="1" applyFill="1" applyBorder="1" applyAlignment="1">
      <alignment horizontal="center" vertical="center"/>
    </xf>
    <xf numFmtId="167" fontId="21" fillId="0" borderId="57" xfId="0" applyNumberFormat="1" applyFont="1" applyFill="1" applyBorder="1" applyAlignment="1">
      <alignment vertical="center" wrapText="1"/>
    </xf>
    <xf numFmtId="0" fontId="21" fillId="0" borderId="57" xfId="0" applyFont="1" applyFill="1" applyBorder="1" applyAlignment="1">
      <alignment vertical="center" wrapText="1"/>
    </xf>
    <xf numFmtId="6" fontId="21" fillId="0" borderId="0" xfId="0" applyNumberFormat="1" applyFont="1" applyFill="1" applyAlignment="1">
      <alignment vertical="center"/>
    </xf>
    <xf numFmtId="167" fontId="21" fillId="0" borderId="0" xfId="2" applyNumberFormat="1" applyFont="1" applyFill="1" applyBorder="1" applyAlignment="1">
      <alignment horizontal="center" vertical="center"/>
    </xf>
    <xf numFmtId="167" fontId="22" fillId="0" borderId="0" xfId="0" applyNumberFormat="1" applyFont="1" applyFill="1" applyAlignment="1">
      <alignment horizontal="center" vertical="center"/>
    </xf>
    <xf numFmtId="0" fontId="21" fillId="0" borderId="30" xfId="0" applyFont="1" applyFill="1" applyBorder="1" applyAlignment="1">
      <alignment horizontal="center" vertical="center" wrapText="1"/>
    </xf>
    <xf numFmtId="167" fontId="21" fillId="0" borderId="30" xfId="2" applyNumberFormat="1" applyFont="1" applyFill="1" applyBorder="1" applyAlignment="1">
      <alignment horizontal="center" vertical="center" wrapText="1"/>
    </xf>
    <xf numFmtId="0" fontId="21" fillId="0" borderId="30" xfId="0" applyFont="1" applyFill="1" applyBorder="1" applyAlignment="1">
      <alignment horizontal="center" vertical="center" wrapText="1"/>
    </xf>
    <xf numFmtId="167" fontId="22" fillId="0" borderId="30" xfId="0" applyNumberFormat="1" applyFont="1" applyFill="1" applyBorder="1" applyAlignment="1">
      <alignment horizontal="center" vertical="center"/>
    </xf>
    <xf numFmtId="0" fontId="21" fillId="0" borderId="30" xfId="0" applyFont="1" applyFill="1" applyBorder="1"/>
    <xf numFmtId="0" fontId="23" fillId="0" borderId="30" xfId="0" applyFont="1" applyFill="1" applyBorder="1" applyAlignment="1">
      <alignment wrapText="1"/>
    </xf>
    <xf numFmtId="0" fontId="10" fillId="0" borderId="1" xfId="4" applyFont="1" applyBorder="1"/>
    <xf numFmtId="0" fontId="10" fillId="0" borderId="2" xfId="4" applyFont="1" applyBorder="1" applyAlignment="1">
      <alignment horizontal="center"/>
    </xf>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24" fillId="0" borderId="6" xfId="4" applyFont="1" applyBorder="1" applyAlignment="1">
      <alignment horizontal="left"/>
    </xf>
    <xf numFmtId="0" fontId="24" fillId="0" borderId="7" xfId="4" applyFont="1" applyBorder="1" applyAlignment="1">
      <alignment horizontal="left"/>
    </xf>
    <xf numFmtId="0" fontId="24" fillId="0" borderId="8" xfId="4" applyFont="1" applyBorder="1" applyAlignment="1">
      <alignment horizontal="left"/>
    </xf>
    <xf numFmtId="0" fontId="10" fillId="0" borderId="3" xfId="4" applyFont="1" applyBorder="1" applyAlignment="1">
      <alignment horizontal="center"/>
    </xf>
    <xf numFmtId="0" fontId="10" fillId="0" borderId="9" xfId="4" applyFont="1" applyBorder="1" applyAlignment="1">
      <alignment horizontal="center"/>
    </xf>
    <xf numFmtId="0" fontId="24" fillId="0" borderId="9" xfId="4" applyFont="1" applyBorder="1"/>
    <xf numFmtId="0" fontId="10" fillId="0" borderId="11" xfId="4" applyFont="1" applyBorder="1" applyAlignment="1">
      <alignment horizontal="center"/>
    </xf>
    <xf numFmtId="0" fontId="10" fillId="0" borderId="19" xfId="4" applyFont="1" applyBorder="1" applyAlignment="1">
      <alignment horizontal="center"/>
    </xf>
    <xf numFmtId="0" fontId="24" fillId="0" borderId="19" xfId="4" applyFont="1" applyBorder="1"/>
    <xf numFmtId="0" fontId="10" fillId="0" borderId="23" xfId="4" applyFont="1" applyBorder="1" applyAlignment="1">
      <alignment horizontal="center"/>
    </xf>
    <xf numFmtId="0" fontId="10" fillId="0" borderId="24" xfId="4" applyFont="1" applyBorder="1" applyAlignment="1">
      <alignment horizontal="center"/>
    </xf>
    <xf numFmtId="0" fontId="10" fillId="0" borderId="10" xfId="4" applyFont="1" applyBorder="1" applyAlignment="1">
      <alignment horizontal="center"/>
    </xf>
    <xf numFmtId="0" fontId="10" fillId="0" borderId="19" xfId="4" applyFont="1" applyBorder="1"/>
    <xf numFmtId="2" fontId="24" fillId="0" borderId="0" xfId="4" applyNumberFormat="1" applyFont="1" applyAlignment="1">
      <alignment horizontal="center" vertical="center" wrapText="1"/>
    </xf>
    <xf numFmtId="0" fontId="24" fillId="0" borderId="23" xfId="4" applyFont="1" applyBorder="1" applyAlignment="1">
      <alignment vertical="center"/>
    </xf>
    <xf numFmtId="0" fontId="24" fillId="0" borderId="20" xfId="4" applyFont="1" applyBorder="1" applyAlignment="1">
      <alignment horizontal="justify" vertical="top" wrapText="1"/>
    </xf>
    <xf numFmtId="0" fontId="24" fillId="0" borderId="21" xfId="4" applyFont="1" applyBorder="1" applyAlignment="1">
      <alignment horizontal="justify" vertical="top" wrapText="1"/>
    </xf>
    <xf numFmtId="0" fontId="24" fillId="0" borderId="22" xfId="4" applyFont="1" applyBorder="1" applyAlignment="1">
      <alignment horizontal="justify" vertical="top" wrapText="1"/>
    </xf>
    <xf numFmtId="2" fontId="24" fillId="0" borderId="26" xfId="4" applyNumberFormat="1" applyFont="1" applyBorder="1" applyAlignment="1">
      <alignment horizontal="center" vertical="center" wrapText="1"/>
    </xf>
    <xf numFmtId="2" fontId="24" fillId="0" borderId="0" xfId="4" applyNumberFormat="1" applyFont="1" applyAlignment="1">
      <alignment horizontal="center" vertical="center"/>
    </xf>
    <xf numFmtId="2" fontId="24" fillId="0" borderId="0" xfId="4" applyNumberFormat="1" applyFont="1" applyAlignment="1">
      <alignment horizontal="center" vertical="center"/>
    </xf>
    <xf numFmtId="0" fontId="10" fillId="0" borderId="0" xfId="4" applyFont="1" applyAlignment="1">
      <alignment horizontal="center"/>
    </xf>
    <xf numFmtId="0" fontId="24" fillId="0" borderId="27" xfId="4" applyFont="1" applyBorder="1" applyAlignment="1">
      <alignment horizontal="left" vertical="center"/>
    </xf>
    <xf numFmtId="0" fontId="24" fillId="0" borderId="18" xfId="4" applyFont="1" applyBorder="1" applyAlignment="1">
      <alignment horizontal="justify" vertical="top" wrapText="1"/>
    </xf>
    <xf numFmtId="0" fontId="24" fillId="0" borderId="0" xfId="4" applyFont="1" applyAlignment="1">
      <alignment horizontal="justify" vertical="top" wrapText="1"/>
    </xf>
    <xf numFmtId="0" fontId="24" fillId="0" borderId="29" xfId="4" applyFont="1" applyBorder="1" applyAlignment="1">
      <alignment horizontal="justify" vertical="top" wrapText="1"/>
    </xf>
    <xf numFmtId="2" fontId="24" fillId="0" borderId="31" xfId="4" applyNumberFormat="1" applyFont="1" applyBorder="1" applyAlignment="1">
      <alignment horizontal="center" vertical="center"/>
    </xf>
    <xf numFmtId="2" fontId="10" fillId="0" borderId="0" xfId="4" applyNumberFormat="1" applyFont="1" applyAlignment="1">
      <alignment vertical="center" wrapText="1"/>
    </xf>
    <xf numFmtId="2" fontId="10" fillId="0" borderId="0" xfId="4" applyNumberFormat="1" applyFont="1" applyAlignment="1">
      <alignment horizontal="left" vertical="center" wrapText="1"/>
    </xf>
    <xf numFmtId="2" fontId="10" fillId="0" borderId="0" xfId="4" applyNumberFormat="1" applyFont="1"/>
    <xf numFmtId="164" fontId="10" fillId="0" borderId="0" xfId="2" applyFont="1" applyBorder="1"/>
    <xf numFmtId="165" fontId="10" fillId="0" borderId="0" xfId="4" applyNumberFormat="1" applyFont="1"/>
    <xf numFmtId="0" fontId="24" fillId="0" borderId="25" xfId="4" applyFont="1" applyBorder="1" applyAlignment="1">
      <alignment vertical="center" wrapText="1"/>
    </xf>
    <xf numFmtId="0" fontId="10" fillId="0" borderId="30" xfId="4" applyFont="1" applyBorder="1" applyAlignment="1">
      <alignment horizontal="center" vertical="center" wrapText="1"/>
    </xf>
    <xf numFmtId="0" fontId="10" fillId="0" borderId="28" xfId="4" applyFont="1" applyBorder="1" applyAlignment="1">
      <alignment horizontal="center" vertical="center" wrapText="1"/>
    </xf>
    <xf numFmtId="0" fontId="24" fillId="0" borderId="25" xfId="4" applyFont="1" applyBorder="1" applyAlignment="1">
      <alignment vertical="top" wrapText="1"/>
    </xf>
    <xf numFmtId="0" fontId="10" fillId="0" borderId="19" xfId="4" applyFont="1" applyBorder="1" applyAlignment="1">
      <alignment horizontal="center" vertical="center" wrapText="1"/>
    </xf>
    <xf numFmtId="2" fontId="10" fillId="0" borderId="0" xfId="4" applyNumberFormat="1" applyFont="1" applyAlignment="1">
      <alignment horizontal="left" vertical="center" wrapText="1"/>
    </xf>
    <xf numFmtId="0" fontId="24" fillId="0" borderId="27" xfId="4" applyFont="1" applyBorder="1" applyAlignment="1">
      <alignment vertical="top"/>
    </xf>
    <xf numFmtId="1" fontId="10" fillId="0" borderId="30" xfId="4" applyNumberFormat="1" applyFont="1" applyBorder="1" applyAlignment="1">
      <alignment horizontal="center" vertical="center" wrapText="1"/>
    </xf>
    <xf numFmtId="0" fontId="10" fillId="0" borderId="27" xfId="4" applyFont="1" applyBorder="1" applyAlignment="1">
      <alignment horizontal="left" vertical="center"/>
    </xf>
    <xf numFmtId="0" fontId="10" fillId="0" borderId="30" xfId="4" applyFont="1" applyBorder="1" applyAlignment="1">
      <alignment horizontal="left" vertical="center"/>
    </xf>
    <xf numFmtId="0" fontId="24" fillId="0" borderId="12" xfId="4" applyFont="1" applyBorder="1" applyAlignment="1">
      <alignment horizontal="justify" vertical="top" wrapText="1"/>
    </xf>
    <xf numFmtId="0" fontId="24" fillId="0" borderId="13" xfId="4" applyFont="1" applyBorder="1" applyAlignment="1">
      <alignment horizontal="justify" vertical="top" wrapText="1"/>
    </xf>
    <xf numFmtId="0" fontId="24" fillId="0" borderId="14" xfId="4" applyFont="1" applyBorder="1" applyAlignment="1">
      <alignment horizontal="justify" vertical="top" wrapText="1"/>
    </xf>
    <xf numFmtId="0" fontId="10" fillId="0" borderId="24" xfId="4" applyFont="1" applyBorder="1" applyAlignment="1">
      <alignment horizontal="center" vertical="center" wrapText="1"/>
    </xf>
    <xf numFmtId="2" fontId="10" fillId="0" borderId="0" xfId="4" applyNumberFormat="1" applyFont="1" applyAlignment="1">
      <alignment vertical="center"/>
    </xf>
    <xf numFmtId="0" fontId="10" fillId="0" borderId="0" xfId="4" applyFont="1" applyAlignment="1">
      <alignment wrapText="1"/>
    </xf>
    <xf numFmtId="0" fontId="24" fillId="0" borderId="32" xfId="4" applyFont="1" applyBorder="1" applyAlignment="1">
      <alignment horizontal="center" vertical="center"/>
    </xf>
    <xf numFmtId="0" fontId="25" fillId="0" borderId="33" xfId="4" applyFont="1" applyBorder="1" applyAlignment="1">
      <alignment horizontal="center" vertical="center" wrapText="1"/>
    </xf>
    <xf numFmtId="0" fontId="24" fillId="0" borderId="33" xfId="4" applyFont="1" applyBorder="1" applyAlignment="1">
      <alignment horizontal="center" vertical="center" wrapText="1"/>
    </xf>
    <xf numFmtId="0" fontId="24" fillId="0" borderId="3" xfId="4" applyFont="1" applyBorder="1" applyAlignment="1">
      <alignment horizontal="center" vertical="center" wrapText="1"/>
    </xf>
    <xf numFmtId="0" fontId="24" fillId="0" borderId="4"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34" xfId="4" applyFont="1" applyBorder="1" applyAlignment="1">
      <alignment horizontal="center" vertical="center" wrapText="1"/>
    </xf>
    <xf numFmtId="0" fontId="24" fillId="0" borderId="34" xfId="4" applyFont="1" applyBorder="1" applyAlignment="1">
      <alignment horizontal="center"/>
    </xf>
    <xf numFmtId="0" fontId="24" fillId="0" borderId="35" xfId="4" applyFont="1" applyBorder="1" applyAlignment="1">
      <alignment horizontal="center"/>
    </xf>
    <xf numFmtId="0" fontId="10" fillId="0" borderId="0" xfId="4" applyFont="1" applyAlignment="1">
      <alignment horizontal="left" wrapText="1"/>
    </xf>
    <xf numFmtId="2" fontId="10" fillId="0" borderId="0" xfId="4" applyNumberFormat="1" applyFont="1" applyAlignment="1">
      <alignment horizontal="left" vertical="top" wrapText="1"/>
    </xf>
    <xf numFmtId="0" fontId="24" fillId="0" borderId="27" xfId="4" applyFont="1" applyBorder="1" applyAlignment="1">
      <alignment horizontal="center" vertical="center"/>
    </xf>
    <xf numFmtId="0" fontId="24" fillId="0" borderId="30" xfId="4" applyFont="1" applyBorder="1" applyAlignment="1">
      <alignment horizontal="center" vertical="center" wrapText="1"/>
    </xf>
    <xf numFmtId="0" fontId="24" fillId="0" borderId="12" xfId="4" applyFont="1" applyBorder="1" applyAlignment="1">
      <alignment horizontal="center" vertical="center" wrapText="1"/>
    </xf>
    <xf numFmtId="0" fontId="24" fillId="0" borderId="13"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31" xfId="4" applyFont="1" applyBorder="1" applyAlignment="1">
      <alignment horizontal="center" vertical="center" wrapText="1"/>
    </xf>
    <xf numFmtId="0" fontId="24" fillId="0" borderId="36" xfId="4" applyFont="1" applyBorder="1" applyAlignment="1">
      <alignment horizontal="center" vertical="center"/>
    </xf>
    <xf numFmtId="0" fontId="24" fillId="0" borderId="37" xfId="4" applyFont="1" applyBorder="1" applyAlignment="1">
      <alignment horizontal="center" vertical="center" wrapText="1"/>
    </xf>
    <xf numFmtId="0" fontId="24" fillId="0" borderId="37" xfId="4" applyFont="1" applyBorder="1" applyAlignment="1">
      <alignment horizontal="center" vertical="center"/>
    </xf>
    <xf numFmtId="0" fontId="24" fillId="0" borderId="37" xfId="4" applyFont="1" applyBorder="1" applyAlignment="1">
      <alignment horizontal="center" vertical="center" wrapText="1"/>
    </xf>
    <xf numFmtId="0" fontId="24" fillId="0" borderId="38" xfId="4" applyFont="1" applyBorder="1" applyAlignment="1">
      <alignment horizontal="center" vertical="center" wrapText="1"/>
    </xf>
    <xf numFmtId="0" fontId="10" fillId="0" borderId="2" xfId="4" applyFont="1" applyBorder="1" applyAlignment="1">
      <alignment horizontal="justify" vertical="center" wrapText="1"/>
    </xf>
    <xf numFmtId="0" fontId="10" fillId="0" borderId="8" xfId="4" applyFont="1" applyBorder="1" applyAlignment="1">
      <alignment horizontal="center" vertical="center"/>
    </xf>
    <xf numFmtId="0" fontId="10" fillId="2" borderId="39" xfId="4" applyFont="1" applyFill="1" applyBorder="1" applyAlignment="1">
      <alignment horizontal="center" vertical="center" wrapText="1"/>
    </xf>
    <xf numFmtId="167" fontId="10" fillId="0" borderId="33" xfId="2" applyNumberFormat="1" applyFont="1" applyBorder="1" applyAlignment="1" applyProtection="1">
      <alignment horizontal="center" vertical="center"/>
    </xf>
    <xf numFmtId="167" fontId="10" fillId="0" borderId="33" xfId="2" applyNumberFormat="1" applyFont="1" applyBorder="1" applyAlignment="1" applyProtection="1">
      <alignment vertical="center"/>
    </xf>
    <xf numFmtId="2" fontId="10" fillId="0" borderId="33" xfId="4" applyNumberFormat="1" applyFont="1" applyBorder="1" applyAlignment="1">
      <alignment vertical="center"/>
    </xf>
    <xf numFmtId="2" fontId="10" fillId="0" borderId="0" xfId="4" applyNumberFormat="1" applyFont="1" applyAlignment="1">
      <alignment horizontal="left" vertical="top" wrapText="1"/>
    </xf>
    <xf numFmtId="0" fontId="10" fillId="0" borderId="42" xfId="4" applyFont="1" applyBorder="1" applyAlignment="1">
      <alignment horizontal="justify" vertical="center" wrapText="1"/>
    </xf>
    <xf numFmtId="0" fontId="10" fillId="0" borderId="43" xfId="4" applyFont="1" applyBorder="1" applyAlignment="1">
      <alignment horizontal="center" vertical="center"/>
    </xf>
    <xf numFmtId="0" fontId="10" fillId="2" borderId="44" xfId="4" applyFont="1" applyFill="1" applyBorder="1" applyAlignment="1">
      <alignment horizontal="center" vertical="center" wrapText="1"/>
    </xf>
    <xf numFmtId="167" fontId="10" fillId="0" borderId="37" xfId="2" applyNumberFormat="1" applyFont="1" applyBorder="1" applyAlignment="1" applyProtection="1">
      <alignment horizontal="center" vertical="center"/>
    </xf>
    <xf numFmtId="2" fontId="10" fillId="0" borderId="37" xfId="4" applyNumberFormat="1" applyFont="1" applyBorder="1" applyAlignment="1">
      <alignment vertical="center"/>
    </xf>
    <xf numFmtId="14" fontId="10" fillId="0" borderId="44" xfId="4" applyNumberFormat="1" applyFont="1" applyBorder="1" applyAlignment="1">
      <alignment vertical="center"/>
    </xf>
    <xf numFmtId="172" fontId="10" fillId="0" borderId="33" xfId="4" applyNumberFormat="1" applyFont="1" applyBorder="1" applyAlignment="1">
      <alignment vertical="center"/>
    </xf>
    <xf numFmtId="0" fontId="24" fillId="0" borderId="23" xfId="4" applyFont="1" applyBorder="1" applyAlignment="1">
      <alignment horizontal="center" vertical="center"/>
    </xf>
    <xf numFmtId="0" fontId="10" fillId="0" borderId="34" xfId="4" applyFont="1" applyBorder="1" applyAlignment="1">
      <alignment horizontal="center" vertical="center"/>
    </xf>
    <xf numFmtId="0" fontId="24" fillId="0" borderId="34" xfId="4" applyFont="1" applyBorder="1" applyAlignment="1">
      <alignment horizontal="center" vertical="center" wrapText="1"/>
    </xf>
    <xf numFmtId="0" fontId="10" fillId="0" borderId="34" xfId="4" applyFont="1" applyBorder="1" applyAlignment="1">
      <alignment horizontal="center" vertical="center" wrapText="1"/>
    </xf>
    <xf numFmtId="167" fontId="24" fillId="0" borderId="33" xfId="2" applyNumberFormat="1" applyFont="1" applyFill="1" applyBorder="1" applyAlignment="1" applyProtection="1">
      <alignment horizontal="center" vertical="center"/>
    </xf>
    <xf numFmtId="167" fontId="24" fillId="0" borderId="33" xfId="2" applyNumberFormat="1" applyFont="1" applyBorder="1" applyAlignment="1">
      <alignment horizontal="center" vertical="center" wrapText="1"/>
    </xf>
    <xf numFmtId="2" fontId="10" fillId="0" borderId="34" xfId="4" applyNumberFormat="1" applyFont="1" applyBorder="1" applyAlignment="1">
      <alignment vertical="center"/>
    </xf>
    <xf numFmtId="169" fontId="10" fillId="0" borderId="34" xfId="1" applyNumberFormat="1" applyFont="1" applyBorder="1" applyAlignment="1" applyProtection="1">
      <alignment vertical="center"/>
    </xf>
    <xf numFmtId="0" fontId="10" fillId="0" borderId="37" xfId="4" applyFont="1" applyBorder="1" applyAlignment="1">
      <alignment horizontal="center" vertical="center"/>
    </xf>
    <xf numFmtId="167" fontId="24" fillId="0" borderId="33" xfId="2" applyNumberFormat="1" applyFont="1" applyBorder="1" applyAlignment="1" applyProtection="1">
      <alignment horizontal="center" vertical="center"/>
    </xf>
    <xf numFmtId="167" fontId="24" fillId="0" borderId="44" xfId="2" applyNumberFormat="1" applyFont="1" applyBorder="1" applyAlignment="1">
      <alignment horizontal="center" vertical="center" wrapText="1"/>
    </xf>
    <xf numFmtId="2" fontId="24" fillId="0" borderId="37" xfId="4" applyNumberFormat="1" applyFont="1" applyBorder="1" applyAlignment="1">
      <alignment vertical="center"/>
    </xf>
    <xf numFmtId="10" fontId="10" fillId="0" borderId="37" xfId="3" applyNumberFormat="1" applyFont="1" applyBorder="1" applyAlignment="1" applyProtection="1">
      <alignment vertical="center"/>
    </xf>
    <xf numFmtId="39" fontId="10" fillId="0" borderId="37" xfId="4" applyNumberFormat="1" applyFont="1" applyBorder="1" applyAlignment="1">
      <alignment vertical="center"/>
    </xf>
    <xf numFmtId="0" fontId="10" fillId="0" borderId="0" xfId="4" applyFont="1" applyAlignment="1">
      <alignment horizontal="left" vertical="center"/>
    </xf>
    <xf numFmtId="170" fontId="10" fillId="0" borderId="0" xfId="4" applyNumberFormat="1" applyFont="1"/>
    <xf numFmtId="2" fontId="24" fillId="0" borderId="0" xfId="4" applyNumberFormat="1" applyFont="1"/>
    <xf numFmtId="10" fontId="10" fillId="0" borderId="0" xfId="3" applyNumberFormat="1" applyFont="1" applyBorder="1" applyProtection="1"/>
    <xf numFmtId="39" fontId="10" fillId="0" borderId="0" xfId="4" applyNumberFormat="1" applyFont="1"/>
    <xf numFmtId="39" fontId="10" fillId="0" borderId="19" xfId="4" applyNumberFormat="1" applyFont="1" applyBorder="1"/>
    <xf numFmtId="170" fontId="24" fillId="0" borderId="47" xfId="4" applyNumberFormat="1" applyFont="1" applyBorder="1" applyAlignment="1">
      <alignment vertical="center"/>
    </xf>
    <xf numFmtId="0" fontId="24" fillId="0" borderId="48" xfId="4" applyFont="1" applyBorder="1" applyAlignment="1">
      <alignment horizontal="center" vertical="center"/>
    </xf>
    <xf numFmtId="0" fontId="24" fillId="0" borderId="49" xfId="4" applyFont="1" applyBorder="1" applyAlignment="1">
      <alignment horizontal="center" vertical="center"/>
    </xf>
    <xf numFmtId="0" fontId="24" fillId="0" borderId="50" xfId="4" applyFont="1" applyBorder="1" applyAlignment="1">
      <alignment horizontal="center" vertical="center"/>
    </xf>
    <xf numFmtId="170" fontId="24" fillId="0" borderId="48" xfId="4" applyNumberFormat="1" applyFont="1" applyBorder="1" applyAlignment="1">
      <alignment horizontal="center" vertical="top"/>
    </xf>
    <xf numFmtId="170" fontId="24" fillId="0" borderId="49" xfId="4" applyNumberFormat="1" applyFont="1" applyBorder="1" applyAlignment="1">
      <alignment horizontal="center" vertical="top"/>
    </xf>
    <xf numFmtId="170" fontId="10" fillId="0" borderId="49" xfId="4" applyNumberFormat="1" applyFont="1" applyBorder="1" applyAlignment="1">
      <alignment vertical="top"/>
    </xf>
    <xf numFmtId="0" fontId="10" fillId="0" borderId="3" xfId="4" applyFont="1" applyBorder="1" applyAlignment="1">
      <alignment horizontal="left" vertical="top" wrapText="1"/>
    </xf>
    <xf numFmtId="0" fontId="10" fillId="0" borderId="4" xfId="4" applyFont="1" applyBorder="1" applyAlignment="1">
      <alignment horizontal="left" vertical="top" wrapText="1"/>
    </xf>
    <xf numFmtId="0" fontId="10" fillId="0" borderId="5" xfId="4" applyFont="1" applyBorder="1" applyAlignment="1">
      <alignment horizontal="left" vertical="top" wrapText="1"/>
    </xf>
    <xf numFmtId="0" fontId="10" fillId="0" borderId="20" xfId="4" applyFont="1" applyBorder="1" applyAlignment="1">
      <alignment horizontal="left" vertical="top" wrapText="1"/>
    </xf>
    <xf numFmtId="0" fontId="10" fillId="0" borderId="21" xfId="4" applyFont="1" applyBorder="1" applyAlignment="1">
      <alignment horizontal="left" vertical="top" wrapText="1"/>
    </xf>
    <xf numFmtId="0" fontId="10" fillId="0" borderId="22" xfId="4" applyFont="1" applyBorder="1" applyAlignment="1">
      <alignment horizontal="left" vertical="top" wrapText="1"/>
    </xf>
    <xf numFmtId="0" fontId="10" fillId="0" borderId="34" xfId="4" applyFont="1" applyBorder="1" applyAlignment="1">
      <alignment horizontal="left" vertical="center"/>
    </xf>
    <xf numFmtId="37" fontId="10" fillId="0" borderId="12" xfId="4" applyNumberFormat="1" applyFont="1" applyBorder="1" applyAlignment="1">
      <alignment horizontal="right" vertical="center"/>
    </xf>
    <xf numFmtId="0" fontId="24" fillId="0" borderId="27" xfId="4" applyFont="1" applyBorder="1" applyAlignment="1">
      <alignment horizontal="center" vertical="center" wrapText="1"/>
    </xf>
    <xf numFmtId="0" fontId="10" fillId="0" borderId="31" xfId="4" applyFont="1" applyBorder="1" applyAlignment="1">
      <alignment horizontal="center" vertical="center" wrapText="1"/>
    </xf>
    <xf numFmtId="0" fontId="10" fillId="0" borderId="12" xfId="4" applyFont="1" applyBorder="1" applyAlignment="1">
      <alignment horizontal="left" vertical="top" wrapText="1"/>
    </xf>
    <xf numFmtId="0" fontId="10" fillId="0" borderId="13" xfId="4" applyFont="1" applyBorder="1" applyAlignment="1">
      <alignment horizontal="left" vertical="top" wrapText="1"/>
    </xf>
    <xf numFmtId="0" fontId="10" fillId="0" borderId="14" xfId="4" applyFont="1" applyBorder="1" applyAlignment="1">
      <alignment horizontal="left" vertical="top" wrapText="1"/>
    </xf>
    <xf numFmtId="0" fontId="10" fillId="0" borderId="30" xfId="4" applyFont="1" applyBorder="1" applyAlignment="1">
      <alignment horizontal="left" vertical="center"/>
    </xf>
    <xf numFmtId="37" fontId="10" fillId="0" borderId="15" xfId="4" applyNumberFormat="1" applyFont="1" applyBorder="1" applyAlignment="1">
      <alignment horizontal="right" vertical="center"/>
    </xf>
    <xf numFmtId="0" fontId="10" fillId="0" borderId="27" xfId="4" applyFont="1" applyBorder="1" applyAlignment="1">
      <alignment horizontal="center" vertical="center" wrapText="1"/>
    </xf>
    <xf numFmtId="0" fontId="10" fillId="0" borderId="53" xfId="4" applyFont="1" applyBorder="1" applyAlignment="1">
      <alignment horizontal="left" vertical="top" wrapText="1"/>
    </xf>
    <xf numFmtId="0" fontId="24" fillId="0" borderId="20" xfId="4" applyFont="1" applyBorder="1" applyAlignment="1">
      <alignment horizontal="left" vertical="top" wrapText="1"/>
    </xf>
    <xf numFmtId="37" fontId="10" fillId="2" borderId="12" xfId="4" applyNumberFormat="1" applyFont="1" applyFill="1" applyBorder="1" applyAlignment="1">
      <alignment horizontal="right" vertical="center"/>
    </xf>
    <xf numFmtId="10" fontId="10" fillId="0" borderId="25" xfId="4" applyNumberFormat="1" applyFont="1" applyBorder="1" applyAlignment="1">
      <alignment horizontal="center" vertical="center" wrapText="1"/>
    </xf>
    <xf numFmtId="10" fontId="10" fillId="0" borderId="16" xfId="4" applyNumberFormat="1" applyFont="1" applyBorder="1" applyAlignment="1">
      <alignment horizontal="center" vertical="center" wrapText="1"/>
    </xf>
    <xf numFmtId="10" fontId="10" fillId="0" borderId="26" xfId="4" applyNumberFormat="1" applyFont="1" applyBorder="1" applyAlignment="1">
      <alignment horizontal="center" vertical="center" wrapText="1"/>
    </xf>
    <xf numFmtId="0" fontId="10" fillId="0" borderId="23" xfId="4" applyFont="1" applyBorder="1"/>
    <xf numFmtId="37" fontId="10" fillId="2" borderId="15" xfId="4" applyNumberFormat="1" applyFont="1" applyFill="1" applyBorder="1" applyAlignment="1">
      <alignment horizontal="right" vertical="center"/>
    </xf>
    <xf numFmtId="0" fontId="10" fillId="2" borderId="10" xfId="4" applyFont="1" applyFill="1" applyBorder="1"/>
    <xf numFmtId="0" fontId="24" fillId="2" borderId="10" xfId="4" applyFont="1" applyFill="1" applyBorder="1" applyAlignment="1">
      <alignment horizontal="left" vertical="top" wrapText="1"/>
    </xf>
    <xf numFmtId="0" fontId="24" fillId="2" borderId="0" xfId="4" applyFont="1" applyFill="1" applyAlignment="1">
      <alignment horizontal="left" vertical="top" wrapText="1"/>
    </xf>
    <xf numFmtId="0" fontId="24" fillId="2" borderId="19" xfId="4" applyFont="1" applyFill="1" applyBorder="1" applyAlignment="1">
      <alignment horizontal="left" vertical="top" wrapText="1"/>
    </xf>
    <xf numFmtId="171" fontId="10" fillId="2" borderId="23" xfId="4" applyNumberFormat="1" applyFont="1" applyFill="1" applyBorder="1" applyAlignment="1">
      <alignment horizontal="left" vertical="top"/>
    </xf>
    <xf numFmtId="171" fontId="10" fillId="2" borderId="34" xfId="4" applyNumberFormat="1" applyFont="1" applyFill="1" applyBorder="1" applyAlignment="1">
      <alignment horizontal="left" vertical="top"/>
    </xf>
    <xf numFmtId="171" fontId="10" fillId="2" borderId="35" xfId="4" applyNumberFormat="1" applyFont="1" applyFill="1" applyBorder="1" applyAlignment="1">
      <alignment horizontal="left" vertical="top"/>
    </xf>
    <xf numFmtId="0" fontId="10" fillId="2" borderId="54" xfId="4" applyFont="1" applyFill="1" applyBorder="1"/>
    <xf numFmtId="0" fontId="24" fillId="2" borderId="54" xfId="4" applyFont="1" applyFill="1" applyBorder="1" applyAlignment="1">
      <alignment horizontal="left" vertical="top" wrapText="1"/>
    </xf>
    <xf numFmtId="0" fontId="24" fillId="2" borderId="55" xfId="4" applyFont="1" applyFill="1" applyBorder="1" applyAlignment="1">
      <alignment horizontal="left" vertical="top" wrapText="1"/>
    </xf>
    <xf numFmtId="0" fontId="24" fillId="2" borderId="56" xfId="4" applyFont="1" applyFill="1" applyBorder="1" applyAlignment="1">
      <alignment horizontal="left" vertical="top" wrapText="1"/>
    </xf>
    <xf numFmtId="171" fontId="10" fillId="2" borderId="36" xfId="4" applyNumberFormat="1" applyFont="1" applyFill="1" applyBorder="1" applyAlignment="1">
      <alignment horizontal="left" vertical="top"/>
    </xf>
    <xf numFmtId="171" fontId="10" fillId="2" borderId="37" xfId="4" applyNumberFormat="1" applyFont="1" applyFill="1" applyBorder="1" applyAlignment="1">
      <alignment horizontal="left" vertical="top"/>
    </xf>
    <xf numFmtId="171" fontId="10" fillId="2" borderId="38" xfId="4" applyNumberFormat="1" applyFont="1" applyFill="1" applyBorder="1" applyAlignment="1">
      <alignment horizontal="left" vertical="top"/>
    </xf>
    <xf numFmtId="0" fontId="10" fillId="0" borderId="56" xfId="4" applyFont="1" applyBorder="1"/>
    <xf numFmtId="0" fontId="10" fillId="0" borderId="0" xfId="4" applyFont="1" applyAlignment="1">
      <alignment horizontal="left" vertical="top" wrapText="1"/>
    </xf>
    <xf numFmtId="10" fontId="10" fillId="0" borderId="0" xfId="3" applyNumberFormat="1" applyFont="1" applyBorder="1"/>
    <xf numFmtId="0" fontId="24" fillId="0" borderId="13" xfId="4" applyFont="1" applyBorder="1" applyAlignment="1">
      <alignment horizontal="left" vertical="top" wrapText="1"/>
    </xf>
    <xf numFmtId="10" fontId="10" fillId="0" borderId="0" xfId="3" applyNumberFormat="1" applyFont="1"/>
    <xf numFmtId="3" fontId="10" fillId="2" borderId="0" xfId="4" applyNumberFormat="1" applyFont="1" applyFill="1" applyAlignment="1">
      <alignment horizontal="center" vertical="center"/>
    </xf>
    <xf numFmtId="14" fontId="10" fillId="2" borderId="0" xfId="4" applyNumberFormat="1" applyFont="1" applyFill="1" applyAlignment="1">
      <alignment horizontal="center" vertical="center"/>
    </xf>
    <xf numFmtId="3" fontId="10" fillId="2" borderId="0" xfId="4" applyNumberFormat="1" applyFont="1" applyFill="1" applyAlignment="1">
      <alignment horizontal="center" vertical="center" wrapText="1"/>
    </xf>
    <xf numFmtId="1" fontId="10" fillId="2" borderId="0" xfId="4" applyNumberFormat="1" applyFont="1" applyFill="1" applyAlignment="1">
      <alignment horizontal="center" vertical="center" wrapText="1"/>
    </xf>
    <xf numFmtId="0" fontId="10" fillId="0" borderId="0" xfId="4" applyFont="1" applyAlignment="1">
      <alignment horizontal="center" vertical="center"/>
    </xf>
    <xf numFmtId="14" fontId="10" fillId="0" borderId="0" xfId="4" applyNumberFormat="1" applyFont="1" applyAlignment="1">
      <alignment horizontal="center" vertical="center"/>
    </xf>
    <xf numFmtId="3" fontId="10" fillId="0" borderId="0" xfId="4" applyNumberFormat="1" applyFont="1" applyAlignment="1">
      <alignment horizontal="center" vertical="center" wrapText="1"/>
    </xf>
    <xf numFmtId="1" fontId="10" fillId="0" borderId="0" xfId="4" applyNumberFormat="1" applyFont="1" applyAlignment="1">
      <alignment horizontal="center" vertical="center" wrapText="1"/>
    </xf>
    <xf numFmtId="0" fontId="10" fillId="0" borderId="0" xfId="4" applyFont="1" applyAlignment="1">
      <alignment horizontal="center" vertical="center" wrapText="1"/>
    </xf>
    <xf numFmtId="172" fontId="10" fillId="0" borderId="0" xfId="4" applyNumberFormat="1" applyFont="1" applyAlignment="1">
      <alignment horizontal="center" vertical="center" wrapText="1"/>
    </xf>
    <xf numFmtId="14" fontId="10" fillId="0" borderId="0" xfId="4" applyNumberFormat="1" applyFont="1" applyAlignment="1">
      <alignment horizontal="center" vertical="center" wrapText="1"/>
    </xf>
    <xf numFmtId="3" fontId="10" fillId="3" borderId="0" xfId="4" applyNumberFormat="1" applyFont="1" applyFill="1" applyAlignment="1">
      <alignment horizontal="center" vertical="center"/>
    </xf>
    <xf numFmtId="3" fontId="10" fillId="4" borderId="0" xfId="4" applyNumberFormat="1" applyFont="1" applyFill="1" applyAlignment="1">
      <alignment horizontal="center" vertical="center"/>
    </xf>
    <xf numFmtId="14" fontId="10" fillId="4" borderId="0" xfId="4" applyNumberFormat="1" applyFont="1" applyFill="1" applyAlignment="1">
      <alignment horizontal="center" vertical="center"/>
    </xf>
    <xf numFmtId="3" fontId="10" fillId="4" borderId="0" xfId="4" applyNumberFormat="1" applyFont="1" applyFill="1" applyAlignment="1">
      <alignment horizontal="center" vertical="center" wrapText="1"/>
    </xf>
    <xf numFmtId="1" fontId="10" fillId="4" borderId="0" xfId="4" applyNumberFormat="1" applyFont="1" applyFill="1" applyAlignment="1">
      <alignment horizontal="center" vertical="center" wrapText="1"/>
    </xf>
    <xf numFmtId="172" fontId="10" fillId="4" borderId="0" xfId="4" applyNumberFormat="1" applyFont="1" applyFill="1" applyAlignment="1">
      <alignment horizontal="center" vertical="center" wrapText="1"/>
    </xf>
    <xf numFmtId="14" fontId="10" fillId="4" borderId="0" xfId="4" applyNumberFormat="1" applyFont="1" applyFill="1" applyAlignment="1">
      <alignment horizontal="center" vertical="center" wrapText="1"/>
    </xf>
    <xf numFmtId="0" fontId="10" fillId="4" borderId="0" xfId="4" applyFont="1" applyFill="1" applyAlignment="1">
      <alignment horizontal="center" vertical="center"/>
    </xf>
    <xf numFmtId="0" fontId="10" fillId="3" borderId="0" xfId="4" applyFont="1" applyFill="1" applyAlignment="1">
      <alignment horizontal="center" vertical="center" wrapText="1"/>
    </xf>
    <xf numFmtId="0" fontId="10" fillId="4" borderId="0" xfId="4" applyFont="1" applyFill="1" applyAlignment="1">
      <alignment horizontal="center" vertical="center" wrapText="1"/>
    </xf>
    <xf numFmtId="14" fontId="10" fillId="3" borderId="0" xfId="4" applyNumberFormat="1" applyFont="1" applyFill="1" applyAlignment="1">
      <alignment horizontal="center" vertical="center" wrapText="1"/>
    </xf>
    <xf numFmtId="3" fontId="10" fillId="3" borderId="0" xfId="4" applyNumberFormat="1" applyFont="1" applyFill="1" applyAlignment="1">
      <alignment horizontal="center" vertical="center" wrapText="1"/>
    </xf>
    <xf numFmtId="1" fontId="10" fillId="3" borderId="0" xfId="4" applyNumberFormat="1" applyFont="1" applyFill="1" applyAlignment="1">
      <alignment horizontal="center" vertical="center" wrapText="1"/>
    </xf>
    <xf numFmtId="0" fontId="10" fillId="3" borderId="0" xfId="4" applyFont="1" applyFill="1" applyAlignment="1">
      <alignment horizontal="center" vertical="center"/>
    </xf>
    <xf numFmtId="14" fontId="10" fillId="3" borderId="0" xfId="4" applyNumberFormat="1" applyFont="1" applyFill="1" applyAlignment="1">
      <alignment horizontal="center" vertical="center"/>
    </xf>
    <xf numFmtId="3" fontId="10" fillId="3" borderId="0" xfId="4" applyNumberFormat="1" applyFont="1" applyFill="1" applyAlignment="1">
      <alignment vertical="center"/>
    </xf>
    <xf numFmtId="14" fontId="10" fillId="3" borderId="0" xfId="4" applyNumberFormat="1" applyFont="1" applyFill="1" applyAlignment="1">
      <alignment vertical="center"/>
    </xf>
    <xf numFmtId="0" fontId="10" fillId="3" borderId="0" xfId="4" applyFont="1" applyFill="1" applyAlignment="1">
      <alignment vertical="center"/>
    </xf>
    <xf numFmtId="3" fontId="10" fillId="0" borderId="0" xfId="4" applyNumberFormat="1" applyFont="1"/>
    <xf numFmtId="0" fontId="24" fillId="0" borderId="42" xfId="4" applyFont="1" applyBorder="1" applyAlignment="1">
      <alignment horizontal="left" vertical="center" wrapText="1"/>
    </xf>
    <xf numFmtId="0" fontId="24" fillId="0" borderId="44" xfId="4" applyFont="1" applyBorder="1" applyAlignment="1">
      <alignment horizontal="left" vertical="center"/>
    </xf>
    <xf numFmtId="0" fontId="24" fillId="0" borderId="67" xfId="4" applyFont="1" applyBorder="1" applyAlignment="1">
      <alignment horizontal="justify" vertical="center" wrapText="1"/>
    </xf>
    <xf numFmtId="0" fontId="24" fillId="0" borderId="55" xfId="4" applyFont="1" applyBorder="1" applyAlignment="1">
      <alignment horizontal="justify" vertical="center" wrapText="1"/>
    </xf>
    <xf numFmtId="0" fontId="24" fillId="0" borderId="63" xfId="4" applyFont="1" applyBorder="1" applyAlignment="1">
      <alignment horizontal="justify" vertical="center" wrapText="1"/>
    </xf>
    <xf numFmtId="0" fontId="24" fillId="0" borderId="31" xfId="4" applyFont="1" applyBorder="1" applyAlignment="1">
      <alignment horizontal="center" vertical="center"/>
    </xf>
    <xf numFmtId="0" fontId="24" fillId="0" borderId="38" xfId="4" applyFont="1" applyBorder="1" applyAlignment="1">
      <alignment horizontal="center" vertical="center"/>
    </xf>
    <xf numFmtId="0" fontId="10" fillId="0" borderId="30" xfId="4" applyFont="1" applyBorder="1" applyAlignment="1">
      <alignment horizontal="center" vertical="center"/>
    </xf>
    <xf numFmtId="0" fontId="10" fillId="2" borderId="57" xfId="4" applyFont="1" applyFill="1" applyBorder="1" applyAlignment="1">
      <alignment horizontal="center" vertical="center" wrapText="1"/>
    </xf>
    <xf numFmtId="1" fontId="10" fillId="0" borderId="30" xfId="4" applyNumberFormat="1" applyFont="1" applyBorder="1" applyAlignment="1">
      <alignment horizontal="center" vertical="center" wrapText="1"/>
    </xf>
    <xf numFmtId="167" fontId="24" fillId="0" borderId="30" xfId="2" applyNumberFormat="1" applyFont="1" applyBorder="1" applyAlignment="1" applyProtection="1">
      <alignment horizontal="center" vertical="center"/>
    </xf>
    <xf numFmtId="172" fontId="24" fillId="0" borderId="34" xfId="4" applyNumberFormat="1" applyFont="1" applyBorder="1" applyAlignment="1">
      <alignment vertical="center"/>
    </xf>
    <xf numFmtId="0" fontId="10" fillId="2" borderId="34" xfId="4" applyFont="1" applyFill="1" applyBorder="1" applyAlignment="1">
      <alignment horizontal="center" vertical="center" wrapText="1"/>
    </xf>
    <xf numFmtId="2" fontId="10" fillId="2" borderId="30" xfId="3" applyNumberFormat="1" applyFont="1" applyFill="1" applyBorder="1" applyAlignment="1">
      <alignment horizontal="center" vertical="center" wrapText="1"/>
    </xf>
    <xf numFmtId="167" fontId="10" fillId="0" borderId="30" xfId="2" applyNumberFormat="1" applyFont="1" applyBorder="1" applyAlignment="1" applyProtection="1">
      <alignment horizontal="center" vertical="center"/>
    </xf>
    <xf numFmtId="0" fontId="10" fillId="0" borderId="2" xfId="4" applyFont="1" applyBorder="1" applyAlignment="1">
      <alignment horizontal="left" vertical="center" wrapText="1"/>
    </xf>
    <xf numFmtId="0" fontId="10" fillId="0" borderId="23" xfId="4" applyFont="1" applyBorder="1" applyAlignment="1">
      <alignment horizontal="left" vertical="center" wrapText="1"/>
    </xf>
    <xf numFmtId="0" fontId="10" fillId="2" borderId="58" xfId="4" applyFont="1" applyFill="1" applyBorder="1" applyAlignment="1">
      <alignment horizontal="center" vertical="center" wrapText="1"/>
    </xf>
    <xf numFmtId="1" fontId="10" fillId="2" borderId="30" xfId="4" applyNumberFormat="1" applyFont="1" applyFill="1" applyBorder="1" applyAlignment="1">
      <alignment horizontal="center" vertical="center" wrapText="1"/>
    </xf>
    <xf numFmtId="164" fontId="10" fillId="0" borderId="0" xfId="4" applyNumberFormat="1" applyFont="1"/>
    <xf numFmtId="0" fontId="10" fillId="2" borderId="2" xfId="4" applyFont="1" applyFill="1" applyBorder="1" applyAlignment="1">
      <alignment horizontal="justify" vertical="center" wrapText="1"/>
    </xf>
    <xf numFmtId="0" fontId="10" fillId="2" borderId="30" xfId="4" applyFont="1" applyFill="1" applyBorder="1" applyAlignment="1">
      <alignment horizontal="center" vertical="center"/>
    </xf>
    <xf numFmtId="0" fontId="10" fillId="2" borderId="19" xfId="4" applyFont="1" applyFill="1" applyBorder="1"/>
    <xf numFmtId="0" fontId="10" fillId="2" borderId="0" xfId="4" applyFont="1" applyFill="1"/>
    <xf numFmtId="164" fontId="10" fillId="2" borderId="0" xfId="4" applyNumberFormat="1" applyFont="1" applyFill="1"/>
    <xf numFmtId="2" fontId="10" fillId="2" borderId="0" xfId="4" applyNumberFormat="1" applyFont="1" applyFill="1"/>
    <xf numFmtId="164" fontId="10" fillId="2" borderId="0" xfId="2" applyFont="1" applyFill="1" applyBorder="1"/>
    <xf numFmtId="165" fontId="10" fillId="2" borderId="0" xfId="4" applyNumberFormat="1" applyFont="1" applyFill="1"/>
    <xf numFmtId="0" fontId="10" fillId="2" borderId="42" xfId="4" applyFont="1" applyFill="1" applyBorder="1" applyAlignment="1">
      <alignment horizontal="justify" vertical="center" wrapText="1"/>
    </xf>
    <xf numFmtId="173" fontId="10" fillId="2" borderId="30" xfId="4" applyNumberFormat="1" applyFont="1" applyFill="1" applyBorder="1" applyAlignment="1">
      <alignment horizontal="center" vertical="center" wrapText="1"/>
    </xf>
    <xf numFmtId="167" fontId="10" fillId="2" borderId="30" xfId="2" applyNumberFormat="1" applyFont="1" applyFill="1" applyBorder="1" applyAlignment="1" applyProtection="1">
      <alignment horizontal="center" vertical="center"/>
    </xf>
    <xf numFmtId="167" fontId="24" fillId="2" borderId="30" xfId="2" applyNumberFormat="1" applyFont="1" applyFill="1" applyBorder="1" applyAlignment="1" applyProtection="1">
      <alignment horizontal="center" vertical="center"/>
    </xf>
    <xf numFmtId="2" fontId="10" fillId="0" borderId="30" xfId="4" applyNumberFormat="1" applyFont="1" applyBorder="1" applyAlignment="1">
      <alignment horizontal="center" vertical="center" wrapText="1"/>
    </xf>
    <xf numFmtId="167" fontId="24" fillId="2" borderId="34" xfId="2" applyNumberFormat="1" applyFont="1" applyFill="1" applyBorder="1" applyAlignment="1">
      <alignment horizontal="center" vertical="center" wrapText="1"/>
    </xf>
    <xf numFmtId="167" fontId="24" fillId="0" borderId="34" xfId="2" applyNumberFormat="1" applyFont="1" applyBorder="1" applyAlignment="1">
      <alignment horizontal="center" vertical="center" wrapText="1"/>
    </xf>
    <xf numFmtId="39" fontId="10" fillId="0" borderId="34" xfId="4" applyNumberFormat="1" applyFont="1" applyBorder="1" applyAlignment="1">
      <alignment horizontal="center" vertical="center"/>
    </xf>
    <xf numFmtId="0" fontId="10" fillId="0" borderId="35" xfId="4" applyFont="1" applyBorder="1" applyAlignment="1">
      <alignment horizontal="center"/>
    </xf>
    <xf numFmtId="167" fontId="10" fillId="2" borderId="34" xfId="2" applyNumberFormat="1" applyFont="1" applyFill="1" applyBorder="1" applyAlignment="1">
      <alignment horizontal="center" vertical="center" wrapText="1"/>
    </xf>
    <xf numFmtId="39" fontId="10" fillId="0" borderId="37" xfId="4" applyNumberFormat="1" applyFont="1" applyBorder="1" applyAlignment="1">
      <alignment horizontal="center" vertical="center"/>
    </xf>
    <xf numFmtId="0" fontId="10" fillId="0" borderId="38" xfId="4" applyFont="1" applyBorder="1" applyAlignment="1">
      <alignment horizontal="center"/>
    </xf>
    <xf numFmtId="170" fontId="10" fillId="0" borderId="51" xfId="4" applyNumberFormat="1" applyFont="1" applyBorder="1" applyAlignment="1">
      <alignment vertical="top"/>
    </xf>
    <xf numFmtId="0" fontId="10" fillId="0" borderId="2" xfId="4" applyFont="1" applyBorder="1" applyAlignment="1">
      <alignment horizontal="left" vertical="top" wrapText="1"/>
    </xf>
    <xf numFmtId="169" fontId="10" fillId="0" borderId="34" xfId="1" applyNumberFormat="1" applyFont="1" applyBorder="1" applyAlignment="1" applyProtection="1">
      <alignment vertical="top"/>
    </xf>
    <xf numFmtId="0" fontId="24" fillId="0" borderId="20" xfId="4" applyFont="1" applyBorder="1" applyAlignment="1">
      <alignment horizontal="center" vertical="center" wrapText="1"/>
    </xf>
    <xf numFmtId="0" fontId="10" fillId="0" borderId="28" xfId="4" applyFont="1" applyBorder="1" applyAlignment="1">
      <alignment horizontal="center" vertical="center"/>
    </xf>
    <xf numFmtId="0" fontId="10" fillId="0" borderId="23" xfId="4" applyFont="1" applyBorder="1" applyAlignment="1">
      <alignment horizontal="left" vertical="top" wrapText="1"/>
    </xf>
    <xf numFmtId="168" fontId="10" fillId="0" borderId="30" xfId="1" applyNumberFormat="1" applyFont="1" applyBorder="1" applyAlignment="1" applyProtection="1">
      <alignment vertical="top"/>
    </xf>
    <xf numFmtId="0" fontId="10" fillId="0" borderId="24" xfId="4" applyFont="1" applyBorder="1" applyAlignment="1">
      <alignment horizontal="center" vertical="center"/>
    </xf>
    <xf numFmtId="169" fontId="10" fillId="0" borderId="30" xfId="1" applyNumberFormat="1" applyFont="1" applyBorder="1" applyAlignment="1" applyProtection="1">
      <alignment vertical="top"/>
    </xf>
    <xf numFmtId="171" fontId="10" fillId="0" borderId="20" xfId="4" applyNumberFormat="1" applyFont="1" applyBorder="1" applyAlignment="1">
      <alignment horizontal="left" vertical="center" wrapText="1"/>
    </xf>
    <xf numFmtId="171" fontId="10" fillId="0" borderId="21" xfId="4" applyNumberFormat="1" applyFont="1" applyBorder="1" applyAlignment="1">
      <alignment horizontal="left" vertical="center" wrapText="1"/>
    </xf>
    <xf numFmtId="171" fontId="10" fillId="0" borderId="28" xfId="4" applyNumberFormat="1" applyFont="1" applyBorder="1" applyAlignment="1">
      <alignment horizontal="left" vertical="center" wrapText="1"/>
    </xf>
    <xf numFmtId="168" fontId="10" fillId="2" borderId="30" xfId="1" applyNumberFormat="1" applyFont="1" applyFill="1" applyBorder="1" applyAlignment="1" applyProtection="1">
      <alignment vertical="top"/>
    </xf>
    <xf numFmtId="171" fontId="10" fillId="0" borderId="18" xfId="4" applyNumberFormat="1" applyFont="1" applyBorder="1" applyAlignment="1">
      <alignment horizontal="left" vertical="center" wrapText="1"/>
    </xf>
    <xf numFmtId="171" fontId="10" fillId="0" borderId="0" xfId="4" applyNumberFormat="1" applyFont="1" applyAlignment="1">
      <alignment horizontal="left" vertical="center" wrapText="1"/>
    </xf>
    <xf numFmtId="171" fontId="10" fillId="0" borderId="19" xfId="4" applyNumberFormat="1" applyFont="1" applyBorder="1" applyAlignment="1">
      <alignment horizontal="left" vertical="center" wrapText="1"/>
    </xf>
    <xf numFmtId="171" fontId="10" fillId="0" borderId="19" xfId="4" applyNumberFormat="1" applyFont="1" applyBorder="1" applyAlignment="1">
      <alignment vertical="center" wrapText="1"/>
    </xf>
    <xf numFmtId="178" fontId="10" fillId="0" borderId="30" xfId="1" applyNumberFormat="1" applyFont="1" applyBorder="1" applyAlignment="1" applyProtection="1">
      <alignment vertical="top"/>
    </xf>
    <xf numFmtId="0" fontId="24" fillId="0" borderId="62" xfId="4" applyFont="1" applyBorder="1" applyAlignment="1">
      <alignment horizontal="left" vertical="top" wrapText="1"/>
    </xf>
    <xf numFmtId="0" fontId="24" fillId="0" borderId="21" xfId="4" applyFont="1" applyBorder="1" applyAlignment="1">
      <alignment horizontal="left" vertical="top" wrapText="1"/>
    </xf>
    <xf numFmtId="0" fontId="24" fillId="0" borderId="22" xfId="4" applyFont="1" applyBorder="1" applyAlignment="1">
      <alignment horizontal="left" vertical="top" wrapText="1"/>
    </xf>
    <xf numFmtId="171" fontId="10" fillId="0" borderId="30" xfId="4" applyNumberFormat="1" applyFont="1" applyBorder="1" applyAlignment="1">
      <alignment horizontal="left" vertical="top"/>
    </xf>
    <xf numFmtId="171" fontId="10" fillId="0" borderId="31" xfId="4" applyNumberFormat="1" applyFont="1" applyBorder="1" applyAlignment="1">
      <alignment horizontal="left" vertical="top"/>
    </xf>
    <xf numFmtId="0" fontId="10" fillId="0" borderId="54" xfId="4" applyFont="1" applyBorder="1"/>
    <xf numFmtId="0" fontId="24" fillId="0" borderId="54" xfId="4" applyFont="1" applyBorder="1" applyAlignment="1">
      <alignment horizontal="left" vertical="top" wrapText="1"/>
    </xf>
    <xf numFmtId="0" fontId="24" fillId="0" borderId="55" xfId="4" applyFont="1" applyBorder="1" applyAlignment="1">
      <alignment horizontal="left" vertical="top" wrapText="1"/>
    </xf>
    <xf numFmtId="0" fontId="24" fillId="0" borderId="63" xfId="4" applyFont="1" applyBorder="1" applyAlignment="1">
      <alignment horizontal="left" vertical="top" wrapText="1"/>
    </xf>
    <xf numFmtId="171" fontId="10" fillId="0" borderId="37" xfId="4" applyNumberFormat="1" applyFont="1" applyBorder="1" applyAlignment="1">
      <alignment horizontal="left" vertical="top"/>
    </xf>
    <xf numFmtId="171" fontId="10" fillId="0" borderId="38" xfId="4" applyNumberFormat="1" applyFont="1" applyBorder="1" applyAlignment="1">
      <alignment horizontal="left" vertical="top"/>
    </xf>
    <xf numFmtId="179" fontId="10" fillId="0" borderId="41" xfId="4" applyNumberFormat="1" applyFont="1" applyBorder="1" applyAlignment="1">
      <alignment horizontal="center" vertical="center"/>
    </xf>
    <xf numFmtId="179" fontId="10" fillId="0" borderId="46" xfId="4" applyNumberFormat="1" applyFont="1" applyBorder="1" applyAlignment="1">
      <alignment horizontal="center" vertical="center"/>
    </xf>
  </cellXfs>
  <cellStyles count="8">
    <cellStyle name="Hipervínculo" xfId="6" builtinId="8"/>
    <cellStyle name="Millares" xfId="1" builtinId="3"/>
    <cellStyle name="Millares 2 4 2 2" xfId="5"/>
    <cellStyle name="Moneda" xfId="2" builtinId="4"/>
    <cellStyle name="Normal" xfId="0" builtinId="0"/>
    <cellStyle name="Normal 2" xfId="7"/>
    <cellStyle name="Normal 2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460375</xdr:colOff>
      <xdr:row>0</xdr:row>
      <xdr:rowOff>95251</xdr:rowOff>
    </xdr:from>
    <xdr:to>
      <xdr:col>14</xdr:col>
      <xdr:colOff>507008</xdr:colOff>
      <xdr:row>3</xdr:row>
      <xdr:rowOff>111126</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38650" y="95251"/>
          <a:ext cx="1132483" cy="94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3</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460375</xdr:colOff>
      <xdr:row>0</xdr:row>
      <xdr:rowOff>95250</xdr:rowOff>
    </xdr:from>
    <xdr:to>
      <xdr:col>14</xdr:col>
      <xdr:colOff>507008</xdr:colOff>
      <xdr:row>3</xdr:row>
      <xdr:rowOff>348258</xdr:rowOff>
    </xdr:to>
    <xdr:pic>
      <xdr:nvPicPr>
        <xdr:cNvPr id="2" name="Imagen 1" descr="CAPIT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8900" y="95250"/>
          <a:ext cx="1122958" cy="1119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4</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460375</xdr:colOff>
      <xdr:row>0</xdr:row>
      <xdr:rowOff>95251</xdr:rowOff>
    </xdr:from>
    <xdr:to>
      <xdr:col>14</xdr:col>
      <xdr:colOff>507008</xdr:colOff>
      <xdr:row>3</xdr:row>
      <xdr:rowOff>111126</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62425" y="95251"/>
          <a:ext cx="1132483" cy="94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3</xdr:row>
          <xdr:rowOff>123825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460375</xdr:colOff>
      <xdr:row>0</xdr:row>
      <xdr:rowOff>95250</xdr:rowOff>
    </xdr:from>
    <xdr:to>
      <xdr:col>14</xdr:col>
      <xdr:colOff>507008</xdr:colOff>
      <xdr:row>3</xdr:row>
      <xdr:rowOff>348258</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00" y="95250"/>
          <a:ext cx="1132483" cy="1053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4</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6"/>
  <sheetViews>
    <sheetView view="pageBreakPreview" topLeftCell="C13" zoomScale="71" zoomScaleNormal="71" zoomScaleSheetLayoutView="71" workbookViewId="0">
      <selection activeCell="C1" sqref="C1:I2"/>
    </sheetView>
  </sheetViews>
  <sheetFormatPr baseColWidth="10" defaultRowHeight="14.25"/>
  <cols>
    <col min="1" max="1" width="3.5703125" style="3" customWidth="1"/>
    <col min="2" max="2" width="83.5703125" style="3" customWidth="1"/>
    <col min="3" max="3" width="10.28515625" style="3" customWidth="1"/>
    <col min="4" max="4" width="16.140625" style="3" customWidth="1"/>
    <col min="5" max="5" width="10.85546875" style="3" customWidth="1"/>
    <col min="6" max="6" width="24.5703125" style="3" customWidth="1"/>
    <col min="7" max="7" width="24" style="3" bestFit="1" customWidth="1"/>
    <col min="8" max="8" width="7.5703125" style="3" bestFit="1" customWidth="1"/>
    <col min="9" max="9" width="15.140625" style="3" bestFit="1" customWidth="1"/>
    <col min="10" max="10" width="14.7109375" style="3" customWidth="1"/>
    <col min="11" max="11" width="13.85546875" style="74" customWidth="1"/>
    <col min="12" max="12" width="15.28515625" style="74" customWidth="1"/>
    <col min="13" max="13" width="10.5703125" style="3" customWidth="1"/>
    <col min="14" max="14" width="16.28515625" style="3" customWidth="1"/>
    <col min="15" max="15" width="13.28515625" style="3" customWidth="1"/>
    <col min="16" max="16" width="3.28515625" style="3" customWidth="1"/>
    <col min="17" max="17" width="11.42578125" style="3"/>
    <col min="18" max="18" width="14.42578125" style="3" customWidth="1"/>
    <col min="19" max="19" width="18.5703125" style="3" customWidth="1"/>
    <col min="20" max="20" width="33.85546875" style="3" customWidth="1"/>
    <col min="21" max="21" width="12.5703125" style="3" hidden="1" customWidth="1"/>
    <col min="22" max="22" width="24.28515625" style="3" customWidth="1"/>
    <col min="23" max="23" width="22.5703125" style="3" customWidth="1"/>
    <col min="24" max="25" width="11.42578125" style="3"/>
    <col min="26" max="26" width="16.85546875" style="3" customWidth="1"/>
    <col min="27" max="27" width="11.42578125" style="3"/>
    <col min="28" max="28" width="30.140625" style="3" customWidth="1"/>
    <col min="29" max="29" width="15.42578125" style="3" customWidth="1"/>
    <col min="30" max="30" width="15.85546875" style="3" customWidth="1"/>
    <col min="31" max="31" width="24.42578125" style="3" customWidth="1"/>
    <col min="32" max="32" width="17.140625" style="3" customWidth="1"/>
    <col min="33" max="16384" width="11.42578125" style="3"/>
  </cols>
  <sheetData>
    <row r="1" spans="1:26" ht="23.25" customHeight="1">
      <c r="A1" s="1"/>
      <c r="B1" s="285"/>
      <c r="C1" s="288" t="s">
        <v>0</v>
      </c>
      <c r="D1" s="289"/>
      <c r="E1" s="289"/>
      <c r="F1" s="289"/>
      <c r="G1" s="289"/>
      <c r="H1" s="289"/>
      <c r="I1" s="290"/>
      <c r="J1" s="294" t="s">
        <v>1</v>
      </c>
      <c r="K1" s="295"/>
      <c r="L1" s="295"/>
      <c r="M1" s="296"/>
      <c r="N1" s="297"/>
      <c r="O1" s="298"/>
      <c r="P1" s="2"/>
    </row>
    <row r="2" spans="1:26" ht="24.75" customHeight="1">
      <c r="A2" s="4"/>
      <c r="B2" s="286"/>
      <c r="C2" s="291"/>
      <c r="D2" s="292"/>
      <c r="E2" s="292"/>
      <c r="F2" s="292"/>
      <c r="G2" s="292"/>
      <c r="H2" s="292"/>
      <c r="I2" s="293"/>
      <c r="J2" s="302" t="s">
        <v>2</v>
      </c>
      <c r="K2" s="303"/>
      <c r="L2" s="303"/>
      <c r="M2" s="304"/>
      <c r="N2" s="299"/>
      <c r="O2" s="260"/>
      <c r="P2" s="5"/>
    </row>
    <row r="3" spans="1:26" ht="25.5" customHeight="1">
      <c r="A3" s="4"/>
      <c r="B3" s="286"/>
      <c r="C3" s="305" t="s">
        <v>3</v>
      </c>
      <c r="D3" s="306"/>
      <c r="E3" s="306"/>
      <c r="F3" s="306"/>
      <c r="G3" s="306"/>
      <c r="H3" s="306"/>
      <c r="I3" s="307"/>
      <c r="J3" s="302" t="s">
        <v>4</v>
      </c>
      <c r="K3" s="303"/>
      <c r="L3" s="303"/>
      <c r="M3" s="304"/>
      <c r="N3" s="299"/>
      <c r="O3" s="260"/>
      <c r="P3" s="5"/>
    </row>
    <row r="4" spans="1:26" ht="17.25" customHeight="1">
      <c r="A4" s="4"/>
      <c r="B4" s="287"/>
      <c r="C4" s="291"/>
      <c r="D4" s="292"/>
      <c r="E4" s="292"/>
      <c r="F4" s="292"/>
      <c r="G4" s="292"/>
      <c r="H4" s="292"/>
      <c r="I4" s="293"/>
      <c r="J4" s="302" t="s">
        <v>5</v>
      </c>
      <c r="K4" s="303"/>
      <c r="L4" s="303"/>
      <c r="M4" s="304"/>
      <c r="N4" s="300"/>
      <c r="O4" s="301"/>
      <c r="P4" s="5"/>
    </row>
    <row r="5" spans="1:26" ht="15" customHeight="1">
      <c r="A5" s="4"/>
      <c r="B5" s="258"/>
      <c r="C5" s="259"/>
      <c r="D5" s="259"/>
      <c r="E5" s="259"/>
      <c r="F5" s="259"/>
      <c r="G5" s="259"/>
      <c r="H5" s="259"/>
      <c r="I5" s="259"/>
      <c r="J5" s="259"/>
      <c r="K5" s="259"/>
      <c r="L5" s="259"/>
      <c r="M5" s="259"/>
      <c r="N5" s="259"/>
      <c r="O5" s="260"/>
      <c r="P5" s="6"/>
    </row>
    <row r="6" spans="1:26" ht="27" customHeight="1">
      <c r="A6" s="4"/>
      <c r="B6" s="261" t="s">
        <v>154</v>
      </c>
      <c r="C6" s="262"/>
      <c r="D6" s="262"/>
      <c r="E6" s="262"/>
      <c r="F6" s="262"/>
      <c r="G6" s="262"/>
      <c r="H6" s="262"/>
      <c r="I6" s="262"/>
      <c r="J6" s="262"/>
      <c r="K6" s="262"/>
      <c r="L6" s="262"/>
      <c r="M6" s="262"/>
      <c r="N6" s="262"/>
      <c r="O6" s="263"/>
      <c r="P6" s="7"/>
      <c r="R6" s="264"/>
      <c r="S6" s="264"/>
      <c r="T6" s="264"/>
      <c r="U6" s="264"/>
      <c r="V6" s="264"/>
    </row>
    <row r="7" spans="1:26" ht="24.75" customHeight="1">
      <c r="A7" s="4"/>
      <c r="B7" s="8" t="s">
        <v>155</v>
      </c>
      <c r="C7" s="265" t="s">
        <v>555</v>
      </c>
      <c r="D7" s="266"/>
      <c r="E7" s="266"/>
      <c r="F7" s="266"/>
      <c r="G7" s="266"/>
      <c r="H7" s="266"/>
      <c r="I7" s="266"/>
      <c r="J7" s="266"/>
      <c r="K7" s="266"/>
      <c r="L7" s="266"/>
      <c r="M7" s="266"/>
      <c r="N7" s="266"/>
      <c r="O7" s="267"/>
      <c r="P7" s="7"/>
      <c r="R7" s="9"/>
      <c r="S7" s="9"/>
      <c r="T7" s="9"/>
      <c r="U7" s="9"/>
      <c r="V7" s="9"/>
    </row>
    <row r="8" spans="1:26" ht="18">
      <c r="A8" s="4"/>
      <c r="B8" s="10" t="s">
        <v>6</v>
      </c>
      <c r="C8" s="268" t="s">
        <v>7</v>
      </c>
      <c r="D8" s="269"/>
      <c r="E8" s="269"/>
      <c r="F8" s="269"/>
      <c r="G8" s="270"/>
      <c r="H8" s="271" t="s">
        <v>8</v>
      </c>
      <c r="I8" s="272"/>
      <c r="J8" s="273"/>
      <c r="K8" s="280" t="s">
        <v>9</v>
      </c>
      <c r="L8" s="281"/>
      <c r="M8" s="281"/>
      <c r="N8" s="281"/>
      <c r="O8" s="282"/>
      <c r="P8" s="7"/>
      <c r="R8" s="11"/>
      <c r="S8" s="283"/>
      <c r="T8" s="283"/>
      <c r="U8" s="283"/>
      <c r="V8" s="11"/>
      <c r="X8" s="12"/>
      <c r="Y8" s="12"/>
    </row>
    <row r="9" spans="1:26" ht="41.25" customHeight="1">
      <c r="A9" s="4"/>
      <c r="B9" s="13" t="s">
        <v>10</v>
      </c>
      <c r="C9" s="337" t="s">
        <v>11</v>
      </c>
      <c r="D9" s="337"/>
      <c r="E9" s="337"/>
      <c r="F9" s="337"/>
      <c r="G9" s="338"/>
      <c r="H9" s="274"/>
      <c r="I9" s="275"/>
      <c r="J9" s="276"/>
      <c r="K9" s="14" t="s">
        <v>12</v>
      </c>
      <c r="L9" s="284" t="s">
        <v>13</v>
      </c>
      <c r="M9" s="284"/>
      <c r="N9" s="284"/>
      <c r="O9" s="15" t="s">
        <v>14</v>
      </c>
      <c r="P9" s="7"/>
      <c r="R9" s="16"/>
      <c r="S9" s="167"/>
      <c r="T9" s="167"/>
      <c r="U9" s="167"/>
      <c r="V9" s="17"/>
      <c r="X9" s="18"/>
      <c r="Y9" s="19"/>
      <c r="Z9" s="20"/>
    </row>
    <row r="10" spans="1:26" ht="89.25" customHeight="1">
      <c r="A10" s="4"/>
      <c r="B10" s="21" t="s">
        <v>15</v>
      </c>
      <c r="C10" s="339" t="s">
        <v>16</v>
      </c>
      <c r="D10" s="337"/>
      <c r="E10" s="337"/>
      <c r="F10" s="337"/>
      <c r="G10" s="338"/>
      <c r="H10" s="274"/>
      <c r="I10" s="275"/>
      <c r="J10" s="276"/>
      <c r="K10" s="240"/>
      <c r="L10" s="241"/>
      <c r="M10" s="241"/>
      <c r="N10" s="241"/>
      <c r="O10" s="242"/>
      <c r="P10" s="7"/>
      <c r="R10" s="16"/>
      <c r="S10" s="167"/>
      <c r="T10" s="167"/>
      <c r="U10" s="167"/>
      <c r="V10" s="17"/>
      <c r="X10" s="18"/>
      <c r="Y10" s="19"/>
      <c r="Z10" s="20"/>
    </row>
    <row r="11" spans="1:26" ht="52.5" customHeight="1">
      <c r="A11" s="4"/>
      <c r="B11" s="22" t="s">
        <v>17</v>
      </c>
      <c r="C11" s="339" t="s">
        <v>18</v>
      </c>
      <c r="D11" s="337"/>
      <c r="E11" s="337"/>
      <c r="F11" s="337"/>
      <c r="G11" s="338"/>
      <c r="H11" s="274"/>
      <c r="I11" s="275"/>
      <c r="J11" s="276"/>
      <c r="K11" s="243"/>
      <c r="L11" s="244"/>
      <c r="M11" s="244"/>
      <c r="N11" s="244"/>
      <c r="O11" s="245"/>
      <c r="P11" s="7"/>
      <c r="R11" s="16"/>
      <c r="S11" s="23"/>
      <c r="T11" s="23"/>
      <c r="U11" s="23"/>
      <c r="V11" s="17"/>
      <c r="X11" s="18"/>
      <c r="Y11" s="19"/>
      <c r="Z11" s="20"/>
    </row>
    <row r="12" spans="1:26" ht="22.5" customHeight="1">
      <c r="A12" s="4"/>
      <c r="B12" s="24" t="s">
        <v>19</v>
      </c>
      <c r="C12" s="340">
        <v>2020730010083</v>
      </c>
      <c r="D12" s="341"/>
      <c r="E12" s="341"/>
      <c r="F12" s="341"/>
      <c r="G12" s="342"/>
      <c r="H12" s="274"/>
      <c r="I12" s="275"/>
      <c r="J12" s="276"/>
      <c r="K12" s="243"/>
      <c r="L12" s="244"/>
      <c r="M12" s="244"/>
      <c r="N12" s="244"/>
      <c r="O12" s="245"/>
      <c r="P12" s="7"/>
      <c r="R12" s="16"/>
      <c r="S12" s="23"/>
      <c r="T12" s="23"/>
      <c r="U12" s="23"/>
      <c r="V12" s="17"/>
      <c r="X12" s="18"/>
      <c r="Y12" s="19"/>
      <c r="Z12" s="20"/>
    </row>
    <row r="13" spans="1:26" ht="35.25" customHeight="1" thickBot="1">
      <c r="A13" s="4"/>
      <c r="B13" s="249" t="s">
        <v>152</v>
      </c>
      <c r="C13" s="250"/>
      <c r="D13" s="250"/>
      <c r="E13" s="250"/>
      <c r="F13" s="250"/>
      <c r="G13" s="250"/>
      <c r="H13" s="277"/>
      <c r="I13" s="278"/>
      <c r="J13" s="279"/>
      <c r="K13" s="246"/>
      <c r="L13" s="247"/>
      <c r="M13" s="247"/>
      <c r="N13" s="247"/>
      <c r="O13" s="248"/>
      <c r="P13" s="7"/>
      <c r="R13" s="25"/>
      <c r="S13" s="167"/>
      <c r="T13" s="167"/>
      <c r="U13" s="23"/>
      <c r="V13" s="17"/>
      <c r="W13" s="26"/>
      <c r="X13" s="18"/>
      <c r="Y13" s="19"/>
      <c r="Z13" s="20"/>
    </row>
    <row r="14" spans="1:26" ht="23.25" customHeight="1">
      <c r="A14" s="4"/>
      <c r="B14" s="251" t="s">
        <v>20</v>
      </c>
      <c r="C14" s="253" t="s">
        <v>21</v>
      </c>
      <c r="D14" s="254" t="s">
        <v>22</v>
      </c>
      <c r="E14" s="254" t="s">
        <v>23</v>
      </c>
      <c r="F14" s="254" t="s">
        <v>24</v>
      </c>
      <c r="G14" s="234" t="s">
        <v>25</v>
      </c>
      <c r="H14" s="235"/>
      <c r="I14" s="235"/>
      <c r="J14" s="236"/>
      <c r="K14" s="255" t="s">
        <v>26</v>
      </c>
      <c r="L14" s="255"/>
      <c r="M14" s="256" t="s">
        <v>27</v>
      </c>
      <c r="N14" s="256"/>
      <c r="O14" s="257"/>
      <c r="P14" s="6"/>
      <c r="R14" s="27"/>
      <c r="S14" s="181"/>
      <c r="T14" s="181"/>
      <c r="V14" s="17"/>
      <c r="X14" s="18"/>
      <c r="Y14" s="19"/>
      <c r="Z14" s="20"/>
    </row>
    <row r="15" spans="1:26" ht="18.75" customHeight="1">
      <c r="A15" s="4"/>
      <c r="B15" s="252"/>
      <c r="C15" s="230"/>
      <c r="D15" s="230"/>
      <c r="E15" s="230"/>
      <c r="F15" s="230"/>
      <c r="G15" s="237"/>
      <c r="H15" s="238"/>
      <c r="I15" s="238"/>
      <c r="J15" s="239"/>
      <c r="K15" s="230"/>
      <c r="L15" s="230"/>
      <c r="M15" s="230" t="s">
        <v>28</v>
      </c>
      <c r="N15" s="230" t="s">
        <v>29</v>
      </c>
      <c r="O15" s="232" t="s">
        <v>30</v>
      </c>
      <c r="P15" s="6"/>
      <c r="R15" s="26"/>
      <c r="S15" s="181"/>
      <c r="T15" s="181"/>
      <c r="V15" s="19"/>
      <c r="X15" s="18"/>
      <c r="Y15" s="19"/>
      <c r="Z15" s="20"/>
    </row>
    <row r="16" spans="1:26" ht="28.5" customHeight="1" thickBot="1">
      <c r="A16" s="4"/>
      <c r="B16" s="215"/>
      <c r="C16" s="231"/>
      <c r="D16" s="231"/>
      <c r="E16" s="231"/>
      <c r="F16" s="231"/>
      <c r="G16" s="28" t="s">
        <v>31</v>
      </c>
      <c r="H16" s="28" t="s">
        <v>32</v>
      </c>
      <c r="I16" s="28" t="s">
        <v>33</v>
      </c>
      <c r="J16" s="29" t="s">
        <v>34</v>
      </c>
      <c r="K16" s="28" t="s">
        <v>35</v>
      </c>
      <c r="L16" s="30" t="s">
        <v>36</v>
      </c>
      <c r="M16" s="231"/>
      <c r="N16" s="231"/>
      <c r="O16" s="233"/>
      <c r="P16" s="6"/>
      <c r="R16" s="26"/>
      <c r="S16" s="181"/>
      <c r="T16" s="181"/>
      <c r="V16" s="19"/>
      <c r="X16" s="18"/>
      <c r="Y16" s="19"/>
      <c r="Z16" s="20"/>
    </row>
    <row r="17" spans="1:26" ht="24.95" customHeight="1" thickBot="1">
      <c r="A17" s="4"/>
      <c r="B17" s="220" t="s">
        <v>289</v>
      </c>
      <c r="C17" s="31" t="s">
        <v>37</v>
      </c>
      <c r="D17" s="222" t="s">
        <v>38</v>
      </c>
      <c r="E17" s="32">
        <v>1</v>
      </c>
      <c r="F17" s="33">
        <f>SUM(G17:J17)</f>
        <v>12461918736</v>
      </c>
      <c r="G17" s="34">
        <v>12461918736</v>
      </c>
      <c r="H17" s="162">
        <v>0</v>
      </c>
      <c r="I17" s="162">
        <v>0</v>
      </c>
      <c r="J17" s="162">
        <v>0</v>
      </c>
      <c r="K17" s="37">
        <v>44941</v>
      </c>
      <c r="L17" s="37">
        <v>45291</v>
      </c>
      <c r="M17" s="224">
        <f>+(E18/E17)*100</f>
        <v>100</v>
      </c>
      <c r="N17" s="202">
        <f>+(F18/F17)*100</f>
        <v>100</v>
      </c>
      <c r="O17" s="204">
        <f>+(M17+N17)/2</f>
        <v>100</v>
      </c>
      <c r="P17" s="6"/>
      <c r="V17" s="38"/>
    </row>
    <row r="18" spans="1:26" ht="31.5" customHeight="1" thickBot="1">
      <c r="A18" s="4"/>
      <c r="B18" s="221"/>
      <c r="C18" s="39" t="s">
        <v>39</v>
      </c>
      <c r="D18" s="223"/>
      <c r="E18" s="40">
        <v>1</v>
      </c>
      <c r="F18" s="33">
        <f>SUM(G18:J18)</f>
        <v>12461918736</v>
      </c>
      <c r="G18" s="34">
        <v>12461918736</v>
      </c>
      <c r="H18" s="162">
        <v>0</v>
      </c>
      <c r="I18" s="162">
        <v>0</v>
      </c>
      <c r="J18" s="162">
        <v>0</v>
      </c>
      <c r="K18" s="37">
        <v>44941</v>
      </c>
      <c r="L18" s="37">
        <v>45291</v>
      </c>
      <c r="M18" s="225"/>
      <c r="N18" s="203"/>
      <c r="O18" s="205"/>
      <c r="P18" s="6"/>
      <c r="Z18" s="20"/>
    </row>
    <row r="19" spans="1:26" ht="24.95" customHeight="1" thickBot="1">
      <c r="A19" s="4"/>
      <c r="B19" s="220" t="s">
        <v>290</v>
      </c>
      <c r="C19" s="31" t="s">
        <v>37</v>
      </c>
      <c r="D19" s="222" t="s">
        <v>38</v>
      </c>
      <c r="E19" s="32">
        <v>1</v>
      </c>
      <c r="F19" s="33">
        <f>SUM(G19:J19)</f>
        <v>3000000000</v>
      </c>
      <c r="G19" s="34">
        <v>3000000000</v>
      </c>
      <c r="H19" s="162">
        <v>0</v>
      </c>
      <c r="I19" s="162">
        <v>0</v>
      </c>
      <c r="J19" s="162">
        <v>0</v>
      </c>
      <c r="K19" s="37">
        <v>44941</v>
      </c>
      <c r="L19" s="37">
        <v>45291</v>
      </c>
      <c r="M19" s="224">
        <f>+(E20/E19)*100</f>
        <v>100</v>
      </c>
      <c r="N19" s="226">
        <f>+(F20/F19)*100</f>
        <v>97.977667499999995</v>
      </c>
      <c r="O19" s="228">
        <f>+(M19+N19)/2</f>
        <v>98.988833749999998</v>
      </c>
      <c r="P19" s="6"/>
      <c r="V19" s="38"/>
    </row>
    <row r="20" spans="1:26" ht="31.5" customHeight="1" thickBot="1">
      <c r="A20" s="4"/>
      <c r="B20" s="221"/>
      <c r="C20" s="39" t="s">
        <v>39</v>
      </c>
      <c r="D20" s="223"/>
      <c r="E20" s="40">
        <v>1</v>
      </c>
      <c r="F20" s="33">
        <f>SUM(G20:J20)</f>
        <v>2939330025</v>
      </c>
      <c r="G20" s="34">
        <v>2939330025</v>
      </c>
      <c r="H20" s="162">
        <v>0</v>
      </c>
      <c r="I20" s="162">
        <v>0</v>
      </c>
      <c r="J20" s="162">
        <v>0</v>
      </c>
      <c r="K20" s="37">
        <v>44941</v>
      </c>
      <c r="L20" s="37">
        <v>45291</v>
      </c>
      <c r="M20" s="225"/>
      <c r="N20" s="227"/>
      <c r="O20" s="229"/>
      <c r="P20" s="6"/>
      <c r="Z20" s="20"/>
    </row>
    <row r="21" spans="1:26" ht="24.95" hidden="1" customHeight="1" thickBot="1">
      <c r="A21" s="4"/>
      <c r="B21" s="220" t="s">
        <v>40</v>
      </c>
      <c r="C21" s="31" t="s">
        <v>37</v>
      </c>
      <c r="D21" s="222" t="s">
        <v>41</v>
      </c>
      <c r="E21" s="32">
        <v>10</v>
      </c>
      <c r="F21" s="33">
        <f t="shared" ref="F21:F26" si="0">SUM(G21:J21)</f>
        <v>500000000</v>
      </c>
      <c r="G21" s="34">
        <v>500000000</v>
      </c>
      <c r="H21" s="35"/>
      <c r="I21" s="36"/>
      <c r="J21" s="35"/>
      <c r="K21" s="37">
        <v>44958</v>
      </c>
      <c r="L21" s="37">
        <v>45290</v>
      </c>
      <c r="M21" s="200">
        <f>+(E22/E21)*100</f>
        <v>0</v>
      </c>
      <c r="N21" s="202">
        <f>+(F22/F21)*100</f>
        <v>100</v>
      </c>
      <c r="O21" s="204">
        <f>+(M21+N21)/2</f>
        <v>50</v>
      </c>
      <c r="P21" s="6"/>
      <c r="V21" s="38"/>
    </row>
    <row r="22" spans="1:26" ht="31.5" hidden="1" customHeight="1" thickBot="1">
      <c r="A22" s="4"/>
      <c r="B22" s="221"/>
      <c r="C22" s="39" t="s">
        <v>39</v>
      </c>
      <c r="D22" s="223"/>
      <c r="E22" s="40">
        <v>0</v>
      </c>
      <c r="F22" s="33">
        <f t="shared" si="0"/>
        <v>500000000</v>
      </c>
      <c r="G22" s="34">
        <v>500000000</v>
      </c>
      <c r="H22" s="41"/>
      <c r="I22" s="42"/>
      <c r="J22" s="41"/>
      <c r="K22" s="37">
        <v>44958</v>
      </c>
      <c r="L22" s="37">
        <v>45290</v>
      </c>
      <c r="M22" s="201"/>
      <c r="N22" s="203"/>
      <c r="O22" s="205"/>
      <c r="P22" s="6"/>
      <c r="Z22" s="20"/>
    </row>
    <row r="23" spans="1:26" ht="24.95" hidden="1" customHeight="1" thickBot="1">
      <c r="A23" s="4"/>
      <c r="B23" s="220" t="s">
        <v>42</v>
      </c>
      <c r="C23" s="31" t="s">
        <v>37</v>
      </c>
      <c r="D23" s="222" t="s">
        <v>43</v>
      </c>
      <c r="E23" s="32">
        <v>254</v>
      </c>
      <c r="F23" s="33">
        <f t="shared" si="0"/>
        <v>500000000</v>
      </c>
      <c r="G23" s="34">
        <v>500000000</v>
      </c>
      <c r="H23" s="35"/>
      <c r="I23" s="36"/>
      <c r="J23" s="35"/>
      <c r="K23" s="37">
        <v>44958</v>
      </c>
      <c r="L23" s="37">
        <v>45290</v>
      </c>
      <c r="M23" s="200">
        <f>+(E24/E23)*100</f>
        <v>0</v>
      </c>
      <c r="N23" s="202">
        <f>+(F24/F23)*100</f>
        <v>100</v>
      </c>
      <c r="O23" s="204">
        <f>+(M23+N23)/2</f>
        <v>50</v>
      </c>
      <c r="P23" s="6"/>
      <c r="V23" s="38"/>
    </row>
    <row r="24" spans="1:26" ht="31.5" hidden="1" customHeight="1" thickBot="1">
      <c r="A24" s="4"/>
      <c r="B24" s="221"/>
      <c r="C24" s="39" t="s">
        <v>39</v>
      </c>
      <c r="D24" s="223"/>
      <c r="E24" s="40">
        <v>0</v>
      </c>
      <c r="F24" s="33">
        <f t="shared" si="0"/>
        <v>500000000</v>
      </c>
      <c r="G24" s="34">
        <v>500000000</v>
      </c>
      <c r="H24" s="41"/>
      <c r="I24" s="42"/>
      <c r="J24" s="41"/>
      <c r="K24" s="37">
        <v>44958</v>
      </c>
      <c r="L24" s="37">
        <v>45290</v>
      </c>
      <c r="M24" s="201"/>
      <c r="N24" s="203"/>
      <c r="O24" s="205"/>
      <c r="P24" s="6"/>
      <c r="Z24" s="20"/>
    </row>
    <row r="25" spans="1:26" ht="24.95" hidden="1" customHeight="1" thickBot="1">
      <c r="A25" s="4"/>
      <c r="B25" s="220" t="s">
        <v>44</v>
      </c>
      <c r="C25" s="31" t="s">
        <v>37</v>
      </c>
      <c r="D25" s="222" t="s">
        <v>45</v>
      </c>
      <c r="E25" s="32">
        <v>4</v>
      </c>
      <c r="F25" s="33">
        <f t="shared" si="0"/>
        <v>500000000</v>
      </c>
      <c r="G25" s="34">
        <v>500000000</v>
      </c>
      <c r="H25" s="35"/>
      <c r="I25" s="36"/>
      <c r="J25" s="35"/>
      <c r="K25" s="37">
        <v>44958</v>
      </c>
      <c r="L25" s="37">
        <v>45290</v>
      </c>
      <c r="M25" s="200">
        <f>+(E26/E25)*100</f>
        <v>0</v>
      </c>
      <c r="N25" s="202">
        <f>+(F26/F25)*100</f>
        <v>100</v>
      </c>
      <c r="O25" s="204">
        <f>+(M25+N25)/2</f>
        <v>50</v>
      </c>
      <c r="P25" s="6"/>
      <c r="V25" s="38"/>
    </row>
    <row r="26" spans="1:26" ht="31.5" hidden="1" customHeight="1" thickBot="1">
      <c r="A26" s="4"/>
      <c r="B26" s="221"/>
      <c r="C26" s="39" t="s">
        <v>39</v>
      </c>
      <c r="D26" s="223"/>
      <c r="E26" s="40">
        <v>0</v>
      </c>
      <c r="F26" s="33">
        <f t="shared" si="0"/>
        <v>500000000</v>
      </c>
      <c r="G26" s="34">
        <v>500000000</v>
      </c>
      <c r="H26" s="41"/>
      <c r="I26" s="42"/>
      <c r="J26" s="41"/>
      <c r="K26" s="37">
        <v>44958</v>
      </c>
      <c r="L26" s="37">
        <v>45290</v>
      </c>
      <c r="M26" s="201"/>
      <c r="N26" s="203"/>
      <c r="O26" s="205"/>
      <c r="P26" s="6"/>
      <c r="Z26" s="20"/>
    </row>
    <row r="27" spans="1:26" ht="24.95" customHeight="1" thickBot="1">
      <c r="A27" s="4"/>
      <c r="B27" s="214" t="s">
        <v>46</v>
      </c>
      <c r="C27" s="43" t="s">
        <v>37</v>
      </c>
      <c r="D27" s="44"/>
      <c r="E27" s="45"/>
      <c r="F27" s="161">
        <f>F17+F19</f>
        <v>15461918736</v>
      </c>
      <c r="G27" s="46">
        <f>G17+G19</f>
        <v>15461918736</v>
      </c>
      <c r="H27" s="47"/>
      <c r="I27" s="48"/>
      <c r="J27" s="47"/>
      <c r="K27" s="47"/>
      <c r="L27" s="49"/>
      <c r="M27" s="216"/>
      <c r="N27" s="216"/>
      <c r="O27" s="218"/>
      <c r="P27" s="6"/>
    </row>
    <row r="28" spans="1:26" ht="24.95" customHeight="1" thickBot="1">
      <c r="A28" s="4"/>
      <c r="B28" s="215"/>
      <c r="C28" s="50" t="s">
        <v>39</v>
      </c>
      <c r="D28" s="30"/>
      <c r="E28" s="30"/>
      <c r="F28" s="161">
        <f>F18+F20</f>
        <v>15401248761</v>
      </c>
      <c r="G28" s="46">
        <f>G18+G20</f>
        <v>15401248761</v>
      </c>
      <c r="H28" s="51"/>
      <c r="I28" s="52"/>
      <c r="J28" s="51"/>
      <c r="K28" s="51"/>
      <c r="L28" s="53"/>
      <c r="M28" s="217"/>
      <c r="N28" s="217"/>
      <c r="O28" s="219"/>
      <c r="P28" s="6"/>
    </row>
    <row r="29" spans="1:26" ht="20.100000000000001" customHeight="1" thickBot="1">
      <c r="A29" s="4"/>
      <c r="B29" s="4"/>
      <c r="F29" s="54"/>
      <c r="G29" s="55"/>
      <c r="H29" s="56"/>
      <c r="I29" s="56"/>
      <c r="J29" s="56"/>
      <c r="K29" s="57"/>
      <c r="L29" s="57"/>
      <c r="M29" s="55"/>
      <c r="N29" s="58"/>
      <c r="O29" s="59"/>
      <c r="P29" s="59"/>
    </row>
    <row r="30" spans="1:26" ht="20.100000000000001" customHeight="1" thickBot="1">
      <c r="A30" s="4"/>
      <c r="B30" s="60" t="s">
        <v>47</v>
      </c>
      <c r="C30" s="206" t="s">
        <v>48</v>
      </c>
      <c r="D30" s="207"/>
      <c r="E30" s="208"/>
      <c r="F30" s="209" t="s">
        <v>49</v>
      </c>
      <c r="G30" s="210"/>
      <c r="H30" s="210"/>
      <c r="I30" s="210"/>
      <c r="J30" s="61"/>
      <c r="K30" s="211" t="s">
        <v>50</v>
      </c>
      <c r="L30" s="212"/>
      <c r="M30" s="212"/>
      <c r="N30" s="212"/>
      <c r="O30" s="213"/>
      <c r="P30" s="6"/>
    </row>
    <row r="31" spans="1:26" ht="48" customHeight="1">
      <c r="A31" s="4"/>
      <c r="B31" s="182" t="s">
        <v>51</v>
      </c>
      <c r="C31" s="184" t="s">
        <v>52</v>
      </c>
      <c r="D31" s="185"/>
      <c r="E31" s="186"/>
      <c r="F31" s="190" t="s">
        <v>53</v>
      </c>
      <c r="G31" s="191"/>
      <c r="H31" s="192"/>
      <c r="I31" s="62" t="s">
        <v>37</v>
      </c>
      <c r="J31" s="63">
        <v>0.25</v>
      </c>
      <c r="K31" s="163" t="s">
        <v>554</v>
      </c>
      <c r="L31" s="164"/>
      <c r="M31" s="164"/>
      <c r="N31" s="164"/>
      <c r="O31" s="64"/>
      <c r="P31" s="6"/>
    </row>
    <row r="32" spans="1:26" ht="37.5" customHeight="1">
      <c r="A32" s="4"/>
      <c r="B32" s="183"/>
      <c r="C32" s="187"/>
      <c r="D32" s="188"/>
      <c r="E32" s="189"/>
      <c r="F32" s="193"/>
      <c r="G32" s="194"/>
      <c r="H32" s="195"/>
      <c r="I32" s="65" t="s">
        <v>39</v>
      </c>
      <c r="J32" s="108">
        <v>0</v>
      </c>
      <c r="K32" s="165"/>
      <c r="L32" s="166"/>
      <c r="M32" s="166"/>
      <c r="N32" s="166"/>
      <c r="O32" s="66"/>
      <c r="P32" s="6"/>
    </row>
    <row r="33" spans="1:37" ht="18.75" customHeight="1">
      <c r="A33" s="4"/>
      <c r="B33" s="196"/>
      <c r="C33" s="197"/>
      <c r="D33" s="198"/>
      <c r="E33" s="199"/>
      <c r="F33" s="197"/>
      <c r="G33" s="198"/>
      <c r="H33" s="199"/>
      <c r="I33" s="62"/>
      <c r="J33" s="67"/>
      <c r="K33" s="168"/>
      <c r="L33" s="168"/>
      <c r="M33" s="168"/>
      <c r="N33" s="168"/>
      <c r="O33" s="168"/>
      <c r="P33" s="6"/>
    </row>
    <row r="34" spans="1:37" ht="24.95" customHeight="1">
      <c r="A34" s="4"/>
      <c r="B34" s="183"/>
      <c r="C34" s="187"/>
      <c r="D34" s="188"/>
      <c r="E34" s="189"/>
      <c r="F34" s="187"/>
      <c r="G34" s="188"/>
      <c r="H34" s="189"/>
      <c r="I34" s="65"/>
      <c r="J34" s="67"/>
      <c r="K34" s="168"/>
      <c r="L34" s="168"/>
      <c r="M34" s="168"/>
      <c r="N34" s="168"/>
      <c r="O34" s="168"/>
      <c r="P34" s="6"/>
    </row>
    <row r="35" spans="1:37">
      <c r="A35" s="68"/>
      <c r="B35" s="169" t="s">
        <v>54</v>
      </c>
      <c r="C35" s="170"/>
      <c r="D35" s="170"/>
      <c r="E35" s="170"/>
      <c r="F35" s="170"/>
      <c r="G35" s="170"/>
      <c r="H35" s="170"/>
      <c r="I35" s="170"/>
      <c r="J35" s="171"/>
      <c r="K35" s="175"/>
      <c r="L35" s="176"/>
      <c r="M35" s="176"/>
      <c r="N35" s="176"/>
      <c r="O35" s="177"/>
      <c r="P35" s="6"/>
    </row>
    <row r="36" spans="1:37" ht="15" thickBot="1">
      <c r="A36" s="69"/>
      <c r="B36" s="172"/>
      <c r="C36" s="173"/>
      <c r="D36" s="173"/>
      <c r="E36" s="173"/>
      <c r="F36" s="173"/>
      <c r="G36" s="173"/>
      <c r="H36" s="173"/>
      <c r="I36" s="173"/>
      <c r="J36" s="174"/>
      <c r="K36" s="178"/>
      <c r="L36" s="179"/>
      <c r="M36" s="179"/>
      <c r="N36" s="179"/>
      <c r="O36" s="180"/>
      <c r="P36" s="70"/>
    </row>
    <row r="37" spans="1:37">
      <c r="C37" s="71"/>
      <c r="D37" s="71"/>
      <c r="E37" s="71"/>
      <c r="K37" s="72"/>
      <c r="L37" s="72"/>
    </row>
    <row r="38" spans="1:37" ht="15">
      <c r="C38" s="73"/>
      <c r="D38" s="73"/>
      <c r="E38" s="73"/>
      <c r="R38" s="75"/>
      <c r="S38" s="76"/>
      <c r="T38" s="77"/>
      <c r="U38" s="78"/>
      <c r="V38" s="77"/>
      <c r="W38" s="77"/>
      <c r="X38" s="77"/>
      <c r="Y38" s="77"/>
      <c r="Z38" s="75"/>
      <c r="AA38" s="77"/>
      <c r="AB38" s="77"/>
      <c r="AC38" s="75"/>
      <c r="AD38" s="77"/>
      <c r="AE38" s="75"/>
    </row>
    <row r="39" spans="1:37" ht="182.25" customHeight="1">
      <c r="R39" s="79"/>
      <c r="S39" s="80"/>
      <c r="T39" s="81"/>
      <c r="U39" s="82"/>
      <c r="V39" s="81"/>
      <c r="W39" s="81"/>
      <c r="X39" s="83"/>
      <c r="Y39" s="81"/>
      <c r="Z39" s="84"/>
      <c r="AA39" s="79"/>
      <c r="AB39" s="81"/>
      <c r="AC39" s="85"/>
      <c r="AD39" s="81"/>
      <c r="AE39" s="86"/>
      <c r="AF39" s="86"/>
      <c r="AG39" s="79"/>
      <c r="AH39" s="79"/>
      <c r="AI39" s="79"/>
      <c r="AJ39" s="79"/>
      <c r="AK39" s="79"/>
    </row>
    <row r="40" spans="1:37">
      <c r="Q40" s="87"/>
      <c r="R40" s="88"/>
      <c r="S40" s="89"/>
      <c r="T40" s="90"/>
      <c r="U40" s="91"/>
      <c r="V40" s="90"/>
      <c r="W40" s="90"/>
      <c r="X40" s="90"/>
      <c r="Y40" s="90"/>
      <c r="Z40" s="90"/>
      <c r="AA40" s="92"/>
      <c r="AB40" s="90"/>
      <c r="AC40" s="93"/>
      <c r="AD40" s="88"/>
      <c r="AE40" s="94"/>
      <c r="AF40" s="93"/>
      <c r="AG40" s="88"/>
      <c r="AH40" s="94"/>
      <c r="AI40" s="95"/>
      <c r="AJ40" s="95"/>
      <c r="AK40" s="95"/>
    </row>
    <row r="41" spans="1:37">
      <c r="Q41" s="96"/>
      <c r="R41" s="88"/>
      <c r="S41" s="89"/>
      <c r="T41" s="90"/>
      <c r="U41" s="91"/>
      <c r="V41" s="90"/>
      <c r="W41" s="90"/>
      <c r="X41" s="97"/>
      <c r="Y41" s="90"/>
      <c r="Z41" s="92"/>
      <c r="AA41" s="88"/>
      <c r="AB41" s="90"/>
      <c r="AC41" s="93"/>
      <c r="AD41" s="88"/>
      <c r="AE41" s="94"/>
      <c r="AF41" s="94"/>
      <c r="AG41" s="95"/>
      <c r="AH41" s="88"/>
    </row>
    <row r="42" spans="1:37">
      <c r="Q42" s="96"/>
      <c r="R42" s="98"/>
      <c r="S42" s="99"/>
      <c r="T42" s="100"/>
      <c r="U42" s="99"/>
      <c r="V42" s="99"/>
      <c r="W42" s="99"/>
      <c r="X42" s="99"/>
      <c r="Y42" s="99"/>
      <c r="Z42" s="99"/>
      <c r="AA42" s="99"/>
      <c r="AB42" s="99"/>
      <c r="AC42" s="99"/>
      <c r="AD42" s="99"/>
    </row>
    <row r="43" spans="1:37">
      <c r="Q43" s="101"/>
      <c r="R43" s="102"/>
      <c r="S43" s="99"/>
      <c r="T43" s="100"/>
      <c r="U43" s="99"/>
      <c r="V43" s="99"/>
      <c r="W43" s="99"/>
      <c r="X43" s="99"/>
      <c r="Y43" s="87"/>
      <c r="Z43" s="99"/>
      <c r="AA43" s="99"/>
      <c r="AB43" s="87"/>
      <c r="AC43" s="99"/>
      <c r="AD43" s="87"/>
    </row>
    <row r="44" spans="1:37">
      <c r="Q44" s="101"/>
      <c r="R44" s="102"/>
      <c r="S44" s="99"/>
      <c r="T44" s="100"/>
      <c r="U44" s="96"/>
      <c r="V44" s="99"/>
      <c r="W44" s="101"/>
      <c r="X44" s="99"/>
      <c r="Y44" s="87"/>
      <c r="Z44" s="99"/>
      <c r="AA44" s="101"/>
      <c r="AB44" s="101"/>
      <c r="AC44" s="99"/>
      <c r="AD44" s="87"/>
    </row>
    <row r="45" spans="1:37">
      <c r="Q45" s="101"/>
      <c r="R45" s="102"/>
      <c r="S45" s="99"/>
      <c r="T45" s="100"/>
      <c r="U45" s="99"/>
      <c r="V45" s="99"/>
      <c r="W45" s="99"/>
      <c r="X45" s="99"/>
      <c r="Y45" s="99"/>
      <c r="Z45" s="99"/>
      <c r="AA45" s="99"/>
      <c r="AB45" s="99"/>
      <c r="AC45" s="99"/>
      <c r="AD45" s="99"/>
    </row>
    <row r="46" spans="1:37">
      <c r="Q46" s="101"/>
      <c r="R46" s="102"/>
      <c r="S46" s="99"/>
      <c r="T46" s="100"/>
      <c r="U46" s="99"/>
      <c r="V46" s="99"/>
      <c r="W46" s="99"/>
      <c r="X46" s="99"/>
      <c r="Y46" s="99"/>
      <c r="Z46" s="99"/>
      <c r="AA46" s="99"/>
      <c r="AB46" s="99"/>
      <c r="AC46" s="99"/>
      <c r="AD46" s="99"/>
    </row>
    <row r="47" spans="1:37">
      <c r="Q47" s="101"/>
      <c r="R47" s="102"/>
      <c r="S47" s="99"/>
      <c r="T47" s="100"/>
      <c r="U47" s="99"/>
      <c r="V47" s="99"/>
      <c r="W47" s="99"/>
      <c r="X47" s="99"/>
      <c r="Y47" s="103"/>
      <c r="Z47" s="104"/>
      <c r="AA47" s="105"/>
      <c r="AB47" s="105"/>
      <c r="AC47" s="99"/>
      <c r="AD47" s="99"/>
    </row>
    <row r="48" spans="1:37">
      <c r="Q48" s="101"/>
      <c r="R48" s="102"/>
      <c r="S48" s="99"/>
      <c r="T48" s="100"/>
      <c r="U48" s="99"/>
      <c r="V48" s="99"/>
      <c r="W48" s="99"/>
      <c r="X48" s="99"/>
      <c r="Y48" s="103"/>
      <c r="Z48" s="104"/>
      <c r="AA48" s="105"/>
      <c r="AB48" s="105"/>
      <c r="AC48" s="99"/>
      <c r="AD48" s="99"/>
    </row>
    <row r="49" spans="17:30">
      <c r="Q49" s="101"/>
      <c r="R49" s="102"/>
      <c r="S49" s="99"/>
      <c r="T49" s="100"/>
      <c r="U49" s="99"/>
      <c r="V49" s="99"/>
      <c r="W49" s="99"/>
      <c r="X49" s="99"/>
      <c r="Y49" s="103"/>
      <c r="Z49" s="104"/>
      <c r="AA49" s="105"/>
      <c r="AB49" s="105"/>
      <c r="AC49" s="99"/>
      <c r="AD49" s="99"/>
    </row>
    <row r="50" spans="17:30">
      <c r="Q50" s="101"/>
      <c r="R50" s="102"/>
      <c r="S50" s="99"/>
      <c r="T50" s="100"/>
      <c r="U50" s="99"/>
      <c r="V50" s="99"/>
      <c r="W50" s="99"/>
      <c r="X50" s="99"/>
      <c r="Y50" s="103"/>
      <c r="Z50" s="105"/>
      <c r="AA50" s="105"/>
      <c r="AB50" s="105"/>
      <c r="AC50" s="99"/>
      <c r="AD50" s="99"/>
    </row>
    <row r="51" spans="17:30">
      <c r="Q51" s="101"/>
      <c r="R51" s="102"/>
      <c r="S51" s="99"/>
      <c r="T51" s="100"/>
      <c r="U51" s="99"/>
      <c r="V51" s="99"/>
      <c r="W51" s="99"/>
      <c r="X51" s="99"/>
      <c r="Y51" s="103"/>
      <c r="Z51" s="104"/>
      <c r="AA51" s="105"/>
      <c r="AB51" s="105"/>
      <c r="AC51" s="99"/>
      <c r="AD51" s="99"/>
    </row>
    <row r="52" spans="17:30">
      <c r="Q52" s="101"/>
      <c r="R52" s="102"/>
      <c r="S52" s="99"/>
      <c r="T52" s="100"/>
      <c r="U52" s="99"/>
      <c r="V52" s="99"/>
      <c r="W52" s="99"/>
      <c r="X52" s="99"/>
      <c r="Y52" s="103"/>
      <c r="Z52" s="104"/>
      <c r="AA52" s="105"/>
      <c r="AB52" s="105"/>
      <c r="AC52" s="99"/>
      <c r="AD52" s="99"/>
    </row>
    <row r="54" spans="17:30">
      <c r="Y54" s="106"/>
    </row>
    <row r="59" spans="17:30">
      <c r="Q59" s="16"/>
      <c r="R59" s="167"/>
      <c r="S59" s="167"/>
      <c r="T59" s="167"/>
      <c r="U59" s="17"/>
    </row>
    <row r="60" spans="17:30">
      <c r="Q60" s="16"/>
      <c r="R60" s="167"/>
      <c r="S60" s="167"/>
      <c r="T60" s="167"/>
      <c r="U60" s="17"/>
    </row>
    <row r="61" spans="17:30">
      <c r="Q61" s="16"/>
      <c r="R61" s="167"/>
      <c r="S61" s="167"/>
      <c r="T61" s="167"/>
      <c r="U61" s="17"/>
    </row>
    <row r="62" spans="17:30">
      <c r="Q62" s="25"/>
      <c r="R62" s="167"/>
      <c r="S62" s="167"/>
      <c r="T62" s="23"/>
      <c r="U62" s="17"/>
      <c r="V62" s="26"/>
    </row>
    <row r="63" spans="17:30">
      <c r="Q63" s="27"/>
      <c r="R63" s="181"/>
      <c r="S63" s="181"/>
      <c r="U63" s="17"/>
    </row>
    <row r="64" spans="17:30">
      <c r="Q64" s="26"/>
      <c r="R64" s="181"/>
      <c r="S64" s="181"/>
      <c r="U64" s="19"/>
    </row>
    <row r="65" spans="17:21">
      <c r="Q65" s="26"/>
      <c r="R65" s="181"/>
      <c r="S65" s="181"/>
      <c r="U65" s="19"/>
    </row>
    <row r="66" spans="17:21">
      <c r="Q66" s="26"/>
      <c r="R66" s="181"/>
      <c r="S66" s="181"/>
      <c r="U66" s="107"/>
    </row>
  </sheetData>
  <mergeCells count="90">
    <mergeCell ref="B1:B4"/>
    <mergeCell ref="C1:I2"/>
    <mergeCell ref="J1:M1"/>
    <mergeCell ref="N1:O4"/>
    <mergeCell ref="J2:M2"/>
    <mergeCell ref="C3:I4"/>
    <mergeCell ref="J3:M3"/>
    <mergeCell ref="J4:M4"/>
    <mergeCell ref="B5:O5"/>
    <mergeCell ref="B6:O6"/>
    <mergeCell ref="R6:V6"/>
    <mergeCell ref="C7:O7"/>
    <mergeCell ref="C8:G8"/>
    <mergeCell ref="H8:J13"/>
    <mergeCell ref="K8:O8"/>
    <mergeCell ref="S8:U8"/>
    <mergeCell ref="C9:G9"/>
    <mergeCell ref="L9:N9"/>
    <mergeCell ref="G14:J15"/>
    <mergeCell ref="S9:U9"/>
    <mergeCell ref="C10:G10"/>
    <mergeCell ref="K10:O13"/>
    <mergeCell ref="S10:U10"/>
    <mergeCell ref="C11:G11"/>
    <mergeCell ref="C12:G12"/>
    <mergeCell ref="B13:G13"/>
    <mergeCell ref="S13:T13"/>
    <mergeCell ref="B14:B16"/>
    <mergeCell ref="C14:C16"/>
    <mergeCell ref="D14:D16"/>
    <mergeCell ref="E14:E16"/>
    <mergeCell ref="F14:F16"/>
    <mergeCell ref="K14:L15"/>
    <mergeCell ref="M14:O14"/>
    <mergeCell ref="S14:T14"/>
    <mergeCell ref="M15:M16"/>
    <mergeCell ref="N15:N16"/>
    <mergeCell ref="O15:O16"/>
    <mergeCell ref="S15:T15"/>
    <mergeCell ref="S16:T16"/>
    <mergeCell ref="B19:B20"/>
    <mergeCell ref="D19:D20"/>
    <mergeCell ref="M19:M20"/>
    <mergeCell ref="N19:N20"/>
    <mergeCell ref="O19:O20"/>
    <mergeCell ref="B17:B18"/>
    <mergeCell ref="D17:D18"/>
    <mergeCell ref="M17:M18"/>
    <mergeCell ref="N17:N18"/>
    <mergeCell ref="O17:O18"/>
    <mergeCell ref="B27:B28"/>
    <mergeCell ref="M27:M28"/>
    <mergeCell ref="N27:N28"/>
    <mergeCell ref="O27:O28"/>
    <mergeCell ref="B21:B22"/>
    <mergeCell ref="D21:D22"/>
    <mergeCell ref="M21:M22"/>
    <mergeCell ref="N21:N22"/>
    <mergeCell ref="O21:O22"/>
    <mergeCell ref="B23:B24"/>
    <mergeCell ref="D23:D24"/>
    <mergeCell ref="M23:M24"/>
    <mergeCell ref="N23:N24"/>
    <mergeCell ref="O23:O24"/>
    <mergeCell ref="B25:B26"/>
    <mergeCell ref="D25:D26"/>
    <mergeCell ref="M25:M26"/>
    <mergeCell ref="N25:N26"/>
    <mergeCell ref="O25:O26"/>
    <mergeCell ref="C30:E30"/>
    <mergeCell ref="F30:I30"/>
    <mergeCell ref="K30:O30"/>
    <mergeCell ref="B31:B32"/>
    <mergeCell ref="C31:E32"/>
    <mergeCell ref="F31:H32"/>
    <mergeCell ref="B33:B34"/>
    <mergeCell ref="C33:E34"/>
    <mergeCell ref="F33:H34"/>
    <mergeCell ref="B35:J36"/>
    <mergeCell ref="K35:O36"/>
    <mergeCell ref="R65:S65"/>
    <mergeCell ref="R66:S66"/>
    <mergeCell ref="R63:S63"/>
    <mergeCell ref="R64:S64"/>
    <mergeCell ref="K31:N32"/>
    <mergeCell ref="R59:T59"/>
    <mergeCell ref="R60:T60"/>
    <mergeCell ref="R61:T61"/>
    <mergeCell ref="R62:S62"/>
    <mergeCell ref="K33:O34"/>
  </mergeCells>
  <printOptions horizontalCentered="1" verticalCentered="1"/>
  <pageMargins left="3.937007874015748E-2" right="0.19685039370078741" top="0.35433070866141736" bottom="0.35433070866141736" header="0.31496062992125984" footer="0.31496062992125984"/>
  <pageSetup paperSize="5" scale="61" fitToHeight="0" orientation="landscape" r:id="rId1"/>
  <headerFooter alignWithMargins="0"/>
  <drawing r:id="rId2"/>
  <legacyDrawing r:id="rId3"/>
  <oleObjects>
    <mc:AlternateContent xmlns:mc="http://schemas.openxmlformats.org/markup-compatibility/2006">
      <mc:Choice Requires="x14">
        <oleObject shapeId="1025" r:id="rId4">
          <objectPr defaultSize="0" autoPict="0" r:id="rId5">
            <anchor moveWithCells="1" sizeWithCells="1">
              <from>
                <xdr:col>1</xdr:col>
                <xdr:colOff>409575</xdr:colOff>
                <xdr:row>0</xdr:row>
                <xdr:rowOff>47625</xdr:rowOff>
              </from>
              <to>
                <xdr:col>1</xdr:col>
                <xdr:colOff>4991100</xdr:colOff>
                <xdr:row>3</xdr:row>
                <xdr:rowOff>123825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3" sqref="G3:G6"/>
    </sheetView>
  </sheetViews>
  <sheetFormatPr baseColWidth="10" defaultRowHeight="15"/>
  <cols>
    <col min="3" max="3" width="57.7109375" customWidth="1"/>
    <col min="4" max="4" width="35" customWidth="1"/>
    <col min="5" max="5" width="15.28515625" customWidth="1"/>
    <col min="6" max="6" width="15" customWidth="1"/>
    <col min="7" max="7" width="16.7109375" bestFit="1" customWidth="1"/>
    <col min="8" max="8" width="15.5703125" hidden="1" customWidth="1"/>
    <col min="9" max="9" width="24.28515625" hidden="1" customWidth="1"/>
  </cols>
  <sheetData>
    <row r="1" spans="1:9" s="110" customFormat="1" ht="18" customHeight="1">
      <c r="A1" s="280" t="s">
        <v>291</v>
      </c>
      <c r="B1" s="281"/>
      <c r="C1" s="281"/>
      <c r="D1" s="281"/>
      <c r="G1" s="111"/>
    </row>
    <row r="2" spans="1:9" s="126" customFormat="1" ht="25.5">
      <c r="A2" s="122" t="s">
        <v>160</v>
      </c>
      <c r="B2" s="123" t="s">
        <v>159</v>
      </c>
      <c r="C2" s="123" t="s">
        <v>13</v>
      </c>
      <c r="D2" s="123" t="s">
        <v>162</v>
      </c>
      <c r="E2" s="123" t="s">
        <v>163</v>
      </c>
      <c r="F2" s="122" t="s">
        <v>297</v>
      </c>
      <c r="G2" s="124" t="s">
        <v>14</v>
      </c>
      <c r="H2" s="125" t="s">
        <v>164</v>
      </c>
      <c r="I2" s="124" t="s">
        <v>165</v>
      </c>
    </row>
    <row r="3" spans="1:9" s="126" customFormat="1" ht="51">
      <c r="A3" s="135"/>
      <c r="B3" s="136" t="s">
        <v>292</v>
      </c>
      <c r="C3" s="136" t="s">
        <v>294</v>
      </c>
      <c r="D3" s="136" t="s">
        <v>296</v>
      </c>
      <c r="E3" s="136">
        <v>901287299</v>
      </c>
      <c r="F3" s="135" t="s">
        <v>298</v>
      </c>
      <c r="G3" s="137">
        <v>1200000000</v>
      </c>
      <c r="H3" s="138"/>
      <c r="I3" s="137"/>
    </row>
    <row r="4" spans="1:9" s="126" customFormat="1" ht="51">
      <c r="A4" s="135"/>
      <c r="B4" s="136" t="s">
        <v>292</v>
      </c>
      <c r="C4" s="136" t="s">
        <v>294</v>
      </c>
      <c r="D4" s="136" t="s">
        <v>296</v>
      </c>
      <c r="E4" s="136">
        <v>901287299</v>
      </c>
      <c r="F4" s="135" t="s">
        <v>298</v>
      </c>
      <c r="G4" s="137">
        <v>11261918736</v>
      </c>
      <c r="H4" s="138"/>
      <c r="I4" s="137"/>
    </row>
    <row r="5" spans="1:9" s="126" customFormat="1" ht="76.5">
      <c r="A5" s="135"/>
      <c r="B5" s="136" t="s">
        <v>292</v>
      </c>
      <c r="C5" s="136" t="s">
        <v>295</v>
      </c>
      <c r="D5" s="136" t="s">
        <v>296</v>
      </c>
      <c r="E5" s="136">
        <v>901287299</v>
      </c>
      <c r="F5" s="135" t="s">
        <v>298</v>
      </c>
      <c r="G5" s="137">
        <v>2559330025</v>
      </c>
      <c r="H5" s="138"/>
      <c r="I5" s="137"/>
    </row>
    <row r="6" spans="1:9" s="126" customFormat="1" ht="76.5">
      <c r="A6" s="135"/>
      <c r="B6" s="136" t="s">
        <v>293</v>
      </c>
      <c r="C6" s="136" t="s">
        <v>290</v>
      </c>
      <c r="D6" s="136" t="s">
        <v>296</v>
      </c>
      <c r="E6" s="136">
        <v>901287299</v>
      </c>
      <c r="F6" s="135" t="s">
        <v>299</v>
      </c>
      <c r="G6" s="137">
        <v>380000000</v>
      </c>
      <c r="H6" s="138"/>
      <c r="I6" s="137"/>
    </row>
  </sheetData>
  <mergeCells count="1">
    <mergeCell ref="A1:D1"/>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3"/>
  <sheetViews>
    <sheetView view="pageBreakPreview" topLeftCell="C14" zoomScale="71" zoomScaleNormal="71" zoomScaleSheetLayoutView="71" workbookViewId="0">
      <selection activeCell="S23" sqref="S1:S1048576"/>
    </sheetView>
  </sheetViews>
  <sheetFormatPr baseColWidth="10" defaultColWidth="12.5703125" defaultRowHeight="15"/>
  <cols>
    <col min="1" max="1" width="2.85546875" style="354" customWidth="1"/>
    <col min="2" max="2" width="82.5703125" style="354" customWidth="1"/>
    <col min="3" max="3" width="9.85546875" style="354" customWidth="1"/>
    <col min="4" max="4" width="16" style="354" customWidth="1"/>
    <col min="5" max="5" width="10.140625" style="557" customWidth="1"/>
    <col min="6" max="6" width="46.5703125" style="354" bestFit="1" customWidth="1"/>
    <col min="7" max="7" width="22.5703125" style="559" bestFit="1" customWidth="1"/>
    <col min="8" max="8" width="17.7109375" style="354" bestFit="1" customWidth="1"/>
    <col min="9" max="9" width="18.5703125" style="354" customWidth="1"/>
    <col min="10" max="10" width="10" style="390" customWidth="1"/>
    <col min="11" max="11" width="11.5703125" style="629" bestFit="1" customWidth="1"/>
    <col min="12" max="12" width="20.42578125" style="629" customWidth="1"/>
    <col min="13" max="13" width="12.7109375" style="354" customWidth="1"/>
    <col min="14" max="14" width="16.140625" style="354" customWidth="1"/>
    <col min="15" max="15" width="16.42578125" style="354" customWidth="1"/>
    <col min="16" max="16" width="2.42578125" style="354" customWidth="1"/>
    <col min="17" max="17" width="12.5703125" style="354"/>
    <col min="18" max="18" width="14.42578125" style="354" customWidth="1"/>
    <col min="19" max="19" width="18.5703125" style="354" customWidth="1"/>
    <col min="20" max="20" width="33.85546875" style="354" customWidth="1"/>
    <col min="21" max="21" width="12.5703125" style="354" hidden="1" customWidth="1"/>
    <col min="22" max="22" width="24.28515625" style="354" customWidth="1"/>
    <col min="23" max="23" width="22.5703125" style="354" customWidth="1"/>
    <col min="24" max="25" width="12.5703125" style="354"/>
    <col min="26" max="26" width="16.85546875" style="354" customWidth="1"/>
    <col min="27" max="27" width="12.5703125" style="354"/>
    <col min="28" max="28" width="30.140625" style="354" customWidth="1"/>
    <col min="29" max="29" width="15.42578125" style="354" customWidth="1"/>
    <col min="30" max="30" width="15.85546875" style="354" customWidth="1"/>
    <col min="31" max="31" width="24.42578125" style="354" customWidth="1"/>
    <col min="32" max="32" width="17.140625" style="354" customWidth="1"/>
    <col min="33" max="16384" width="12.5703125" style="354"/>
  </cols>
  <sheetData>
    <row r="1" spans="1:26" ht="27" customHeight="1">
      <c r="A1" s="343"/>
      <c r="B1" s="344"/>
      <c r="C1" s="345" t="s">
        <v>556</v>
      </c>
      <c r="D1" s="346"/>
      <c r="E1" s="346"/>
      <c r="F1" s="346"/>
      <c r="G1" s="346"/>
      <c r="H1" s="346"/>
      <c r="I1" s="347"/>
      <c r="J1" s="348" t="s">
        <v>557</v>
      </c>
      <c r="K1" s="349"/>
      <c r="L1" s="349"/>
      <c r="M1" s="350"/>
      <c r="N1" s="351"/>
      <c r="O1" s="352"/>
      <c r="P1" s="353"/>
    </row>
    <row r="2" spans="1:26" ht="23.25" customHeight="1">
      <c r="A2" s="355"/>
      <c r="B2" s="356"/>
      <c r="C2" s="357"/>
      <c r="D2" s="358"/>
      <c r="E2" s="358"/>
      <c r="F2" s="358"/>
      <c r="G2" s="358"/>
      <c r="H2" s="358"/>
      <c r="I2" s="359"/>
      <c r="J2" s="348" t="s">
        <v>558</v>
      </c>
      <c r="K2" s="349"/>
      <c r="L2" s="349"/>
      <c r="M2" s="350"/>
      <c r="N2" s="360"/>
      <c r="O2" s="361"/>
      <c r="P2" s="362"/>
    </row>
    <row r="3" spans="1:26" ht="21.75" customHeight="1">
      <c r="A3" s="355"/>
      <c r="B3" s="356"/>
      <c r="C3" s="345" t="s">
        <v>559</v>
      </c>
      <c r="D3" s="346"/>
      <c r="E3" s="346"/>
      <c r="F3" s="346"/>
      <c r="G3" s="346"/>
      <c r="H3" s="346"/>
      <c r="I3" s="347"/>
      <c r="J3" s="348" t="s">
        <v>560</v>
      </c>
      <c r="K3" s="349"/>
      <c r="L3" s="349"/>
      <c r="M3" s="350"/>
      <c r="N3" s="360"/>
      <c r="O3" s="361"/>
      <c r="P3" s="362"/>
    </row>
    <row r="4" spans="1:26" ht="24" customHeight="1">
      <c r="A4" s="355"/>
      <c r="B4" s="363"/>
      <c r="C4" s="357"/>
      <c r="D4" s="358"/>
      <c r="E4" s="358"/>
      <c r="F4" s="358"/>
      <c r="G4" s="358"/>
      <c r="H4" s="358"/>
      <c r="I4" s="359"/>
      <c r="J4" s="348" t="s">
        <v>561</v>
      </c>
      <c r="K4" s="349"/>
      <c r="L4" s="349"/>
      <c r="M4" s="350"/>
      <c r="N4" s="364"/>
      <c r="O4" s="365"/>
      <c r="P4" s="362"/>
    </row>
    <row r="5" spans="1:26" ht="24.75" customHeight="1">
      <c r="A5" s="355"/>
      <c r="B5" s="366"/>
      <c r="C5" s="366"/>
      <c r="D5" s="366"/>
      <c r="E5" s="366"/>
      <c r="F5" s="366"/>
      <c r="G5" s="366"/>
      <c r="H5" s="366"/>
      <c r="I5" s="366"/>
      <c r="J5" s="366"/>
      <c r="K5" s="366"/>
      <c r="L5" s="366"/>
      <c r="M5" s="366"/>
      <c r="N5" s="366"/>
      <c r="O5" s="366"/>
      <c r="P5" s="367"/>
    </row>
    <row r="6" spans="1:26" ht="23.25" customHeight="1">
      <c r="A6" s="355"/>
      <c r="B6" s="368" t="s">
        <v>153</v>
      </c>
      <c r="C6" s="349"/>
      <c r="D6" s="349"/>
      <c r="E6" s="349"/>
      <c r="F6" s="349"/>
      <c r="G6" s="349"/>
      <c r="H6" s="349"/>
      <c r="I6" s="349"/>
      <c r="J6" s="349"/>
      <c r="K6" s="349"/>
      <c r="L6" s="349"/>
      <c r="M6" s="349"/>
      <c r="N6" s="349"/>
      <c r="O6" s="369"/>
      <c r="P6" s="370"/>
      <c r="R6" s="371"/>
      <c r="S6" s="371"/>
      <c r="T6" s="371"/>
      <c r="U6" s="371"/>
      <c r="V6" s="371"/>
    </row>
    <row r="7" spans="1:26" s="378" customFormat="1" ht="24.75" customHeight="1">
      <c r="A7" s="372"/>
      <c r="B7" s="373" t="s">
        <v>155</v>
      </c>
      <c r="C7" s="374" t="s">
        <v>555</v>
      </c>
      <c r="D7" s="375"/>
      <c r="E7" s="375"/>
      <c r="F7" s="375"/>
      <c r="G7" s="375"/>
      <c r="H7" s="375"/>
      <c r="I7" s="375"/>
      <c r="J7" s="375"/>
      <c r="K7" s="375"/>
      <c r="L7" s="375"/>
      <c r="M7" s="375"/>
      <c r="N7" s="375"/>
      <c r="O7" s="376"/>
      <c r="P7" s="377"/>
      <c r="R7" s="379"/>
      <c r="S7" s="379"/>
      <c r="T7" s="379"/>
      <c r="U7" s="379"/>
      <c r="V7" s="379"/>
    </row>
    <row r="8" spans="1:26" ht="27.75" customHeight="1">
      <c r="A8" s="355"/>
      <c r="B8" s="380" t="s">
        <v>6</v>
      </c>
      <c r="C8" s="381" t="s">
        <v>55</v>
      </c>
      <c r="D8" s="381"/>
      <c r="E8" s="381"/>
      <c r="F8" s="381"/>
      <c r="G8" s="381"/>
      <c r="H8" s="382" t="s">
        <v>562</v>
      </c>
      <c r="I8" s="383"/>
      <c r="J8" s="384"/>
      <c r="K8" s="385" t="s">
        <v>9</v>
      </c>
      <c r="L8" s="386"/>
      <c r="M8" s="386"/>
      <c r="N8" s="386"/>
      <c r="O8" s="387"/>
      <c r="P8" s="370"/>
      <c r="R8" s="388"/>
      <c r="S8" s="389"/>
      <c r="T8" s="389"/>
      <c r="U8" s="389"/>
      <c r="V8" s="388"/>
      <c r="X8" s="390"/>
      <c r="Y8" s="390"/>
    </row>
    <row r="9" spans="1:26" ht="37.5" customHeight="1">
      <c r="A9" s="355"/>
      <c r="B9" s="391" t="s">
        <v>10</v>
      </c>
      <c r="C9" s="381" t="s">
        <v>56</v>
      </c>
      <c r="D9" s="381"/>
      <c r="E9" s="381"/>
      <c r="F9" s="381"/>
      <c r="G9" s="381"/>
      <c r="H9" s="392"/>
      <c r="I9" s="393"/>
      <c r="J9" s="394"/>
      <c r="K9" s="395" t="s">
        <v>12</v>
      </c>
      <c r="L9" s="396" t="s">
        <v>13</v>
      </c>
      <c r="M9" s="396"/>
      <c r="N9" s="396"/>
      <c r="O9" s="395" t="s">
        <v>14</v>
      </c>
      <c r="P9" s="370"/>
      <c r="R9" s="397"/>
      <c r="S9" s="398"/>
      <c r="T9" s="398"/>
      <c r="U9" s="398"/>
      <c r="V9" s="399"/>
      <c r="X9" s="400"/>
      <c r="Y9" s="401"/>
      <c r="Z9" s="402"/>
    </row>
    <row r="10" spans="1:26" ht="42" customHeight="1">
      <c r="A10" s="355"/>
      <c r="B10" s="403" t="s">
        <v>57</v>
      </c>
      <c r="C10" s="404" t="s">
        <v>58</v>
      </c>
      <c r="D10" s="404"/>
      <c r="E10" s="404"/>
      <c r="F10" s="404"/>
      <c r="G10" s="404"/>
      <c r="H10" s="392"/>
      <c r="I10" s="393"/>
      <c r="J10" s="394"/>
      <c r="K10" s="405" t="s">
        <v>59</v>
      </c>
      <c r="L10" s="406"/>
      <c r="M10" s="406"/>
      <c r="N10" s="406"/>
      <c r="O10" s="407"/>
      <c r="P10" s="370"/>
      <c r="R10" s="397"/>
      <c r="S10" s="398"/>
      <c r="T10" s="398"/>
      <c r="U10" s="398"/>
      <c r="V10" s="399"/>
      <c r="X10" s="400"/>
      <c r="Y10" s="401"/>
      <c r="Z10" s="402"/>
    </row>
    <row r="11" spans="1:26" ht="78" customHeight="1">
      <c r="A11" s="355"/>
      <c r="B11" s="403" t="s">
        <v>563</v>
      </c>
      <c r="C11" s="404" t="s">
        <v>60</v>
      </c>
      <c r="D11" s="404"/>
      <c r="E11" s="404"/>
      <c r="F11" s="404"/>
      <c r="G11" s="404"/>
      <c r="H11" s="392"/>
      <c r="I11" s="393"/>
      <c r="J11" s="394"/>
      <c r="K11" s="408"/>
      <c r="L11" s="409"/>
      <c r="M11" s="409"/>
      <c r="N11" s="409"/>
      <c r="O11" s="410"/>
      <c r="P11" s="370"/>
      <c r="R11" s="397"/>
      <c r="S11" s="411"/>
      <c r="T11" s="411"/>
      <c r="U11" s="411"/>
      <c r="V11" s="399"/>
      <c r="X11" s="400"/>
      <c r="Y11" s="401"/>
      <c r="Z11" s="402"/>
    </row>
    <row r="12" spans="1:26" ht="57.75" customHeight="1">
      <c r="A12" s="355"/>
      <c r="B12" s="412" t="s">
        <v>19</v>
      </c>
      <c r="C12" s="413" t="s">
        <v>61</v>
      </c>
      <c r="D12" s="413"/>
      <c r="E12" s="413"/>
      <c r="F12" s="413"/>
      <c r="G12" s="413"/>
      <c r="H12" s="392"/>
      <c r="I12" s="393"/>
      <c r="J12" s="394"/>
      <c r="K12" s="408"/>
      <c r="L12" s="409"/>
      <c r="M12" s="409"/>
      <c r="N12" s="409"/>
      <c r="O12" s="410"/>
      <c r="P12" s="370"/>
      <c r="R12" s="397"/>
      <c r="S12" s="411"/>
      <c r="T12" s="411"/>
      <c r="U12" s="411"/>
      <c r="V12" s="399"/>
      <c r="X12" s="400"/>
      <c r="Y12" s="401"/>
      <c r="Z12" s="402"/>
    </row>
    <row r="13" spans="1:26" ht="46.5" customHeight="1" thickBot="1">
      <c r="A13" s="355"/>
      <c r="B13" s="414" t="s">
        <v>564</v>
      </c>
      <c r="C13" s="415"/>
      <c r="D13" s="415"/>
      <c r="E13" s="415"/>
      <c r="F13" s="415"/>
      <c r="G13" s="415"/>
      <c r="H13" s="416"/>
      <c r="I13" s="417"/>
      <c r="J13" s="418"/>
      <c r="K13" s="419"/>
      <c r="L13" s="420"/>
      <c r="M13" s="420"/>
      <c r="N13" s="420"/>
      <c r="O13" s="421"/>
      <c r="P13" s="370"/>
      <c r="R13" s="400"/>
      <c r="S13" s="398"/>
      <c r="T13" s="398"/>
      <c r="U13" s="411"/>
      <c r="V13" s="399"/>
      <c r="W13" s="422"/>
      <c r="X13" s="400"/>
      <c r="Y13" s="401"/>
      <c r="Z13" s="402"/>
    </row>
    <row r="14" spans="1:26" ht="23.25" customHeight="1">
      <c r="A14" s="355"/>
      <c r="B14" s="423" t="s">
        <v>20</v>
      </c>
      <c r="C14" s="424" t="s">
        <v>565</v>
      </c>
      <c r="D14" s="425" t="s">
        <v>22</v>
      </c>
      <c r="E14" s="426" t="s">
        <v>23</v>
      </c>
      <c r="F14" s="425" t="s">
        <v>24</v>
      </c>
      <c r="G14" s="427" t="s">
        <v>25</v>
      </c>
      <c r="H14" s="428"/>
      <c r="I14" s="428"/>
      <c r="J14" s="429"/>
      <c r="K14" s="425" t="s">
        <v>26</v>
      </c>
      <c r="L14" s="425"/>
      <c r="M14" s="430" t="s">
        <v>27</v>
      </c>
      <c r="N14" s="430"/>
      <c r="O14" s="431"/>
      <c r="P14" s="367"/>
      <c r="R14" s="432"/>
      <c r="S14" s="398"/>
      <c r="T14" s="398"/>
      <c r="V14" s="399"/>
      <c r="X14" s="400"/>
      <c r="Y14" s="401"/>
      <c r="Z14" s="402"/>
    </row>
    <row r="15" spans="1:26" ht="13.5" customHeight="1">
      <c r="A15" s="355"/>
      <c r="B15" s="433"/>
      <c r="C15" s="434"/>
      <c r="D15" s="434"/>
      <c r="E15" s="435"/>
      <c r="F15" s="434"/>
      <c r="G15" s="436"/>
      <c r="H15" s="437"/>
      <c r="I15" s="437"/>
      <c r="J15" s="438"/>
      <c r="K15" s="434"/>
      <c r="L15" s="434"/>
      <c r="M15" s="434" t="s">
        <v>28</v>
      </c>
      <c r="N15" s="434" t="s">
        <v>29</v>
      </c>
      <c r="O15" s="439" t="s">
        <v>30</v>
      </c>
      <c r="P15" s="367"/>
      <c r="R15" s="422"/>
      <c r="S15" s="398"/>
      <c r="T15" s="398"/>
      <c r="V15" s="401"/>
      <c r="X15" s="400"/>
      <c r="Y15" s="401"/>
      <c r="Z15" s="402"/>
    </row>
    <row r="16" spans="1:26" ht="32.25" customHeight="1" thickBot="1">
      <c r="A16" s="355"/>
      <c r="B16" s="440"/>
      <c r="C16" s="441"/>
      <c r="D16" s="441"/>
      <c r="E16" s="442"/>
      <c r="F16" s="441"/>
      <c r="G16" s="443" t="s">
        <v>31</v>
      </c>
      <c r="H16" s="444" t="s">
        <v>32</v>
      </c>
      <c r="I16" s="444" t="s">
        <v>33</v>
      </c>
      <c r="J16" s="445" t="s">
        <v>34</v>
      </c>
      <c r="K16" s="444" t="s">
        <v>35</v>
      </c>
      <c r="L16" s="446" t="s">
        <v>36</v>
      </c>
      <c r="M16" s="441"/>
      <c r="N16" s="441"/>
      <c r="O16" s="447"/>
      <c r="P16" s="367"/>
      <c r="R16" s="422"/>
      <c r="S16" s="398"/>
      <c r="T16" s="398"/>
      <c r="V16" s="401"/>
      <c r="X16" s="400"/>
      <c r="Y16" s="401"/>
      <c r="Z16" s="402"/>
    </row>
    <row r="17" spans="1:16" ht="24.95" customHeight="1" thickBot="1">
      <c r="A17" s="355"/>
      <c r="B17" s="448" t="s">
        <v>62</v>
      </c>
      <c r="C17" s="449" t="s">
        <v>37</v>
      </c>
      <c r="D17" s="450" t="s">
        <v>63</v>
      </c>
      <c r="E17" s="451">
        <v>1</v>
      </c>
      <c r="F17" s="452">
        <f>SUM(G17:J17)</f>
        <v>34650000</v>
      </c>
      <c r="G17" s="453">
        <v>34650000</v>
      </c>
      <c r="H17" s="454">
        <v>0</v>
      </c>
      <c r="I17" s="454">
        <v>0</v>
      </c>
      <c r="J17" s="454">
        <v>0</v>
      </c>
      <c r="K17" s="455">
        <v>44927</v>
      </c>
      <c r="L17" s="455">
        <v>45291</v>
      </c>
      <c r="M17" s="632">
        <f>+(E18/E17)</f>
        <v>1</v>
      </c>
      <c r="N17" s="632">
        <f>+(F18/F17)</f>
        <v>1</v>
      </c>
      <c r="O17" s="630">
        <f>+M17*M17/N17</f>
        <v>1</v>
      </c>
      <c r="P17" s="367"/>
    </row>
    <row r="18" spans="1:16" ht="33.75" customHeight="1" thickBot="1">
      <c r="A18" s="355"/>
      <c r="B18" s="458"/>
      <c r="C18" s="459" t="s">
        <v>39</v>
      </c>
      <c r="D18" s="460"/>
      <c r="E18" s="461">
        <v>1</v>
      </c>
      <c r="F18" s="462">
        <f t="shared" ref="F18:F62" si="0">SUM(G18:J18)</f>
        <v>34650000</v>
      </c>
      <c r="G18" s="463">
        <f>'ANEXO FORTALECIMIENTO'!G143+'ANEXO FORTALECIMIENTO'!G144</f>
        <v>34650000</v>
      </c>
      <c r="H18" s="454">
        <v>0</v>
      </c>
      <c r="I18" s="454">
        <v>0</v>
      </c>
      <c r="J18" s="454">
        <v>0</v>
      </c>
      <c r="K18" s="455">
        <v>44927</v>
      </c>
      <c r="L18" s="455">
        <v>45291</v>
      </c>
      <c r="M18" s="633"/>
      <c r="N18" s="633"/>
      <c r="O18" s="631"/>
      <c r="P18" s="367"/>
    </row>
    <row r="19" spans="1:16" ht="33.75" customHeight="1" thickBot="1">
      <c r="A19" s="355"/>
      <c r="B19" s="448" t="s">
        <v>64</v>
      </c>
      <c r="C19" s="449" t="s">
        <v>37</v>
      </c>
      <c r="D19" s="450" t="s">
        <v>65</v>
      </c>
      <c r="E19" s="466">
        <v>1</v>
      </c>
      <c r="F19" s="452">
        <f>SUM(G19:J19)</f>
        <v>2359227934</v>
      </c>
      <c r="G19" s="452">
        <v>2359227934</v>
      </c>
      <c r="H19" s="454">
        <v>0</v>
      </c>
      <c r="I19" s="454">
        <v>0</v>
      </c>
      <c r="J19" s="454">
        <v>0</v>
      </c>
      <c r="K19" s="455">
        <v>44927</v>
      </c>
      <c r="L19" s="455">
        <v>45291</v>
      </c>
      <c r="M19" s="632">
        <f t="shared" ref="M19:M22" si="1">+(E20/E19)</f>
        <v>0.75</v>
      </c>
      <c r="N19" s="632">
        <f t="shared" ref="N19:N22" si="2">+(F20/F19)</f>
        <v>0.90796919116167096</v>
      </c>
      <c r="O19" s="630">
        <f t="shared" ref="O19" si="3">+M19*M19/N19</f>
        <v>0.61951441246627337</v>
      </c>
      <c r="P19" s="367"/>
    </row>
    <row r="20" spans="1:16" ht="33.75" customHeight="1" thickBot="1">
      <c r="A20" s="355"/>
      <c r="B20" s="458"/>
      <c r="C20" s="459" t="s">
        <v>39</v>
      </c>
      <c r="D20" s="460"/>
      <c r="E20" s="467">
        <v>0.75</v>
      </c>
      <c r="F20" s="462">
        <f t="shared" si="0"/>
        <v>2142106279</v>
      </c>
      <c r="G20" s="462">
        <f>'ANEXO FORTALECIMIENTO'!G126</f>
        <v>2142106279</v>
      </c>
      <c r="H20" s="454">
        <v>0</v>
      </c>
      <c r="I20" s="454">
        <v>0</v>
      </c>
      <c r="J20" s="454">
        <v>0</v>
      </c>
      <c r="K20" s="455">
        <v>44927</v>
      </c>
      <c r="L20" s="455">
        <v>45291</v>
      </c>
      <c r="M20" s="633"/>
      <c r="N20" s="633"/>
      <c r="O20" s="631"/>
      <c r="P20" s="367"/>
    </row>
    <row r="21" spans="1:16" ht="33.75" hidden="1" customHeight="1" thickBot="1">
      <c r="A21" s="355"/>
      <c r="B21" s="448" t="s">
        <v>66</v>
      </c>
      <c r="C21" s="449" t="s">
        <v>37</v>
      </c>
      <c r="D21" s="450" t="s">
        <v>67</v>
      </c>
      <c r="E21" s="468">
        <v>1</v>
      </c>
      <c r="F21" s="452">
        <f t="shared" si="0"/>
        <v>0</v>
      </c>
      <c r="G21" s="452">
        <v>0</v>
      </c>
      <c r="H21" s="454">
        <v>0</v>
      </c>
      <c r="I21" s="454">
        <v>0</v>
      </c>
      <c r="J21" s="454">
        <v>0</v>
      </c>
      <c r="K21" s="455">
        <v>44927</v>
      </c>
      <c r="L21" s="455">
        <v>45291</v>
      </c>
      <c r="M21" s="632">
        <f t="shared" ref="M21:M26" si="4">+(E22/E21)</f>
        <v>0</v>
      </c>
      <c r="N21" s="632" t="e">
        <f t="shared" ref="N21:N26" si="5">+(F22/F21)</f>
        <v>#DIV/0!</v>
      </c>
      <c r="O21" s="630" t="e">
        <f t="shared" ref="O21" si="6">+M21*M21/N21</f>
        <v>#DIV/0!</v>
      </c>
      <c r="P21" s="367"/>
    </row>
    <row r="22" spans="1:16" ht="33.75" hidden="1" customHeight="1" thickBot="1">
      <c r="A22" s="355"/>
      <c r="B22" s="458"/>
      <c r="C22" s="459" t="s">
        <v>39</v>
      </c>
      <c r="D22" s="460"/>
      <c r="E22" s="470">
        <v>0</v>
      </c>
      <c r="F22" s="462">
        <f t="shared" si="0"/>
        <v>0</v>
      </c>
      <c r="G22" s="462"/>
      <c r="H22" s="454">
        <v>0</v>
      </c>
      <c r="I22" s="454">
        <v>0</v>
      </c>
      <c r="J22" s="454">
        <v>0</v>
      </c>
      <c r="K22" s="455">
        <v>44927</v>
      </c>
      <c r="L22" s="455">
        <v>45291</v>
      </c>
      <c r="M22" s="633"/>
      <c r="N22" s="633"/>
      <c r="O22" s="631"/>
      <c r="P22" s="367"/>
    </row>
    <row r="23" spans="1:16" ht="33.75" customHeight="1" thickBot="1">
      <c r="A23" s="355"/>
      <c r="B23" s="448" t="s">
        <v>68</v>
      </c>
      <c r="C23" s="449" t="s">
        <v>37</v>
      </c>
      <c r="D23" s="450" t="s">
        <v>69</v>
      </c>
      <c r="E23" s="472">
        <v>1</v>
      </c>
      <c r="F23" s="452">
        <f t="shared" si="0"/>
        <v>40000000</v>
      </c>
      <c r="G23" s="452">
        <v>40000000</v>
      </c>
      <c r="H23" s="454">
        <v>0</v>
      </c>
      <c r="I23" s="454">
        <v>0</v>
      </c>
      <c r="J23" s="454">
        <v>0</v>
      </c>
      <c r="K23" s="455">
        <v>44927</v>
      </c>
      <c r="L23" s="455">
        <v>45291</v>
      </c>
      <c r="M23" s="632">
        <f t="shared" ref="M23:M26" si="7">+(E24/E23)</f>
        <v>0</v>
      </c>
      <c r="N23" s="632">
        <f t="shared" ref="N23:N26" si="8">+(F24/F23)</f>
        <v>0</v>
      </c>
      <c r="O23" s="630">
        <v>0</v>
      </c>
      <c r="P23" s="367"/>
    </row>
    <row r="24" spans="1:16" ht="33.75" customHeight="1" thickBot="1">
      <c r="A24" s="355"/>
      <c r="B24" s="458"/>
      <c r="C24" s="459" t="s">
        <v>39</v>
      </c>
      <c r="D24" s="460"/>
      <c r="E24" s="470">
        <v>0</v>
      </c>
      <c r="F24" s="462">
        <f t="shared" si="0"/>
        <v>0</v>
      </c>
      <c r="G24" s="463"/>
      <c r="H24" s="454">
        <v>0</v>
      </c>
      <c r="I24" s="454">
        <v>0</v>
      </c>
      <c r="J24" s="454">
        <v>0</v>
      </c>
      <c r="K24" s="455">
        <v>44927</v>
      </c>
      <c r="L24" s="455">
        <v>45291</v>
      </c>
      <c r="M24" s="633"/>
      <c r="N24" s="633"/>
      <c r="O24" s="631"/>
      <c r="P24" s="367"/>
    </row>
    <row r="25" spans="1:16" ht="33.75" customHeight="1" thickBot="1">
      <c r="A25" s="355"/>
      <c r="B25" s="448" t="s">
        <v>70</v>
      </c>
      <c r="C25" s="449" t="s">
        <v>37</v>
      </c>
      <c r="D25" s="450" t="s">
        <v>71</v>
      </c>
      <c r="E25" s="466">
        <v>2</v>
      </c>
      <c r="F25" s="452">
        <f t="shared" si="0"/>
        <v>10000000</v>
      </c>
      <c r="G25" s="452">
        <v>10000000</v>
      </c>
      <c r="H25" s="454">
        <v>0</v>
      </c>
      <c r="I25" s="454">
        <v>0</v>
      </c>
      <c r="J25" s="454">
        <v>0</v>
      </c>
      <c r="K25" s="455">
        <v>44927</v>
      </c>
      <c r="L25" s="455">
        <v>45291</v>
      </c>
      <c r="M25" s="632">
        <f t="shared" ref="M25:M26" si="9">+(E26/E25)</f>
        <v>0.5</v>
      </c>
      <c r="N25" s="632">
        <f t="shared" ref="N25:N26" si="10">+(F26/F25)</f>
        <v>0.92634499999999997</v>
      </c>
      <c r="O25" s="630">
        <f>+M25*M25/N25</f>
        <v>0.26987785328360386</v>
      </c>
      <c r="P25" s="367"/>
    </row>
    <row r="26" spans="1:16" ht="33.75" customHeight="1" thickBot="1">
      <c r="A26" s="355"/>
      <c r="B26" s="458"/>
      <c r="C26" s="459" t="s">
        <v>39</v>
      </c>
      <c r="D26" s="460"/>
      <c r="E26" s="461">
        <v>1</v>
      </c>
      <c r="F26" s="462">
        <f t="shared" si="0"/>
        <v>9263450</v>
      </c>
      <c r="G26" s="462">
        <f>'ANEXO FORTALECIMIENTO'!H124</f>
        <v>9263450</v>
      </c>
      <c r="H26" s="454">
        <v>0</v>
      </c>
      <c r="I26" s="454">
        <v>0</v>
      </c>
      <c r="J26" s="454">
        <v>0</v>
      </c>
      <c r="K26" s="455">
        <v>44927</v>
      </c>
      <c r="L26" s="455">
        <v>45291</v>
      </c>
      <c r="M26" s="633"/>
      <c r="N26" s="633"/>
      <c r="O26" s="631"/>
      <c r="P26" s="367"/>
    </row>
    <row r="27" spans="1:16" ht="33.75" customHeight="1" thickBot="1">
      <c r="A27" s="355"/>
      <c r="B27" s="448" t="s">
        <v>72</v>
      </c>
      <c r="C27" s="449" t="s">
        <v>37</v>
      </c>
      <c r="D27" s="450" t="s">
        <v>73</v>
      </c>
      <c r="E27" s="451">
        <v>1</v>
      </c>
      <c r="F27" s="452">
        <f t="shared" si="0"/>
        <v>48781666</v>
      </c>
      <c r="G27" s="452">
        <v>48781666</v>
      </c>
      <c r="H27" s="454">
        <v>0</v>
      </c>
      <c r="I27" s="454">
        <v>0</v>
      </c>
      <c r="J27" s="454">
        <v>0</v>
      </c>
      <c r="K27" s="455">
        <v>44927</v>
      </c>
      <c r="L27" s="455">
        <v>45291</v>
      </c>
      <c r="M27" s="632">
        <f t="shared" ref="M27:M38" si="11">+(E28/E27)</f>
        <v>0.75</v>
      </c>
      <c r="N27" s="632">
        <f t="shared" ref="N27:N38" si="12">+(F28/F27)</f>
        <v>1</v>
      </c>
      <c r="O27" s="630">
        <f t="shared" ref="O27" si="13">+M27*M27/N27</f>
        <v>0.5625</v>
      </c>
      <c r="P27" s="367"/>
    </row>
    <row r="28" spans="1:16" ht="66.75" customHeight="1" thickBot="1">
      <c r="A28" s="355"/>
      <c r="B28" s="458"/>
      <c r="C28" s="459" t="s">
        <v>39</v>
      </c>
      <c r="D28" s="460"/>
      <c r="E28" s="474">
        <v>0.75</v>
      </c>
      <c r="F28" s="462">
        <f t="shared" si="0"/>
        <v>48781666</v>
      </c>
      <c r="G28" s="462">
        <f>'ANEXO FORTALECIMIENTO'!G145+'ANEXO FORTALECIMIENTO'!G146</f>
        <v>48781666</v>
      </c>
      <c r="H28" s="454">
        <v>0</v>
      </c>
      <c r="I28" s="454">
        <v>0</v>
      </c>
      <c r="J28" s="454">
        <v>0</v>
      </c>
      <c r="K28" s="455">
        <v>44927</v>
      </c>
      <c r="L28" s="455">
        <v>45291</v>
      </c>
      <c r="M28" s="633"/>
      <c r="N28" s="633"/>
      <c r="O28" s="631"/>
      <c r="P28" s="367"/>
    </row>
    <row r="29" spans="1:16" ht="33.75" hidden="1" customHeight="1" thickBot="1">
      <c r="A29" s="355"/>
      <c r="B29" s="448" t="s">
        <v>74</v>
      </c>
      <c r="C29" s="449" t="s">
        <v>37</v>
      </c>
      <c r="D29" s="450" t="s">
        <v>75</v>
      </c>
      <c r="E29" s="466">
        <v>1</v>
      </c>
      <c r="F29" s="452">
        <f t="shared" si="0"/>
        <v>0</v>
      </c>
      <c r="G29" s="453">
        <v>0</v>
      </c>
      <c r="H29" s="454">
        <v>0</v>
      </c>
      <c r="I29" s="454">
        <v>0</v>
      </c>
      <c r="J29" s="454">
        <v>0</v>
      </c>
      <c r="K29" s="455">
        <v>44927</v>
      </c>
      <c r="L29" s="455">
        <v>45291</v>
      </c>
      <c r="M29" s="632">
        <f t="shared" ref="M29:M38" si="14">+(E30/E29)</f>
        <v>0</v>
      </c>
      <c r="N29" s="632" t="e">
        <f t="shared" ref="N29:N38" si="15">+(F30/F29)</f>
        <v>#DIV/0!</v>
      </c>
      <c r="O29" s="630" t="e">
        <f t="shared" ref="O29" si="16">+M29*M29/N29</f>
        <v>#DIV/0!</v>
      </c>
      <c r="P29" s="367"/>
    </row>
    <row r="30" spans="1:16" ht="42" hidden="1" customHeight="1" thickBot="1">
      <c r="A30" s="355"/>
      <c r="B30" s="458"/>
      <c r="C30" s="459" t="s">
        <v>39</v>
      </c>
      <c r="D30" s="460"/>
      <c r="E30" s="461">
        <v>0</v>
      </c>
      <c r="F30" s="452">
        <f t="shared" si="0"/>
        <v>0</v>
      </c>
      <c r="G30" s="452"/>
      <c r="H30" s="454">
        <v>0</v>
      </c>
      <c r="I30" s="454">
        <v>0</v>
      </c>
      <c r="J30" s="454">
        <v>0</v>
      </c>
      <c r="K30" s="455">
        <v>44927</v>
      </c>
      <c r="L30" s="455">
        <v>45291</v>
      </c>
      <c r="M30" s="633"/>
      <c r="N30" s="633"/>
      <c r="O30" s="631"/>
      <c r="P30" s="367"/>
    </row>
    <row r="31" spans="1:16" ht="51" customHeight="1" thickBot="1">
      <c r="A31" s="355"/>
      <c r="B31" s="476" t="s">
        <v>76</v>
      </c>
      <c r="C31" s="449" t="s">
        <v>37</v>
      </c>
      <c r="D31" s="450" t="s">
        <v>77</v>
      </c>
      <c r="E31" s="466">
        <v>50</v>
      </c>
      <c r="F31" s="452">
        <f t="shared" si="0"/>
        <v>147540000</v>
      </c>
      <c r="G31" s="453">
        <v>147540000</v>
      </c>
      <c r="H31" s="454">
        <v>0</v>
      </c>
      <c r="I31" s="454">
        <v>0</v>
      </c>
      <c r="J31" s="454">
        <v>0</v>
      </c>
      <c r="K31" s="455">
        <v>44927</v>
      </c>
      <c r="L31" s="455">
        <v>45291</v>
      </c>
      <c r="M31" s="632">
        <f t="shared" ref="M31:M38" si="17">+(E32/E31)</f>
        <v>1</v>
      </c>
      <c r="N31" s="632">
        <f t="shared" ref="N31:N38" si="18">+(F32/F31)</f>
        <v>1</v>
      </c>
      <c r="O31" s="630">
        <f t="shared" ref="O31" si="19">+M31*M31/N31</f>
        <v>1</v>
      </c>
      <c r="P31" s="367"/>
    </row>
    <row r="32" spans="1:16" ht="24.95" customHeight="1" thickBot="1">
      <c r="A32" s="355"/>
      <c r="B32" s="477"/>
      <c r="C32" s="459" t="s">
        <v>39</v>
      </c>
      <c r="D32" s="460"/>
      <c r="E32" s="461">
        <v>50</v>
      </c>
      <c r="F32" s="462">
        <f t="shared" si="0"/>
        <v>147540000</v>
      </c>
      <c r="G32" s="463">
        <v>147540000</v>
      </c>
      <c r="H32" s="454">
        <v>0</v>
      </c>
      <c r="I32" s="454">
        <v>0</v>
      </c>
      <c r="J32" s="454">
        <v>0</v>
      </c>
      <c r="K32" s="455">
        <v>44927</v>
      </c>
      <c r="L32" s="455">
        <v>45291</v>
      </c>
      <c r="M32" s="633"/>
      <c r="N32" s="633"/>
      <c r="O32" s="631"/>
      <c r="P32" s="367"/>
    </row>
    <row r="33" spans="1:31" ht="24.95" customHeight="1" thickBot="1">
      <c r="A33" s="355"/>
      <c r="B33" s="448" t="s">
        <v>78</v>
      </c>
      <c r="C33" s="449" t="s">
        <v>37</v>
      </c>
      <c r="D33" s="450" t="s">
        <v>79</v>
      </c>
      <c r="E33" s="466">
        <v>370</v>
      </c>
      <c r="F33" s="452">
        <f t="shared" si="0"/>
        <v>50000000</v>
      </c>
      <c r="G33" s="452">
        <v>50000000</v>
      </c>
      <c r="H33" s="454">
        <v>0</v>
      </c>
      <c r="I33" s="454">
        <v>0</v>
      </c>
      <c r="J33" s="454">
        <v>0</v>
      </c>
      <c r="K33" s="455">
        <v>44927</v>
      </c>
      <c r="L33" s="455">
        <v>45291</v>
      </c>
      <c r="M33" s="632">
        <f t="shared" ref="M33:M38" si="20">+(E34/E33)</f>
        <v>0.17027027027027028</v>
      </c>
      <c r="N33" s="632">
        <f t="shared" ref="N33:N38" si="21">+(F34/F33)</f>
        <v>1</v>
      </c>
      <c r="O33" s="630">
        <f>+M33*M33/N33</f>
        <v>2.8991964937910886E-2</v>
      </c>
      <c r="P33" s="367"/>
    </row>
    <row r="34" spans="1:31" ht="39.75" customHeight="1" thickBot="1">
      <c r="A34" s="355"/>
      <c r="B34" s="458"/>
      <c r="C34" s="459" t="s">
        <v>39</v>
      </c>
      <c r="D34" s="460"/>
      <c r="E34" s="478">
        <v>63</v>
      </c>
      <c r="F34" s="462">
        <f t="shared" si="0"/>
        <v>50000000</v>
      </c>
      <c r="G34" s="462">
        <v>50000000</v>
      </c>
      <c r="H34" s="454">
        <v>0</v>
      </c>
      <c r="I34" s="454">
        <v>0</v>
      </c>
      <c r="J34" s="454">
        <v>0</v>
      </c>
      <c r="K34" s="455">
        <v>44927</v>
      </c>
      <c r="L34" s="455">
        <v>45291</v>
      </c>
      <c r="M34" s="633"/>
      <c r="N34" s="633"/>
      <c r="O34" s="631"/>
      <c r="P34" s="367"/>
    </row>
    <row r="35" spans="1:31" ht="24" customHeight="1" thickBot="1">
      <c r="A35" s="355"/>
      <c r="B35" s="448" t="s">
        <v>80</v>
      </c>
      <c r="C35" s="449" t="s">
        <v>37</v>
      </c>
      <c r="D35" s="450" t="s">
        <v>81</v>
      </c>
      <c r="E35" s="466">
        <v>30</v>
      </c>
      <c r="F35" s="452">
        <f t="shared" si="0"/>
        <v>35000000</v>
      </c>
      <c r="G35" s="452">
        <v>35000000</v>
      </c>
      <c r="H35" s="454">
        <v>0</v>
      </c>
      <c r="I35" s="454">
        <v>0</v>
      </c>
      <c r="J35" s="454">
        <v>0</v>
      </c>
      <c r="K35" s="455">
        <v>44927</v>
      </c>
      <c r="L35" s="455">
        <v>45291</v>
      </c>
      <c r="M35" s="632">
        <f t="shared" ref="M35:M38" si="22">+(E36/E35)</f>
        <v>0</v>
      </c>
      <c r="N35" s="632">
        <f t="shared" ref="N35:N38" si="23">+(F36/F35)</f>
        <v>1</v>
      </c>
      <c r="O35" s="630">
        <f t="shared" ref="O35" si="24">+M35*M35/N35</f>
        <v>0</v>
      </c>
      <c r="P35" s="367"/>
    </row>
    <row r="36" spans="1:31" ht="44.25" customHeight="1" thickBot="1">
      <c r="A36" s="355"/>
      <c r="B36" s="458"/>
      <c r="C36" s="459" t="s">
        <v>39</v>
      </c>
      <c r="D36" s="460"/>
      <c r="E36" s="478"/>
      <c r="F36" s="462">
        <f t="shared" si="0"/>
        <v>35000000</v>
      </c>
      <c r="G36" s="462">
        <v>35000000</v>
      </c>
      <c r="H36" s="454">
        <v>0</v>
      </c>
      <c r="I36" s="454">
        <v>0</v>
      </c>
      <c r="J36" s="454">
        <v>0</v>
      </c>
      <c r="K36" s="455">
        <v>44927</v>
      </c>
      <c r="L36" s="455">
        <v>45291</v>
      </c>
      <c r="M36" s="633"/>
      <c r="N36" s="633"/>
      <c r="O36" s="631"/>
      <c r="P36" s="367"/>
    </row>
    <row r="37" spans="1:31" ht="24" customHeight="1" thickBot="1">
      <c r="A37" s="355"/>
      <c r="B37" s="479" t="s">
        <v>82</v>
      </c>
      <c r="C37" s="449" t="s">
        <v>37</v>
      </c>
      <c r="D37" s="450" t="s">
        <v>83</v>
      </c>
      <c r="E37" s="466">
        <v>2</v>
      </c>
      <c r="F37" s="452">
        <f t="shared" si="0"/>
        <v>117460000</v>
      </c>
      <c r="G37" s="452">
        <v>117460000</v>
      </c>
      <c r="H37" s="454">
        <v>0</v>
      </c>
      <c r="I37" s="454">
        <v>0</v>
      </c>
      <c r="J37" s="454">
        <v>0</v>
      </c>
      <c r="K37" s="455">
        <v>44927</v>
      </c>
      <c r="L37" s="455">
        <v>45291</v>
      </c>
      <c r="M37" s="632">
        <v>1</v>
      </c>
      <c r="N37" s="632">
        <f t="shared" ref="N37:N38" si="25">+(F38/F37)</f>
        <v>1</v>
      </c>
      <c r="O37" s="630">
        <f t="shared" ref="O37" si="26">+M37*M37/N37</f>
        <v>1</v>
      </c>
      <c r="P37" s="367"/>
    </row>
    <row r="38" spans="1:31" ht="37.5" customHeight="1" thickBot="1">
      <c r="A38" s="355"/>
      <c r="B38" s="480"/>
      <c r="C38" s="459" t="s">
        <v>39</v>
      </c>
      <c r="D38" s="460"/>
      <c r="E38" s="461">
        <v>11</v>
      </c>
      <c r="F38" s="462">
        <f t="shared" si="0"/>
        <v>117460000</v>
      </c>
      <c r="G38" s="462">
        <v>117460000</v>
      </c>
      <c r="H38" s="454">
        <v>0</v>
      </c>
      <c r="I38" s="454">
        <v>0</v>
      </c>
      <c r="J38" s="454">
        <v>0</v>
      </c>
      <c r="K38" s="455">
        <v>44927</v>
      </c>
      <c r="L38" s="455">
        <v>45291</v>
      </c>
      <c r="M38" s="633"/>
      <c r="N38" s="633"/>
      <c r="O38" s="631"/>
      <c r="P38" s="367"/>
    </row>
    <row r="39" spans="1:31" ht="24" customHeight="1" thickBot="1">
      <c r="A39" s="355"/>
      <c r="B39" s="448" t="s">
        <v>84</v>
      </c>
      <c r="C39" s="449" t="s">
        <v>37</v>
      </c>
      <c r="D39" s="450" t="s">
        <v>85</v>
      </c>
      <c r="E39" s="466">
        <v>94</v>
      </c>
      <c r="F39" s="452">
        <f t="shared" si="0"/>
        <v>99996400</v>
      </c>
      <c r="G39" s="452">
        <v>99996400</v>
      </c>
      <c r="H39" s="454">
        <v>0</v>
      </c>
      <c r="I39" s="454">
        <v>0</v>
      </c>
      <c r="J39" s="454">
        <v>0</v>
      </c>
      <c r="K39" s="455">
        <v>44927</v>
      </c>
      <c r="L39" s="455">
        <v>45291</v>
      </c>
      <c r="M39" s="632">
        <f>+(E40/E39)</f>
        <v>0.85106382978723405</v>
      </c>
      <c r="N39" s="632">
        <f>+(F40/F39)</f>
        <v>1</v>
      </c>
      <c r="O39" s="630">
        <f t="shared" ref="O39" si="27">+M39*M39/N39</f>
        <v>0.72430964237211404</v>
      </c>
      <c r="P39" s="367"/>
    </row>
    <row r="40" spans="1:31" ht="53.25" customHeight="1" thickBot="1">
      <c r="A40" s="355"/>
      <c r="B40" s="458"/>
      <c r="C40" s="459" t="s">
        <v>39</v>
      </c>
      <c r="D40" s="460"/>
      <c r="E40" s="461">
        <v>80</v>
      </c>
      <c r="F40" s="462">
        <f t="shared" si="0"/>
        <v>99996400</v>
      </c>
      <c r="G40" s="462">
        <v>99996400</v>
      </c>
      <c r="H40" s="454">
        <v>0</v>
      </c>
      <c r="I40" s="454">
        <v>0</v>
      </c>
      <c r="J40" s="454">
        <v>0</v>
      </c>
      <c r="K40" s="455">
        <v>44927</v>
      </c>
      <c r="L40" s="455">
        <v>45291</v>
      </c>
      <c r="M40" s="633"/>
      <c r="N40" s="633"/>
      <c r="O40" s="631"/>
      <c r="P40" s="367"/>
    </row>
    <row r="41" spans="1:31" ht="25.5" customHeight="1" thickBot="1">
      <c r="A41" s="355"/>
      <c r="B41" s="448" t="s">
        <v>86</v>
      </c>
      <c r="C41" s="449" t="s">
        <v>37</v>
      </c>
      <c r="D41" s="450" t="s">
        <v>87</v>
      </c>
      <c r="E41" s="466">
        <v>11</v>
      </c>
      <c r="F41" s="452">
        <f t="shared" si="0"/>
        <v>275000000</v>
      </c>
      <c r="G41" s="452">
        <v>275000000</v>
      </c>
      <c r="H41" s="454">
        <v>0</v>
      </c>
      <c r="I41" s="454">
        <v>0</v>
      </c>
      <c r="J41" s="454">
        <v>0</v>
      </c>
      <c r="K41" s="455">
        <v>44927</v>
      </c>
      <c r="L41" s="455">
        <v>45291</v>
      </c>
      <c r="M41" s="632">
        <f>+(E42/E41)</f>
        <v>0.81818181818181823</v>
      </c>
      <c r="N41" s="632">
        <f>+(F42/F41)</f>
        <v>0.51323749818181819</v>
      </c>
      <c r="O41" s="630">
        <f>+M41*M41/N41</f>
        <v>1.3043113372946853</v>
      </c>
      <c r="P41" s="367"/>
    </row>
    <row r="42" spans="1:31" ht="25.5" customHeight="1" thickBot="1">
      <c r="A42" s="355"/>
      <c r="B42" s="458"/>
      <c r="C42" s="459" t="s">
        <v>39</v>
      </c>
      <c r="D42" s="460"/>
      <c r="E42" s="474">
        <v>9</v>
      </c>
      <c r="F42" s="462">
        <f t="shared" si="0"/>
        <v>141140312</v>
      </c>
      <c r="G42" s="462">
        <f>'ANEXO FORTALECIMIENTO'!G140</f>
        <v>141140312</v>
      </c>
      <c r="H42" s="454">
        <v>0</v>
      </c>
      <c r="I42" s="454">
        <v>0</v>
      </c>
      <c r="J42" s="454">
        <v>0</v>
      </c>
      <c r="K42" s="455">
        <v>44927</v>
      </c>
      <c r="L42" s="455">
        <v>45291</v>
      </c>
      <c r="M42" s="633"/>
      <c r="N42" s="633"/>
      <c r="O42" s="631"/>
      <c r="P42" s="367"/>
    </row>
    <row r="43" spans="1:31" ht="36.75" customHeight="1" thickBot="1">
      <c r="A43" s="355"/>
      <c r="B43" s="448" t="s">
        <v>88</v>
      </c>
      <c r="C43" s="449" t="s">
        <v>37</v>
      </c>
      <c r="D43" s="450" t="s">
        <v>89</v>
      </c>
      <c r="E43" s="451">
        <v>1</v>
      </c>
      <c r="F43" s="452">
        <f t="shared" si="0"/>
        <v>25000000</v>
      </c>
      <c r="G43" s="453">
        <v>25000000</v>
      </c>
      <c r="H43" s="454">
        <v>0</v>
      </c>
      <c r="I43" s="454">
        <v>0</v>
      </c>
      <c r="J43" s="454">
        <v>0</v>
      </c>
      <c r="K43" s="455">
        <v>44927</v>
      </c>
      <c r="L43" s="455">
        <v>45291</v>
      </c>
      <c r="M43" s="632">
        <f>+(E44/E43)</f>
        <v>1</v>
      </c>
      <c r="N43" s="632">
        <f>+(F44/F43)</f>
        <v>0.76634208000000004</v>
      </c>
      <c r="O43" s="630">
        <f t="shared" ref="O43" si="28">+M43*M43/N43</f>
        <v>1.3049002868275221</v>
      </c>
      <c r="P43" s="367"/>
    </row>
    <row r="44" spans="1:31" ht="25.5" customHeight="1" thickBot="1">
      <c r="A44" s="355"/>
      <c r="B44" s="458"/>
      <c r="C44" s="459" t="s">
        <v>39</v>
      </c>
      <c r="D44" s="460"/>
      <c r="E44" s="461">
        <v>1</v>
      </c>
      <c r="F44" s="462">
        <f>SUM(G44:J44)</f>
        <v>19158552</v>
      </c>
      <c r="G44" s="462">
        <f>'ANEXO FORTALECIMIENTO'!G149</f>
        <v>19158552</v>
      </c>
      <c r="H44" s="454">
        <v>0</v>
      </c>
      <c r="I44" s="454">
        <v>0</v>
      </c>
      <c r="J44" s="454">
        <v>0</v>
      </c>
      <c r="K44" s="455">
        <v>44927</v>
      </c>
      <c r="L44" s="455">
        <v>45291</v>
      </c>
      <c r="M44" s="633"/>
      <c r="N44" s="633"/>
      <c r="O44" s="631"/>
      <c r="P44" s="367"/>
    </row>
    <row r="45" spans="1:31" ht="25.5" hidden="1" customHeight="1" thickBot="1">
      <c r="A45" s="355"/>
      <c r="B45" s="448" t="s">
        <v>90</v>
      </c>
      <c r="C45" s="449" t="s">
        <v>37</v>
      </c>
      <c r="D45" s="450" t="s">
        <v>91</v>
      </c>
      <c r="E45" s="451">
        <v>1</v>
      </c>
      <c r="F45" s="452">
        <f>SUM(G45:J45)</f>
        <v>0</v>
      </c>
      <c r="G45" s="452"/>
      <c r="H45" s="454">
        <v>0</v>
      </c>
      <c r="I45" s="454">
        <v>0</v>
      </c>
      <c r="J45" s="454">
        <v>0</v>
      </c>
      <c r="K45" s="455">
        <v>44927</v>
      </c>
      <c r="L45" s="455">
        <v>45291</v>
      </c>
      <c r="M45" s="632">
        <f>+(E46/E45)</f>
        <v>1</v>
      </c>
      <c r="N45" s="632" t="e">
        <f>+(F46/F45)</f>
        <v>#DIV/0!</v>
      </c>
      <c r="O45" s="630" t="e">
        <f>+M45*M45/N45</f>
        <v>#DIV/0!</v>
      </c>
      <c r="P45" s="367"/>
    </row>
    <row r="46" spans="1:31" ht="57.75" hidden="1" customHeight="1" thickBot="1">
      <c r="A46" s="355"/>
      <c r="B46" s="458"/>
      <c r="C46" s="459" t="s">
        <v>39</v>
      </c>
      <c r="D46" s="460"/>
      <c r="E46" s="461">
        <v>1</v>
      </c>
      <c r="F46" s="462">
        <f>SUM(G46:J46)</f>
        <v>0</v>
      </c>
      <c r="G46" s="462"/>
      <c r="H46" s="454">
        <v>0</v>
      </c>
      <c r="I46" s="454">
        <v>0</v>
      </c>
      <c r="J46" s="454">
        <v>0</v>
      </c>
      <c r="K46" s="455">
        <v>44927</v>
      </c>
      <c r="L46" s="455">
        <v>45291</v>
      </c>
      <c r="M46" s="633"/>
      <c r="N46" s="633"/>
      <c r="O46" s="631"/>
      <c r="P46" s="367"/>
    </row>
    <row r="47" spans="1:31" ht="25.5" hidden="1" customHeight="1" thickBot="1">
      <c r="A47" s="355"/>
      <c r="B47" s="448" t="s">
        <v>92</v>
      </c>
      <c r="C47" s="449" t="s">
        <v>37</v>
      </c>
      <c r="D47" s="450" t="s">
        <v>93</v>
      </c>
      <c r="E47" s="466">
        <v>1</v>
      </c>
      <c r="F47" s="452">
        <f t="shared" si="0"/>
        <v>0</v>
      </c>
      <c r="G47" s="452">
        <v>0</v>
      </c>
      <c r="H47" s="454">
        <v>0</v>
      </c>
      <c r="I47" s="454">
        <v>0</v>
      </c>
      <c r="J47" s="454">
        <v>0</v>
      </c>
      <c r="K47" s="455">
        <v>44927</v>
      </c>
      <c r="L47" s="455">
        <v>45291</v>
      </c>
      <c r="M47" s="632">
        <f>+(E48/E47)</f>
        <v>0</v>
      </c>
      <c r="N47" s="632" t="e">
        <f>+(F48/F47)</f>
        <v>#DIV/0!</v>
      </c>
      <c r="O47" s="630" t="e">
        <f t="shared" ref="O47" si="29">+M47*M47/N47</f>
        <v>#DIV/0!</v>
      </c>
      <c r="P47" s="367"/>
    </row>
    <row r="48" spans="1:31" ht="23.25" hidden="1" customHeight="1" thickBot="1">
      <c r="A48" s="355"/>
      <c r="B48" s="458"/>
      <c r="C48" s="459" t="s">
        <v>39</v>
      </c>
      <c r="D48" s="460"/>
      <c r="E48" s="461">
        <v>0</v>
      </c>
      <c r="F48" s="462">
        <f t="shared" si="0"/>
        <v>0</v>
      </c>
      <c r="G48" s="463"/>
      <c r="H48" s="454">
        <v>0</v>
      </c>
      <c r="I48" s="454">
        <v>0</v>
      </c>
      <c r="J48" s="454">
        <v>0</v>
      </c>
      <c r="K48" s="455">
        <v>44927</v>
      </c>
      <c r="L48" s="455">
        <v>45291</v>
      </c>
      <c r="M48" s="633"/>
      <c r="N48" s="633"/>
      <c r="O48" s="631"/>
      <c r="P48" s="367"/>
      <c r="R48" s="481"/>
      <c r="S48" s="482"/>
      <c r="T48" s="483"/>
      <c r="U48" s="484"/>
      <c r="V48" s="483"/>
      <c r="W48" s="483"/>
      <c r="X48" s="483"/>
      <c r="Y48" s="483"/>
      <c r="Z48" s="481"/>
      <c r="AA48" s="483"/>
      <c r="AB48" s="483"/>
      <c r="AC48" s="481"/>
      <c r="AD48" s="483"/>
      <c r="AE48" s="481"/>
    </row>
    <row r="49" spans="1:37" ht="23.25" customHeight="1" thickBot="1">
      <c r="A49" s="355"/>
      <c r="B49" s="448" t="s">
        <v>94</v>
      </c>
      <c r="C49" s="449" t="s">
        <v>37</v>
      </c>
      <c r="D49" s="450" t="s">
        <v>95</v>
      </c>
      <c r="E49" s="466">
        <v>1</v>
      </c>
      <c r="F49" s="452">
        <f t="shared" si="0"/>
        <v>40000000</v>
      </c>
      <c r="G49" s="452">
        <v>40000000</v>
      </c>
      <c r="H49" s="454">
        <v>0</v>
      </c>
      <c r="I49" s="454">
        <v>0</v>
      </c>
      <c r="J49" s="454">
        <v>0</v>
      </c>
      <c r="K49" s="455">
        <v>44927</v>
      </c>
      <c r="L49" s="455">
        <v>45291</v>
      </c>
      <c r="M49" s="632">
        <f>+(E50/E49)</f>
        <v>1</v>
      </c>
      <c r="N49" s="632">
        <f>+(F50/F49)</f>
        <v>0.4789638</v>
      </c>
      <c r="O49" s="630">
        <f t="shared" ref="O49" si="30">+M49*M49/N49</f>
        <v>2.0878404589240356</v>
      </c>
      <c r="P49" s="367"/>
      <c r="R49" s="481"/>
      <c r="S49" s="482"/>
      <c r="T49" s="483"/>
      <c r="U49" s="484"/>
      <c r="V49" s="483"/>
      <c r="W49" s="483"/>
      <c r="X49" s="483"/>
      <c r="Y49" s="483"/>
      <c r="Z49" s="481"/>
      <c r="AA49" s="483"/>
      <c r="AB49" s="483"/>
      <c r="AC49" s="481"/>
      <c r="AD49" s="483"/>
      <c r="AE49" s="481"/>
    </row>
    <row r="50" spans="1:37" ht="23.25" customHeight="1" thickBot="1">
      <c r="A50" s="355"/>
      <c r="B50" s="458"/>
      <c r="C50" s="459" t="s">
        <v>39</v>
      </c>
      <c r="D50" s="460"/>
      <c r="E50" s="461">
        <v>1</v>
      </c>
      <c r="F50" s="462">
        <f t="shared" si="0"/>
        <v>19158552</v>
      </c>
      <c r="G50" s="462">
        <f>'ANEXO FORTALECIMIENTO'!G148</f>
        <v>19158552</v>
      </c>
      <c r="H50" s="454">
        <v>0</v>
      </c>
      <c r="I50" s="454">
        <v>0</v>
      </c>
      <c r="J50" s="454">
        <v>0</v>
      </c>
      <c r="K50" s="455">
        <v>44927</v>
      </c>
      <c r="L50" s="455">
        <v>45291</v>
      </c>
      <c r="M50" s="633"/>
      <c r="N50" s="633"/>
      <c r="O50" s="631"/>
      <c r="P50" s="367"/>
      <c r="R50" s="481"/>
      <c r="S50" s="482"/>
      <c r="T50" s="483"/>
      <c r="U50" s="484"/>
      <c r="V50" s="483"/>
      <c r="W50" s="483"/>
      <c r="X50" s="483"/>
      <c r="Y50" s="483"/>
      <c r="Z50" s="481"/>
      <c r="AA50" s="483"/>
      <c r="AB50" s="483"/>
      <c r="AC50" s="481"/>
      <c r="AD50" s="483"/>
      <c r="AE50" s="481"/>
    </row>
    <row r="51" spans="1:37" ht="25.5" hidden="1" customHeight="1" thickBot="1">
      <c r="A51" s="355"/>
      <c r="B51" s="448" t="s">
        <v>96</v>
      </c>
      <c r="C51" s="449" t="s">
        <v>37</v>
      </c>
      <c r="D51" s="450" t="s">
        <v>97</v>
      </c>
      <c r="E51" s="466">
        <v>1</v>
      </c>
      <c r="F51" s="452">
        <f t="shared" si="0"/>
        <v>0</v>
      </c>
      <c r="G51" s="452">
        <v>0</v>
      </c>
      <c r="H51" s="454">
        <v>0</v>
      </c>
      <c r="I51" s="454">
        <v>0</v>
      </c>
      <c r="J51" s="454">
        <v>0</v>
      </c>
      <c r="K51" s="455">
        <v>44927</v>
      </c>
      <c r="L51" s="455">
        <v>45291</v>
      </c>
      <c r="M51" s="632">
        <f>+(E52/E51)</f>
        <v>0</v>
      </c>
      <c r="N51" s="632" t="e">
        <f>+(F52/F51)</f>
        <v>#DIV/0!</v>
      </c>
      <c r="O51" s="630" t="e">
        <f t="shared" ref="O51" si="31">+M51*M51/N51</f>
        <v>#DIV/0!</v>
      </c>
      <c r="P51" s="367"/>
      <c r="R51" s="390"/>
      <c r="S51" s="485"/>
      <c r="T51" s="486"/>
      <c r="U51" s="487"/>
      <c r="V51" s="486"/>
      <c r="W51" s="486"/>
      <c r="X51" s="488"/>
      <c r="Y51" s="486"/>
      <c r="Z51" s="489"/>
      <c r="AA51" s="390"/>
      <c r="AB51" s="486"/>
      <c r="AC51" s="490"/>
      <c r="AD51" s="486"/>
      <c r="AE51" s="491"/>
      <c r="AF51" s="491"/>
      <c r="AG51" s="390"/>
      <c r="AH51" s="390"/>
      <c r="AI51" s="390"/>
      <c r="AJ51" s="390"/>
      <c r="AK51" s="390"/>
    </row>
    <row r="52" spans="1:37" ht="42.75" hidden="1" customHeight="1" thickBot="1">
      <c r="A52" s="355"/>
      <c r="B52" s="458"/>
      <c r="C52" s="459" t="s">
        <v>39</v>
      </c>
      <c r="D52" s="460"/>
      <c r="E52" s="461">
        <v>0</v>
      </c>
      <c r="F52" s="452">
        <f t="shared" si="0"/>
        <v>0</v>
      </c>
      <c r="G52" s="452"/>
      <c r="H52" s="454">
        <v>0</v>
      </c>
      <c r="I52" s="454">
        <v>0</v>
      </c>
      <c r="J52" s="454">
        <v>0</v>
      </c>
      <c r="K52" s="455">
        <v>44927</v>
      </c>
      <c r="L52" s="455">
        <v>45291</v>
      </c>
      <c r="M52" s="633"/>
      <c r="N52" s="633"/>
      <c r="O52" s="631"/>
      <c r="P52" s="367"/>
      <c r="Q52" s="492"/>
      <c r="R52" s="493"/>
      <c r="S52" s="494"/>
      <c r="T52" s="495"/>
      <c r="U52" s="496"/>
      <c r="V52" s="495"/>
      <c r="W52" s="495"/>
      <c r="X52" s="495"/>
      <c r="Y52" s="495"/>
      <c r="Z52" s="495"/>
      <c r="AA52" s="497"/>
      <c r="AB52" s="495"/>
      <c r="AC52" s="498"/>
      <c r="AD52" s="493"/>
      <c r="AE52" s="499"/>
      <c r="AF52" s="498"/>
      <c r="AG52" s="493"/>
      <c r="AH52" s="499"/>
      <c r="AI52" s="500"/>
      <c r="AJ52" s="500"/>
      <c r="AK52" s="500"/>
    </row>
    <row r="53" spans="1:37" ht="25.5" customHeight="1" thickBot="1">
      <c r="A53" s="355"/>
      <c r="B53" s="448" t="s">
        <v>98</v>
      </c>
      <c r="C53" s="449" t="s">
        <v>37</v>
      </c>
      <c r="D53" s="450" t="s">
        <v>97</v>
      </c>
      <c r="E53" s="466">
        <v>1</v>
      </c>
      <c r="F53" s="462">
        <f t="shared" si="0"/>
        <v>75000000</v>
      </c>
      <c r="G53" s="452">
        <v>75000000</v>
      </c>
      <c r="H53" s="454">
        <v>0</v>
      </c>
      <c r="I53" s="454">
        <v>0</v>
      </c>
      <c r="J53" s="454">
        <v>0</v>
      </c>
      <c r="K53" s="455">
        <v>44927</v>
      </c>
      <c r="L53" s="455">
        <v>45291</v>
      </c>
      <c r="M53" s="632">
        <f>+(E54/E53)</f>
        <v>0</v>
      </c>
      <c r="N53" s="632">
        <f>+(F54/F53)</f>
        <v>0</v>
      </c>
      <c r="O53" s="630">
        <v>0</v>
      </c>
      <c r="P53" s="367"/>
      <c r="Q53" s="501"/>
      <c r="R53" s="493"/>
      <c r="S53" s="494"/>
      <c r="T53" s="495"/>
      <c r="U53" s="496"/>
      <c r="V53" s="495"/>
      <c r="W53" s="495"/>
      <c r="X53" s="502"/>
      <c r="Y53" s="495"/>
      <c r="Z53" s="497"/>
      <c r="AA53" s="493"/>
      <c r="AB53" s="495"/>
      <c r="AC53" s="498"/>
      <c r="AD53" s="493"/>
      <c r="AE53" s="499"/>
      <c r="AF53" s="499"/>
      <c r="AG53" s="500"/>
      <c r="AH53" s="493"/>
    </row>
    <row r="54" spans="1:37" ht="48" customHeight="1" thickBot="1">
      <c r="A54" s="355"/>
      <c r="B54" s="458"/>
      <c r="C54" s="459" t="s">
        <v>39</v>
      </c>
      <c r="D54" s="460"/>
      <c r="E54" s="461">
        <v>0</v>
      </c>
      <c r="F54" s="452">
        <f t="shared" si="0"/>
        <v>0</v>
      </c>
      <c r="G54" s="452"/>
      <c r="H54" s="503"/>
      <c r="I54" s="504"/>
      <c r="J54" s="505"/>
      <c r="K54" s="455">
        <v>44927</v>
      </c>
      <c r="L54" s="455">
        <v>45291</v>
      </c>
      <c r="M54" s="633"/>
      <c r="N54" s="633"/>
      <c r="O54" s="631"/>
      <c r="P54" s="367"/>
      <c r="Q54" s="501"/>
      <c r="R54" s="506"/>
      <c r="S54" s="507"/>
      <c r="T54" s="508"/>
      <c r="U54" s="507"/>
      <c r="V54" s="507"/>
      <c r="W54" s="507"/>
      <c r="X54" s="507"/>
      <c r="Y54" s="507"/>
      <c r="Z54" s="507"/>
      <c r="AA54" s="507"/>
      <c r="AB54" s="507"/>
      <c r="AC54" s="507"/>
      <c r="AD54" s="507"/>
    </row>
    <row r="55" spans="1:37" ht="25.5" hidden="1" customHeight="1" thickBot="1">
      <c r="A55" s="355"/>
      <c r="B55" s="448" t="s">
        <v>99</v>
      </c>
      <c r="C55" s="449" t="s">
        <v>37</v>
      </c>
      <c r="D55" s="450" t="s">
        <v>100</v>
      </c>
      <c r="E55" s="466">
        <v>1</v>
      </c>
      <c r="F55" s="462">
        <f t="shared" si="0"/>
        <v>0</v>
      </c>
      <c r="G55" s="509"/>
      <c r="H55" s="510"/>
      <c r="I55" s="511"/>
      <c r="J55" s="512"/>
      <c r="K55" s="455">
        <v>44927</v>
      </c>
      <c r="L55" s="455">
        <v>45291</v>
      </c>
      <c r="M55" s="469">
        <f>+(E56/E55)*100</f>
        <v>0</v>
      </c>
      <c r="N55" s="456" t="e">
        <f>+(F56/F55)*100</f>
        <v>#DIV/0!</v>
      </c>
      <c r="O55" s="457" t="e">
        <f>+(M55+N55)/2</f>
        <v>#DIV/0!</v>
      </c>
      <c r="P55" s="367"/>
      <c r="Q55" s="513"/>
      <c r="R55" s="514"/>
      <c r="S55" s="507"/>
      <c r="T55" s="508"/>
      <c r="U55" s="507"/>
      <c r="V55" s="507"/>
      <c r="W55" s="507"/>
      <c r="X55" s="507"/>
      <c r="Y55" s="492"/>
      <c r="Z55" s="507"/>
      <c r="AA55" s="507"/>
      <c r="AB55" s="492"/>
      <c r="AC55" s="507"/>
      <c r="AD55" s="492"/>
    </row>
    <row r="56" spans="1:37" ht="42" hidden="1" customHeight="1" thickBot="1">
      <c r="A56" s="355"/>
      <c r="B56" s="458"/>
      <c r="C56" s="459" t="s">
        <v>39</v>
      </c>
      <c r="D56" s="460"/>
      <c r="E56" s="474"/>
      <c r="F56" s="452">
        <f t="shared" si="0"/>
        <v>0</v>
      </c>
      <c r="G56" s="452"/>
      <c r="H56" s="503"/>
      <c r="I56" s="504"/>
      <c r="J56" s="505"/>
      <c r="K56" s="455">
        <v>44927</v>
      </c>
      <c r="L56" s="455">
        <v>45291</v>
      </c>
      <c r="M56" s="471"/>
      <c r="N56" s="464"/>
      <c r="O56" s="465"/>
      <c r="P56" s="367"/>
      <c r="Q56" s="513"/>
      <c r="R56" s="514"/>
      <c r="S56" s="507"/>
      <c r="T56" s="508"/>
      <c r="U56" s="501"/>
      <c r="V56" s="507"/>
      <c r="W56" s="513"/>
      <c r="X56" s="507"/>
      <c r="Y56" s="492"/>
      <c r="Z56" s="507"/>
      <c r="AA56" s="513"/>
      <c r="AB56" s="513"/>
      <c r="AC56" s="507"/>
      <c r="AD56" s="492"/>
    </row>
    <row r="57" spans="1:37" ht="42" hidden="1" customHeight="1" thickBot="1">
      <c r="A57" s="355"/>
      <c r="B57" s="515"/>
      <c r="C57" s="516"/>
      <c r="D57" s="517"/>
      <c r="E57" s="518"/>
      <c r="F57" s="462"/>
      <c r="G57" s="519"/>
      <c r="H57" s="520"/>
      <c r="I57" s="521"/>
      <c r="J57" s="522"/>
      <c r="K57" s="455">
        <v>44927</v>
      </c>
      <c r="L57" s="455">
        <v>45291</v>
      </c>
      <c r="M57" s="523"/>
      <c r="N57" s="523"/>
      <c r="O57" s="524"/>
      <c r="P57" s="367"/>
      <c r="Q57" s="513"/>
      <c r="R57" s="514"/>
      <c r="S57" s="507"/>
      <c r="T57" s="508"/>
      <c r="U57" s="501"/>
      <c r="V57" s="507"/>
      <c r="W57" s="513"/>
      <c r="X57" s="507"/>
      <c r="Y57" s="492"/>
      <c r="Z57" s="507"/>
      <c r="AA57" s="513"/>
      <c r="AB57" s="513"/>
      <c r="AC57" s="507"/>
      <c r="AD57" s="492"/>
    </row>
    <row r="58" spans="1:37" ht="42" hidden="1" customHeight="1" thickBot="1">
      <c r="A58" s="355"/>
      <c r="B58" s="515"/>
      <c r="C58" s="516"/>
      <c r="D58" s="517"/>
      <c r="E58" s="518"/>
      <c r="F58" s="462"/>
      <c r="G58" s="519"/>
      <c r="H58" s="520"/>
      <c r="I58" s="521"/>
      <c r="J58" s="522"/>
      <c r="K58" s="455"/>
      <c r="L58" s="455"/>
      <c r="M58" s="523"/>
      <c r="N58" s="523"/>
      <c r="O58" s="524"/>
      <c r="P58" s="367"/>
      <c r="Q58" s="513"/>
      <c r="R58" s="514"/>
      <c r="S58" s="507"/>
      <c r="T58" s="508"/>
      <c r="U58" s="501"/>
      <c r="V58" s="507"/>
      <c r="W58" s="513"/>
      <c r="X58" s="507"/>
      <c r="Y58" s="492"/>
      <c r="Z58" s="507"/>
      <c r="AA58" s="513"/>
      <c r="AB58" s="513"/>
      <c r="AC58" s="507"/>
      <c r="AD58" s="492"/>
    </row>
    <row r="59" spans="1:37" ht="42" hidden="1" customHeight="1" thickBot="1">
      <c r="A59" s="355"/>
      <c r="B59" s="515"/>
      <c r="C59" s="516"/>
      <c r="D59" s="517"/>
      <c r="E59" s="518"/>
      <c r="F59" s="462"/>
      <c r="G59" s="519"/>
      <c r="H59" s="520"/>
      <c r="I59" s="521"/>
      <c r="J59" s="522"/>
      <c r="K59" s="455"/>
      <c r="L59" s="455"/>
      <c r="M59" s="523"/>
      <c r="N59" s="523"/>
      <c r="O59" s="524"/>
      <c r="P59" s="367"/>
      <c r="Q59" s="513"/>
      <c r="R59" s="514"/>
      <c r="S59" s="507"/>
      <c r="T59" s="508"/>
      <c r="U59" s="501"/>
      <c r="V59" s="507"/>
      <c r="W59" s="513"/>
      <c r="X59" s="507"/>
      <c r="Y59" s="492"/>
      <c r="Z59" s="507"/>
      <c r="AA59" s="513"/>
      <c r="AB59" s="513"/>
      <c r="AC59" s="507"/>
      <c r="AD59" s="492"/>
    </row>
    <row r="60" spans="1:37" ht="42" hidden="1" customHeight="1" thickBot="1">
      <c r="A60" s="355"/>
      <c r="B60" s="515"/>
      <c r="C60" s="516"/>
      <c r="D60" s="517"/>
      <c r="E60" s="518"/>
      <c r="F60" s="462"/>
      <c r="G60" s="519"/>
      <c r="H60" s="520"/>
      <c r="I60" s="521"/>
      <c r="J60" s="522"/>
      <c r="K60" s="455"/>
      <c r="L60" s="455"/>
      <c r="M60" s="523"/>
      <c r="N60" s="523"/>
      <c r="O60" s="524"/>
      <c r="P60" s="367"/>
      <c r="Q60" s="513"/>
      <c r="R60" s="514"/>
      <c r="S60" s="507"/>
      <c r="T60" s="508"/>
      <c r="U60" s="501"/>
      <c r="V60" s="507"/>
      <c r="W60" s="513"/>
      <c r="X60" s="507"/>
      <c r="Y60" s="492"/>
      <c r="Z60" s="507"/>
      <c r="AA60" s="513"/>
      <c r="AB60" s="513"/>
      <c r="AC60" s="507"/>
      <c r="AD60" s="492"/>
    </row>
    <row r="61" spans="1:37" ht="27.75" hidden="1" customHeight="1" thickBot="1">
      <c r="A61" s="355"/>
      <c r="B61" s="525"/>
      <c r="C61" s="449" t="s">
        <v>37</v>
      </c>
      <c r="D61" s="526" t="s">
        <v>43</v>
      </c>
      <c r="E61" s="466">
        <v>1</v>
      </c>
      <c r="F61" s="462">
        <f t="shared" si="0"/>
        <v>0</v>
      </c>
      <c r="G61" s="462"/>
      <c r="H61" s="510"/>
      <c r="I61" s="511"/>
      <c r="J61" s="512"/>
      <c r="K61" s="455">
        <v>44927</v>
      </c>
      <c r="L61" s="455">
        <v>45291</v>
      </c>
      <c r="M61" s="527">
        <f>+(E62/E61)*100</f>
        <v>0</v>
      </c>
      <c r="N61" s="527" t="e">
        <f>+(F62/F61)*100</f>
        <v>#DIV/0!</v>
      </c>
      <c r="O61" s="528" t="e">
        <f>+(M61+N61)/2</f>
        <v>#DIV/0!</v>
      </c>
      <c r="P61" s="367"/>
      <c r="Q61" s="513"/>
      <c r="R61" s="514"/>
      <c r="S61" s="507"/>
      <c r="T61" s="508"/>
      <c r="U61" s="507"/>
      <c r="V61" s="507"/>
      <c r="W61" s="507"/>
      <c r="X61" s="507"/>
      <c r="Y61" s="507"/>
      <c r="Z61" s="507"/>
      <c r="AA61" s="507"/>
      <c r="AB61" s="507"/>
      <c r="AC61" s="507"/>
      <c r="AD61" s="507"/>
    </row>
    <row r="62" spans="1:37" ht="39" hidden="1" customHeight="1" thickBot="1">
      <c r="A62" s="355"/>
      <c r="B62" s="529"/>
      <c r="C62" s="530" t="s">
        <v>39</v>
      </c>
      <c r="D62" s="531"/>
      <c r="E62" s="532"/>
      <c r="F62" s="462">
        <f t="shared" si="0"/>
        <v>0</v>
      </c>
      <c r="G62" s="533"/>
      <c r="H62" s="534"/>
      <c r="I62" s="535"/>
      <c r="J62" s="536"/>
      <c r="K62" s="455">
        <v>44927</v>
      </c>
      <c r="L62" s="455">
        <v>45291</v>
      </c>
      <c r="M62" s="537"/>
      <c r="N62" s="537"/>
      <c r="O62" s="538"/>
      <c r="P62" s="367"/>
      <c r="Q62" s="513"/>
      <c r="R62" s="514"/>
      <c r="S62" s="507"/>
      <c r="T62" s="508"/>
      <c r="U62" s="507"/>
      <c r="V62" s="507"/>
      <c r="W62" s="507"/>
      <c r="X62" s="507"/>
      <c r="Y62" s="507"/>
      <c r="Z62" s="507"/>
      <c r="AA62" s="507"/>
      <c r="AB62" s="507"/>
      <c r="AC62" s="507"/>
      <c r="AD62" s="507"/>
    </row>
    <row r="63" spans="1:37" ht="16.5" thickBot="1">
      <c r="A63" s="355"/>
      <c r="B63" s="539" t="s">
        <v>46</v>
      </c>
      <c r="C63" s="449" t="s">
        <v>37</v>
      </c>
      <c r="D63" s="540"/>
      <c r="E63" s="541"/>
      <c r="F63" s="542">
        <f>G63+H63+I63+J63</f>
        <v>3357656000</v>
      </c>
      <c r="G63" s="543">
        <f>+G61+G55+G53+G51+G47+G43+G41+G35+G31+G33+G17+G39+G29+G27+G23+G19+G25++G37+G21+G45+G49</f>
        <v>3357656000</v>
      </c>
      <c r="H63" s="544"/>
      <c r="I63" s="545"/>
      <c r="J63" s="546"/>
      <c r="K63" s="547"/>
      <c r="L63" s="548"/>
      <c r="M63" s="549"/>
      <c r="N63" s="549"/>
      <c r="O63" s="549"/>
      <c r="P63" s="367"/>
      <c r="Q63" s="513"/>
      <c r="R63" s="514"/>
      <c r="S63" s="507"/>
      <c r="T63" s="508"/>
      <c r="U63" s="507"/>
      <c r="V63" s="507"/>
      <c r="W63" s="507"/>
      <c r="X63" s="507"/>
      <c r="Y63" s="550"/>
      <c r="Z63" s="551"/>
      <c r="AA63" s="552"/>
      <c r="AB63" s="552"/>
      <c r="AC63" s="507"/>
      <c r="AD63" s="507"/>
    </row>
    <row r="64" spans="1:37" ht="16.5" thickBot="1">
      <c r="A64" s="355"/>
      <c r="B64" s="440"/>
      <c r="C64" s="459" t="s">
        <v>39</v>
      </c>
      <c r="D64" s="446"/>
      <c r="E64" s="553"/>
      <c r="F64" s="542">
        <f>G64+H64+I64+J64</f>
        <v>2864255211</v>
      </c>
      <c r="G64" s="543">
        <f>+G62+G56+G54+G52+G48+G44+G42+G36+G32+G34+G18+G40+G30+G28+G24+G20+G26++G38+G22+G46+G50</f>
        <v>2864255211</v>
      </c>
      <c r="H64" s="554"/>
      <c r="I64" s="555"/>
      <c r="J64" s="505"/>
      <c r="K64" s="503"/>
      <c r="L64" s="556"/>
      <c r="M64" s="549"/>
      <c r="N64" s="549"/>
      <c r="O64" s="549"/>
      <c r="P64" s="367"/>
      <c r="Q64" s="513"/>
      <c r="R64" s="514"/>
      <c r="S64" s="507"/>
      <c r="T64" s="508"/>
      <c r="U64" s="507"/>
      <c r="V64" s="507"/>
      <c r="W64" s="507"/>
      <c r="X64" s="507"/>
      <c r="Y64" s="550"/>
      <c r="Z64" s="551"/>
      <c r="AA64" s="552"/>
      <c r="AB64" s="552"/>
      <c r="AC64" s="507"/>
      <c r="AD64" s="507"/>
    </row>
    <row r="65" spans="1:30" ht="16.5" thickBot="1">
      <c r="A65" s="355"/>
      <c r="B65" s="355"/>
      <c r="F65" s="558"/>
      <c r="H65" s="560"/>
      <c r="I65" s="560"/>
      <c r="J65" s="388"/>
      <c r="K65" s="561"/>
      <c r="L65" s="561"/>
      <c r="M65" s="562"/>
      <c r="N65" s="563"/>
      <c r="O65" s="564"/>
      <c r="P65" s="367"/>
      <c r="Q65" s="513"/>
      <c r="R65" s="514"/>
      <c r="S65" s="507"/>
      <c r="T65" s="508"/>
      <c r="U65" s="507"/>
      <c r="V65" s="507"/>
      <c r="W65" s="507"/>
      <c r="X65" s="507"/>
      <c r="Y65" s="550"/>
      <c r="Z65" s="551"/>
      <c r="AA65" s="552"/>
      <c r="AB65" s="552"/>
      <c r="AC65" s="507"/>
      <c r="AD65" s="507"/>
    </row>
    <row r="66" spans="1:30" ht="16.5" thickBot="1">
      <c r="A66" s="355"/>
      <c r="B66" s="565" t="s">
        <v>47</v>
      </c>
      <c r="C66" s="566" t="s">
        <v>48</v>
      </c>
      <c r="D66" s="567"/>
      <c r="E66" s="568"/>
      <c r="F66" s="569" t="s">
        <v>49</v>
      </c>
      <c r="G66" s="570"/>
      <c r="H66" s="570"/>
      <c r="I66" s="570"/>
      <c r="J66" s="571"/>
      <c r="K66" s="310" t="s">
        <v>50</v>
      </c>
      <c r="L66" s="311"/>
      <c r="M66" s="311"/>
      <c r="N66" s="311"/>
      <c r="O66" s="312"/>
      <c r="P66" s="367"/>
      <c r="Q66" s="513"/>
      <c r="R66" s="514"/>
      <c r="S66" s="507"/>
      <c r="T66" s="508"/>
      <c r="U66" s="507"/>
      <c r="V66" s="507"/>
      <c r="W66" s="507"/>
      <c r="X66" s="507"/>
      <c r="Y66" s="550"/>
      <c r="Z66" s="552"/>
      <c r="AA66" s="552"/>
      <c r="AB66" s="552"/>
      <c r="AC66" s="507"/>
      <c r="AD66" s="507"/>
    </row>
    <row r="67" spans="1:30" ht="31.5" customHeight="1">
      <c r="A67" s="355"/>
      <c r="B67" s="313" t="s">
        <v>101</v>
      </c>
      <c r="C67" s="572" t="s">
        <v>566</v>
      </c>
      <c r="D67" s="573"/>
      <c r="E67" s="574"/>
      <c r="F67" s="575" t="s">
        <v>102</v>
      </c>
      <c r="G67" s="573"/>
      <c r="H67" s="574"/>
      <c r="I67" s="576" t="s">
        <v>37</v>
      </c>
      <c r="J67" s="577">
        <v>2</v>
      </c>
      <c r="K67" s="578" t="s">
        <v>567</v>
      </c>
      <c r="L67" s="579"/>
      <c r="M67" s="579"/>
      <c r="N67" s="579"/>
      <c r="O67" s="580"/>
      <c r="P67" s="367"/>
    </row>
    <row r="68" spans="1:30" ht="21" customHeight="1">
      <c r="A68" s="355"/>
      <c r="B68" s="309"/>
      <c r="C68" s="581"/>
      <c r="D68" s="582"/>
      <c r="E68" s="583"/>
      <c r="F68" s="581"/>
      <c r="G68" s="582"/>
      <c r="H68" s="583"/>
      <c r="I68" s="576" t="s">
        <v>39</v>
      </c>
      <c r="J68" s="577">
        <v>0</v>
      </c>
      <c r="K68" s="584"/>
      <c r="L68" s="585"/>
      <c r="M68" s="585"/>
      <c r="N68" s="585"/>
      <c r="O68" s="586"/>
      <c r="P68" s="367"/>
    </row>
    <row r="69" spans="1:30" ht="53.25" customHeight="1">
      <c r="A69" s="355"/>
      <c r="B69" s="308" t="s">
        <v>103</v>
      </c>
      <c r="C69" s="572" t="s">
        <v>568</v>
      </c>
      <c r="D69" s="573"/>
      <c r="E69" s="574"/>
      <c r="F69" s="587" t="s">
        <v>104</v>
      </c>
      <c r="G69" s="588"/>
      <c r="H69" s="589"/>
      <c r="I69" s="576" t="s">
        <v>37</v>
      </c>
      <c r="J69" s="577">
        <v>50</v>
      </c>
      <c r="K69" s="590" t="s">
        <v>105</v>
      </c>
      <c r="L69" s="591"/>
      <c r="M69" s="591"/>
      <c r="N69" s="591"/>
      <c r="O69" s="592"/>
      <c r="P69" s="367"/>
    </row>
    <row r="70" spans="1:30" ht="45" customHeight="1">
      <c r="A70" s="355"/>
      <c r="B70" s="309"/>
      <c r="C70" s="581"/>
      <c r="D70" s="582"/>
      <c r="E70" s="583"/>
      <c r="F70" s="593"/>
      <c r="G70" s="594"/>
      <c r="H70" s="595"/>
      <c r="I70" s="576" t="s">
        <v>39</v>
      </c>
      <c r="J70" s="577">
        <v>50</v>
      </c>
      <c r="K70" s="596"/>
      <c r="L70" s="597"/>
      <c r="M70" s="597"/>
      <c r="N70" s="597"/>
      <c r="O70" s="598"/>
      <c r="P70" s="367"/>
    </row>
    <row r="71" spans="1:30" ht="34.5" customHeight="1">
      <c r="A71" s="355"/>
      <c r="B71" s="599"/>
      <c r="C71" s="572" t="s">
        <v>569</v>
      </c>
      <c r="D71" s="573"/>
      <c r="E71" s="574"/>
      <c r="F71" s="575" t="s">
        <v>106</v>
      </c>
      <c r="G71" s="573"/>
      <c r="H71" s="574"/>
      <c r="I71" s="576" t="s">
        <v>37</v>
      </c>
      <c r="J71" s="600">
        <v>202</v>
      </c>
      <c r="K71" s="601" t="s">
        <v>288</v>
      </c>
      <c r="L71" s="602"/>
      <c r="M71" s="602"/>
      <c r="N71" s="602"/>
      <c r="O71" s="603"/>
      <c r="P71" s="367"/>
      <c r="Q71" s="422"/>
      <c r="R71" s="398"/>
      <c r="S71" s="398"/>
      <c r="U71" s="401"/>
    </row>
    <row r="72" spans="1:30" ht="35.25" customHeight="1">
      <c r="A72" s="355"/>
      <c r="B72" s="604"/>
      <c r="C72" s="581"/>
      <c r="D72" s="582"/>
      <c r="E72" s="583"/>
      <c r="F72" s="581"/>
      <c r="G72" s="582"/>
      <c r="H72" s="583"/>
      <c r="I72" s="576" t="s">
        <v>39</v>
      </c>
      <c r="J72" s="605">
        <v>63</v>
      </c>
      <c r="K72" s="606"/>
      <c r="L72" s="607"/>
      <c r="M72" s="607"/>
      <c r="N72" s="607"/>
      <c r="O72" s="608"/>
      <c r="P72" s="367"/>
      <c r="Q72" s="422"/>
      <c r="R72" s="398"/>
      <c r="S72" s="398"/>
      <c r="U72" s="609"/>
    </row>
    <row r="73" spans="1:30" ht="30.75" customHeight="1">
      <c r="A73" s="355"/>
      <c r="B73" s="599"/>
      <c r="C73" s="572" t="s">
        <v>570</v>
      </c>
      <c r="D73" s="573"/>
      <c r="E73" s="574"/>
      <c r="F73" s="575" t="s">
        <v>107</v>
      </c>
      <c r="G73" s="573"/>
      <c r="H73" s="574"/>
      <c r="I73" s="576" t="s">
        <v>37</v>
      </c>
      <c r="J73" s="600">
        <v>1</v>
      </c>
      <c r="K73" s="590" t="s">
        <v>105</v>
      </c>
      <c r="L73" s="591"/>
      <c r="M73" s="591"/>
      <c r="N73" s="591"/>
      <c r="O73" s="592"/>
      <c r="P73" s="367"/>
    </row>
    <row r="74" spans="1:30" ht="67.5" customHeight="1">
      <c r="A74" s="355"/>
      <c r="B74" s="604"/>
      <c r="C74" s="581"/>
      <c r="D74" s="582"/>
      <c r="E74" s="583"/>
      <c r="F74" s="581"/>
      <c r="G74" s="582"/>
      <c r="H74" s="583"/>
      <c r="I74" s="576" t="s">
        <v>39</v>
      </c>
      <c r="J74" s="577">
        <v>1</v>
      </c>
      <c r="K74" s="596"/>
      <c r="L74" s="597"/>
      <c r="M74" s="597"/>
      <c r="N74" s="597"/>
      <c r="O74" s="598"/>
      <c r="P74" s="367"/>
    </row>
    <row r="75" spans="1:30" ht="27" customHeight="1">
      <c r="A75" s="355"/>
      <c r="B75" s="599"/>
      <c r="C75" s="572" t="s">
        <v>571</v>
      </c>
      <c r="D75" s="573"/>
      <c r="E75" s="574"/>
      <c r="F75" s="575" t="s">
        <v>108</v>
      </c>
      <c r="G75" s="573"/>
      <c r="H75" s="574"/>
      <c r="I75" s="576" t="s">
        <v>37</v>
      </c>
      <c r="J75" s="577">
        <v>1</v>
      </c>
      <c r="K75" s="596"/>
      <c r="L75" s="597"/>
      <c r="M75" s="597"/>
      <c r="N75" s="597"/>
      <c r="O75" s="598"/>
      <c r="P75" s="367"/>
    </row>
    <row r="76" spans="1:30" ht="29.25" customHeight="1">
      <c r="A76" s="355"/>
      <c r="B76" s="604"/>
      <c r="C76" s="581"/>
      <c r="D76" s="582"/>
      <c r="E76" s="583"/>
      <c r="F76" s="581"/>
      <c r="G76" s="582"/>
      <c r="H76" s="583"/>
      <c r="I76" s="576" t="s">
        <v>39</v>
      </c>
      <c r="J76" s="610">
        <v>0.75</v>
      </c>
      <c r="K76" s="611"/>
      <c r="L76" s="612"/>
      <c r="M76" s="612"/>
      <c r="N76" s="612"/>
      <c r="O76" s="613"/>
      <c r="P76" s="367"/>
    </row>
    <row r="77" spans="1:30" ht="27" customHeight="1">
      <c r="A77" s="355"/>
      <c r="B77" s="599"/>
      <c r="C77" s="572" t="s">
        <v>572</v>
      </c>
      <c r="D77" s="573"/>
      <c r="E77" s="574"/>
      <c r="F77" s="575" t="s">
        <v>109</v>
      </c>
      <c r="G77" s="573"/>
      <c r="H77" s="574"/>
      <c r="I77" s="576" t="s">
        <v>37</v>
      </c>
      <c r="J77" s="577">
        <v>94</v>
      </c>
      <c r="K77" s="614"/>
      <c r="L77" s="614"/>
      <c r="M77" s="614"/>
      <c r="N77" s="614"/>
      <c r="O77" s="615"/>
      <c r="P77" s="367"/>
    </row>
    <row r="78" spans="1:30" ht="29.25" customHeight="1">
      <c r="A78" s="355"/>
      <c r="B78" s="604"/>
      <c r="C78" s="581"/>
      <c r="D78" s="582"/>
      <c r="E78" s="583"/>
      <c r="F78" s="581"/>
      <c r="G78" s="582"/>
      <c r="H78" s="583"/>
      <c r="I78" s="576" t="s">
        <v>39</v>
      </c>
      <c r="J78" s="577">
        <v>42</v>
      </c>
      <c r="K78" s="614"/>
      <c r="L78" s="614"/>
      <c r="M78" s="614"/>
      <c r="N78" s="614"/>
      <c r="O78" s="615"/>
      <c r="P78" s="367"/>
    </row>
    <row r="79" spans="1:30" ht="29.25" customHeight="1">
      <c r="A79" s="355"/>
      <c r="B79" s="599"/>
      <c r="C79" s="572" t="s">
        <v>573</v>
      </c>
      <c r="D79" s="573"/>
      <c r="E79" s="574"/>
      <c r="F79" s="575" t="s">
        <v>110</v>
      </c>
      <c r="G79" s="573"/>
      <c r="H79" s="574"/>
      <c r="I79" s="576" t="s">
        <v>37</v>
      </c>
      <c r="J79" s="577">
        <v>3</v>
      </c>
      <c r="K79" s="614"/>
      <c r="L79" s="614"/>
      <c r="M79" s="614"/>
      <c r="N79" s="614"/>
      <c r="O79" s="615"/>
      <c r="P79" s="367"/>
    </row>
    <row r="80" spans="1:30" ht="27" customHeight="1">
      <c r="A80" s="355"/>
      <c r="B80" s="604"/>
      <c r="C80" s="581"/>
      <c r="D80" s="582"/>
      <c r="E80" s="583"/>
      <c r="F80" s="581"/>
      <c r="G80" s="582"/>
      <c r="H80" s="583"/>
      <c r="I80" s="576" t="s">
        <v>39</v>
      </c>
      <c r="J80" s="577">
        <v>0</v>
      </c>
      <c r="K80" s="614"/>
      <c r="L80" s="614"/>
      <c r="M80" s="614"/>
      <c r="N80" s="614"/>
      <c r="O80" s="615"/>
      <c r="P80" s="367"/>
    </row>
    <row r="81" spans="1:16" ht="24.75" customHeight="1">
      <c r="A81" s="355"/>
      <c r="B81" s="599"/>
      <c r="C81" s="572" t="s">
        <v>574</v>
      </c>
      <c r="D81" s="573"/>
      <c r="E81" s="574"/>
      <c r="F81" s="575" t="s">
        <v>111</v>
      </c>
      <c r="G81" s="573"/>
      <c r="H81" s="574"/>
      <c r="I81" s="576" t="s">
        <v>37</v>
      </c>
      <c r="J81" s="577">
        <v>1</v>
      </c>
      <c r="K81" s="614"/>
      <c r="L81" s="614"/>
      <c r="M81" s="614"/>
      <c r="N81" s="614"/>
      <c r="O81" s="615"/>
      <c r="P81" s="367"/>
    </row>
    <row r="82" spans="1:16" ht="29.25" customHeight="1">
      <c r="A82" s="355"/>
      <c r="B82" s="604"/>
      <c r="C82" s="581"/>
      <c r="D82" s="582"/>
      <c r="E82" s="583"/>
      <c r="F82" s="581"/>
      <c r="G82" s="582"/>
      <c r="H82" s="583"/>
      <c r="I82" s="576" t="s">
        <v>39</v>
      </c>
      <c r="J82" s="610">
        <v>0.5</v>
      </c>
      <c r="K82" s="614"/>
      <c r="L82" s="614"/>
      <c r="M82" s="614"/>
      <c r="N82" s="614"/>
      <c r="O82" s="615"/>
      <c r="P82" s="367"/>
    </row>
    <row r="83" spans="1:16" ht="23.25" customHeight="1">
      <c r="A83" s="355"/>
      <c r="B83" s="599"/>
      <c r="C83" s="572" t="s">
        <v>575</v>
      </c>
      <c r="D83" s="573"/>
      <c r="E83" s="574"/>
      <c r="F83" s="575" t="s">
        <v>112</v>
      </c>
      <c r="G83" s="573"/>
      <c r="H83" s="574"/>
      <c r="I83" s="576" t="s">
        <v>37</v>
      </c>
      <c r="J83" s="577">
        <v>1</v>
      </c>
      <c r="K83" s="614"/>
      <c r="L83" s="614"/>
      <c r="M83" s="614"/>
      <c r="N83" s="614"/>
      <c r="O83" s="615"/>
      <c r="P83" s="367"/>
    </row>
    <row r="84" spans="1:16" ht="27.75" customHeight="1">
      <c r="A84" s="355"/>
      <c r="B84" s="604"/>
      <c r="C84" s="581"/>
      <c r="D84" s="582"/>
      <c r="E84" s="583"/>
      <c r="F84" s="581"/>
      <c r="G84" s="582"/>
      <c r="H84" s="583"/>
      <c r="I84" s="576" t="s">
        <v>39</v>
      </c>
      <c r="J84" s="610">
        <v>0.75</v>
      </c>
      <c r="K84" s="614"/>
      <c r="L84" s="614"/>
      <c r="M84" s="614"/>
      <c r="N84" s="614"/>
      <c r="O84" s="615"/>
      <c r="P84" s="367"/>
    </row>
    <row r="85" spans="1:16" ht="25.5" customHeight="1">
      <c r="A85" s="355"/>
      <c r="B85" s="599"/>
      <c r="C85" s="572" t="s">
        <v>576</v>
      </c>
      <c r="D85" s="573"/>
      <c r="E85" s="574"/>
      <c r="F85" s="575" t="s">
        <v>113</v>
      </c>
      <c r="G85" s="573"/>
      <c r="H85" s="574"/>
      <c r="I85" s="576" t="s">
        <v>37</v>
      </c>
      <c r="J85" s="577">
        <v>1</v>
      </c>
      <c r="K85" s="614"/>
      <c r="L85" s="614"/>
      <c r="M85" s="614"/>
      <c r="N85" s="614"/>
      <c r="O85" s="615"/>
      <c r="P85" s="367"/>
    </row>
    <row r="86" spans="1:16" ht="37.5" customHeight="1">
      <c r="A86" s="355"/>
      <c r="B86" s="604"/>
      <c r="C86" s="581"/>
      <c r="D86" s="582"/>
      <c r="E86" s="583"/>
      <c r="F86" s="581"/>
      <c r="G86" s="582"/>
      <c r="H86" s="583"/>
      <c r="I86" s="576" t="s">
        <v>39</v>
      </c>
      <c r="J86" s="610">
        <v>0.75</v>
      </c>
      <c r="K86" s="614"/>
      <c r="L86" s="614"/>
      <c r="M86" s="614"/>
      <c r="N86" s="614"/>
      <c r="O86" s="615"/>
      <c r="P86" s="367"/>
    </row>
    <row r="87" spans="1:16" ht="23.25" customHeight="1">
      <c r="A87" s="355"/>
      <c r="B87" s="599"/>
      <c r="C87" s="572" t="s">
        <v>577</v>
      </c>
      <c r="D87" s="573"/>
      <c r="E87" s="574"/>
      <c r="F87" s="575" t="s">
        <v>114</v>
      </c>
      <c r="G87" s="573"/>
      <c r="H87" s="574"/>
      <c r="I87" s="576" t="s">
        <v>37</v>
      </c>
      <c r="J87" s="577">
        <v>30</v>
      </c>
      <c r="K87" s="614"/>
      <c r="L87" s="614"/>
      <c r="M87" s="614"/>
      <c r="N87" s="614"/>
      <c r="O87" s="615"/>
      <c r="P87" s="367"/>
    </row>
    <row r="88" spans="1:16" ht="38.25" customHeight="1">
      <c r="A88" s="355"/>
      <c r="B88" s="604"/>
      <c r="C88" s="581"/>
      <c r="D88" s="582"/>
      <c r="E88" s="583"/>
      <c r="F88" s="581"/>
      <c r="G88" s="582"/>
      <c r="H88" s="583"/>
      <c r="I88" s="576" t="s">
        <v>39</v>
      </c>
      <c r="J88" s="577">
        <v>0</v>
      </c>
      <c r="K88" s="614"/>
      <c r="L88" s="614"/>
      <c r="M88" s="614"/>
      <c r="N88" s="614"/>
      <c r="O88" s="615"/>
      <c r="P88" s="367"/>
    </row>
    <row r="89" spans="1:16" ht="27.75" customHeight="1">
      <c r="A89" s="355"/>
      <c r="B89" s="599"/>
      <c r="C89" s="572" t="s">
        <v>578</v>
      </c>
      <c r="D89" s="573"/>
      <c r="E89" s="574"/>
      <c r="F89" s="575" t="s">
        <v>115</v>
      </c>
      <c r="G89" s="573"/>
      <c r="H89" s="574"/>
      <c r="I89" s="576" t="s">
        <v>37</v>
      </c>
      <c r="J89" s="577">
        <v>1</v>
      </c>
      <c r="K89" s="614"/>
      <c r="L89" s="614"/>
      <c r="M89" s="614"/>
      <c r="N89" s="614"/>
      <c r="O89" s="615"/>
      <c r="P89" s="367"/>
    </row>
    <row r="90" spans="1:16" ht="27.75" customHeight="1">
      <c r="A90" s="355"/>
      <c r="B90" s="604"/>
      <c r="C90" s="581"/>
      <c r="D90" s="582"/>
      <c r="E90" s="583"/>
      <c r="F90" s="581"/>
      <c r="G90" s="582"/>
      <c r="H90" s="583"/>
      <c r="I90" s="576" t="s">
        <v>39</v>
      </c>
      <c r="J90" s="610">
        <v>0.75</v>
      </c>
      <c r="K90" s="614"/>
      <c r="L90" s="614"/>
      <c r="M90" s="614"/>
      <c r="N90" s="614"/>
      <c r="O90" s="615"/>
      <c r="P90" s="367"/>
    </row>
    <row r="91" spans="1:16" ht="46.5" customHeight="1">
      <c r="A91" s="355"/>
      <c r="B91" s="616" t="s">
        <v>54</v>
      </c>
      <c r="C91" s="617"/>
      <c r="D91" s="617"/>
      <c r="E91" s="617"/>
      <c r="F91" s="617"/>
      <c r="G91" s="617"/>
      <c r="H91" s="617"/>
      <c r="I91" s="617"/>
      <c r="J91" s="618"/>
      <c r="K91" s="619"/>
      <c r="L91" s="619"/>
      <c r="M91" s="619"/>
      <c r="N91" s="619"/>
      <c r="O91" s="620"/>
      <c r="P91" s="367"/>
    </row>
    <row r="92" spans="1:16" ht="41.25" customHeight="1" thickBot="1">
      <c r="A92" s="621"/>
      <c r="B92" s="622"/>
      <c r="C92" s="623"/>
      <c r="D92" s="623"/>
      <c r="E92" s="623"/>
      <c r="F92" s="623"/>
      <c r="G92" s="623"/>
      <c r="H92" s="623"/>
      <c r="I92" s="623"/>
      <c r="J92" s="624"/>
      <c r="K92" s="625"/>
      <c r="L92" s="625"/>
      <c r="M92" s="625"/>
      <c r="N92" s="625"/>
      <c r="O92" s="626"/>
      <c r="P92" s="627"/>
    </row>
    <row r="93" spans="1:16">
      <c r="K93" s="628"/>
      <c r="L93" s="628"/>
    </row>
  </sheetData>
  <mergeCells count="203">
    <mergeCell ref="B1:B4"/>
    <mergeCell ref="C1:I2"/>
    <mergeCell ref="J1:M1"/>
    <mergeCell ref="N1:O4"/>
    <mergeCell ref="J2:M2"/>
    <mergeCell ref="C3:I4"/>
    <mergeCell ref="J3:M3"/>
    <mergeCell ref="J4:M4"/>
    <mergeCell ref="S9:U9"/>
    <mergeCell ref="C10:G10"/>
    <mergeCell ref="K10:O13"/>
    <mergeCell ref="S10:U10"/>
    <mergeCell ref="C11:G11"/>
    <mergeCell ref="C12:G12"/>
    <mergeCell ref="B13:G13"/>
    <mergeCell ref="S13:T13"/>
    <mergeCell ref="B5:O5"/>
    <mergeCell ref="B6:O6"/>
    <mergeCell ref="R6:V6"/>
    <mergeCell ref="C7:O7"/>
    <mergeCell ref="C8:G8"/>
    <mergeCell ref="H8:J13"/>
    <mergeCell ref="K8:O8"/>
    <mergeCell ref="S8:U8"/>
    <mergeCell ref="C9:G9"/>
    <mergeCell ref="L9:N9"/>
    <mergeCell ref="K14:L15"/>
    <mergeCell ref="M14:O14"/>
    <mergeCell ref="S14:T14"/>
    <mergeCell ref="M15:M16"/>
    <mergeCell ref="N15:N16"/>
    <mergeCell ref="O15:O16"/>
    <mergeCell ref="S15:T15"/>
    <mergeCell ref="S16:T16"/>
    <mergeCell ref="B14:B16"/>
    <mergeCell ref="C14:C16"/>
    <mergeCell ref="D14:D16"/>
    <mergeCell ref="E14:E16"/>
    <mergeCell ref="F14:F16"/>
    <mergeCell ref="G14:J15"/>
    <mergeCell ref="B17:B18"/>
    <mergeCell ref="D17:D18"/>
    <mergeCell ref="M17:M18"/>
    <mergeCell ref="N17:N18"/>
    <mergeCell ref="O17:O18"/>
    <mergeCell ref="B19:B20"/>
    <mergeCell ref="D19:D20"/>
    <mergeCell ref="M19:M20"/>
    <mergeCell ref="N19:N20"/>
    <mergeCell ref="O19:O20"/>
    <mergeCell ref="B21:B22"/>
    <mergeCell ref="D21:D22"/>
    <mergeCell ref="M21:M22"/>
    <mergeCell ref="N21:N22"/>
    <mergeCell ref="O21:O22"/>
    <mergeCell ref="B23:B24"/>
    <mergeCell ref="D23:D24"/>
    <mergeCell ref="M23:M24"/>
    <mergeCell ref="N23:N24"/>
    <mergeCell ref="O23:O24"/>
    <mergeCell ref="B25:B26"/>
    <mergeCell ref="D25:D26"/>
    <mergeCell ref="M25:M26"/>
    <mergeCell ref="N25:N26"/>
    <mergeCell ref="O25:O26"/>
    <mergeCell ref="B27:B28"/>
    <mergeCell ref="D27:D28"/>
    <mergeCell ref="M27:M28"/>
    <mergeCell ref="N27:N28"/>
    <mergeCell ref="O27:O28"/>
    <mergeCell ref="B29:B30"/>
    <mergeCell ref="D29:D30"/>
    <mergeCell ref="M29:M30"/>
    <mergeCell ref="N29:N30"/>
    <mergeCell ref="O29:O30"/>
    <mergeCell ref="B31:B32"/>
    <mergeCell ref="D31:D32"/>
    <mergeCell ref="M31:M32"/>
    <mergeCell ref="N31:N32"/>
    <mergeCell ref="O31:O32"/>
    <mergeCell ref="B33:B34"/>
    <mergeCell ref="D33:D34"/>
    <mergeCell ref="M33:M34"/>
    <mergeCell ref="N33:N34"/>
    <mergeCell ref="O33:O34"/>
    <mergeCell ref="B35:B36"/>
    <mergeCell ref="D35:D36"/>
    <mergeCell ref="M35:M36"/>
    <mergeCell ref="N35:N36"/>
    <mergeCell ref="O35:O36"/>
    <mergeCell ref="B37:B38"/>
    <mergeCell ref="D37:D38"/>
    <mergeCell ref="M37:M38"/>
    <mergeCell ref="N37:N38"/>
    <mergeCell ref="O37:O38"/>
    <mergeCell ref="B39:B40"/>
    <mergeCell ref="D39:D40"/>
    <mergeCell ref="M39:M40"/>
    <mergeCell ref="N39:N40"/>
    <mergeCell ref="O39:O40"/>
    <mergeCell ref="B41:B42"/>
    <mergeCell ref="D41:D42"/>
    <mergeCell ref="M41:M42"/>
    <mergeCell ref="N41:N42"/>
    <mergeCell ref="O41:O42"/>
    <mergeCell ref="B43:B44"/>
    <mergeCell ref="D43:D44"/>
    <mergeCell ref="M43:M44"/>
    <mergeCell ref="N43:N44"/>
    <mergeCell ref="O43:O44"/>
    <mergeCell ref="B45:B46"/>
    <mergeCell ref="D45:D46"/>
    <mergeCell ref="M45:M46"/>
    <mergeCell ref="N45:N46"/>
    <mergeCell ref="O45:O46"/>
    <mergeCell ref="B47:B48"/>
    <mergeCell ref="D47:D48"/>
    <mergeCell ref="M47:M48"/>
    <mergeCell ref="N47:N48"/>
    <mergeCell ref="O47:O48"/>
    <mergeCell ref="B49:B50"/>
    <mergeCell ref="D49:D50"/>
    <mergeCell ref="M49:M50"/>
    <mergeCell ref="N49:N50"/>
    <mergeCell ref="O49:O50"/>
    <mergeCell ref="B51:B52"/>
    <mergeCell ref="D51:D52"/>
    <mergeCell ref="M51:M52"/>
    <mergeCell ref="N51:N52"/>
    <mergeCell ref="O51:O52"/>
    <mergeCell ref="B53:B54"/>
    <mergeCell ref="D53:D54"/>
    <mergeCell ref="M53:M54"/>
    <mergeCell ref="N53:N54"/>
    <mergeCell ref="O53:O54"/>
    <mergeCell ref="B55:B56"/>
    <mergeCell ref="D55:D56"/>
    <mergeCell ref="M55:M56"/>
    <mergeCell ref="N55:N56"/>
    <mergeCell ref="O55:O56"/>
    <mergeCell ref="B61:B62"/>
    <mergeCell ref="D61:D62"/>
    <mergeCell ref="M61:M62"/>
    <mergeCell ref="N61:N62"/>
    <mergeCell ref="O61:O62"/>
    <mergeCell ref="B63:B64"/>
    <mergeCell ref="M63:M64"/>
    <mergeCell ref="N63:N64"/>
    <mergeCell ref="O63:O64"/>
    <mergeCell ref="R71:S71"/>
    <mergeCell ref="R72:S72"/>
    <mergeCell ref="B69:B70"/>
    <mergeCell ref="C69:E70"/>
    <mergeCell ref="F69:H70"/>
    <mergeCell ref="K69:O70"/>
    <mergeCell ref="C66:E66"/>
    <mergeCell ref="F66:I66"/>
    <mergeCell ref="K66:O66"/>
    <mergeCell ref="B67:B68"/>
    <mergeCell ref="C67:E68"/>
    <mergeCell ref="F67:H68"/>
    <mergeCell ref="K67:O68"/>
    <mergeCell ref="B73:B74"/>
    <mergeCell ref="C73:E74"/>
    <mergeCell ref="F73:H74"/>
    <mergeCell ref="K73:O76"/>
    <mergeCell ref="B75:B76"/>
    <mergeCell ref="C75:E76"/>
    <mergeCell ref="F75:H76"/>
    <mergeCell ref="B71:B72"/>
    <mergeCell ref="C71:E72"/>
    <mergeCell ref="F71:H72"/>
    <mergeCell ref="K71:O72"/>
    <mergeCell ref="B81:B82"/>
    <mergeCell ref="C81:E82"/>
    <mergeCell ref="F81:H82"/>
    <mergeCell ref="K81:O82"/>
    <mergeCell ref="B83:B84"/>
    <mergeCell ref="C83:E84"/>
    <mergeCell ref="F83:H84"/>
    <mergeCell ref="K83:O84"/>
    <mergeCell ref="B77:B78"/>
    <mergeCell ref="C77:E78"/>
    <mergeCell ref="F77:H78"/>
    <mergeCell ref="K77:O78"/>
    <mergeCell ref="B79:B80"/>
    <mergeCell ref="C79:E80"/>
    <mergeCell ref="F79:H80"/>
    <mergeCell ref="K79:O80"/>
    <mergeCell ref="B89:B90"/>
    <mergeCell ref="C89:E90"/>
    <mergeCell ref="F89:H90"/>
    <mergeCell ref="K89:O90"/>
    <mergeCell ref="B91:J92"/>
    <mergeCell ref="K91:O92"/>
    <mergeCell ref="B85:B86"/>
    <mergeCell ref="C85:E86"/>
    <mergeCell ref="F85:H86"/>
    <mergeCell ref="K85:O86"/>
    <mergeCell ref="B87:B88"/>
    <mergeCell ref="C87:E88"/>
    <mergeCell ref="F87:H88"/>
    <mergeCell ref="K87:O88"/>
  </mergeCells>
  <printOptions horizontalCentered="1" verticalCentered="1"/>
  <pageMargins left="0" right="0" top="0.35433070866141736" bottom="0.35433070866141736" header="0.31496062992125984" footer="0.19685039370078741"/>
  <pageSetup scale="40" fitToHeight="0" orientation="landscape" r:id="rId1"/>
  <headerFooter alignWithMargins="0"/>
  <drawing r:id="rId2"/>
  <legacyDrawing r:id="rId3"/>
  <oleObjects>
    <mc:AlternateContent xmlns:mc="http://schemas.openxmlformats.org/markup-compatibility/2006">
      <mc:Choice Requires="x14">
        <oleObject shapeId="2049" r:id="rId4">
          <objectPr defaultSize="0" autoPict="0" r:id="rId5">
            <anchor moveWithCells="1" sizeWithCells="1">
              <from>
                <xdr:col>1</xdr:col>
                <xdr:colOff>409575</xdr:colOff>
                <xdr:row>0</xdr:row>
                <xdr:rowOff>47625</xdr:rowOff>
              </from>
              <to>
                <xdr:col>1</xdr:col>
                <xdr:colOff>4991100</xdr:colOff>
                <xdr:row>4</xdr:row>
                <xdr:rowOff>0</xdr:rowOff>
              </to>
            </anchor>
          </objectPr>
        </oleObject>
      </mc:Choice>
      <mc:Fallback>
        <oleObject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topLeftCell="A145" workbookViewId="0">
      <selection activeCell="A145" sqref="A1:XFD1048576"/>
    </sheetView>
  </sheetViews>
  <sheetFormatPr baseColWidth="10" defaultRowHeight="12.75"/>
  <cols>
    <col min="1" max="1" width="11.42578125" style="639"/>
    <col min="2" max="2" width="15" style="639" customWidth="1"/>
    <col min="3" max="3" width="50" style="639" customWidth="1"/>
    <col min="4" max="4" width="20" style="638" customWidth="1"/>
    <col min="5" max="6" width="15" style="636" customWidth="1"/>
    <col min="7" max="7" width="15.42578125" style="636" bestFit="1" customWidth="1"/>
    <col min="8" max="8" width="35.28515625" style="638" customWidth="1"/>
    <col min="9" max="9" width="24.28515625" style="639" customWidth="1"/>
    <col min="10" max="10" width="12.7109375" style="639" bestFit="1" customWidth="1"/>
    <col min="11" max="16384" width="11.42578125" style="639"/>
  </cols>
  <sheetData>
    <row r="1" spans="1:9" ht="18" customHeight="1">
      <c r="A1" s="634" t="s">
        <v>9</v>
      </c>
      <c r="B1" s="635"/>
      <c r="C1" s="635"/>
      <c r="D1" s="635"/>
      <c r="G1" s="637"/>
    </row>
    <row r="2" spans="1:9">
      <c r="A2" s="640" t="s">
        <v>160</v>
      </c>
      <c r="B2" s="641" t="s">
        <v>159</v>
      </c>
      <c r="C2" s="641" t="s">
        <v>13</v>
      </c>
      <c r="D2" s="641" t="s">
        <v>162</v>
      </c>
      <c r="E2" s="640" t="s">
        <v>163</v>
      </c>
      <c r="F2" s="640" t="s">
        <v>161</v>
      </c>
      <c r="G2" s="642" t="s">
        <v>14</v>
      </c>
      <c r="H2" s="642" t="s">
        <v>164</v>
      </c>
      <c r="I2" s="642" t="s">
        <v>165</v>
      </c>
    </row>
    <row r="3" spans="1:9" ht="12.75" customHeight="1">
      <c r="A3" s="643">
        <v>1</v>
      </c>
      <c r="B3" s="643" t="s">
        <v>185</v>
      </c>
      <c r="C3" s="643" t="s">
        <v>186</v>
      </c>
      <c r="D3" s="644" t="s">
        <v>187</v>
      </c>
      <c r="E3" s="645">
        <v>93089017</v>
      </c>
      <c r="F3" s="645">
        <v>168</v>
      </c>
      <c r="G3" s="646">
        <v>37100000</v>
      </c>
      <c r="H3" s="647">
        <f>G3*0.05</f>
        <v>1855000</v>
      </c>
      <c r="I3" s="648"/>
    </row>
    <row r="4" spans="1:9" ht="12.75" customHeight="1">
      <c r="A4" s="643">
        <v>2</v>
      </c>
      <c r="B4" s="643" t="s">
        <v>185</v>
      </c>
      <c r="C4" s="643" t="s">
        <v>188</v>
      </c>
      <c r="D4" s="644" t="s">
        <v>189</v>
      </c>
      <c r="E4" s="645">
        <v>1110530188</v>
      </c>
      <c r="F4" s="645">
        <v>169</v>
      </c>
      <c r="G4" s="646">
        <v>44450000</v>
      </c>
      <c r="H4" s="648"/>
      <c r="I4" s="648"/>
    </row>
    <row r="5" spans="1:9" ht="12.75" customHeight="1">
      <c r="A5" s="643">
        <v>3</v>
      </c>
      <c r="B5" s="643" t="s">
        <v>185</v>
      </c>
      <c r="C5" s="643" t="s">
        <v>190</v>
      </c>
      <c r="D5" s="644" t="s">
        <v>191</v>
      </c>
      <c r="E5" s="645">
        <v>38362581</v>
      </c>
      <c r="F5" s="645">
        <v>167</v>
      </c>
      <c r="G5" s="646">
        <v>31234000</v>
      </c>
      <c r="H5" s="648"/>
      <c r="I5" s="648"/>
    </row>
    <row r="6" spans="1:9" ht="12.75" customHeight="1">
      <c r="A6" s="643">
        <v>4</v>
      </c>
      <c r="B6" s="643" t="s">
        <v>192</v>
      </c>
      <c r="C6" s="643" t="s">
        <v>193</v>
      </c>
      <c r="D6" s="644" t="s">
        <v>194</v>
      </c>
      <c r="E6" s="645">
        <v>93207516</v>
      </c>
      <c r="F6" s="645">
        <v>268</v>
      </c>
      <c r="G6" s="646">
        <v>31234000</v>
      </c>
      <c r="H6" s="648"/>
      <c r="I6" s="648"/>
    </row>
    <row r="7" spans="1:9" ht="12.75" customHeight="1">
      <c r="A7" s="643">
        <v>5</v>
      </c>
      <c r="B7" s="643" t="s">
        <v>192</v>
      </c>
      <c r="C7" s="643" t="s">
        <v>195</v>
      </c>
      <c r="D7" s="644" t="s">
        <v>196</v>
      </c>
      <c r="E7" s="645">
        <v>1125229145</v>
      </c>
      <c r="F7" s="645">
        <v>267</v>
      </c>
      <c r="G7" s="646">
        <v>11445000</v>
      </c>
      <c r="H7" s="648"/>
      <c r="I7" s="648"/>
    </row>
    <row r="8" spans="1:9" ht="12.75" customHeight="1">
      <c r="A8" s="643">
        <v>6</v>
      </c>
      <c r="B8" s="643" t="s">
        <v>192</v>
      </c>
      <c r="C8" s="643" t="s">
        <v>199</v>
      </c>
      <c r="D8" s="644" t="s">
        <v>200</v>
      </c>
      <c r="E8" s="645">
        <v>93359833</v>
      </c>
      <c r="F8" s="645">
        <v>269</v>
      </c>
      <c r="G8" s="646">
        <v>21315000</v>
      </c>
      <c r="H8" s="648"/>
      <c r="I8" s="648"/>
    </row>
    <row r="9" spans="1:9" ht="12.75" customHeight="1">
      <c r="A9" s="643">
        <v>7</v>
      </c>
      <c r="B9" s="643" t="s">
        <v>201</v>
      </c>
      <c r="C9" s="643" t="s">
        <v>202</v>
      </c>
      <c r="D9" s="644" t="s">
        <v>203</v>
      </c>
      <c r="E9" s="645">
        <v>1110557839</v>
      </c>
      <c r="F9" s="645">
        <v>270</v>
      </c>
      <c r="G9" s="646">
        <v>24500000</v>
      </c>
      <c r="H9" s="648"/>
      <c r="I9" s="648"/>
    </row>
    <row r="10" spans="1:9" ht="12.75" customHeight="1">
      <c r="A10" s="643">
        <v>8</v>
      </c>
      <c r="B10" s="643" t="s">
        <v>204</v>
      </c>
      <c r="C10" s="643" t="s">
        <v>205</v>
      </c>
      <c r="D10" s="644" t="s">
        <v>206</v>
      </c>
      <c r="E10" s="645">
        <v>19282591</v>
      </c>
      <c r="F10" s="645">
        <v>282</v>
      </c>
      <c r="G10" s="646">
        <v>11445000</v>
      </c>
      <c r="H10" s="648"/>
      <c r="I10" s="648"/>
    </row>
    <row r="11" spans="1:9" ht="12.75" customHeight="1">
      <c r="A11" s="643">
        <v>9</v>
      </c>
      <c r="B11" s="643" t="s">
        <v>207</v>
      </c>
      <c r="C11" s="643" t="s">
        <v>208</v>
      </c>
      <c r="D11" s="644" t="s">
        <v>209</v>
      </c>
      <c r="E11" s="645">
        <v>1110466205</v>
      </c>
      <c r="F11" s="645">
        <v>521</v>
      </c>
      <c r="G11" s="646">
        <v>22680000</v>
      </c>
      <c r="H11" s="648"/>
      <c r="I11" s="648"/>
    </row>
    <row r="12" spans="1:9" ht="12.75" customHeight="1">
      <c r="A12" s="643">
        <v>10</v>
      </c>
      <c r="B12" s="643" t="s">
        <v>207</v>
      </c>
      <c r="C12" s="643" t="s">
        <v>210</v>
      </c>
      <c r="D12" s="644" t="s">
        <v>211</v>
      </c>
      <c r="E12" s="645">
        <v>1110465123</v>
      </c>
      <c r="F12" s="645">
        <v>470</v>
      </c>
      <c r="G12" s="646">
        <v>14329000</v>
      </c>
      <c r="H12" s="648"/>
      <c r="I12" s="648"/>
    </row>
    <row r="13" spans="1:9" ht="12.75" customHeight="1">
      <c r="A13" s="643">
        <v>11</v>
      </c>
      <c r="B13" s="643" t="s">
        <v>207</v>
      </c>
      <c r="C13" s="643" t="s">
        <v>212</v>
      </c>
      <c r="D13" s="644" t="s">
        <v>213</v>
      </c>
      <c r="E13" s="645">
        <v>1110571312</v>
      </c>
      <c r="F13" s="645">
        <v>523</v>
      </c>
      <c r="G13" s="646">
        <v>22680000</v>
      </c>
      <c r="H13" s="648"/>
      <c r="I13" s="648"/>
    </row>
    <row r="14" spans="1:9" ht="12.75" customHeight="1">
      <c r="A14" s="643">
        <v>12</v>
      </c>
      <c r="B14" s="643" t="s">
        <v>207</v>
      </c>
      <c r="C14" s="643" t="s">
        <v>216</v>
      </c>
      <c r="D14" s="644" t="s">
        <v>217</v>
      </c>
      <c r="E14" s="645">
        <v>1110594730</v>
      </c>
      <c r="F14" s="645">
        <v>442</v>
      </c>
      <c r="G14" s="646">
        <v>10717000</v>
      </c>
      <c r="H14" s="648"/>
      <c r="I14" s="648"/>
    </row>
    <row r="15" spans="1:9" ht="12.75" customHeight="1">
      <c r="A15" s="643">
        <v>13</v>
      </c>
      <c r="B15" s="643" t="s">
        <v>207</v>
      </c>
      <c r="C15" s="643" t="s">
        <v>218</v>
      </c>
      <c r="D15" s="644" t="s">
        <v>219</v>
      </c>
      <c r="E15" s="645">
        <v>93299951</v>
      </c>
      <c r="F15" s="645">
        <v>519</v>
      </c>
      <c r="G15" s="646">
        <v>18739000</v>
      </c>
      <c r="H15" s="648"/>
      <c r="I15" s="648"/>
    </row>
    <row r="16" spans="1:9" ht="12.75" customHeight="1">
      <c r="A16" s="643">
        <v>14</v>
      </c>
      <c r="B16" s="643" t="s">
        <v>207</v>
      </c>
      <c r="C16" s="643" t="s">
        <v>220</v>
      </c>
      <c r="D16" s="644" t="s">
        <v>221</v>
      </c>
      <c r="E16" s="645">
        <v>1110497915</v>
      </c>
      <c r="F16" s="645">
        <v>536</v>
      </c>
      <c r="G16" s="646">
        <v>31234000</v>
      </c>
      <c r="H16" s="647">
        <f>G16*0.05</f>
        <v>1561700</v>
      </c>
      <c r="I16" s="648"/>
    </row>
    <row r="17" spans="1:9" ht="12.75" customHeight="1">
      <c r="A17" s="643">
        <v>15</v>
      </c>
      <c r="B17" s="643" t="s">
        <v>207</v>
      </c>
      <c r="C17" s="643" t="s">
        <v>222</v>
      </c>
      <c r="D17" s="644" t="s">
        <v>223</v>
      </c>
      <c r="E17" s="645">
        <v>1110591903</v>
      </c>
      <c r="F17" s="645">
        <v>522</v>
      </c>
      <c r="G17" s="646">
        <v>18739000</v>
      </c>
      <c r="H17" s="648"/>
      <c r="I17" s="648"/>
    </row>
    <row r="18" spans="1:9" ht="12.75" customHeight="1">
      <c r="A18" s="643">
        <v>16</v>
      </c>
      <c r="B18" s="643" t="s">
        <v>207</v>
      </c>
      <c r="C18" s="643" t="s">
        <v>224</v>
      </c>
      <c r="D18" s="644" t="s">
        <v>225</v>
      </c>
      <c r="E18" s="645">
        <v>93357185</v>
      </c>
      <c r="F18" s="645">
        <v>535</v>
      </c>
      <c r="G18" s="646">
        <v>18739000</v>
      </c>
      <c r="H18" s="648"/>
      <c r="I18" s="648"/>
    </row>
    <row r="19" spans="1:9" ht="12.75" customHeight="1">
      <c r="A19" s="643">
        <v>17</v>
      </c>
      <c r="B19" s="643" t="s">
        <v>207</v>
      </c>
      <c r="C19" s="643" t="s">
        <v>226</v>
      </c>
      <c r="D19" s="644" t="s">
        <v>227</v>
      </c>
      <c r="E19" s="645">
        <v>65753823</v>
      </c>
      <c r="F19" s="645">
        <v>537</v>
      </c>
      <c r="G19" s="646">
        <v>26460000</v>
      </c>
      <c r="H19" s="648"/>
      <c r="I19" s="648"/>
    </row>
    <row r="20" spans="1:9" ht="12.75" customHeight="1">
      <c r="A20" s="643">
        <v>18</v>
      </c>
      <c r="B20" s="643" t="s">
        <v>228</v>
      </c>
      <c r="C20" s="643" t="s">
        <v>229</v>
      </c>
      <c r="D20" s="644" t="s">
        <v>230</v>
      </c>
      <c r="E20" s="645">
        <v>93359377</v>
      </c>
      <c r="F20" s="645">
        <v>543</v>
      </c>
      <c r="G20" s="646">
        <v>12271000</v>
      </c>
      <c r="H20" s="648"/>
      <c r="I20" s="648"/>
    </row>
    <row r="21" spans="1:9" ht="12.75" customHeight="1">
      <c r="A21" s="643">
        <v>19</v>
      </c>
      <c r="B21" s="643" t="s">
        <v>231</v>
      </c>
      <c r="C21" s="643" t="s">
        <v>232</v>
      </c>
      <c r="D21" s="644" t="s">
        <v>233</v>
      </c>
      <c r="E21" s="645">
        <v>80720916</v>
      </c>
      <c r="F21" s="645">
        <v>567</v>
      </c>
      <c r="G21" s="646">
        <v>47950000</v>
      </c>
      <c r="H21" s="648"/>
      <c r="I21" s="648"/>
    </row>
    <row r="22" spans="1:9" ht="12.75" customHeight="1">
      <c r="A22" s="643">
        <v>20</v>
      </c>
      <c r="B22" s="643" t="s">
        <v>231</v>
      </c>
      <c r="C22" s="643" t="s">
        <v>234</v>
      </c>
      <c r="D22" s="644" t="s">
        <v>235</v>
      </c>
      <c r="E22" s="645">
        <v>5824649</v>
      </c>
      <c r="F22" s="645">
        <v>534</v>
      </c>
      <c r="G22" s="646">
        <v>11445000</v>
      </c>
      <c r="H22" s="648"/>
      <c r="I22" s="648"/>
    </row>
    <row r="23" spans="1:9" ht="12.75" customHeight="1">
      <c r="A23" s="643">
        <v>21</v>
      </c>
      <c r="B23" s="643" t="s">
        <v>231</v>
      </c>
      <c r="C23" s="643" t="s">
        <v>236</v>
      </c>
      <c r="D23" s="644" t="s">
        <v>237</v>
      </c>
      <c r="E23" s="645">
        <v>1110586656</v>
      </c>
      <c r="F23" s="645">
        <v>566</v>
      </c>
      <c r="G23" s="646">
        <v>11445000</v>
      </c>
      <c r="H23" s="648"/>
      <c r="I23" s="648"/>
    </row>
    <row r="24" spans="1:9" ht="12.75" customHeight="1">
      <c r="A24" s="643">
        <v>22</v>
      </c>
      <c r="B24" s="643" t="s">
        <v>238</v>
      </c>
      <c r="C24" s="643" t="s">
        <v>239</v>
      </c>
      <c r="D24" s="644" t="s">
        <v>240</v>
      </c>
      <c r="E24" s="645">
        <v>65743839</v>
      </c>
      <c r="F24" s="645">
        <v>639</v>
      </c>
      <c r="G24" s="646">
        <v>11445000</v>
      </c>
      <c r="H24" s="647">
        <f>G24*0.05</f>
        <v>572250</v>
      </c>
      <c r="I24" s="648"/>
    </row>
    <row r="25" spans="1:9" ht="12.75" customHeight="1">
      <c r="A25" s="643">
        <v>23</v>
      </c>
      <c r="B25" s="643" t="s">
        <v>241</v>
      </c>
      <c r="C25" s="643" t="s">
        <v>242</v>
      </c>
      <c r="D25" s="644" t="s">
        <v>243</v>
      </c>
      <c r="E25" s="645">
        <v>28556815</v>
      </c>
      <c r="F25" s="645">
        <v>704</v>
      </c>
      <c r="G25" s="646">
        <v>25200000</v>
      </c>
      <c r="H25" s="648"/>
      <c r="I25" s="648"/>
    </row>
    <row r="26" spans="1:9" ht="12.75" customHeight="1">
      <c r="A26" s="643">
        <v>24</v>
      </c>
      <c r="B26" s="643" t="s">
        <v>241</v>
      </c>
      <c r="C26" s="643" t="s">
        <v>244</v>
      </c>
      <c r="D26" s="644" t="s">
        <v>245</v>
      </c>
      <c r="E26" s="645">
        <v>1110546117</v>
      </c>
      <c r="F26" s="645">
        <v>705</v>
      </c>
      <c r="G26" s="646">
        <v>2980100</v>
      </c>
      <c r="H26" s="648"/>
      <c r="I26" s="648"/>
    </row>
    <row r="27" spans="1:9" ht="12.75" customHeight="1">
      <c r="A27" s="643">
        <v>25</v>
      </c>
      <c r="B27" s="643" t="s">
        <v>246</v>
      </c>
      <c r="C27" s="643" t="s">
        <v>247</v>
      </c>
      <c r="D27" s="644" t="s">
        <v>248</v>
      </c>
      <c r="E27" s="645">
        <v>1019005557</v>
      </c>
      <c r="F27" s="645">
        <v>656</v>
      </c>
      <c r="G27" s="646">
        <v>47950000</v>
      </c>
      <c r="H27" s="647">
        <f>G27*0.05</f>
        <v>2397500</v>
      </c>
      <c r="I27" s="648"/>
    </row>
    <row r="28" spans="1:9" ht="12.75" customHeight="1">
      <c r="A28" s="643">
        <v>26</v>
      </c>
      <c r="B28" s="643" t="s">
        <v>249</v>
      </c>
      <c r="C28" s="643" t="s">
        <v>250</v>
      </c>
      <c r="D28" s="644" t="s">
        <v>251</v>
      </c>
      <c r="E28" s="645">
        <v>72246483</v>
      </c>
      <c r="F28" s="645">
        <v>903</v>
      </c>
      <c r="G28" s="646">
        <v>31234000</v>
      </c>
      <c r="H28" s="648"/>
      <c r="I28" s="648"/>
    </row>
    <row r="29" spans="1:9" ht="12.75" customHeight="1">
      <c r="A29" s="643">
        <v>27</v>
      </c>
      <c r="B29" s="643" t="s">
        <v>249</v>
      </c>
      <c r="C29" s="643" t="s">
        <v>252</v>
      </c>
      <c r="D29" s="644" t="s">
        <v>253</v>
      </c>
      <c r="E29" s="645">
        <v>14138853</v>
      </c>
      <c r="F29" s="645">
        <v>744</v>
      </c>
      <c r="G29" s="646">
        <v>13594000</v>
      </c>
      <c r="H29" s="648"/>
      <c r="I29" s="648"/>
    </row>
    <row r="30" spans="1:9" ht="12.75" customHeight="1">
      <c r="A30" s="643">
        <v>28</v>
      </c>
      <c r="B30" s="643" t="s">
        <v>254</v>
      </c>
      <c r="C30" s="643" t="s">
        <v>255</v>
      </c>
      <c r="D30" s="644" t="s">
        <v>256</v>
      </c>
      <c r="E30" s="645">
        <v>1110532606</v>
      </c>
      <c r="F30" s="645">
        <v>907</v>
      </c>
      <c r="G30" s="646">
        <v>26460000</v>
      </c>
      <c r="H30" s="648"/>
      <c r="I30" s="648"/>
    </row>
    <row r="31" spans="1:9" ht="12.75" customHeight="1">
      <c r="A31" s="643">
        <v>29</v>
      </c>
      <c r="B31" s="643" t="s">
        <v>179</v>
      </c>
      <c r="C31" s="643" t="s">
        <v>257</v>
      </c>
      <c r="D31" s="644" t="s">
        <v>258</v>
      </c>
      <c r="E31" s="645">
        <v>93399898</v>
      </c>
      <c r="F31" s="645">
        <v>1008</v>
      </c>
      <c r="G31" s="646">
        <v>21600000</v>
      </c>
      <c r="H31" s="648"/>
      <c r="I31" s="648"/>
    </row>
    <row r="32" spans="1:9" ht="12.75" customHeight="1">
      <c r="A32" s="643">
        <v>30</v>
      </c>
      <c r="B32" s="643" t="s">
        <v>179</v>
      </c>
      <c r="C32" s="643" t="s">
        <v>259</v>
      </c>
      <c r="D32" s="644" t="s">
        <v>260</v>
      </c>
      <c r="E32" s="645">
        <v>1110555300</v>
      </c>
      <c r="F32" s="645">
        <v>1009</v>
      </c>
      <c r="G32" s="646">
        <v>21000000</v>
      </c>
      <c r="H32" s="648"/>
      <c r="I32" s="648"/>
    </row>
    <row r="33" spans="1:9" ht="12.75" customHeight="1">
      <c r="A33" s="643">
        <v>31</v>
      </c>
      <c r="B33" s="643" t="s">
        <v>179</v>
      </c>
      <c r="C33" s="643" t="s">
        <v>261</v>
      </c>
      <c r="D33" s="644" t="s">
        <v>262</v>
      </c>
      <c r="E33" s="645">
        <v>1110458282</v>
      </c>
      <c r="F33" s="645">
        <v>1052</v>
      </c>
      <c r="G33" s="646">
        <v>17400000</v>
      </c>
      <c r="H33" s="648"/>
      <c r="I33" s="648"/>
    </row>
    <row r="34" spans="1:9" ht="12.75" customHeight="1">
      <c r="A34" s="643">
        <v>32</v>
      </c>
      <c r="B34" s="643" t="s">
        <v>179</v>
      </c>
      <c r="C34" s="643" t="s">
        <v>263</v>
      </c>
      <c r="D34" s="644" t="s">
        <v>264</v>
      </c>
      <c r="E34" s="645">
        <v>1109380474</v>
      </c>
      <c r="F34" s="645">
        <v>1054</v>
      </c>
      <c r="G34" s="646">
        <v>10717000</v>
      </c>
      <c r="H34" s="648"/>
      <c r="I34" s="648"/>
    </row>
    <row r="35" spans="1:9" ht="12.75" customHeight="1">
      <c r="A35" s="643">
        <v>33</v>
      </c>
      <c r="B35" s="643" t="s">
        <v>179</v>
      </c>
      <c r="C35" s="643" t="s">
        <v>265</v>
      </c>
      <c r="D35" s="644" t="s">
        <v>266</v>
      </c>
      <c r="E35" s="645">
        <v>1110535990</v>
      </c>
      <c r="F35" s="645">
        <v>904</v>
      </c>
      <c r="G35" s="646">
        <v>10717000</v>
      </c>
      <c r="H35" s="648"/>
      <c r="I35" s="648"/>
    </row>
    <row r="36" spans="1:9" ht="12.75" customHeight="1">
      <c r="A36" s="643">
        <v>34</v>
      </c>
      <c r="B36" s="643" t="s">
        <v>179</v>
      </c>
      <c r="C36" s="643" t="s">
        <v>267</v>
      </c>
      <c r="D36" s="644" t="s">
        <v>268</v>
      </c>
      <c r="E36" s="645">
        <v>1110554638</v>
      </c>
      <c r="F36" s="645">
        <v>905</v>
      </c>
      <c r="G36" s="646">
        <v>12271000</v>
      </c>
      <c r="H36" s="648"/>
      <c r="I36" s="648"/>
    </row>
    <row r="37" spans="1:9" ht="12.75" customHeight="1">
      <c r="A37" s="643">
        <v>35</v>
      </c>
      <c r="B37" s="643" t="s">
        <v>179</v>
      </c>
      <c r="C37" s="643" t="s">
        <v>269</v>
      </c>
      <c r="D37" s="644" t="s">
        <v>270</v>
      </c>
      <c r="E37" s="645">
        <v>1110557094</v>
      </c>
      <c r="F37" s="645">
        <v>906</v>
      </c>
      <c r="G37" s="646">
        <v>10717000</v>
      </c>
      <c r="H37" s="648"/>
      <c r="I37" s="648"/>
    </row>
    <row r="38" spans="1:9" ht="12.75" customHeight="1">
      <c r="A38" s="643">
        <v>36</v>
      </c>
      <c r="B38" s="643" t="s">
        <v>179</v>
      </c>
      <c r="C38" s="643" t="s">
        <v>271</v>
      </c>
      <c r="D38" s="644" t="s">
        <v>272</v>
      </c>
      <c r="E38" s="645">
        <v>1193101790</v>
      </c>
      <c r="F38" s="645">
        <v>1135</v>
      </c>
      <c r="G38" s="646">
        <v>16062000</v>
      </c>
      <c r="H38" s="648"/>
      <c r="I38" s="648"/>
    </row>
    <row r="39" spans="1:9" ht="12.75" customHeight="1">
      <c r="A39" s="643">
        <v>37</v>
      </c>
      <c r="B39" s="643" t="s">
        <v>348</v>
      </c>
      <c r="C39" s="643" t="s">
        <v>349</v>
      </c>
      <c r="D39" s="644" t="s">
        <v>350</v>
      </c>
      <c r="E39" s="645">
        <v>1110571649</v>
      </c>
      <c r="F39" s="645">
        <v>1007</v>
      </c>
      <c r="G39" s="646">
        <v>17400000</v>
      </c>
      <c r="H39" s="648"/>
      <c r="I39" s="648"/>
    </row>
    <row r="40" spans="1:9" ht="12.75" customHeight="1">
      <c r="A40" s="643">
        <v>38</v>
      </c>
      <c r="B40" s="643" t="s">
        <v>351</v>
      </c>
      <c r="C40" s="643" t="s">
        <v>352</v>
      </c>
      <c r="D40" s="644" t="s">
        <v>353</v>
      </c>
      <c r="E40" s="645">
        <v>79727402</v>
      </c>
      <c r="F40" s="645">
        <v>1049</v>
      </c>
      <c r="G40" s="646">
        <v>10717000</v>
      </c>
      <c r="H40" s="648"/>
      <c r="I40" s="648"/>
    </row>
    <row r="41" spans="1:9" ht="12.75" customHeight="1">
      <c r="A41" s="643">
        <v>39</v>
      </c>
      <c r="B41" s="643" t="s">
        <v>351</v>
      </c>
      <c r="C41" s="643" t="s">
        <v>354</v>
      </c>
      <c r="D41" s="644" t="s">
        <v>355</v>
      </c>
      <c r="E41" s="645">
        <v>1110538262</v>
      </c>
      <c r="F41" s="645">
        <v>1136</v>
      </c>
      <c r="G41" s="646">
        <v>17850000</v>
      </c>
      <c r="H41" s="648"/>
      <c r="I41" s="648"/>
    </row>
    <row r="42" spans="1:9" ht="12.75" customHeight="1">
      <c r="A42" s="643">
        <v>40</v>
      </c>
      <c r="B42" s="643" t="s">
        <v>351</v>
      </c>
      <c r="C42" s="643" t="s">
        <v>356</v>
      </c>
      <c r="D42" s="644" t="s">
        <v>357</v>
      </c>
      <c r="E42" s="645">
        <v>1052382044</v>
      </c>
      <c r="F42" s="645">
        <v>1048</v>
      </c>
      <c r="G42" s="646">
        <v>10717000</v>
      </c>
      <c r="H42" s="648"/>
      <c r="I42" s="648"/>
    </row>
    <row r="43" spans="1:9" ht="12.75" customHeight="1">
      <c r="A43" s="643">
        <v>41</v>
      </c>
      <c r="B43" s="643" t="s">
        <v>311</v>
      </c>
      <c r="C43" s="643" t="s">
        <v>358</v>
      </c>
      <c r="D43" s="644" t="s">
        <v>359</v>
      </c>
      <c r="E43" s="645">
        <v>5826350</v>
      </c>
      <c r="F43" s="645">
        <v>1053</v>
      </c>
      <c r="G43" s="646">
        <v>11445000</v>
      </c>
      <c r="H43" s="648"/>
      <c r="I43" s="648"/>
    </row>
    <row r="44" spans="1:9" ht="12.75" customHeight="1">
      <c r="A44" s="643">
        <v>42</v>
      </c>
      <c r="B44" s="643" t="s">
        <v>311</v>
      </c>
      <c r="C44" s="643" t="s">
        <v>360</v>
      </c>
      <c r="D44" s="644" t="s">
        <v>361</v>
      </c>
      <c r="E44" s="645">
        <v>1007390599</v>
      </c>
      <c r="F44" s="645">
        <v>1181</v>
      </c>
      <c r="G44" s="646">
        <v>17400000</v>
      </c>
      <c r="H44" s="648"/>
      <c r="I44" s="648"/>
    </row>
    <row r="45" spans="1:9" ht="12.75" customHeight="1">
      <c r="A45" s="643">
        <v>43</v>
      </c>
      <c r="B45" s="643" t="s">
        <v>362</v>
      </c>
      <c r="C45" s="643" t="s">
        <v>363</v>
      </c>
      <c r="D45" s="644" t="s">
        <v>364</v>
      </c>
      <c r="E45" s="645">
        <v>1110447832</v>
      </c>
      <c r="F45" s="645">
        <v>1242</v>
      </c>
      <c r="G45" s="646">
        <v>11700000</v>
      </c>
      <c r="H45" s="648"/>
      <c r="I45" s="648"/>
    </row>
    <row r="46" spans="1:9" ht="12.75" customHeight="1">
      <c r="A46" s="643">
        <v>44</v>
      </c>
      <c r="B46" s="643" t="s">
        <v>362</v>
      </c>
      <c r="C46" s="643" t="s">
        <v>365</v>
      </c>
      <c r="D46" s="644" t="s">
        <v>366</v>
      </c>
      <c r="E46" s="645">
        <v>1082837669</v>
      </c>
      <c r="F46" s="645">
        <v>1241</v>
      </c>
      <c r="G46" s="646">
        <v>25500000</v>
      </c>
      <c r="H46" s="647">
        <f>G46*0.05</f>
        <v>1275000</v>
      </c>
      <c r="I46" s="648"/>
    </row>
    <row r="47" spans="1:9" ht="12.75" customHeight="1">
      <c r="A47" s="643">
        <v>45</v>
      </c>
      <c r="B47" s="643" t="s">
        <v>367</v>
      </c>
      <c r="C47" s="643" t="s">
        <v>368</v>
      </c>
      <c r="D47" s="644" t="s">
        <v>369</v>
      </c>
      <c r="E47" s="645">
        <v>1106714536</v>
      </c>
      <c r="F47" s="645">
        <v>1240</v>
      </c>
      <c r="G47" s="646">
        <v>14329000</v>
      </c>
      <c r="H47" s="648"/>
      <c r="I47" s="648"/>
    </row>
    <row r="48" spans="1:9" ht="12.75" customHeight="1">
      <c r="A48" s="643">
        <v>46</v>
      </c>
      <c r="B48" s="643" t="s">
        <v>367</v>
      </c>
      <c r="C48" s="643" t="s">
        <v>370</v>
      </c>
      <c r="D48" s="644" t="s">
        <v>371</v>
      </c>
      <c r="E48" s="645">
        <v>93407258</v>
      </c>
      <c r="F48" s="645">
        <v>1239</v>
      </c>
      <c r="G48" s="646">
        <v>25500000</v>
      </c>
      <c r="H48" s="647">
        <f>G48*0.05</f>
        <v>1275000</v>
      </c>
      <c r="I48" s="648"/>
    </row>
    <row r="49" spans="1:9" ht="12.75" customHeight="1">
      <c r="A49" s="643">
        <v>47</v>
      </c>
      <c r="B49" s="643" t="s">
        <v>323</v>
      </c>
      <c r="C49" s="643" t="s">
        <v>372</v>
      </c>
      <c r="D49" s="644" t="s">
        <v>373</v>
      </c>
      <c r="E49" s="645">
        <v>1032424852</v>
      </c>
      <c r="F49" s="645">
        <v>1307</v>
      </c>
      <c r="G49" s="646">
        <v>21315000</v>
      </c>
      <c r="H49" s="648"/>
      <c r="I49" s="648"/>
    </row>
    <row r="50" spans="1:9" ht="12.75" customHeight="1">
      <c r="A50" s="643">
        <v>48</v>
      </c>
      <c r="B50" s="643" t="s">
        <v>323</v>
      </c>
      <c r="C50" s="643" t="s">
        <v>374</v>
      </c>
      <c r="D50" s="644" t="s">
        <v>375</v>
      </c>
      <c r="E50" s="645">
        <v>14235600</v>
      </c>
      <c r="F50" s="645">
        <v>1295</v>
      </c>
      <c r="G50" s="646">
        <v>9810000</v>
      </c>
      <c r="H50" s="648"/>
      <c r="I50" s="648"/>
    </row>
    <row r="51" spans="1:9" ht="12.75" customHeight="1">
      <c r="A51" s="643">
        <v>49</v>
      </c>
      <c r="B51" s="643" t="s">
        <v>329</v>
      </c>
      <c r="C51" s="643" t="s">
        <v>376</v>
      </c>
      <c r="D51" s="644" t="s">
        <v>377</v>
      </c>
      <c r="E51" s="645">
        <v>1110575195</v>
      </c>
      <c r="F51" s="645">
        <v>1382</v>
      </c>
      <c r="G51" s="646">
        <v>17850000</v>
      </c>
      <c r="H51" s="648"/>
      <c r="I51" s="648"/>
    </row>
    <row r="52" spans="1:9" ht="12.75" customHeight="1">
      <c r="A52" s="643">
        <v>50</v>
      </c>
      <c r="B52" s="643" t="s">
        <v>329</v>
      </c>
      <c r="C52" s="643" t="s">
        <v>378</v>
      </c>
      <c r="D52" s="644" t="s">
        <v>379</v>
      </c>
      <c r="E52" s="645">
        <v>52910227</v>
      </c>
      <c r="F52" s="645">
        <v>1383</v>
      </c>
      <c r="G52" s="646">
        <v>21600000</v>
      </c>
      <c r="H52" s="648"/>
      <c r="I52" s="648"/>
    </row>
    <row r="53" spans="1:9" ht="12.75" customHeight="1">
      <c r="A53" s="643">
        <v>51</v>
      </c>
      <c r="B53" s="643" t="s">
        <v>380</v>
      </c>
      <c r="C53" s="643" t="s">
        <v>381</v>
      </c>
      <c r="D53" s="644" t="s">
        <v>382</v>
      </c>
      <c r="E53" s="645">
        <v>28553481</v>
      </c>
      <c r="F53" s="645">
        <v>1485</v>
      </c>
      <c r="G53" s="646">
        <v>12282000</v>
      </c>
      <c r="H53" s="648"/>
      <c r="I53" s="648"/>
    </row>
    <row r="54" spans="1:9" ht="12.75" customHeight="1">
      <c r="A54" s="643">
        <v>52</v>
      </c>
      <c r="B54" s="643" t="s">
        <v>383</v>
      </c>
      <c r="C54" s="643" t="s">
        <v>384</v>
      </c>
      <c r="D54" s="644" t="s">
        <v>385</v>
      </c>
      <c r="E54" s="645">
        <v>1110525296</v>
      </c>
      <c r="F54" s="645">
        <v>1482</v>
      </c>
      <c r="G54" s="646">
        <v>35000000</v>
      </c>
      <c r="H54" s="648"/>
      <c r="I54" s="648"/>
    </row>
    <row r="55" spans="1:9" ht="12.75" customHeight="1">
      <c r="A55" s="643">
        <v>53</v>
      </c>
      <c r="B55" s="643" t="s">
        <v>383</v>
      </c>
      <c r="C55" s="643" t="s">
        <v>386</v>
      </c>
      <c r="D55" s="644" t="s">
        <v>387</v>
      </c>
      <c r="E55" s="645">
        <v>28557540</v>
      </c>
      <c r="F55" s="645">
        <v>1537</v>
      </c>
      <c r="G55" s="646">
        <v>11445000</v>
      </c>
      <c r="H55" s="648"/>
      <c r="I55" s="648"/>
    </row>
    <row r="56" spans="1:9" ht="12.75" customHeight="1">
      <c r="A56" s="643">
        <v>54</v>
      </c>
      <c r="B56" s="643" t="s">
        <v>383</v>
      </c>
      <c r="C56" s="643" t="s">
        <v>388</v>
      </c>
      <c r="D56" s="644" t="s">
        <v>389</v>
      </c>
      <c r="E56" s="645">
        <v>1005838419</v>
      </c>
      <c r="F56" s="645">
        <v>1455</v>
      </c>
      <c r="G56" s="646">
        <v>16062000</v>
      </c>
      <c r="H56" s="648"/>
      <c r="I56" s="648"/>
    </row>
    <row r="57" spans="1:9" ht="12.75" customHeight="1">
      <c r="A57" s="643">
        <v>55</v>
      </c>
      <c r="B57" s="643" t="s">
        <v>383</v>
      </c>
      <c r="C57" s="643" t="s">
        <v>390</v>
      </c>
      <c r="D57" s="644" t="s">
        <v>391</v>
      </c>
      <c r="E57" s="645">
        <v>38361046</v>
      </c>
      <c r="F57" s="645">
        <v>1496</v>
      </c>
      <c r="G57" s="646">
        <v>12271000</v>
      </c>
      <c r="H57" s="648"/>
      <c r="I57" s="648"/>
    </row>
    <row r="58" spans="1:9" ht="12.75" customHeight="1">
      <c r="A58" s="643">
        <v>56</v>
      </c>
      <c r="B58" s="643" t="s">
        <v>383</v>
      </c>
      <c r="C58" s="643" t="s">
        <v>392</v>
      </c>
      <c r="D58" s="644" t="s">
        <v>393</v>
      </c>
      <c r="E58" s="645">
        <v>1136882077</v>
      </c>
      <c r="F58" s="645">
        <v>1481</v>
      </c>
      <c r="G58" s="646">
        <v>35000000</v>
      </c>
      <c r="H58" s="648"/>
      <c r="I58" s="648"/>
    </row>
    <row r="59" spans="1:9" ht="12.75" customHeight="1">
      <c r="A59" s="643">
        <v>57</v>
      </c>
      <c r="B59" s="643" t="s">
        <v>394</v>
      </c>
      <c r="C59" s="643" t="s">
        <v>395</v>
      </c>
      <c r="D59" s="644" t="s">
        <v>396</v>
      </c>
      <c r="E59" s="645">
        <v>1032492196</v>
      </c>
      <c r="F59" s="645">
        <v>1483</v>
      </c>
      <c r="G59" s="646">
        <v>28000000</v>
      </c>
      <c r="H59" s="648"/>
      <c r="I59" s="648"/>
    </row>
    <row r="60" spans="1:9" ht="12.75" customHeight="1">
      <c r="A60" s="643">
        <v>58</v>
      </c>
      <c r="B60" s="643" t="s">
        <v>394</v>
      </c>
      <c r="C60" s="643" t="s">
        <v>397</v>
      </c>
      <c r="D60" s="644" t="s">
        <v>398</v>
      </c>
      <c r="E60" s="645">
        <v>1110538582</v>
      </c>
      <c r="F60" s="645">
        <v>1570</v>
      </c>
      <c r="G60" s="646">
        <v>35000000</v>
      </c>
      <c r="H60" s="648"/>
      <c r="I60" s="648"/>
    </row>
    <row r="61" spans="1:9" ht="12.75" customHeight="1">
      <c r="A61" s="643">
        <v>59</v>
      </c>
      <c r="B61" s="643" t="s">
        <v>314</v>
      </c>
      <c r="C61" s="643" t="s">
        <v>399</v>
      </c>
      <c r="D61" s="644" t="s">
        <v>400</v>
      </c>
      <c r="E61" s="645">
        <v>1110484643</v>
      </c>
      <c r="F61" s="645">
        <v>1566</v>
      </c>
      <c r="G61" s="646">
        <v>14329000</v>
      </c>
      <c r="H61" s="648"/>
      <c r="I61" s="648"/>
    </row>
    <row r="62" spans="1:9" ht="12.75" customHeight="1">
      <c r="A62" s="643">
        <v>60</v>
      </c>
      <c r="B62" s="643" t="s">
        <v>314</v>
      </c>
      <c r="C62" s="643" t="s">
        <v>401</v>
      </c>
      <c r="D62" s="644" t="s">
        <v>402</v>
      </c>
      <c r="E62" s="645">
        <v>1110549621</v>
      </c>
      <c r="F62" s="645">
        <v>1616</v>
      </c>
      <c r="G62" s="646">
        <v>37100000</v>
      </c>
      <c r="H62" s="648"/>
      <c r="I62" s="648"/>
    </row>
    <row r="63" spans="1:9" ht="12.75" customHeight="1">
      <c r="A63" s="643">
        <v>61</v>
      </c>
      <c r="B63" s="643" t="s">
        <v>314</v>
      </c>
      <c r="C63" s="643" t="s">
        <v>403</v>
      </c>
      <c r="D63" s="644" t="s">
        <v>404</v>
      </c>
      <c r="E63" s="645">
        <v>38143532</v>
      </c>
      <c r="F63" s="645">
        <v>1617</v>
      </c>
      <c r="G63" s="646">
        <v>12282000</v>
      </c>
      <c r="H63" s="648"/>
      <c r="I63" s="648"/>
    </row>
    <row r="64" spans="1:9" ht="12.75" customHeight="1">
      <c r="A64" s="643">
        <v>62</v>
      </c>
      <c r="B64" s="643" t="s">
        <v>314</v>
      </c>
      <c r="C64" s="643" t="s">
        <v>405</v>
      </c>
      <c r="D64" s="644" t="s">
        <v>406</v>
      </c>
      <c r="E64" s="645">
        <v>30388799</v>
      </c>
      <c r="F64" s="645">
        <v>1615</v>
      </c>
      <c r="G64" s="646">
        <v>26460000</v>
      </c>
      <c r="H64" s="648"/>
      <c r="I64" s="648"/>
    </row>
    <row r="65" spans="1:9" ht="12.75" customHeight="1">
      <c r="A65" s="643">
        <v>63</v>
      </c>
      <c r="B65" s="643" t="s">
        <v>332</v>
      </c>
      <c r="C65" s="643" t="s">
        <v>407</v>
      </c>
      <c r="D65" s="644" t="s">
        <v>408</v>
      </c>
      <c r="E65" s="645">
        <v>1110556160</v>
      </c>
      <c r="F65" s="645">
        <v>1651</v>
      </c>
      <c r="G65" s="646">
        <v>21600000</v>
      </c>
      <c r="H65" s="648"/>
      <c r="I65" s="648"/>
    </row>
    <row r="66" spans="1:9" ht="12.75" customHeight="1">
      <c r="A66" s="643">
        <v>64</v>
      </c>
      <c r="B66" s="643" t="s">
        <v>332</v>
      </c>
      <c r="C66" s="643" t="s">
        <v>409</v>
      </c>
      <c r="D66" s="644" t="s">
        <v>410</v>
      </c>
      <c r="E66" s="645">
        <v>14297038</v>
      </c>
      <c r="F66" s="645">
        <v>1637</v>
      </c>
      <c r="G66" s="646">
        <v>31024000</v>
      </c>
      <c r="H66" s="648"/>
      <c r="I66" s="648"/>
    </row>
    <row r="67" spans="1:9" ht="12.75" customHeight="1">
      <c r="A67" s="643">
        <v>65</v>
      </c>
      <c r="B67" s="643" t="s">
        <v>332</v>
      </c>
      <c r="C67" s="643" t="s">
        <v>411</v>
      </c>
      <c r="D67" s="644" t="s">
        <v>412</v>
      </c>
      <c r="E67" s="645">
        <v>28538082</v>
      </c>
      <c r="F67" s="645">
        <v>1630</v>
      </c>
      <c r="G67" s="646">
        <v>12271000</v>
      </c>
      <c r="H67" s="648"/>
      <c r="I67" s="648"/>
    </row>
    <row r="68" spans="1:9" ht="12.75" customHeight="1">
      <c r="A68" s="643">
        <v>66</v>
      </c>
      <c r="B68" s="643" t="s">
        <v>332</v>
      </c>
      <c r="C68" s="643" t="s">
        <v>413</v>
      </c>
      <c r="D68" s="644" t="s">
        <v>414</v>
      </c>
      <c r="E68" s="645">
        <v>1110540404</v>
      </c>
      <c r="F68" s="645">
        <v>1656</v>
      </c>
      <c r="G68" s="646">
        <v>18739000</v>
      </c>
      <c r="H68" s="648"/>
      <c r="I68" s="648"/>
    </row>
    <row r="69" spans="1:9" ht="12.75" customHeight="1">
      <c r="A69" s="643">
        <v>67</v>
      </c>
      <c r="B69" s="643" t="s">
        <v>335</v>
      </c>
      <c r="C69" s="643" t="s">
        <v>415</v>
      </c>
      <c r="D69" s="644" t="s">
        <v>416</v>
      </c>
      <c r="E69" s="645">
        <v>93363825</v>
      </c>
      <c r="F69" s="645">
        <v>1709</v>
      </c>
      <c r="G69" s="646">
        <v>45500000</v>
      </c>
      <c r="H69" s="648"/>
      <c r="I69" s="648"/>
    </row>
    <row r="70" spans="1:9" ht="12.75" customHeight="1">
      <c r="A70" s="643">
        <v>68</v>
      </c>
      <c r="B70" s="643" t="s">
        <v>335</v>
      </c>
      <c r="C70" s="643" t="s">
        <v>417</v>
      </c>
      <c r="D70" s="644" t="s">
        <v>418</v>
      </c>
      <c r="E70" s="645">
        <v>65763806</v>
      </c>
      <c r="F70" s="645">
        <v>1718</v>
      </c>
      <c r="G70" s="646">
        <v>35000000</v>
      </c>
      <c r="H70" s="648"/>
      <c r="I70" s="648"/>
    </row>
    <row r="71" spans="1:9" ht="12.75" customHeight="1">
      <c r="A71" s="643">
        <v>69</v>
      </c>
      <c r="B71" s="643" t="s">
        <v>335</v>
      </c>
      <c r="C71" s="643" t="s">
        <v>419</v>
      </c>
      <c r="D71" s="644" t="s">
        <v>420</v>
      </c>
      <c r="E71" s="645">
        <v>93381671</v>
      </c>
      <c r="F71" s="645">
        <v>1728</v>
      </c>
      <c r="G71" s="646">
        <v>35000000</v>
      </c>
      <c r="H71" s="648"/>
      <c r="I71" s="648"/>
    </row>
    <row r="72" spans="1:9" ht="12.75" customHeight="1">
      <c r="A72" s="643">
        <v>70</v>
      </c>
      <c r="B72" s="643" t="s">
        <v>335</v>
      </c>
      <c r="C72" s="643" t="s">
        <v>421</v>
      </c>
      <c r="D72" s="644" t="s">
        <v>422</v>
      </c>
      <c r="E72" s="645">
        <v>65737125</v>
      </c>
      <c r="F72" s="645">
        <v>1719</v>
      </c>
      <c r="G72" s="646">
        <v>45500000</v>
      </c>
      <c r="H72" s="648"/>
      <c r="I72" s="648"/>
    </row>
    <row r="73" spans="1:9" ht="12.75" customHeight="1">
      <c r="A73" s="643">
        <v>71</v>
      </c>
      <c r="B73" s="643" t="s">
        <v>335</v>
      </c>
      <c r="C73" s="643" t="s">
        <v>423</v>
      </c>
      <c r="D73" s="644" t="s">
        <v>424</v>
      </c>
      <c r="E73" s="645">
        <v>14297394</v>
      </c>
      <c r="F73" s="645">
        <v>1713</v>
      </c>
      <c r="G73" s="646">
        <v>21315000</v>
      </c>
      <c r="H73" s="648"/>
      <c r="I73" s="648"/>
    </row>
    <row r="74" spans="1:9" ht="12.75" customHeight="1">
      <c r="A74" s="643">
        <v>72</v>
      </c>
      <c r="B74" s="643" t="s">
        <v>301</v>
      </c>
      <c r="C74" s="643" t="s">
        <v>425</v>
      </c>
      <c r="D74" s="644" t="s">
        <v>426</v>
      </c>
      <c r="E74" s="645">
        <v>1110598671</v>
      </c>
      <c r="F74" s="645">
        <v>1712</v>
      </c>
      <c r="G74" s="646">
        <v>18739000</v>
      </c>
      <c r="H74" s="648"/>
      <c r="I74" s="648"/>
    </row>
    <row r="75" spans="1:9" ht="12.75" customHeight="1">
      <c r="A75" s="643">
        <v>73</v>
      </c>
      <c r="B75" s="643" t="s">
        <v>301</v>
      </c>
      <c r="C75" s="643" t="s">
        <v>427</v>
      </c>
      <c r="D75" s="644" t="s">
        <v>428</v>
      </c>
      <c r="E75" s="645">
        <v>1110591276</v>
      </c>
      <c r="F75" s="645">
        <v>1727</v>
      </c>
      <c r="G75" s="646">
        <v>33250000</v>
      </c>
      <c r="H75" s="648"/>
      <c r="I75" s="648"/>
    </row>
    <row r="76" spans="1:9" ht="12.75" customHeight="1">
      <c r="A76" s="643">
        <v>74</v>
      </c>
      <c r="B76" s="643" t="s">
        <v>301</v>
      </c>
      <c r="C76" s="643" t="s">
        <v>429</v>
      </c>
      <c r="D76" s="644" t="s">
        <v>430</v>
      </c>
      <c r="E76" s="645">
        <v>65760334</v>
      </c>
      <c r="F76" s="645">
        <v>1747</v>
      </c>
      <c r="G76" s="646">
        <v>35000000</v>
      </c>
      <c r="H76" s="648"/>
      <c r="I76" s="648"/>
    </row>
    <row r="77" spans="1:9" ht="12.75" customHeight="1">
      <c r="A77" s="643">
        <v>75</v>
      </c>
      <c r="B77" s="643" t="s">
        <v>301</v>
      </c>
      <c r="C77" s="643" t="s">
        <v>431</v>
      </c>
      <c r="D77" s="644" t="s">
        <v>432</v>
      </c>
      <c r="E77" s="645">
        <v>55179443</v>
      </c>
      <c r="F77" s="645">
        <v>1748</v>
      </c>
      <c r="G77" s="646">
        <v>31234000</v>
      </c>
      <c r="H77" s="648"/>
      <c r="I77" s="648"/>
    </row>
    <row r="78" spans="1:9" ht="12.75" customHeight="1">
      <c r="A78" s="643">
        <v>76</v>
      </c>
      <c r="B78" s="643" t="s">
        <v>301</v>
      </c>
      <c r="C78" s="643" t="s">
        <v>433</v>
      </c>
      <c r="D78" s="644" t="s">
        <v>434</v>
      </c>
      <c r="E78" s="645">
        <v>1110570105</v>
      </c>
      <c r="F78" s="645">
        <v>1769</v>
      </c>
      <c r="G78" s="646">
        <v>31234000</v>
      </c>
      <c r="H78" s="648"/>
      <c r="I78" s="648"/>
    </row>
    <row r="79" spans="1:9" ht="12.75" customHeight="1">
      <c r="A79" s="643">
        <v>77</v>
      </c>
      <c r="B79" s="643" t="s">
        <v>435</v>
      </c>
      <c r="C79" s="643" t="s">
        <v>436</v>
      </c>
      <c r="D79" s="644" t="s">
        <v>437</v>
      </c>
      <c r="E79" s="645">
        <v>5828788</v>
      </c>
      <c r="F79" s="645">
        <v>1793</v>
      </c>
      <c r="G79" s="646">
        <v>9810000</v>
      </c>
      <c r="H79" s="648"/>
      <c r="I79" s="648"/>
    </row>
    <row r="80" spans="1:9" ht="12.75" customHeight="1">
      <c r="A80" s="643">
        <v>78</v>
      </c>
      <c r="B80" s="643" t="s">
        <v>341</v>
      </c>
      <c r="C80" s="643" t="s">
        <v>438</v>
      </c>
      <c r="D80" s="644" t="s">
        <v>439</v>
      </c>
      <c r="E80" s="645">
        <v>1110513794</v>
      </c>
      <c r="F80" s="645">
        <v>1799</v>
      </c>
      <c r="G80" s="646">
        <v>18560533</v>
      </c>
      <c r="H80" s="648"/>
      <c r="I80" s="648"/>
    </row>
    <row r="81" spans="1:9" ht="12.75" customHeight="1">
      <c r="A81" s="643">
        <v>79</v>
      </c>
      <c r="B81" s="643" t="s">
        <v>344</v>
      </c>
      <c r="C81" s="643" t="s">
        <v>442</v>
      </c>
      <c r="D81" s="644" t="s">
        <v>443</v>
      </c>
      <c r="E81" s="645">
        <v>65784001</v>
      </c>
      <c r="F81" s="645">
        <v>1856</v>
      </c>
      <c r="G81" s="646">
        <v>14056066</v>
      </c>
      <c r="H81" s="648"/>
      <c r="I81" s="648"/>
    </row>
    <row r="82" spans="1:9" ht="12.75" customHeight="1">
      <c r="A82" s="643">
        <v>80</v>
      </c>
      <c r="B82" s="643" t="s">
        <v>444</v>
      </c>
      <c r="C82" s="643" t="s">
        <v>445</v>
      </c>
      <c r="D82" s="644" t="s">
        <v>446</v>
      </c>
      <c r="E82" s="645">
        <v>93361814</v>
      </c>
      <c r="F82" s="645">
        <v>1848</v>
      </c>
      <c r="G82" s="646">
        <v>28500000</v>
      </c>
      <c r="H82" s="648"/>
      <c r="I82" s="648"/>
    </row>
    <row r="83" spans="1:9" ht="12.75" customHeight="1">
      <c r="A83" s="643">
        <v>81</v>
      </c>
      <c r="B83" s="643" t="s">
        <v>465</v>
      </c>
      <c r="C83" s="643" t="s">
        <v>466</v>
      </c>
      <c r="D83" s="644" t="s">
        <v>467</v>
      </c>
      <c r="E83" s="645">
        <v>1110597008</v>
      </c>
      <c r="F83" s="645">
        <v>2121</v>
      </c>
      <c r="G83" s="646">
        <v>6540000</v>
      </c>
      <c r="H83" s="648"/>
      <c r="I83" s="648"/>
    </row>
    <row r="84" spans="1:9" ht="12.75" customHeight="1">
      <c r="A84" s="643">
        <v>82</v>
      </c>
      <c r="B84" s="643" t="s">
        <v>465</v>
      </c>
      <c r="C84" s="643" t="s">
        <v>468</v>
      </c>
      <c r="D84" s="644" t="s">
        <v>469</v>
      </c>
      <c r="E84" s="645">
        <v>1110490995</v>
      </c>
      <c r="F84" s="645">
        <v>2124</v>
      </c>
      <c r="G84" s="646">
        <v>18067000</v>
      </c>
      <c r="H84" s="648"/>
      <c r="I84" s="648"/>
    </row>
    <row r="85" spans="1:9" ht="12.75" customHeight="1">
      <c r="A85" s="643">
        <v>83</v>
      </c>
      <c r="B85" s="643" t="s">
        <v>470</v>
      </c>
      <c r="C85" s="643" t="s">
        <v>471</v>
      </c>
      <c r="D85" s="644" t="s">
        <v>472</v>
      </c>
      <c r="E85" s="645">
        <v>1110526622</v>
      </c>
      <c r="F85" s="645">
        <v>2252</v>
      </c>
      <c r="G85" s="646">
        <v>14400000</v>
      </c>
      <c r="H85" s="648"/>
      <c r="I85" s="648"/>
    </row>
    <row r="86" spans="1:9" ht="12.75" customHeight="1">
      <c r="A86" s="643">
        <v>84</v>
      </c>
      <c r="B86" s="643" t="s">
        <v>473</v>
      </c>
      <c r="C86" s="643" t="s">
        <v>474</v>
      </c>
      <c r="D86" s="644" t="s">
        <v>475</v>
      </c>
      <c r="E86" s="645">
        <v>65631571</v>
      </c>
      <c r="F86" s="645">
        <v>2174</v>
      </c>
      <c r="G86" s="646">
        <v>12188000</v>
      </c>
      <c r="H86" s="648"/>
      <c r="I86" s="648"/>
    </row>
    <row r="87" spans="1:9" ht="12.75" customHeight="1">
      <c r="A87" s="643">
        <v>85</v>
      </c>
      <c r="B87" s="643" t="s">
        <v>476</v>
      </c>
      <c r="C87" s="643" t="s">
        <v>477</v>
      </c>
      <c r="D87" s="644" t="s">
        <v>478</v>
      </c>
      <c r="E87" s="645">
        <v>1060595222</v>
      </c>
      <c r="F87" s="645">
        <v>2336</v>
      </c>
      <c r="G87" s="646">
        <v>14500000</v>
      </c>
      <c r="H87" s="648"/>
      <c r="I87" s="648"/>
    </row>
    <row r="88" spans="1:9" ht="12.75" customHeight="1">
      <c r="A88" s="643">
        <v>86</v>
      </c>
      <c r="B88" s="643" t="s">
        <v>479</v>
      </c>
      <c r="C88" s="643" t="s">
        <v>480</v>
      </c>
      <c r="D88" s="644" t="s">
        <v>481</v>
      </c>
      <c r="E88" s="645">
        <v>1110546526</v>
      </c>
      <c r="F88" s="645">
        <v>2392</v>
      </c>
      <c r="G88" s="646">
        <v>14500000</v>
      </c>
      <c r="H88" s="648"/>
      <c r="I88" s="648"/>
    </row>
    <row r="89" spans="1:9" ht="12.75" customHeight="1">
      <c r="A89" s="643">
        <v>87</v>
      </c>
      <c r="B89" s="643" t="s">
        <v>482</v>
      </c>
      <c r="C89" s="643" t="s">
        <v>483</v>
      </c>
      <c r="D89" s="644" t="s">
        <v>484</v>
      </c>
      <c r="E89" s="645">
        <v>1110528452</v>
      </c>
      <c r="F89" s="645">
        <v>2441</v>
      </c>
      <c r="G89" s="646">
        <v>12180000</v>
      </c>
      <c r="H89" s="648"/>
      <c r="I89" s="648"/>
    </row>
    <row r="90" spans="1:9" ht="12.75" customHeight="1">
      <c r="A90" s="643">
        <v>88</v>
      </c>
      <c r="B90" s="643" t="s">
        <v>485</v>
      </c>
      <c r="C90" s="643" t="s">
        <v>486</v>
      </c>
      <c r="D90" s="644" t="s">
        <v>487</v>
      </c>
      <c r="E90" s="645">
        <v>1110522129</v>
      </c>
      <c r="F90" s="645">
        <v>2486</v>
      </c>
      <c r="G90" s="646">
        <v>14400000</v>
      </c>
      <c r="H90" s="648"/>
      <c r="I90" s="648"/>
    </row>
    <row r="91" spans="1:9" ht="12.75" customHeight="1">
      <c r="A91" s="643">
        <v>89</v>
      </c>
      <c r="B91" s="643" t="s">
        <v>488</v>
      </c>
      <c r="C91" s="643" t="s">
        <v>489</v>
      </c>
      <c r="D91" s="644" t="s">
        <v>490</v>
      </c>
      <c r="E91" s="645">
        <v>65757121</v>
      </c>
      <c r="F91" s="645">
        <v>2518</v>
      </c>
      <c r="G91" s="646">
        <v>12180000</v>
      </c>
      <c r="H91" s="648"/>
      <c r="I91" s="648"/>
    </row>
    <row r="92" spans="1:9" ht="12.75" customHeight="1">
      <c r="A92" s="643">
        <v>90</v>
      </c>
      <c r="B92" s="643" t="s">
        <v>488</v>
      </c>
      <c r="C92" s="643" t="s">
        <v>491</v>
      </c>
      <c r="D92" s="644" t="s">
        <v>492</v>
      </c>
      <c r="E92" s="645">
        <v>1105686472</v>
      </c>
      <c r="F92" s="645">
        <v>2522</v>
      </c>
      <c r="G92" s="646">
        <v>17000000</v>
      </c>
      <c r="H92" s="648"/>
      <c r="I92" s="648"/>
    </row>
    <row r="93" spans="1:9" ht="12.75" customHeight="1">
      <c r="A93" s="643">
        <v>91</v>
      </c>
      <c r="B93" s="643" t="s">
        <v>493</v>
      </c>
      <c r="C93" s="643" t="s">
        <v>494</v>
      </c>
      <c r="D93" s="644" t="s">
        <v>495</v>
      </c>
      <c r="E93" s="645">
        <v>1010191569</v>
      </c>
      <c r="F93" s="645">
        <v>2556</v>
      </c>
      <c r="G93" s="646">
        <v>17000000</v>
      </c>
      <c r="H93" s="648"/>
      <c r="I93" s="648"/>
    </row>
    <row r="94" spans="1:9" ht="12.75" customHeight="1">
      <c r="A94" s="643">
        <v>92</v>
      </c>
      <c r="B94" s="643" t="s">
        <v>496</v>
      </c>
      <c r="C94" s="643" t="s">
        <v>497</v>
      </c>
      <c r="D94" s="644" t="s">
        <v>498</v>
      </c>
      <c r="E94" s="645">
        <v>1018412957</v>
      </c>
      <c r="F94" s="645">
        <v>2574</v>
      </c>
      <c r="G94" s="646">
        <v>6540000</v>
      </c>
      <c r="H94" s="647">
        <f>G94*0.05</f>
        <v>327000</v>
      </c>
      <c r="I94" s="648"/>
    </row>
    <row r="95" spans="1:9" ht="12.75" customHeight="1">
      <c r="A95" s="643">
        <v>93</v>
      </c>
      <c r="B95" s="643" t="s">
        <v>455</v>
      </c>
      <c r="C95" s="643" t="s">
        <v>499</v>
      </c>
      <c r="D95" s="644" t="s">
        <v>500</v>
      </c>
      <c r="E95" s="645">
        <v>14135487</v>
      </c>
      <c r="F95" s="645">
        <v>2578</v>
      </c>
      <c r="G95" s="646">
        <v>7012000</v>
      </c>
      <c r="H95" s="648"/>
      <c r="I95" s="648"/>
    </row>
    <row r="96" spans="1:9" ht="12.75" customHeight="1">
      <c r="A96" s="643">
        <v>94</v>
      </c>
      <c r="B96" s="643" t="s">
        <v>458</v>
      </c>
      <c r="C96" s="643" t="s">
        <v>501</v>
      </c>
      <c r="D96" s="644" t="s">
        <v>502</v>
      </c>
      <c r="E96" s="645">
        <v>1110546192</v>
      </c>
      <c r="F96" s="645">
        <v>2572</v>
      </c>
      <c r="G96" s="646">
        <v>10708000</v>
      </c>
      <c r="H96" s="648"/>
      <c r="I96" s="648"/>
    </row>
    <row r="97" spans="1:9" ht="12.75" customHeight="1">
      <c r="A97" s="643">
        <v>95</v>
      </c>
      <c r="B97" s="643" t="s">
        <v>458</v>
      </c>
      <c r="C97" s="643" t="s">
        <v>503</v>
      </c>
      <c r="D97" s="644" t="s">
        <v>504</v>
      </c>
      <c r="E97" s="645">
        <v>1070625587</v>
      </c>
      <c r="F97" s="645">
        <v>2625</v>
      </c>
      <c r="G97" s="646">
        <v>12180000</v>
      </c>
      <c r="H97" s="648"/>
      <c r="I97" s="648"/>
    </row>
    <row r="98" spans="1:9" ht="12.75" customHeight="1">
      <c r="A98" s="643">
        <v>96</v>
      </c>
      <c r="B98" s="643" t="s">
        <v>458</v>
      </c>
      <c r="C98" s="643" t="s">
        <v>505</v>
      </c>
      <c r="D98" s="644" t="s">
        <v>506</v>
      </c>
      <c r="E98" s="645">
        <v>79425686</v>
      </c>
      <c r="F98" s="645">
        <v>2581</v>
      </c>
      <c r="G98" s="646">
        <v>6540000</v>
      </c>
      <c r="H98" s="648"/>
      <c r="I98" s="648"/>
    </row>
    <row r="99" spans="1:9" ht="12.75" customHeight="1">
      <c r="A99" s="643">
        <v>97</v>
      </c>
      <c r="B99" s="643" t="s">
        <v>507</v>
      </c>
      <c r="C99" s="643" t="s">
        <v>508</v>
      </c>
      <c r="D99" s="644" t="s">
        <v>509</v>
      </c>
      <c r="E99" s="645">
        <v>65701272</v>
      </c>
      <c r="F99" s="645">
        <v>2573</v>
      </c>
      <c r="G99" s="646">
        <v>17000000</v>
      </c>
      <c r="H99" s="648"/>
      <c r="I99" s="648"/>
    </row>
    <row r="100" spans="1:9" ht="12.75" customHeight="1">
      <c r="A100" s="643">
        <v>98</v>
      </c>
      <c r="B100" s="643" t="s">
        <v>510</v>
      </c>
      <c r="C100" s="643" t="s">
        <v>511</v>
      </c>
      <c r="D100" s="644" t="s">
        <v>512</v>
      </c>
      <c r="E100" s="645">
        <v>1193106444</v>
      </c>
      <c r="F100" s="645">
        <v>2649</v>
      </c>
      <c r="G100" s="646">
        <v>6540000</v>
      </c>
      <c r="H100" s="648"/>
      <c r="I100" s="648"/>
    </row>
    <row r="101" spans="1:9" ht="12.75" customHeight="1">
      <c r="A101" s="643">
        <v>99</v>
      </c>
      <c r="B101" s="643" t="s">
        <v>510</v>
      </c>
      <c r="C101" s="643" t="s">
        <v>513</v>
      </c>
      <c r="D101" s="644" t="s">
        <v>514</v>
      </c>
      <c r="E101" s="645">
        <v>93476017</v>
      </c>
      <c r="F101" s="645">
        <v>2699</v>
      </c>
      <c r="G101" s="646">
        <v>19000000</v>
      </c>
      <c r="H101" s="648"/>
      <c r="I101" s="648"/>
    </row>
    <row r="102" spans="1:9" ht="12.75" customHeight="1">
      <c r="A102" s="643">
        <v>100</v>
      </c>
      <c r="B102" s="643" t="s">
        <v>510</v>
      </c>
      <c r="C102" s="643" t="s">
        <v>515</v>
      </c>
      <c r="D102" s="644" t="s">
        <v>516</v>
      </c>
      <c r="E102" s="645">
        <v>1015418921</v>
      </c>
      <c r="F102" s="645">
        <v>2675</v>
      </c>
      <c r="G102" s="646">
        <v>6680000</v>
      </c>
      <c r="H102" s="648"/>
      <c r="I102" s="648"/>
    </row>
    <row r="103" spans="1:9" ht="12.75" customHeight="1">
      <c r="A103" s="643">
        <v>101</v>
      </c>
      <c r="B103" s="643" t="s">
        <v>510</v>
      </c>
      <c r="C103" s="643" t="s">
        <v>517</v>
      </c>
      <c r="D103" s="644" t="s">
        <v>518</v>
      </c>
      <c r="E103" s="645">
        <v>1110570977</v>
      </c>
      <c r="F103" s="645">
        <v>2674</v>
      </c>
      <c r="G103" s="646">
        <v>8188000</v>
      </c>
      <c r="H103" s="648"/>
      <c r="I103" s="648"/>
    </row>
    <row r="104" spans="1:9" ht="12.75" customHeight="1">
      <c r="A104" s="643">
        <v>102</v>
      </c>
      <c r="B104" s="643" t="s">
        <v>510</v>
      </c>
      <c r="C104" s="643" t="s">
        <v>519</v>
      </c>
      <c r="D104" s="644" t="s">
        <v>520</v>
      </c>
      <c r="E104" s="645">
        <v>1136884960</v>
      </c>
      <c r="F104" s="645">
        <v>2698</v>
      </c>
      <c r="G104" s="646">
        <v>6540000</v>
      </c>
      <c r="H104" s="648"/>
      <c r="I104" s="648"/>
    </row>
    <row r="105" spans="1:9" ht="12.75" customHeight="1">
      <c r="A105" s="643">
        <v>103</v>
      </c>
      <c r="B105" s="643" t="s">
        <v>510</v>
      </c>
      <c r="C105" s="643" t="s">
        <v>521</v>
      </c>
      <c r="D105" s="644" t="s">
        <v>522</v>
      </c>
      <c r="E105" s="645">
        <v>1110569903</v>
      </c>
      <c r="F105" s="645">
        <v>2673</v>
      </c>
      <c r="G105" s="646">
        <v>12180000</v>
      </c>
      <c r="H105" s="648"/>
      <c r="I105" s="648"/>
    </row>
    <row r="106" spans="1:9" ht="12.75" customHeight="1">
      <c r="A106" s="643">
        <v>104</v>
      </c>
      <c r="B106" s="643" t="s">
        <v>523</v>
      </c>
      <c r="C106" s="643" t="s">
        <v>524</v>
      </c>
      <c r="D106" s="644" t="s">
        <v>209</v>
      </c>
      <c r="E106" s="645">
        <v>1110466205</v>
      </c>
      <c r="F106" s="645">
        <v>521</v>
      </c>
      <c r="G106" s="646">
        <v>11340000</v>
      </c>
      <c r="H106" s="648"/>
      <c r="I106" s="648"/>
    </row>
    <row r="107" spans="1:9" ht="12.75" customHeight="1">
      <c r="A107" s="643">
        <v>105</v>
      </c>
      <c r="B107" s="643" t="s">
        <v>523</v>
      </c>
      <c r="C107" s="643" t="s">
        <v>525</v>
      </c>
      <c r="D107" s="644" t="s">
        <v>213</v>
      </c>
      <c r="E107" s="645">
        <v>1110571312</v>
      </c>
      <c r="F107" s="645">
        <v>523</v>
      </c>
      <c r="G107" s="646">
        <v>11340000</v>
      </c>
      <c r="H107" s="648"/>
      <c r="I107" s="648"/>
    </row>
    <row r="108" spans="1:9" ht="12.75" customHeight="1">
      <c r="A108" s="643">
        <v>106</v>
      </c>
      <c r="B108" s="643" t="s">
        <v>526</v>
      </c>
      <c r="C108" s="643" t="s">
        <v>527</v>
      </c>
      <c r="D108" s="644" t="s">
        <v>191</v>
      </c>
      <c r="E108" s="645">
        <v>38362581</v>
      </c>
      <c r="F108" s="645">
        <v>167</v>
      </c>
      <c r="G108" s="646">
        <v>10411333</v>
      </c>
      <c r="H108" s="648"/>
      <c r="I108" s="648"/>
    </row>
    <row r="109" spans="1:9" ht="12.75" customHeight="1">
      <c r="A109" s="643">
        <v>107</v>
      </c>
      <c r="B109" s="643" t="s">
        <v>528</v>
      </c>
      <c r="C109" s="643" t="s">
        <v>529</v>
      </c>
      <c r="D109" s="644" t="s">
        <v>219</v>
      </c>
      <c r="E109" s="645">
        <v>93299951</v>
      </c>
      <c r="F109" s="645">
        <v>519</v>
      </c>
      <c r="G109" s="646">
        <v>4729366</v>
      </c>
      <c r="H109" s="648"/>
      <c r="I109" s="648"/>
    </row>
    <row r="110" spans="1:9" ht="12.75" customHeight="1">
      <c r="A110" s="643">
        <v>108</v>
      </c>
      <c r="B110" s="643" t="s">
        <v>528</v>
      </c>
      <c r="C110" s="643" t="s">
        <v>530</v>
      </c>
      <c r="D110" s="644" t="s">
        <v>196</v>
      </c>
      <c r="E110" s="645">
        <v>1125229145</v>
      </c>
      <c r="F110" s="645">
        <v>267</v>
      </c>
      <c r="G110" s="646">
        <v>3542500</v>
      </c>
      <c r="H110" s="648"/>
      <c r="I110" s="648"/>
    </row>
    <row r="111" spans="1:9" ht="12.75" customHeight="1">
      <c r="A111" s="643">
        <v>109</v>
      </c>
      <c r="B111" s="643" t="s">
        <v>528</v>
      </c>
      <c r="C111" s="643" t="s">
        <v>531</v>
      </c>
      <c r="D111" s="644" t="s">
        <v>200</v>
      </c>
      <c r="E111" s="645">
        <v>93359833</v>
      </c>
      <c r="F111" s="645">
        <v>269</v>
      </c>
      <c r="G111" s="646">
        <v>6597500</v>
      </c>
      <c r="H111" s="648"/>
      <c r="I111" s="648"/>
    </row>
    <row r="112" spans="1:9" ht="12.75" customHeight="1">
      <c r="A112" s="643">
        <v>110</v>
      </c>
      <c r="B112" s="643" t="s">
        <v>528</v>
      </c>
      <c r="C112" s="643" t="s">
        <v>533</v>
      </c>
      <c r="D112" s="644" t="s">
        <v>194</v>
      </c>
      <c r="E112" s="645">
        <v>93207516</v>
      </c>
      <c r="F112" s="645">
        <v>268</v>
      </c>
      <c r="G112" s="646">
        <v>9667666</v>
      </c>
      <c r="H112" s="648"/>
      <c r="I112" s="648"/>
    </row>
    <row r="113" spans="1:10" ht="12.75" customHeight="1">
      <c r="A113" s="643">
        <v>111</v>
      </c>
      <c r="B113" s="643" t="s">
        <v>528</v>
      </c>
      <c r="C113" s="643" t="s">
        <v>534</v>
      </c>
      <c r="D113" s="644" t="s">
        <v>203</v>
      </c>
      <c r="E113" s="645">
        <v>1110557839</v>
      </c>
      <c r="F113" s="645">
        <v>270</v>
      </c>
      <c r="G113" s="646">
        <v>7583333</v>
      </c>
      <c r="H113" s="648"/>
      <c r="I113" s="648"/>
    </row>
    <row r="114" spans="1:10" ht="12.75" customHeight="1">
      <c r="A114" s="643">
        <v>112</v>
      </c>
      <c r="B114" s="643" t="s">
        <v>528</v>
      </c>
      <c r="C114" s="643" t="s">
        <v>535</v>
      </c>
      <c r="D114" s="644" t="s">
        <v>272</v>
      </c>
      <c r="E114" s="645">
        <v>1193101790</v>
      </c>
      <c r="F114" s="645">
        <v>1135</v>
      </c>
      <c r="G114" s="646">
        <v>5354000</v>
      </c>
      <c r="H114" s="648"/>
      <c r="I114" s="648"/>
    </row>
    <row r="115" spans="1:10" ht="12.75" customHeight="1">
      <c r="A115" s="643">
        <v>113</v>
      </c>
      <c r="B115" s="643" t="s">
        <v>528</v>
      </c>
      <c r="C115" s="643" t="s">
        <v>536</v>
      </c>
      <c r="D115" s="644" t="s">
        <v>189</v>
      </c>
      <c r="E115" s="645">
        <v>1110530188</v>
      </c>
      <c r="F115" s="645">
        <v>2776</v>
      </c>
      <c r="G115" s="646">
        <v>14816666</v>
      </c>
      <c r="H115" s="648"/>
      <c r="I115" s="648"/>
    </row>
    <row r="116" spans="1:10" ht="12.75" customHeight="1">
      <c r="A116" s="643">
        <v>114</v>
      </c>
      <c r="B116" s="643" t="s">
        <v>537</v>
      </c>
      <c r="C116" s="643" t="s">
        <v>538</v>
      </c>
      <c r="D116" s="644" t="s">
        <v>539</v>
      </c>
      <c r="E116" s="645">
        <v>1152696557</v>
      </c>
      <c r="F116" s="645">
        <v>2781</v>
      </c>
      <c r="G116" s="646">
        <v>12600000</v>
      </c>
      <c r="H116" s="648"/>
      <c r="I116" s="648"/>
    </row>
    <row r="117" spans="1:10" ht="12.75" customHeight="1">
      <c r="A117" s="643">
        <v>115</v>
      </c>
      <c r="B117" s="643" t="s">
        <v>537</v>
      </c>
      <c r="C117" s="643" t="s">
        <v>540</v>
      </c>
      <c r="D117" s="644" t="s">
        <v>541</v>
      </c>
      <c r="E117" s="645">
        <v>38260360</v>
      </c>
      <c r="F117" s="645">
        <v>2782</v>
      </c>
      <c r="G117" s="646">
        <v>14129666</v>
      </c>
      <c r="H117" s="648"/>
      <c r="I117" s="648"/>
      <c r="J117" s="649">
        <v>405365030</v>
      </c>
    </row>
    <row r="118" spans="1:10" ht="12.75" customHeight="1">
      <c r="A118" s="643">
        <v>116</v>
      </c>
      <c r="B118" s="643" t="s">
        <v>542</v>
      </c>
      <c r="C118" s="643" t="s">
        <v>543</v>
      </c>
      <c r="D118" s="644" t="s">
        <v>258</v>
      </c>
      <c r="E118" s="645">
        <v>93399898</v>
      </c>
      <c r="F118" s="645">
        <v>1008</v>
      </c>
      <c r="G118" s="646">
        <v>7200000</v>
      </c>
      <c r="H118" s="648"/>
      <c r="I118" s="648"/>
      <c r="J118" s="649">
        <f>J117-H94</f>
        <v>405038030</v>
      </c>
    </row>
    <row r="119" spans="1:10" ht="12.75" customHeight="1">
      <c r="A119" s="643">
        <v>117</v>
      </c>
      <c r="B119" s="643" t="s">
        <v>542</v>
      </c>
      <c r="C119" s="643" t="s">
        <v>544</v>
      </c>
      <c r="D119" s="644" t="s">
        <v>262</v>
      </c>
      <c r="E119" s="645">
        <v>1110458282</v>
      </c>
      <c r="F119" s="645">
        <v>1052</v>
      </c>
      <c r="G119" s="646">
        <v>5800000</v>
      </c>
      <c r="H119" s="648"/>
      <c r="I119" s="648"/>
    </row>
    <row r="120" spans="1:10" ht="12.75" customHeight="1">
      <c r="A120" s="643">
        <v>118</v>
      </c>
      <c r="B120" s="643"/>
      <c r="C120" s="643"/>
      <c r="D120" s="644"/>
      <c r="E120" s="645"/>
      <c r="F120" s="645"/>
      <c r="G120" s="646"/>
      <c r="H120" s="648"/>
      <c r="I120" s="648"/>
    </row>
    <row r="121" spans="1:10" ht="12.75" customHeight="1">
      <c r="A121" s="643">
        <v>119</v>
      </c>
      <c r="B121" s="643"/>
      <c r="C121" s="643"/>
      <c r="D121" s="644"/>
      <c r="E121" s="645"/>
      <c r="F121" s="645"/>
      <c r="G121" s="646"/>
      <c r="H121" s="648"/>
      <c r="I121" s="648"/>
    </row>
    <row r="122" spans="1:10" ht="12.75" customHeight="1">
      <c r="A122" s="643">
        <v>120</v>
      </c>
      <c r="B122" s="643"/>
      <c r="C122" s="643"/>
      <c r="D122" s="644"/>
      <c r="E122" s="645"/>
      <c r="F122" s="645"/>
      <c r="G122" s="646"/>
      <c r="H122" s="648"/>
      <c r="I122" s="648"/>
    </row>
    <row r="123" spans="1:10" ht="12.75" customHeight="1">
      <c r="G123" s="650"/>
      <c r="I123" s="638"/>
    </row>
    <row r="124" spans="1:10">
      <c r="G124" s="651">
        <f>SUM(G3:G123)</f>
        <v>2151369729</v>
      </c>
      <c r="H124" s="651">
        <f>SUM(H3:H123)</f>
        <v>9263450</v>
      </c>
    </row>
    <row r="125" spans="1:10">
      <c r="G125" s="651"/>
      <c r="H125" s="638" t="s">
        <v>447</v>
      </c>
    </row>
    <row r="126" spans="1:10">
      <c r="G126" s="651">
        <f>G124-H124</f>
        <v>2142106279</v>
      </c>
      <c r="H126" s="638" t="s">
        <v>448</v>
      </c>
    </row>
    <row r="128" spans="1:10">
      <c r="A128" s="640" t="s">
        <v>160</v>
      </c>
      <c r="B128" s="641" t="s">
        <v>159</v>
      </c>
      <c r="C128" s="641" t="s">
        <v>13</v>
      </c>
      <c r="D128" s="641" t="s">
        <v>162</v>
      </c>
      <c r="E128" s="640" t="s">
        <v>163</v>
      </c>
      <c r="F128" s="640" t="s">
        <v>161</v>
      </c>
      <c r="G128" s="642" t="s">
        <v>14</v>
      </c>
      <c r="H128" s="642" t="s">
        <v>164</v>
      </c>
      <c r="I128" s="642" t="s">
        <v>165</v>
      </c>
    </row>
    <row r="129" spans="1:9" s="638" customFormat="1" ht="63.75" customHeight="1">
      <c r="A129" s="644">
        <v>1</v>
      </c>
      <c r="B129" s="644" t="s">
        <v>185</v>
      </c>
      <c r="C129" s="644" t="s">
        <v>273</v>
      </c>
      <c r="D129" s="644" t="s">
        <v>276</v>
      </c>
      <c r="E129" s="652">
        <v>800249860</v>
      </c>
      <c r="F129" s="652">
        <v>0</v>
      </c>
      <c r="G129" s="653">
        <v>22014981</v>
      </c>
      <c r="H129" s="654" t="s">
        <v>281</v>
      </c>
      <c r="I129" s="654" t="s">
        <v>283</v>
      </c>
    </row>
    <row r="130" spans="1:9" s="638" customFormat="1" ht="63.75">
      <c r="A130" s="644">
        <v>2</v>
      </c>
      <c r="B130" s="644" t="s">
        <v>185</v>
      </c>
      <c r="C130" s="644" t="s">
        <v>274</v>
      </c>
      <c r="D130" s="644" t="s">
        <v>276</v>
      </c>
      <c r="E130" s="652">
        <v>800249860</v>
      </c>
      <c r="F130" s="652">
        <v>0</v>
      </c>
      <c r="G130" s="653">
        <v>11094442</v>
      </c>
      <c r="H130" s="654"/>
      <c r="I130" s="654"/>
    </row>
    <row r="131" spans="1:9" s="638" customFormat="1" ht="63.75">
      <c r="A131" s="644">
        <v>3</v>
      </c>
      <c r="B131" s="644" t="s">
        <v>241</v>
      </c>
      <c r="C131" s="644" t="s">
        <v>275</v>
      </c>
      <c r="D131" s="644" t="s">
        <v>276</v>
      </c>
      <c r="E131" s="652">
        <v>800249860</v>
      </c>
      <c r="F131" s="652">
        <v>0</v>
      </c>
      <c r="G131" s="653">
        <v>10947329</v>
      </c>
      <c r="H131" s="654"/>
      <c r="I131" s="654"/>
    </row>
    <row r="132" spans="1:9" s="638" customFormat="1" ht="63.75">
      <c r="A132" s="644">
        <v>4</v>
      </c>
      <c r="B132" s="644" t="s">
        <v>300</v>
      </c>
      <c r="C132" s="644" t="s">
        <v>302</v>
      </c>
      <c r="D132" s="644" t="s">
        <v>276</v>
      </c>
      <c r="E132" s="652">
        <v>800249860</v>
      </c>
      <c r="F132" s="652"/>
      <c r="G132" s="653">
        <v>11546937</v>
      </c>
      <c r="H132" s="654"/>
      <c r="I132" s="654"/>
    </row>
    <row r="133" spans="1:9" s="638" customFormat="1" ht="63.75">
      <c r="A133" s="644">
        <v>5</v>
      </c>
      <c r="B133" s="644" t="s">
        <v>301</v>
      </c>
      <c r="C133" s="644" t="s">
        <v>303</v>
      </c>
      <c r="D133" s="644" t="s">
        <v>276</v>
      </c>
      <c r="E133" s="652">
        <v>800249860</v>
      </c>
      <c r="F133" s="652"/>
      <c r="G133" s="653">
        <v>11702842</v>
      </c>
      <c r="H133" s="654"/>
      <c r="I133" s="654"/>
    </row>
    <row r="134" spans="1:9" s="638" customFormat="1" ht="63.75">
      <c r="A134" s="644">
        <v>6</v>
      </c>
      <c r="B134" s="644" t="s">
        <v>465</v>
      </c>
      <c r="C134" s="644" t="s">
        <v>545</v>
      </c>
      <c r="D134" s="644" t="s">
        <v>276</v>
      </c>
      <c r="E134" s="652">
        <v>800249860</v>
      </c>
      <c r="F134" s="652"/>
      <c r="G134" s="653">
        <v>21510644</v>
      </c>
      <c r="H134" s="654"/>
      <c r="I134" s="654"/>
    </row>
    <row r="135" spans="1:9" s="638" customFormat="1" ht="63.75">
      <c r="A135" s="644">
        <v>7</v>
      </c>
      <c r="B135" s="644" t="s">
        <v>546</v>
      </c>
      <c r="C135" s="644" t="s">
        <v>547</v>
      </c>
      <c r="D135" s="644" t="s">
        <v>276</v>
      </c>
      <c r="E135" s="652">
        <v>800249860</v>
      </c>
      <c r="F135" s="652"/>
      <c r="G135" s="653">
        <v>11916642</v>
      </c>
      <c r="H135" s="654"/>
      <c r="I135" s="654"/>
    </row>
    <row r="136" spans="1:9" s="638" customFormat="1" ht="76.5">
      <c r="A136" s="644">
        <v>8</v>
      </c>
      <c r="B136" s="644" t="s">
        <v>455</v>
      </c>
      <c r="C136" s="644" t="s">
        <v>548</v>
      </c>
      <c r="D136" s="644" t="s">
        <v>276</v>
      </c>
      <c r="E136" s="652">
        <v>800249860</v>
      </c>
      <c r="F136" s="652"/>
      <c r="G136" s="653">
        <v>27919412</v>
      </c>
      <c r="H136" s="654"/>
      <c r="I136" s="654"/>
    </row>
    <row r="137" spans="1:9" s="638" customFormat="1" ht="63.75">
      <c r="A137" s="644">
        <v>9</v>
      </c>
      <c r="B137" s="644" t="s">
        <v>549</v>
      </c>
      <c r="C137" s="644" t="s">
        <v>550</v>
      </c>
      <c r="D137" s="644" t="s">
        <v>276</v>
      </c>
      <c r="E137" s="652">
        <v>800249860</v>
      </c>
      <c r="F137" s="652"/>
      <c r="G137" s="653">
        <v>12487083</v>
      </c>
      <c r="H137" s="654"/>
      <c r="I137" s="654"/>
    </row>
    <row r="138" spans="1:9" s="638" customFormat="1">
      <c r="A138" s="644">
        <v>10</v>
      </c>
      <c r="B138" s="644"/>
      <c r="C138" s="644"/>
      <c r="D138" s="644"/>
      <c r="E138" s="652"/>
      <c r="F138" s="652"/>
      <c r="G138" s="653"/>
      <c r="H138" s="654"/>
      <c r="I138" s="654"/>
    </row>
    <row r="139" spans="1:9" s="638" customFormat="1">
      <c r="A139" s="644">
        <v>11</v>
      </c>
      <c r="B139" s="644"/>
      <c r="C139" s="644"/>
      <c r="D139" s="644"/>
      <c r="E139" s="652"/>
      <c r="F139" s="652"/>
      <c r="G139" s="653"/>
      <c r="H139" s="654"/>
      <c r="I139" s="654"/>
    </row>
    <row r="140" spans="1:9">
      <c r="A140" s="654" t="s">
        <v>277</v>
      </c>
      <c r="B140" s="654"/>
      <c r="C140" s="654"/>
      <c r="D140" s="654"/>
      <c r="E140" s="654"/>
      <c r="F140" s="654"/>
      <c r="G140" s="655">
        <f>SUM(G129:G139)</f>
        <v>141140312</v>
      </c>
    </row>
    <row r="142" spans="1:9" ht="63.75">
      <c r="A142" s="643"/>
      <c r="B142" s="643" t="s">
        <v>278</v>
      </c>
      <c r="C142" s="644" t="s">
        <v>279</v>
      </c>
      <c r="D142" s="644" t="s">
        <v>280</v>
      </c>
      <c r="E142" s="645">
        <v>900887852</v>
      </c>
      <c r="F142" s="645">
        <v>4306</v>
      </c>
      <c r="G142" s="646">
        <v>99996400</v>
      </c>
      <c r="H142" s="644" t="s">
        <v>281</v>
      </c>
      <c r="I142" s="644" t="s">
        <v>282</v>
      </c>
    </row>
    <row r="143" spans="1:9" s="638" customFormat="1" ht="102">
      <c r="A143" s="644"/>
      <c r="B143" s="644" t="s">
        <v>192</v>
      </c>
      <c r="C143" s="644" t="s">
        <v>197</v>
      </c>
      <c r="D143" s="644" t="s">
        <v>198</v>
      </c>
      <c r="E143" s="652">
        <v>14272785</v>
      </c>
      <c r="F143" s="652">
        <v>281</v>
      </c>
      <c r="G143" s="653">
        <v>26460000</v>
      </c>
      <c r="H143" s="644" t="s">
        <v>286</v>
      </c>
      <c r="I143" s="644" t="s">
        <v>287</v>
      </c>
    </row>
    <row r="144" spans="1:9" s="638" customFormat="1" ht="25.5">
      <c r="A144" s="644"/>
      <c r="B144" s="643" t="s">
        <v>528</v>
      </c>
      <c r="C144" s="643" t="s">
        <v>532</v>
      </c>
      <c r="D144" s="644" t="s">
        <v>198</v>
      </c>
      <c r="E144" s="645">
        <v>14272785</v>
      </c>
      <c r="F144" s="645">
        <v>281</v>
      </c>
      <c r="G144" s="646">
        <v>8190000</v>
      </c>
      <c r="H144" s="644"/>
      <c r="I144" s="644"/>
    </row>
    <row r="145" spans="1:9" s="638" customFormat="1" ht="102">
      <c r="A145" s="644"/>
      <c r="B145" s="644" t="s">
        <v>344</v>
      </c>
      <c r="C145" s="644" t="s">
        <v>440</v>
      </c>
      <c r="D145" s="644" t="s">
        <v>441</v>
      </c>
      <c r="E145" s="652">
        <v>1110579318</v>
      </c>
      <c r="F145" s="652">
        <v>1844</v>
      </c>
      <c r="G145" s="653">
        <v>27466666</v>
      </c>
      <c r="H145" s="644" t="s">
        <v>284</v>
      </c>
      <c r="I145" s="644" t="s">
        <v>285</v>
      </c>
    </row>
    <row r="146" spans="1:9" s="638" customFormat="1" ht="102">
      <c r="A146" s="644"/>
      <c r="B146" s="644" t="s">
        <v>207</v>
      </c>
      <c r="C146" s="644" t="s">
        <v>214</v>
      </c>
      <c r="D146" s="644" t="s">
        <v>215</v>
      </c>
      <c r="E146" s="652">
        <v>1110577150</v>
      </c>
      <c r="F146" s="652">
        <v>520</v>
      </c>
      <c r="G146" s="653">
        <v>21315000</v>
      </c>
      <c r="H146" s="644" t="s">
        <v>284</v>
      </c>
      <c r="I146" s="644" t="s">
        <v>285</v>
      </c>
    </row>
    <row r="147" spans="1:9" ht="48">
      <c r="B147" s="656" t="s">
        <v>317</v>
      </c>
      <c r="C147" s="657" t="s">
        <v>318</v>
      </c>
      <c r="D147" s="644" t="s">
        <v>319</v>
      </c>
      <c r="E147" s="656">
        <v>830122566</v>
      </c>
      <c r="F147" s="656">
        <v>0</v>
      </c>
      <c r="G147" s="653">
        <v>38317104</v>
      </c>
      <c r="H147" s="644"/>
      <c r="I147" s="644"/>
    </row>
    <row r="148" spans="1:9" ht="76.5">
      <c r="G148" s="653">
        <f>G147*0.5</f>
        <v>19158552</v>
      </c>
      <c r="H148" s="644" t="s">
        <v>450</v>
      </c>
      <c r="I148" s="644" t="s">
        <v>88</v>
      </c>
    </row>
    <row r="149" spans="1:9" ht="89.25">
      <c r="G149" s="653">
        <f>G147*0.5</f>
        <v>19158552</v>
      </c>
      <c r="H149" s="644" t="s">
        <v>451</v>
      </c>
      <c r="I149" s="644" t="s">
        <v>94</v>
      </c>
    </row>
    <row r="150" spans="1:9" ht="48">
      <c r="B150" s="656" t="s">
        <v>551</v>
      </c>
      <c r="C150" s="657" t="s">
        <v>552</v>
      </c>
      <c r="D150" s="644" t="s">
        <v>553</v>
      </c>
      <c r="E150" s="656">
        <v>900957088</v>
      </c>
      <c r="F150" s="656">
        <v>2333</v>
      </c>
      <c r="G150" s="653">
        <v>100000000</v>
      </c>
    </row>
    <row r="151" spans="1:9" ht="48">
      <c r="B151" s="656" t="s">
        <v>551</v>
      </c>
      <c r="C151" s="657" t="s">
        <v>552</v>
      </c>
      <c r="D151" s="644" t="s">
        <v>553</v>
      </c>
      <c r="E151" s="656">
        <v>900957088</v>
      </c>
      <c r="F151" s="656">
        <v>2333</v>
      </c>
      <c r="G151" s="653">
        <v>250000000</v>
      </c>
    </row>
  </sheetData>
  <mergeCells count="4">
    <mergeCell ref="A1:D1"/>
    <mergeCell ref="A140:F140"/>
    <mergeCell ref="H129:H139"/>
    <mergeCell ref="I129:I139"/>
  </mergeCells>
  <pageMargins left="0.7" right="0.7"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6"/>
  <sheetViews>
    <sheetView tabSelected="1" view="pageBreakPreview" topLeftCell="D13" zoomScale="71" zoomScaleNormal="71" zoomScaleSheetLayoutView="71" workbookViewId="0">
      <selection activeCell="H25" sqref="H25"/>
    </sheetView>
  </sheetViews>
  <sheetFormatPr baseColWidth="10" defaultRowHeight="15"/>
  <cols>
    <col min="1" max="1" width="3.5703125" style="378" customWidth="1"/>
    <col min="2" max="2" width="83.5703125" style="378" customWidth="1"/>
    <col min="3" max="3" width="10.28515625" style="378" customWidth="1"/>
    <col min="4" max="4" width="17.7109375" style="378" customWidth="1"/>
    <col min="5" max="5" width="10.85546875" style="378" customWidth="1"/>
    <col min="6" max="6" width="22.42578125" style="378" customWidth="1"/>
    <col min="7" max="7" width="20.42578125" style="378" bestFit="1" customWidth="1"/>
    <col min="8" max="8" width="7.5703125" style="378" bestFit="1" customWidth="1"/>
    <col min="9" max="9" width="15.140625" style="378" bestFit="1" customWidth="1"/>
    <col min="10" max="10" width="14.7109375" style="378" customWidth="1"/>
    <col min="11" max="11" width="13.85546875" style="816" customWidth="1"/>
    <col min="12" max="12" width="15.28515625" style="816" customWidth="1"/>
    <col min="13" max="13" width="10.5703125" style="378" customWidth="1"/>
    <col min="14" max="14" width="16.28515625" style="378" customWidth="1"/>
    <col min="15" max="15" width="13.28515625" style="378" customWidth="1"/>
    <col min="16" max="16" width="3.28515625" style="378" customWidth="1"/>
    <col min="17" max="17" width="11.42578125" style="378"/>
    <col min="18" max="18" width="14.42578125" style="378" customWidth="1"/>
    <col min="19" max="19" width="18.5703125" style="378" customWidth="1"/>
    <col min="20" max="20" width="33.85546875" style="378" customWidth="1"/>
    <col min="21" max="21" width="12.5703125" style="378" hidden="1" customWidth="1"/>
    <col min="22" max="22" width="24.28515625" style="378" customWidth="1"/>
    <col min="23" max="23" width="22.5703125" style="378" customWidth="1"/>
    <col min="24" max="25" width="11.42578125" style="378"/>
    <col min="26" max="26" width="16.85546875" style="378" customWidth="1"/>
    <col min="27" max="27" width="11.42578125" style="378"/>
    <col min="28" max="28" width="30.140625" style="378" customWidth="1"/>
    <col min="29" max="29" width="15.42578125" style="378" customWidth="1"/>
    <col min="30" max="30" width="15.85546875" style="378" customWidth="1"/>
    <col min="31" max="31" width="24.42578125" style="378" customWidth="1"/>
    <col min="32" max="32" width="17.140625" style="378" customWidth="1"/>
    <col min="33" max="16384" width="11.42578125" style="378"/>
  </cols>
  <sheetData>
    <row r="1" spans="1:26" ht="23.25" customHeight="1">
      <c r="A1" s="658"/>
      <c r="B1" s="659"/>
      <c r="C1" s="660" t="s">
        <v>556</v>
      </c>
      <c r="D1" s="661"/>
      <c r="E1" s="661"/>
      <c r="F1" s="661"/>
      <c r="G1" s="661"/>
      <c r="H1" s="661"/>
      <c r="I1" s="662"/>
      <c r="J1" s="663" t="s">
        <v>557</v>
      </c>
      <c r="K1" s="664"/>
      <c r="L1" s="664"/>
      <c r="M1" s="665"/>
      <c r="N1" s="666"/>
      <c r="O1" s="667"/>
      <c r="P1" s="668"/>
    </row>
    <row r="2" spans="1:26" ht="24.75" customHeight="1">
      <c r="A2" s="372"/>
      <c r="B2" s="669"/>
      <c r="C2" s="357"/>
      <c r="D2" s="358"/>
      <c r="E2" s="358"/>
      <c r="F2" s="358"/>
      <c r="G2" s="358"/>
      <c r="H2" s="358"/>
      <c r="I2" s="359"/>
      <c r="J2" s="348" t="s">
        <v>558</v>
      </c>
      <c r="K2" s="349"/>
      <c r="L2" s="349"/>
      <c r="M2" s="350"/>
      <c r="N2" s="360"/>
      <c r="O2" s="670"/>
      <c r="P2" s="671"/>
    </row>
    <row r="3" spans="1:26" ht="25.5" customHeight="1">
      <c r="A3" s="372"/>
      <c r="B3" s="669"/>
      <c r="C3" s="345" t="s">
        <v>559</v>
      </c>
      <c r="D3" s="346"/>
      <c r="E3" s="346"/>
      <c r="F3" s="346"/>
      <c r="G3" s="346"/>
      <c r="H3" s="346"/>
      <c r="I3" s="347"/>
      <c r="J3" s="348" t="s">
        <v>560</v>
      </c>
      <c r="K3" s="349"/>
      <c r="L3" s="349"/>
      <c r="M3" s="350"/>
      <c r="N3" s="360"/>
      <c r="O3" s="670"/>
      <c r="P3" s="671"/>
    </row>
    <row r="4" spans="1:26" ht="17.25" customHeight="1">
      <c r="A4" s="372"/>
      <c r="B4" s="672"/>
      <c r="C4" s="357"/>
      <c r="D4" s="358"/>
      <c r="E4" s="358"/>
      <c r="F4" s="358"/>
      <c r="G4" s="358"/>
      <c r="H4" s="358"/>
      <c r="I4" s="359"/>
      <c r="J4" s="348" t="s">
        <v>561</v>
      </c>
      <c r="K4" s="349"/>
      <c r="L4" s="349"/>
      <c r="M4" s="350"/>
      <c r="N4" s="364"/>
      <c r="O4" s="673"/>
      <c r="P4" s="671"/>
    </row>
    <row r="5" spans="1:26" ht="15" customHeight="1">
      <c r="A5" s="372"/>
      <c r="B5" s="674"/>
      <c r="C5" s="366"/>
      <c r="D5" s="366"/>
      <c r="E5" s="366"/>
      <c r="F5" s="366"/>
      <c r="G5" s="366"/>
      <c r="H5" s="366"/>
      <c r="I5" s="366"/>
      <c r="J5" s="366"/>
      <c r="K5" s="366"/>
      <c r="L5" s="366"/>
      <c r="M5" s="366"/>
      <c r="N5" s="366"/>
      <c r="O5" s="670"/>
      <c r="P5" s="675"/>
    </row>
    <row r="6" spans="1:26" ht="27" customHeight="1">
      <c r="A6" s="372"/>
      <c r="B6" s="368" t="s">
        <v>153</v>
      </c>
      <c r="C6" s="349"/>
      <c r="D6" s="349"/>
      <c r="E6" s="349"/>
      <c r="F6" s="349"/>
      <c r="G6" s="349"/>
      <c r="H6" s="349"/>
      <c r="I6" s="349"/>
      <c r="J6" s="349"/>
      <c r="K6" s="349"/>
      <c r="L6" s="349"/>
      <c r="M6" s="349"/>
      <c r="N6" s="349"/>
      <c r="O6" s="369"/>
      <c r="P6" s="377"/>
      <c r="R6" s="676"/>
      <c r="S6" s="676"/>
      <c r="T6" s="676"/>
      <c r="U6" s="676"/>
      <c r="V6" s="676"/>
    </row>
    <row r="7" spans="1:26" ht="24.75" customHeight="1">
      <c r="A7" s="372"/>
      <c r="B7" s="373" t="s">
        <v>155</v>
      </c>
      <c r="C7" s="374" t="s">
        <v>555</v>
      </c>
      <c r="D7" s="375"/>
      <c r="E7" s="375"/>
      <c r="F7" s="375"/>
      <c r="G7" s="375"/>
      <c r="H7" s="375"/>
      <c r="I7" s="375"/>
      <c r="J7" s="375"/>
      <c r="K7" s="375"/>
      <c r="L7" s="375"/>
      <c r="M7" s="375"/>
      <c r="N7" s="375"/>
      <c r="O7" s="376"/>
      <c r="P7" s="377"/>
      <c r="R7" s="379"/>
      <c r="S7" s="379"/>
      <c r="T7" s="379"/>
      <c r="U7" s="379"/>
      <c r="V7" s="379"/>
    </row>
    <row r="8" spans="1:26" ht="15.75">
      <c r="A8" s="372"/>
      <c r="B8" s="677" t="s">
        <v>6</v>
      </c>
      <c r="C8" s="381" t="s">
        <v>55</v>
      </c>
      <c r="D8" s="381"/>
      <c r="E8" s="381"/>
      <c r="F8" s="381"/>
      <c r="G8" s="381"/>
      <c r="H8" s="678" t="s">
        <v>579</v>
      </c>
      <c r="I8" s="679"/>
      <c r="J8" s="680"/>
      <c r="K8" s="385" t="s">
        <v>9</v>
      </c>
      <c r="L8" s="386"/>
      <c r="M8" s="386"/>
      <c r="N8" s="386"/>
      <c r="O8" s="681"/>
      <c r="P8" s="377"/>
      <c r="R8" s="682"/>
      <c r="S8" s="683"/>
      <c r="T8" s="683"/>
      <c r="U8" s="683"/>
      <c r="V8" s="682"/>
      <c r="X8" s="684"/>
      <c r="Y8" s="684"/>
    </row>
    <row r="9" spans="1:26" ht="41.25" customHeight="1">
      <c r="A9" s="372"/>
      <c r="B9" s="685" t="s">
        <v>10</v>
      </c>
      <c r="C9" s="381" t="s">
        <v>56</v>
      </c>
      <c r="D9" s="381"/>
      <c r="E9" s="381"/>
      <c r="F9" s="381"/>
      <c r="G9" s="381"/>
      <c r="H9" s="686"/>
      <c r="I9" s="687"/>
      <c r="J9" s="688"/>
      <c r="K9" s="395" t="s">
        <v>12</v>
      </c>
      <c r="L9" s="396" t="s">
        <v>13</v>
      </c>
      <c r="M9" s="396"/>
      <c r="N9" s="396"/>
      <c r="O9" s="689" t="s">
        <v>14</v>
      </c>
      <c r="P9" s="377"/>
      <c r="R9" s="690"/>
      <c r="S9" s="691"/>
      <c r="T9" s="691"/>
      <c r="U9" s="691"/>
      <c r="V9" s="399"/>
      <c r="X9" s="692"/>
      <c r="Y9" s="693"/>
      <c r="Z9" s="694"/>
    </row>
    <row r="10" spans="1:26" ht="42" customHeight="1">
      <c r="A10" s="372"/>
      <c r="B10" s="695" t="s">
        <v>15</v>
      </c>
      <c r="C10" s="696" t="s">
        <v>116</v>
      </c>
      <c r="D10" s="696"/>
      <c r="E10" s="696"/>
      <c r="F10" s="696"/>
      <c r="G10" s="696"/>
      <c r="H10" s="686"/>
      <c r="I10" s="687"/>
      <c r="J10" s="688"/>
      <c r="K10" s="405" t="s">
        <v>117</v>
      </c>
      <c r="L10" s="406"/>
      <c r="M10" s="406"/>
      <c r="N10" s="406"/>
      <c r="O10" s="697"/>
      <c r="P10" s="377"/>
      <c r="R10" s="690"/>
      <c r="S10" s="691"/>
      <c r="T10" s="691"/>
      <c r="U10" s="691"/>
      <c r="V10" s="399"/>
      <c r="X10" s="692"/>
      <c r="Y10" s="693"/>
      <c r="Z10" s="694"/>
    </row>
    <row r="11" spans="1:26" ht="52.5" customHeight="1">
      <c r="A11" s="372"/>
      <c r="B11" s="698" t="s">
        <v>17</v>
      </c>
      <c r="C11" s="696" t="s">
        <v>118</v>
      </c>
      <c r="D11" s="696"/>
      <c r="E11" s="696"/>
      <c r="F11" s="696"/>
      <c r="G11" s="696"/>
      <c r="H11" s="686"/>
      <c r="I11" s="687"/>
      <c r="J11" s="688"/>
      <c r="K11" s="408"/>
      <c r="L11" s="409"/>
      <c r="M11" s="409"/>
      <c r="N11" s="409"/>
      <c r="O11" s="699"/>
      <c r="P11" s="377"/>
      <c r="R11" s="690"/>
      <c r="S11" s="700"/>
      <c r="T11" s="700"/>
      <c r="U11" s="700"/>
      <c r="V11" s="399"/>
      <c r="X11" s="692"/>
      <c r="Y11" s="693"/>
      <c r="Z11" s="694"/>
    </row>
    <row r="12" spans="1:26" ht="22.5" customHeight="1">
      <c r="A12" s="372"/>
      <c r="B12" s="701" t="s">
        <v>19</v>
      </c>
      <c r="C12" s="702">
        <v>2020730010062</v>
      </c>
      <c r="D12" s="702"/>
      <c r="E12" s="702"/>
      <c r="F12" s="702"/>
      <c r="G12" s="702"/>
      <c r="H12" s="686"/>
      <c r="I12" s="687"/>
      <c r="J12" s="688"/>
      <c r="K12" s="408"/>
      <c r="L12" s="409"/>
      <c r="M12" s="409"/>
      <c r="N12" s="409"/>
      <c r="O12" s="699"/>
      <c r="P12" s="377"/>
      <c r="R12" s="690"/>
      <c r="S12" s="700"/>
      <c r="T12" s="700"/>
      <c r="U12" s="700"/>
      <c r="V12" s="399"/>
      <c r="X12" s="692"/>
      <c r="Y12" s="693"/>
      <c r="Z12" s="694"/>
    </row>
    <row r="13" spans="1:26" ht="24" customHeight="1" thickBot="1">
      <c r="A13" s="372"/>
      <c r="B13" s="703" t="s">
        <v>580</v>
      </c>
      <c r="C13" s="704"/>
      <c r="D13" s="704"/>
      <c r="E13" s="704"/>
      <c r="F13" s="704"/>
      <c r="G13" s="704"/>
      <c r="H13" s="705"/>
      <c r="I13" s="706"/>
      <c r="J13" s="707"/>
      <c r="K13" s="419"/>
      <c r="L13" s="420"/>
      <c r="M13" s="420"/>
      <c r="N13" s="420"/>
      <c r="O13" s="708"/>
      <c r="P13" s="377"/>
      <c r="R13" s="709"/>
      <c r="S13" s="691"/>
      <c r="T13" s="691"/>
      <c r="U13" s="700"/>
      <c r="V13" s="399"/>
      <c r="W13" s="710"/>
      <c r="X13" s="692"/>
      <c r="Y13" s="693"/>
      <c r="Z13" s="694"/>
    </row>
    <row r="14" spans="1:26" ht="23.25" customHeight="1">
      <c r="A14" s="372"/>
      <c r="B14" s="711" t="s">
        <v>20</v>
      </c>
      <c r="C14" s="712" t="s">
        <v>565</v>
      </c>
      <c r="D14" s="713" t="s">
        <v>22</v>
      </c>
      <c r="E14" s="713" t="s">
        <v>23</v>
      </c>
      <c r="F14" s="713" t="s">
        <v>24</v>
      </c>
      <c r="G14" s="714" t="s">
        <v>25</v>
      </c>
      <c r="H14" s="715"/>
      <c r="I14" s="715"/>
      <c r="J14" s="716"/>
      <c r="K14" s="717" t="s">
        <v>26</v>
      </c>
      <c r="L14" s="717"/>
      <c r="M14" s="718" t="s">
        <v>27</v>
      </c>
      <c r="N14" s="718"/>
      <c r="O14" s="719"/>
      <c r="P14" s="675"/>
      <c r="R14" s="720"/>
      <c r="S14" s="721"/>
      <c r="T14" s="721"/>
      <c r="V14" s="399"/>
      <c r="X14" s="692"/>
      <c r="Y14" s="693"/>
      <c r="Z14" s="694"/>
    </row>
    <row r="15" spans="1:26" ht="18.75" customHeight="1">
      <c r="A15" s="372"/>
      <c r="B15" s="722"/>
      <c r="C15" s="723"/>
      <c r="D15" s="723"/>
      <c r="E15" s="723"/>
      <c r="F15" s="723"/>
      <c r="G15" s="724"/>
      <c r="H15" s="725"/>
      <c r="I15" s="725"/>
      <c r="J15" s="726"/>
      <c r="K15" s="723"/>
      <c r="L15" s="723"/>
      <c r="M15" s="723" t="s">
        <v>28</v>
      </c>
      <c r="N15" s="723" t="s">
        <v>29</v>
      </c>
      <c r="O15" s="727" t="s">
        <v>30</v>
      </c>
      <c r="P15" s="675"/>
      <c r="R15" s="710"/>
      <c r="S15" s="721"/>
      <c r="T15" s="721"/>
      <c r="V15" s="693"/>
      <c r="X15" s="692"/>
      <c r="Y15" s="693"/>
      <c r="Z15" s="694"/>
    </row>
    <row r="16" spans="1:26" ht="28.5" customHeight="1" thickBot="1">
      <c r="A16" s="372"/>
      <c r="B16" s="728"/>
      <c r="C16" s="729"/>
      <c r="D16" s="729"/>
      <c r="E16" s="729"/>
      <c r="F16" s="729"/>
      <c r="G16" s="730" t="s">
        <v>31</v>
      </c>
      <c r="H16" s="730" t="s">
        <v>32</v>
      </c>
      <c r="I16" s="730" t="s">
        <v>33</v>
      </c>
      <c r="J16" s="445" t="s">
        <v>34</v>
      </c>
      <c r="K16" s="730" t="s">
        <v>35</v>
      </c>
      <c r="L16" s="731" t="s">
        <v>36</v>
      </c>
      <c r="M16" s="729"/>
      <c r="N16" s="729"/>
      <c r="O16" s="732"/>
      <c r="P16" s="675"/>
      <c r="R16" s="710"/>
      <c r="S16" s="721"/>
      <c r="T16" s="721"/>
      <c r="V16" s="693"/>
      <c r="X16" s="692"/>
      <c r="Y16" s="693"/>
      <c r="Z16" s="694"/>
    </row>
    <row r="17" spans="1:26" ht="28.5" hidden="1" customHeight="1" thickBot="1">
      <c r="A17" s="372"/>
      <c r="B17" s="733" t="s">
        <v>151</v>
      </c>
      <c r="C17" s="734" t="s">
        <v>37</v>
      </c>
      <c r="D17" s="735" t="s">
        <v>119</v>
      </c>
      <c r="E17" s="32">
        <v>1</v>
      </c>
      <c r="F17" s="736">
        <f>SUM(G17:J17)</f>
        <v>0</v>
      </c>
      <c r="G17" s="737">
        <v>0</v>
      </c>
      <c r="H17" s="738"/>
      <c r="I17" s="511"/>
      <c r="J17" s="738"/>
      <c r="K17" s="455">
        <v>44927</v>
      </c>
      <c r="L17" s="455">
        <v>45291</v>
      </c>
      <c r="M17" s="469">
        <f>+(E18/E17)*100</f>
        <v>100</v>
      </c>
      <c r="N17" s="456" t="e">
        <f>+(F18/F17)*100</f>
        <v>#DIV/0!</v>
      </c>
      <c r="O17" s="457" t="e">
        <f>+(M17+N17)/2</f>
        <v>#DIV/0!</v>
      </c>
      <c r="P17" s="675"/>
      <c r="R17" s="710"/>
      <c r="S17" s="739"/>
      <c r="T17" s="739"/>
      <c r="V17" s="693"/>
      <c r="X17" s="692"/>
      <c r="Y17" s="693"/>
      <c r="Z17" s="694"/>
    </row>
    <row r="18" spans="1:26" ht="28.5" hidden="1" customHeight="1" thickBot="1">
      <c r="A18" s="372"/>
      <c r="B18" s="740"/>
      <c r="C18" s="741" t="s">
        <v>39</v>
      </c>
      <c r="D18" s="742"/>
      <c r="E18" s="40">
        <v>1</v>
      </c>
      <c r="F18" s="736">
        <f t="shared" ref="F18:F26" si="0">SUM(G18:J18)</f>
        <v>0</v>
      </c>
      <c r="G18" s="743"/>
      <c r="H18" s="744"/>
      <c r="I18" s="504"/>
      <c r="J18" s="744"/>
      <c r="K18" s="745"/>
      <c r="L18" s="745"/>
      <c r="M18" s="471"/>
      <c r="N18" s="464"/>
      <c r="O18" s="465"/>
      <c r="P18" s="675"/>
      <c r="R18" s="710"/>
      <c r="S18" s="739"/>
      <c r="T18" s="739"/>
      <c r="V18" s="693"/>
      <c r="X18" s="692"/>
      <c r="Y18" s="693"/>
      <c r="Z18" s="694"/>
    </row>
    <row r="19" spans="1:26" ht="28.5" hidden="1" customHeight="1" thickBot="1">
      <c r="A19" s="372"/>
      <c r="B19" s="733" t="s">
        <v>120</v>
      </c>
      <c r="C19" s="734" t="s">
        <v>37</v>
      </c>
      <c r="D19" s="735" t="s">
        <v>121</v>
      </c>
      <c r="E19" s="32">
        <v>1</v>
      </c>
      <c r="F19" s="736">
        <f t="shared" si="0"/>
        <v>0</v>
      </c>
      <c r="G19" s="737">
        <v>0</v>
      </c>
      <c r="H19" s="738"/>
      <c r="I19" s="511"/>
      <c r="J19" s="738"/>
      <c r="K19" s="455">
        <v>44927</v>
      </c>
      <c r="L19" s="455">
        <v>45291</v>
      </c>
      <c r="M19" s="469">
        <f>+(E20/E19)*100</f>
        <v>0</v>
      </c>
      <c r="N19" s="456" t="e">
        <f>+(F20/F19)*100</f>
        <v>#DIV/0!</v>
      </c>
      <c r="O19" s="457" t="e">
        <f>+(M19+N19)/2</f>
        <v>#DIV/0!</v>
      </c>
      <c r="P19" s="675"/>
      <c r="R19" s="710"/>
      <c r="S19" s="739"/>
      <c r="T19" s="739"/>
      <c r="V19" s="693"/>
      <c r="X19" s="692"/>
      <c r="Y19" s="693"/>
      <c r="Z19" s="694"/>
    </row>
    <row r="20" spans="1:26" ht="28.5" hidden="1" customHeight="1" thickBot="1">
      <c r="A20" s="372"/>
      <c r="B20" s="740"/>
      <c r="C20" s="741" t="s">
        <v>39</v>
      </c>
      <c r="D20" s="742"/>
      <c r="E20" s="40">
        <v>0</v>
      </c>
      <c r="F20" s="736">
        <f t="shared" si="0"/>
        <v>0</v>
      </c>
      <c r="G20" s="743"/>
      <c r="H20" s="744"/>
      <c r="I20" s="504"/>
      <c r="J20" s="744"/>
      <c r="K20" s="745"/>
      <c r="L20" s="745"/>
      <c r="M20" s="471"/>
      <c r="N20" s="464"/>
      <c r="O20" s="465"/>
      <c r="P20" s="675"/>
      <c r="R20" s="710"/>
      <c r="S20" s="739"/>
      <c r="T20" s="739"/>
      <c r="V20" s="693"/>
      <c r="X20" s="692"/>
      <c r="Y20" s="693"/>
      <c r="Z20" s="694"/>
    </row>
    <row r="21" spans="1:26" ht="49.5" customHeight="1" thickBot="1">
      <c r="A21" s="372"/>
      <c r="B21" s="733" t="s">
        <v>122</v>
      </c>
      <c r="C21" s="734" t="s">
        <v>37</v>
      </c>
      <c r="D21" s="735" t="s">
        <v>123</v>
      </c>
      <c r="E21" s="32">
        <v>1</v>
      </c>
      <c r="F21" s="736">
        <f t="shared" si="0"/>
        <v>40000000</v>
      </c>
      <c r="G21" s="737">
        <v>40000000</v>
      </c>
      <c r="H21" s="746">
        <v>0</v>
      </c>
      <c r="I21" s="746">
        <v>0</v>
      </c>
      <c r="J21" s="746">
        <v>0</v>
      </c>
      <c r="K21" s="455">
        <v>44927</v>
      </c>
      <c r="L21" s="455">
        <v>45291</v>
      </c>
      <c r="M21" s="632">
        <f>+(E22/E21)</f>
        <v>0.2</v>
      </c>
      <c r="N21" s="632">
        <f>+(F22/F21)</f>
        <v>0.97499999999999998</v>
      </c>
      <c r="O21" s="473">
        <f>+M21*M21/N21</f>
        <v>4.1025641025641033E-2</v>
      </c>
      <c r="P21" s="675"/>
      <c r="R21" s="710"/>
      <c r="S21" s="739"/>
      <c r="T21" s="739"/>
      <c r="V21" s="693"/>
      <c r="X21" s="692"/>
      <c r="Y21" s="693"/>
      <c r="Z21" s="694"/>
    </row>
    <row r="22" spans="1:26" ht="49.5" customHeight="1" thickBot="1">
      <c r="A22" s="372"/>
      <c r="B22" s="740"/>
      <c r="C22" s="741" t="s">
        <v>39</v>
      </c>
      <c r="D22" s="742"/>
      <c r="E22" s="109">
        <v>0.2</v>
      </c>
      <c r="F22" s="736">
        <f t="shared" si="0"/>
        <v>39000000</v>
      </c>
      <c r="G22" s="743">
        <f>'ANEXO MOV SOST'!G3</f>
        <v>39000000</v>
      </c>
      <c r="H22" s="746">
        <v>0</v>
      </c>
      <c r="I22" s="746">
        <v>0</v>
      </c>
      <c r="J22" s="746">
        <v>0</v>
      </c>
      <c r="K22" s="745"/>
      <c r="L22" s="745"/>
      <c r="M22" s="633"/>
      <c r="N22" s="633"/>
      <c r="O22" s="475"/>
      <c r="P22" s="675"/>
      <c r="R22" s="710"/>
      <c r="S22" s="739"/>
      <c r="T22" s="739"/>
      <c r="V22" s="693"/>
      <c r="X22" s="692"/>
      <c r="Y22" s="693"/>
      <c r="Z22" s="694"/>
    </row>
    <row r="23" spans="1:26" ht="49.5" customHeight="1" thickBot="1">
      <c r="A23" s="372"/>
      <c r="B23" s="733" t="s">
        <v>124</v>
      </c>
      <c r="C23" s="734" t="s">
        <v>37</v>
      </c>
      <c r="D23" s="735" t="s">
        <v>125</v>
      </c>
      <c r="E23" s="32">
        <v>1</v>
      </c>
      <c r="F23" s="736">
        <f t="shared" si="0"/>
        <v>110000000</v>
      </c>
      <c r="G23" s="737">
        <v>110000000</v>
      </c>
      <c r="H23" s="746">
        <v>0</v>
      </c>
      <c r="I23" s="746">
        <v>0</v>
      </c>
      <c r="J23" s="746">
        <v>0</v>
      </c>
      <c r="K23" s="455">
        <v>44927</v>
      </c>
      <c r="L23" s="455">
        <v>45291</v>
      </c>
      <c r="M23" s="632">
        <f>+(E24/E23)</f>
        <v>1</v>
      </c>
      <c r="N23" s="632">
        <f>+(F24/F23)</f>
        <v>1</v>
      </c>
      <c r="O23" s="457">
        <f>+M23*M23/N23</f>
        <v>1</v>
      </c>
      <c r="P23" s="675"/>
      <c r="R23" s="710"/>
      <c r="S23" s="739"/>
      <c r="T23" s="739"/>
      <c r="V23" s="693"/>
      <c r="X23" s="692"/>
      <c r="Y23" s="693"/>
      <c r="Z23" s="694"/>
    </row>
    <row r="24" spans="1:26" ht="49.5" customHeight="1" thickBot="1">
      <c r="A24" s="372"/>
      <c r="B24" s="740"/>
      <c r="C24" s="741" t="s">
        <v>39</v>
      </c>
      <c r="D24" s="742"/>
      <c r="E24" s="40">
        <v>1</v>
      </c>
      <c r="F24" s="736">
        <f t="shared" si="0"/>
        <v>110000000</v>
      </c>
      <c r="G24" s="743">
        <f>'ANEXO MOV SOST'!G4</f>
        <v>110000000</v>
      </c>
      <c r="H24" s="746">
        <v>0</v>
      </c>
      <c r="I24" s="746">
        <v>0</v>
      </c>
      <c r="J24" s="746">
        <v>0</v>
      </c>
      <c r="K24" s="745"/>
      <c r="L24" s="745"/>
      <c r="M24" s="633"/>
      <c r="N24" s="633"/>
      <c r="O24" s="465"/>
      <c r="P24" s="675"/>
      <c r="R24" s="710"/>
      <c r="S24" s="739"/>
      <c r="T24" s="739"/>
      <c r="V24" s="693"/>
      <c r="X24" s="692"/>
      <c r="Y24" s="693"/>
      <c r="Z24" s="694"/>
    </row>
    <row r="25" spans="1:26" ht="24.95" customHeight="1" thickBot="1">
      <c r="A25" s="372"/>
      <c r="B25" s="747" t="s">
        <v>46</v>
      </c>
      <c r="C25" s="748" t="s">
        <v>37</v>
      </c>
      <c r="D25" s="749"/>
      <c r="E25" s="750"/>
      <c r="F25" s="751">
        <f>SUM(G25:J25)</f>
        <v>150000000</v>
      </c>
      <c r="G25" s="752">
        <f>+G21+G19+G17+G23</f>
        <v>150000000</v>
      </c>
      <c r="H25" s="753"/>
      <c r="I25" s="754"/>
      <c r="J25" s="753"/>
      <c r="K25" s="455">
        <v>44927</v>
      </c>
      <c r="L25" s="455">
        <v>45291</v>
      </c>
      <c r="M25" s="469"/>
      <c r="N25" s="456"/>
      <c r="O25" s="457"/>
      <c r="P25" s="675"/>
    </row>
    <row r="26" spans="1:26" ht="24.95" customHeight="1" thickBot="1">
      <c r="A26" s="372"/>
      <c r="B26" s="728"/>
      <c r="C26" s="755" t="s">
        <v>39</v>
      </c>
      <c r="D26" s="731"/>
      <c r="E26" s="731"/>
      <c r="F26" s="756">
        <f t="shared" si="0"/>
        <v>149000000</v>
      </c>
      <c r="G26" s="757">
        <f>G18+G20+G22+G24</f>
        <v>149000000</v>
      </c>
      <c r="H26" s="758"/>
      <c r="I26" s="759"/>
      <c r="J26" s="758"/>
      <c r="K26" s="758"/>
      <c r="L26" s="760"/>
      <c r="M26" s="471"/>
      <c r="N26" s="464"/>
      <c r="O26" s="465"/>
      <c r="P26" s="675"/>
    </row>
    <row r="27" spans="1:26" ht="20.100000000000001" customHeight="1" thickBot="1">
      <c r="A27" s="372"/>
      <c r="B27" s="372"/>
      <c r="F27" s="761"/>
      <c r="G27" s="762"/>
      <c r="H27" s="763"/>
      <c r="I27" s="763"/>
      <c r="J27" s="763"/>
      <c r="K27" s="764"/>
      <c r="L27" s="764"/>
      <c r="M27" s="762"/>
      <c r="N27" s="765"/>
      <c r="O27" s="766"/>
      <c r="P27" s="766"/>
    </row>
    <row r="28" spans="1:26" ht="20.100000000000001" customHeight="1" thickBot="1">
      <c r="A28" s="372"/>
      <c r="B28" s="767" t="s">
        <v>47</v>
      </c>
      <c r="C28" s="768" t="s">
        <v>48</v>
      </c>
      <c r="D28" s="769"/>
      <c r="E28" s="770"/>
      <c r="F28" s="771" t="s">
        <v>49</v>
      </c>
      <c r="G28" s="772"/>
      <c r="H28" s="772"/>
      <c r="I28" s="772"/>
      <c r="J28" s="773"/>
      <c r="K28" s="211" t="s">
        <v>50</v>
      </c>
      <c r="L28" s="212"/>
      <c r="M28" s="212"/>
      <c r="N28" s="212"/>
      <c r="O28" s="213"/>
      <c r="P28" s="675"/>
    </row>
    <row r="29" spans="1:26" ht="30" customHeight="1">
      <c r="A29" s="372"/>
      <c r="B29" s="317" t="s">
        <v>101</v>
      </c>
      <c r="C29" s="774" t="s">
        <v>581</v>
      </c>
      <c r="D29" s="775"/>
      <c r="E29" s="776"/>
      <c r="F29" s="777" t="s">
        <v>126</v>
      </c>
      <c r="G29" s="778"/>
      <c r="H29" s="779"/>
      <c r="I29" s="780" t="s">
        <v>37</v>
      </c>
      <c r="J29" s="781">
        <v>1</v>
      </c>
      <c r="K29" s="782" t="s">
        <v>554</v>
      </c>
      <c r="L29" s="696"/>
      <c r="M29" s="696"/>
      <c r="N29" s="696"/>
      <c r="O29" s="783"/>
      <c r="P29" s="675"/>
    </row>
    <row r="30" spans="1:26" ht="30" customHeight="1">
      <c r="A30" s="372"/>
      <c r="B30" s="318"/>
      <c r="C30" s="784"/>
      <c r="D30" s="785"/>
      <c r="E30" s="786"/>
      <c r="F30" s="784"/>
      <c r="G30" s="785"/>
      <c r="H30" s="786"/>
      <c r="I30" s="787" t="s">
        <v>39</v>
      </c>
      <c r="J30" s="788">
        <v>0</v>
      </c>
      <c r="K30" s="789"/>
      <c r="L30" s="696"/>
      <c r="M30" s="696"/>
      <c r="N30" s="696"/>
      <c r="O30" s="783"/>
      <c r="P30" s="675"/>
    </row>
    <row r="31" spans="1:26" ht="32.25" customHeight="1">
      <c r="A31" s="372"/>
      <c r="B31" s="319" t="s">
        <v>103</v>
      </c>
      <c r="C31" s="777" t="s">
        <v>582</v>
      </c>
      <c r="D31" s="778"/>
      <c r="E31" s="779"/>
      <c r="F31" s="777" t="s">
        <v>127</v>
      </c>
      <c r="G31" s="778"/>
      <c r="H31" s="779"/>
      <c r="I31" s="780" t="s">
        <v>37</v>
      </c>
      <c r="J31" s="781">
        <v>1</v>
      </c>
      <c r="K31" s="320" t="s">
        <v>105</v>
      </c>
      <c r="L31" s="321"/>
      <c r="M31" s="321"/>
      <c r="N31" s="321"/>
      <c r="O31" s="322"/>
      <c r="P31" s="675"/>
    </row>
    <row r="32" spans="1:26" ht="32.25" customHeight="1">
      <c r="A32" s="372"/>
      <c r="B32" s="318"/>
      <c r="C32" s="784"/>
      <c r="D32" s="785"/>
      <c r="E32" s="786"/>
      <c r="F32" s="784"/>
      <c r="G32" s="785"/>
      <c r="H32" s="786"/>
      <c r="I32" s="787" t="s">
        <v>39</v>
      </c>
      <c r="J32" s="781">
        <v>0.2</v>
      </c>
      <c r="K32" s="320"/>
      <c r="L32" s="321"/>
      <c r="M32" s="321"/>
      <c r="N32" s="321"/>
      <c r="O32" s="322"/>
      <c r="P32" s="675"/>
    </row>
    <row r="33" spans="1:37" ht="49.5" customHeight="1">
      <c r="A33" s="372"/>
      <c r="B33" s="790"/>
      <c r="C33" s="791" t="s">
        <v>128</v>
      </c>
      <c r="D33" s="778"/>
      <c r="E33" s="779"/>
      <c r="F33" s="777" t="s">
        <v>129</v>
      </c>
      <c r="G33" s="778"/>
      <c r="H33" s="779"/>
      <c r="I33" s="787" t="s">
        <v>37</v>
      </c>
      <c r="J33" s="792">
        <v>1</v>
      </c>
      <c r="K33" s="793" t="s">
        <v>583</v>
      </c>
      <c r="L33" s="794"/>
      <c r="M33" s="794"/>
      <c r="N33" s="794"/>
      <c r="O33" s="795"/>
      <c r="P33" s="675"/>
    </row>
    <row r="34" spans="1:37" ht="61.5" customHeight="1" thickBot="1">
      <c r="A34" s="372"/>
      <c r="B34" s="796"/>
      <c r="C34" s="784"/>
      <c r="D34" s="785"/>
      <c r="E34" s="786"/>
      <c r="F34" s="784"/>
      <c r="G34" s="785"/>
      <c r="H34" s="786"/>
      <c r="I34" s="787" t="s">
        <v>39</v>
      </c>
      <c r="J34" s="797">
        <v>0</v>
      </c>
      <c r="K34" s="314" t="s">
        <v>105</v>
      </c>
      <c r="L34" s="315"/>
      <c r="M34" s="315"/>
      <c r="N34" s="315"/>
      <c r="O34" s="316"/>
      <c r="P34" s="675"/>
    </row>
    <row r="35" spans="1:37">
      <c r="A35" s="798"/>
      <c r="B35" s="799" t="s">
        <v>54</v>
      </c>
      <c r="C35" s="800"/>
      <c r="D35" s="800"/>
      <c r="E35" s="800"/>
      <c r="F35" s="800"/>
      <c r="G35" s="800"/>
      <c r="H35" s="800"/>
      <c r="I35" s="800"/>
      <c r="J35" s="801"/>
      <c r="K35" s="802"/>
      <c r="L35" s="803"/>
      <c r="M35" s="803"/>
      <c r="N35" s="803"/>
      <c r="O35" s="804"/>
      <c r="P35" s="675"/>
    </row>
    <row r="36" spans="1:37" ht="15.75" thickBot="1">
      <c r="A36" s="805"/>
      <c r="B36" s="806"/>
      <c r="C36" s="807"/>
      <c r="D36" s="807"/>
      <c r="E36" s="807"/>
      <c r="F36" s="807"/>
      <c r="G36" s="807"/>
      <c r="H36" s="807"/>
      <c r="I36" s="807"/>
      <c r="J36" s="808"/>
      <c r="K36" s="809"/>
      <c r="L36" s="810"/>
      <c r="M36" s="810"/>
      <c r="N36" s="810"/>
      <c r="O36" s="811"/>
      <c r="P36" s="812"/>
    </row>
    <row r="37" spans="1:37">
      <c r="C37" s="813"/>
      <c r="D37" s="813"/>
      <c r="E37" s="813"/>
      <c r="K37" s="814"/>
      <c r="L37" s="814"/>
    </row>
    <row r="38" spans="1:37" ht="15.75">
      <c r="C38" s="815"/>
      <c r="D38" s="815"/>
      <c r="E38" s="815"/>
      <c r="R38" s="817"/>
      <c r="S38" s="818"/>
      <c r="T38" s="819"/>
      <c r="U38" s="820"/>
      <c r="V38" s="819"/>
      <c r="W38" s="819"/>
      <c r="X38" s="819"/>
      <c r="Y38" s="819"/>
      <c r="Z38" s="817"/>
      <c r="AA38" s="819"/>
      <c r="AB38" s="819"/>
      <c r="AC38" s="817"/>
      <c r="AD38" s="819"/>
      <c r="AE38" s="817"/>
    </row>
    <row r="39" spans="1:37" ht="182.25" customHeight="1">
      <c r="R39" s="821"/>
      <c r="S39" s="822"/>
      <c r="T39" s="823"/>
      <c r="U39" s="824"/>
      <c r="V39" s="823"/>
      <c r="W39" s="823"/>
      <c r="X39" s="825"/>
      <c r="Y39" s="823"/>
      <c r="Z39" s="826"/>
      <c r="AA39" s="821"/>
      <c r="AB39" s="823"/>
      <c r="AC39" s="827"/>
      <c r="AD39" s="823"/>
      <c r="AE39" s="491"/>
      <c r="AF39" s="491"/>
      <c r="AG39" s="821"/>
      <c r="AH39" s="821"/>
      <c r="AI39" s="821"/>
      <c r="AJ39" s="821"/>
      <c r="AK39" s="821"/>
    </row>
    <row r="40" spans="1:37">
      <c r="Q40" s="828"/>
      <c r="R40" s="829"/>
      <c r="S40" s="830"/>
      <c r="T40" s="831"/>
      <c r="U40" s="832"/>
      <c r="V40" s="831"/>
      <c r="W40" s="831"/>
      <c r="X40" s="831"/>
      <c r="Y40" s="831"/>
      <c r="Z40" s="831"/>
      <c r="AA40" s="833"/>
      <c r="AB40" s="831"/>
      <c r="AC40" s="834"/>
      <c r="AD40" s="829"/>
      <c r="AE40" s="499"/>
      <c r="AF40" s="834"/>
      <c r="AG40" s="829"/>
      <c r="AH40" s="499"/>
      <c r="AI40" s="835"/>
      <c r="AJ40" s="835"/>
      <c r="AK40" s="835"/>
    </row>
    <row r="41" spans="1:37">
      <c r="Q41" s="836"/>
      <c r="R41" s="829"/>
      <c r="S41" s="830"/>
      <c r="T41" s="831"/>
      <c r="U41" s="832"/>
      <c r="V41" s="831"/>
      <c r="W41" s="831"/>
      <c r="X41" s="837"/>
      <c r="Y41" s="831"/>
      <c r="Z41" s="833"/>
      <c r="AA41" s="829"/>
      <c r="AB41" s="831"/>
      <c r="AC41" s="834"/>
      <c r="AD41" s="829"/>
      <c r="AE41" s="499"/>
      <c r="AF41" s="499"/>
      <c r="AG41" s="835"/>
      <c r="AH41" s="829"/>
    </row>
    <row r="42" spans="1:37">
      <c r="Q42" s="836"/>
      <c r="R42" s="838"/>
      <c r="S42" s="839"/>
      <c r="T42" s="840"/>
      <c r="U42" s="839"/>
      <c r="V42" s="839"/>
      <c r="W42" s="839"/>
      <c r="X42" s="839"/>
      <c r="Y42" s="839"/>
      <c r="Z42" s="839"/>
      <c r="AA42" s="839"/>
      <c r="AB42" s="839"/>
      <c r="AC42" s="839"/>
      <c r="AD42" s="839"/>
    </row>
    <row r="43" spans="1:37">
      <c r="Q43" s="841"/>
      <c r="R43" s="842"/>
      <c r="S43" s="839"/>
      <c r="T43" s="840"/>
      <c r="U43" s="839"/>
      <c r="V43" s="839"/>
      <c r="W43" s="839"/>
      <c r="X43" s="839"/>
      <c r="Y43" s="828"/>
      <c r="Z43" s="839"/>
      <c r="AA43" s="839"/>
      <c r="AB43" s="828"/>
      <c r="AC43" s="839"/>
      <c r="AD43" s="828"/>
    </row>
    <row r="44" spans="1:37">
      <c r="Q44" s="841"/>
      <c r="R44" s="842"/>
      <c r="S44" s="839"/>
      <c r="T44" s="840"/>
      <c r="U44" s="836"/>
      <c r="V44" s="839"/>
      <c r="W44" s="841"/>
      <c r="X44" s="839"/>
      <c r="Y44" s="828"/>
      <c r="Z44" s="839"/>
      <c r="AA44" s="841"/>
      <c r="AB44" s="841"/>
      <c r="AC44" s="839"/>
      <c r="AD44" s="828"/>
    </row>
    <row r="45" spans="1:37">
      <c r="Q45" s="841"/>
      <c r="R45" s="842"/>
      <c r="S45" s="839"/>
      <c r="T45" s="840"/>
      <c r="U45" s="839"/>
      <c r="V45" s="839"/>
      <c r="W45" s="839"/>
      <c r="X45" s="839"/>
      <c r="Y45" s="839"/>
      <c r="Z45" s="839"/>
      <c r="AA45" s="839"/>
      <c r="AB45" s="839"/>
      <c r="AC45" s="839"/>
      <c r="AD45" s="839"/>
    </row>
    <row r="46" spans="1:37">
      <c r="Q46" s="841"/>
      <c r="R46" s="842"/>
      <c r="S46" s="839"/>
      <c r="T46" s="840"/>
      <c r="U46" s="839"/>
      <c r="V46" s="839"/>
      <c r="W46" s="839"/>
      <c r="X46" s="839"/>
      <c r="Y46" s="839"/>
      <c r="Z46" s="839"/>
      <c r="AA46" s="839"/>
      <c r="AB46" s="839"/>
      <c r="AC46" s="839"/>
      <c r="AD46" s="839"/>
    </row>
    <row r="47" spans="1:37">
      <c r="Q47" s="841"/>
      <c r="R47" s="842"/>
      <c r="S47" s="839"/>
      <c r="T47" s="840"/>
      <c r="U47" s="839"/>
      <c r="V47" s="839"/>
      <c r="W47" s="839"/>
      <c r="X47" s="839"/>
      <c r="Y47" s="843"/>
      <c r="Z47" s="844"/>
      <c r="AA47" s="845"/>
      <c r="AB47" s="845"/>
      <c r="AC47" s="839"/>
      <c r="AD47" s="839"/>
    </row>
    <row r="48" spans="1:37">
      <c r="Q48" s="841"/>
      <c r="R48" s="842"/>
      <c r="S48" s="839"/>
      <c r="T48" s="840"/>
      <c r="U48" s="839"/>
      <c r="V48" s="839"/>
      <c r="W48" s="839"/>
      <c r="X48" s="839"/>
      <c r="Y48" s="843"/>
      <c r="Z48" s="844"/>
      <c r="AA48" s="845"/>
      <c r="AB48" s="845"/>
      <c r="AC48" s="839"/>
      <c r="AD48" s="839"/>
    </row>
    <row r="49" spans="17:30">
      <c r="Q49" s="841"/>
      <c r="R49" s="842"/>
      <c r="S49" s="839"/>
      <c r="T49" s="840"/>
      <c r="U49" s="839"/>
      <c r="V49" s="839"/>
      <c r="W49" s="839"/>
      <c r="X49" s="839"/>
      <c r="Y49" s="843"/>
      <c r="Z49" s="844"/>
      <c r="AA49" s="845"/>
      <c r="AB49" s="845"/>
      <c r="AC49" s="839"/>
      <c r="AD49" s="839"/>
    </row>
    <row r="50" spans="17:30">
      <c r="Q50" s="841"/>
      <c r="R50" s="842"/>
      <c r="S50" s="839"/>
      <c r="T50" s="840"/>
      <c r="U50" s="839"/>
      <c r="V50" s="839"/>
      <c r="W50" s="839"/>
      <c r="X50" s="839"/>
      <c r="Y50" s="843"/>
      <c r="Z50" s="845"/>
      <c r="AA50" s="845"/>
      <c r="AB50" s="845"/>
      <c r="AC50" s="839"/>
      <c r="AD50" s="839"/>
    </row>
    <row r="51" spans="17:30">
      <c r="Q51" s="841"/>
      <c r="R51" s="842"/>
      <c r="S51" s="839"/>
      <c r="T51" s="840"/>
      <c r="U51" s="839"/>
      <c r="V51" s="839"/>
      <c r="W51" s="839"/>
      <c r="X51" s="839"/>
      <c r="Y51" s="843"/>
      <c r="Z51" s="844"/>
      <c r="AA51" s="845"/>
      <c r="AB51" s="845"/>
      <c r="AC51" s="839"/>
      <c r="AD51" s="839"/>
    </row>
    <row r="52" spans="17:30">
      <c r="Q52" s="841"/>
      <c r="R52" s="842"/>
      <c r="S52" s="839"/>
      <c r="T52" s="840"/>
      <c r="U52" s="839"/>
      <c r="V52" s="839"/>
      <c r="W52" s="839"/>
      <c r="X52" s="839"/>
      <c r="Y52" s="843"/>
      <c r="Z52" s="844"/>
      <c r="AA52" s="845"/>
      <c r="AB52" s="845"/>
      <c r="AC52" s="839"/>
      <c r="AD52" s="839"/>
    </row>
    <row r="54" spans="17:30">
      <c r="Y54" s="846"/>
    </row>
    <row r="59" spans="17:30">
      <c r="Q59" s="690"/>
      <c r="R59" s="691"/>
      <c r="S59" s="691"/>
      <c r="T59" s="691"/>
      <c r="U59" s="399"/>
    </row>
    <row r="60" spans="17:30">
      <c r="Q60" s="690"/>
      <c r="R60" s="691"/>
      <c r="S60" s="691"/>
      <c r="T60" s="691"/>
      <c r="U60" s="399"/>
    </row>
    <row r="61" spans="17:30">
      <c r="Q61" s="690"/>
      <c r="R61" s="691"/>
      <c r="S61" s="691"/>
      <c r="T61" s="691"/>
      <c r="U61" s="399"/>
    </row>
    <row r="62" spans="17:30">
      <c r="Q62" s="709"/>
      <c r="R62" s="691"/>
      <c r="S62" s="691"/>
      <c r="T62" s="700"/>
      <c r="U62" s="399"/>
      <c r="V62" s="710"/>
    </row>
    <row r="63" spans="17:30">
      <c r="Q63" s="720"/>
      <c r="R63" s="721"/>
      <c r="S63" s="721"/>
      <c r="U63" s="399"/>
    </row>
    <row r="64" spans="17:30">
      <c r="Q64" s="710"/>
      <c r="R64" s="721"/>
      <c r="S64" s="721"/>
      <c r="U64" s="693"/>
    </row>
    <row r="65" spans="17:21">
      <c r="Q65" s="710"/>
      <c r="R65" s="721"/>
      <c r="S65" s="721"/>
      <c r="U65" s="693"/>
    </row>
    <row r="66" spans="17:21">
      <c r="Q66" s="710"/>
      <c r="R66" s="721"/>
      <c r="S66" s="721"/>
      <c r="U66" s="609"/>
    </row>
  </sheetData>
  <mergeCells count="90">
    <mergeCell ref="B1:B4"/>
    <mergeCell ref="C1:I2"/>
    <mergeCell ref="J1:M1"/>
    <mergeCell ref="N1:O4"/>
    <mergeCell ref="J2:M2"/>
    <mergeCell ref="C3:I4"/>
    <mergeCell ref="J3:M3"/>
    <mergeCell ref="J4:M4"/>
    <mergeCell ref="B5:O5"/>
    <mergeCell ref="B6:O6"/>
    <mergeCell ref="R6:V6"/>
    <mergeCell ref="C7:O7"/>
    <mergeCell ref="C8:G8"/>
    <mergeCell ref="H8:J13"/>
    <mergeCell ref="K8:O8"/>
    <mergeCell ref="S8:U8"/>
    <mergeCell ref="C9:G9"/>
    <mergeCell ref="L9:N9"/>
    <mergeCell ref="G14:J15"/>
    <mergeCell ref="S9:U9"/>
    <mergeCell ref="C10:G10"/>
    <mergeCell ref="K10:O13"/>
    <mergeCell ref="S10:U10"/>
    <mergeCell ref="C11:G11"/>
    <mergeCell ref="C12:G12"/>
    <mergeCell ref="B13:G13"/>
    <mergeCell ref="S13:T13"/>
    <mergeCell ref="B14:B16"/>
    <mergeCell ref="C14:C16"/>
    <mergeCell ref="D14:D16"/>
    <mergeCell ref="E14:E16"/>
    <mergeCell ref="F14:F16"/>
    <mergeCell ref="K14:L15"/>
    <mergeCell ref="M14:O14"/>
    <mergeCell ref="S14:T14"/>
    <mergeCell ref="M15:M16"/>
    <mergeCell ref="N15:N16"/>
    <mergeCell ref="O15:O16"/>
    <mergeCell ref="S15:T15"/>
    <mergeCell ref="S16:T16"/>
    <mergeCell ref="B19:B20"/>
    <mergeCell ref="D19:D20"/>
    <mergeCell ref="M19:M20"/>
    <mergeCell ref="N19:N20"/>
    <mergeCell ref="O19:O20"/>
    <mergeCell ref="B17:B18"/>
    <mergeCell ref="D17:D18"/>
    <mergeCell ref="M17:M18"/>
    <mergeCell ref="N17:N18"/>
    <mergeCell ref="O17:O18"/>
    <mergeCell ref="B23:B24"/>
    <mergeCell ref="D23:D24"/>
    <mergeCell ref="M23:M24"/>
    <mergeCell ref="N23:N24"/>
    <mergeCell ref="O23:O24"/>
    <mergeCell ref="B21:B22"/>
    <mergeCell ref="D21:D22"/>
    <mergeCell ref="M21:M22"/>
    <mergeCell ref="N21:N22"/>
    <mergeCell ref="O21:O22"/>
    <mergeCell ref="C28:E28"/>
    <mergeCell ref="F28:I28"/>
    <mergeCell ref="K28:O28"/>
    <mergeCell ref="B25:B26"/>
    <mergeCell ref="M25:M26"/>
    <mergeCell ref="N25:N26"/>
    <mergeCell ref="O25:O26"/>
    <mergeCell ref="B29:B30"/>
    <mergeCell ref="C29:E30"/>
    <mergeCell ref="F29:H30"/>
    <mergeCell ref="K29:O30"/>
    <mergeCell ref="B31:B32"/>
    <mergeCell ref="C31:E32"/>
    <mergeCell ref="F31:H32"/>
    <mergeCell ref="K31:O32"/>
    <mergeCell ref="B33:B34"/>
    <mergeCell ref="C33:E34"/>
    <mergeCell ref="F33:H34"/>
    <mergeCell ref="K33:O33"/>
    <mergeCell ref="K34:O34"/>
    <mergeCell ref="R63:S63"/>
    <mergeCell ref="R64:S64"/>
    <mergeCell ref="R65:S65"/>
    <mergeCell ref="R66:S66"/>
    <mergeCell ref="B35:J36"/>
    <mergeCell ref="K35:O36"/>
    <mergeCell ref="R59:T59"/>
    <mergeCell ref="R60:T60"/>
    <mergeCell ref="R61:T61"/>
    <mergeCell ref="R62:S62"/>
  </mergeCells>
  <printOptions horizontalCentered="1" verticalCentered="1"/>
  <pageMargins left="3.937007874015748E-2" right="0.19685039370078741" top="0.35433070866141736" bottom="0.35433070866141736" header="0.31496062992125984" footer="0.31496062992125984"/>
  <pageSetup scale="45" orientation="landscape" r:id="rId1"/>
  <headerFooter alignWithMargins="0"/>
  <drawing r:id="rId2"/>
  <legacyDrawing r:id="rId3"/>
  <oleObjects>
    <mc:AlternateContent xmlns:mc="http://schemas.openxmlformats.org/markup-compatibility/2006">
      <mc:Choice Requires="x14">
        <oleObject shapeId="4097" r:id="rId4">
          <objectPr defaultSize="0" autoPict="0" r:id="rId5">
            <anchor moveWithCells="1" sizeWithCells="1">
              <from>
                <xdr:col>1</xdr:col>
                <xdr:colOff>409575</xdr:colOff>
                <xdr:row>0</xdr:row>
                <xdr:rowOff>47625</xdr:rowOff>
              </from>
              <to>
                <xdr:col>1</xdr:col>
                <xdr:colOff>4991100</xdr:colOff>
                <xdr:row>3</xdr:row>
                <xdr:rowOff>123825</xdr:rowOff>
              </to>
            </anchor>
          </objectPr>
        </oleObject>
      </mc:Choice>
      <mc:Fallback>
        <oleObject shapeId="409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H3" sqref="H3"/>
    </sheetView>
  </sheetViews>
  <sheetFormatPr baseColWidth="10" defaultRowHeight="15"/>
  <cols>
    <col min="3" max="3" width="57.7109375" customWidth="1"/>
    <col min="4" max="4" width="35" customWidth="1"/>
    <col min="5" max="5" width="15.28515625" customWidth="1"/>
    <col min="7" max="7" width="15" bestFit="1" customWidth="1"/>
    <col min="8" max="8" width="15.5703125" customWidth="1"/>
    <col min="9" max="9" width="24.28515625" customWidth="1"/>
    <col min="10" max="10" width="11.42578125" customWidth="1"/>
  </cols>
  <sheetData>
    <row r="1" spans="1:9" s="110" customFormat="1" ht="18" customHeight="1">
      <c r="A1" s="280" t="s">
        <v>9</v>
      </c>
      <c r="B1" s="281"/>
      <c r="C1" s="281"/>
      <c r="D1" s="281"/>
      <c r="G1" s="111"/>
      <c r="H1" s="153"/>
      <c r="I1" s="153"/>
    </row>
    <row r="2" spans="1:9" s="126" customFormat="1" ht="25.5">
      <c r="A2" s="122" t="s">
        <v>160</v>
      </c>
      <c r="B2" s="123" t="s">
        <v>159</v>
      </c>
      <c r="C2" s="147" t="s">
        <v>13</v>
      </c>
      <c r="D2" s="123" t="s">
        <v>162</v>
      </c>
      <c r="E2" s="123" t="s">
        <v>163</v>
      </c>
      <c r="F2" s="122" t="s">
        <v>161</v>
      </c>
      <c r="G2" s="124" t="s">
        <v>14</v>
      </c>
      <c r="H2" s="124" t="s">
        <v>164</v>
      </c>
      <c r="I2" s="124" t="s">
        <v>165</v>
      </c>
    </row>
    <row r="3" spans="1:9" s="126" customFormat="1" ht="48.75">
      <c r="A3" s="127"/>
      <c r="B3" s="127" t="s">
        <v>320</v>
      </c>
      <c r="C3" s="148" t="s">
        <v>321</v>
      </c>
      <c r="D3" s="131" t="s">
        <v>322</v>
      </c>
      <c r="E3" s="127">
        <v>28540993</v>
      </c>
      <c r="F3" s="127">
        <v>2056</v>
      </c>
      <c r="G3" s="128">
        <v>39000000</v>
      </c>
      <c r="H3"/>
      <c r="I3"/>
    </row>
    <row r="4" spans="1:9" s="126" customFormat="1" ht="60.75">
      <c r="A4" s="127"/>
      <c r="B4" s="127" t="s">
        <v>452</v>
      </c>
      <c r="C4" s="148" t="s">
        <v>453</v>
      </c>
      <c r="D4" s="131" t="s">
        <v>454</v>
      </c>
      <c r="E4" s="127">
        <v>890700755</v>
      </c>
      <c r="F4" s="127"/>
      <c r="G4" s="128">
        <v>110000000</v>
      </c>
      <c r="H4"/>
      <c r="I4"/>
    </row>
  </sheetData>
  <mergeCells count="1">
    <mergeCell ref="A1:D1"/>
  </mergeCells>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2"/>
  <sheetViews>
    <sheetView view="pageBreakPreview" topLeftCell="D16" zoomScale="71" zoomScaleNormal="71" zoomScaleSheetLayoutView="71" workbookViewId="0">
      <selection activeCell="O27" sqref="O27:O28"/>
    </sheetView>
  </sheetViews>
  <sheetFormatPr baseColWidth="10" defaultColWidth="12.5703125" defaultRowHeight="15"/>
  <cols>
    <col min="1" max="1" width="4" style="378" customWidth="1"/>
    <col min="2" max="2" width="86.85546875" style="378" customWidth="1"/>
    <col min="3" max="3" width="10.28515625" style="378" customWidth="1"/>
    <col min="4" max="4" width="17.140625" style="378" customWidth="1"/>
    <col min="5" max="5" width="10.140625" style="378" bestFit="1" customWidth="1"/>
    <col min="6" max="6" width="22" style="378" customWidth="1"/>
    <col min="7" max="7" width="23.7109375" style="378" customWidth="1"/>
    <col min="8" max="8" width="10.5703125" style="378" customWidth="1"/>
    <col min="9" max="9" width="15.85546875" style="378" bestFit="1" customWidth="1"/>
    <col min="10" max="10" width="12" style="378" customWidth="1"/>
    <col min="11" max="11" width="15.140625" style="816" bestFit="1" customWidth="1"/>
    <col min="12" max="12" width="15.28515625" style="816" customWidth="1"/>
    <col min="13" max="13" width="15" style="378" customWidth="1"/>
    <col min="14" max="14" width="16.28515625" style="378" customWidth="1"/>
    <col min="15" max="15" width="16.140625" style="378" customWidth="1"/>
    <col min="16" max="16" width="4.5703125" style="378" customWidth="1"/>
    <col min="17" max="17" width="12.5703125" style="378"/>
    <col min="18" max="18" width="14.42578125" style="378" customWidth="1"/>
    <col min="19" max="19" width="18.5703125" style="378" customWidth="1"/>
    <col min="20" max="20" width="33.85546875" style="378" customWidth="1"/>
    <col min="21" max="21" width="12.5703125" style="378" hidden="1" customWidth="1"/>
    <col min="22" max="22" width="24.28515625" style="378" customWidth="1"/>
    <col min="23" max="23" width="22.5703125" style="378" customWidth="1"/>
    <col min="24" max="25" width="12.5703125" style="378"/>
    <col min="26" max="26" width="16.85546875" style="378" customWidth="1"/>
    <col min="27" max="27" width="12.5703125" style="378"/>
    <col min="28" max="28" width="30.140625" style="378" customWidth="1"/>
    <col min="29" max="29" width="15.42578125" style="378" customWidth="1"/>
    <col min="30" max="30" width="15.85546875" style="378" customWidth="1"/>
    <col min="31" max="31" width="24.42578125" style="378" customWidth="1"/>
    <col min="32" max="32" width="17.140625" style="378" customWidth="1"/>
    <col min="33" max="16384" width="12.5703125" style="378"/>
  </cols>
  <sheetData>
    <row r="1" spans="1:26" ht="27" customHeight="1">
      <c r="A1" s="658"/>
      <c r="B1" s="344"/>
      <c r="C1" s="345" t="s">
        <v>556</v>
      </c>
      <c r="D1" s="346"/>
      <c r="E1" s="346"/>
      <c r="F1" s="346"/>
      <c r="G1" s="346"/>
      <c r="H1" s="346"/>
      <c r="I1" s="347"/>
      <c r="J1" s="348" t="s">
        <v>557</v>
      </c>
      <c r="K1" s="349"/>
      <c r="L1" s="349"/>
      <c r="M1" s="350"/>
      <c r="N1" s="351"/>
      <c r="O1" s="352"/>
      <c r="P1" s="668"/>
    </row>
    <row r="2" spans="1:26" ht="23.25" customHeight="1">
      <c r="A2" s="372"/>
      <c r="B2" s="356"/>
      <c r="C2" s="357"/>
      <c r="D2" s="358"/>
      <c r="E2" s="358"/>
      <c r="F2" s="358"/>
      <c r="G2" s="358"/>
      <c r="H2" s="358"/>
      <c r="I2" s="359"/>
      <c r="J2" s="348" t="s">
        <v>558</v>
      </c>
      <c r="K2" s="349"/>
      <c r="L2" s="349"/>
      <c r="M2" s="350"/>
      <c r="N2" s="360"/>
      <c r="O2" s="361"/>
      <c r="P2" s="671"/>
    </row>
    <row r="3" spans="1:26" ht="21.75" customHeight="1">
      <c r="A3" s="372"/>
      <c r="B3" s="356"/>
      <c r="C3" s="345" t="s">
        <v>559</v>
      </c>
      <c r="D3" s="346"/>
      <c r="E3" s="346"/>
      <c r="F3" s="346"/>
      <c r="G3" s="346"/>
      <c r="H3" s="346"/>
      <c r="I3" s="347"/>
      <c r="J3" s="348" t="s">
        <v>560</v>
      </c>
      <c r="K3" s="349"/>
      <c r="L3" s="349"/>
      <c r="M3" s="350"/>
      <c r="N3" s="360"/>
      <c r="O3" s="361"/>
      <c r="P3" s="671"/>
    </row>
    <row r="4" spans="1:26" ht="18.75" customHeight="1">
      <c r="A4" s="372"/>
      <c r="B4" s="363"/>
      <c r="C4" s="357"/>
      <c r="D4" s="358"/>
      <c r="E4" s="358"/>
      <c r="F4" s="358"/>
      <c r="G4" s="358"/>
      <c r="H4" s="358"/>
      <c r="I4" s="359"/>
      <c r="J4" s="348" t="s">
        <v>561</v>
      </c>
      <c r="K4" s="349"/>
      <c r="L4" s="349"/>
      <c r="M4" s="350"/>
      <c r="N4" s="364"/>
      <c r="O4" s="365"/>
      <c r="P4" s="671"/>
    </row>
    <row r="5" spans="1:26" ht="17.25" customHeight="1">
      <c r="A5" s="372"/>
      <c r="B5" s="366"/>
      <c r="C5" s="366"/>
      <c r="D5" s="366"/>
      <c r="E5" s="366"/>
      <c r="F5" s="366"/>
      <c r="G5" s="366"/>
      <c r="H5" s="366"/>
      <c r="I5" s="366"/>
      <c r="J5" s="366"/>
      <c r="K5" s="366"/>
      <c r="L5" s="366"/>
      <c r="M5" s="366"/>
      <c r="N5" s="366"/>
      <c r="O5" s="366"/>
      <c r="P5" s="675"/>
    </row>
    <row r="6" spans="1:26" ht="36" customHeight="1">
      <c r="A6" s="372"/>
      <c r="B6" s="368" t="s">
        <v>156</v>
      </c>
      <c r="C6" s="349"/>
      <c r="D6" s="349"/>
      <c r="E6" s="349"/>
      <c r="F6" s="349"/>
      <c r="G6" s="349"/>
      <c r="H6" s="349"/>
      <c r="I6" s="349"/>
      <c r="J6" s="349"/>
      <c r="K6" s="349"/>
      <c r="L6" s="349"/>
      <c r="M6" s="349"/>
      <c r="N6" s="349"/>
      <c r="O6" s="369"/>
      <c r="P6" s="377"/>
      <c r="R6" s="676"/>
      <c r="S6" s="676"/>
      <c r="T6" s="676"/>
      <c r="U6" s="676"/>
      <c r="V6" s="676"/>
    </row>
    <row r="7" spans="1:26" ht="24.75" customHeight="1">
      <c r="A7" s="372"/>
      <c r="B7" s="373" t="s">
        <v>155</v>
      </c>
      <c r="C7" s="374" t="s">
        <v>555</v>
      </c>
      <c r="D7" s="375"/>
      <c r="E7" s="375"/>
      <c r="F7" s="375"/>
      <c r="G7" s="375"/>
      <c r="H7" s="375"/>
      <c r="I7" s="375"/>
      <c r="J7" s="375"/>
      <c r="K7" s="375"/>
      <c r="L7" s="375"/>
      <c r="M7" s="375"/>
      <c r="N7" s="375"/>
      <c r="O7" s="376"/>
      <c r="P7" s="377"/>
      <c r="R7" s="379"/>
      <c r="S7" s="379"/>
      <c r="T7" s="379"/>
      <c r="U7" s="379"/>
      <c r="V7" s="379"/>
    </row>
    <row r="8" spans="1:26" ht="31.5" customHeight="1">
      <c r="A8" s="372"/>
      <c r="B8" s="380" t="s">
        <v>6</v>
      </c>
      <c r="C8" s="381" t="s">
        <v>55</v>
      </c>
      <c r="D8" s="381"/>
      <c r="E8" s="381"/>
      <c r="F8" s="381"/>
      <c r="G8" s="381"/>
      <c r="H8" s="382" t="s">
        <v>584</v>
      </c>
      <c r="I8" s="383"/>
      <c r="J8" s="384"/>
      <c r="K8" s="385" t="s">
        <v>9</v>
      </c>
      <c r="L8" s="386"/>
      <c r="M8" s="386"/>
      <c r="N8" s="386"/>
      <c r="O8" s="387"/>
      <c r="P8" s="377"/>
      <c r="R8" s="682"/>
      <c r="S8" s="683"/>
      <c r="T8" s="683"/>
      <c r="U8" s="683"/>
      <c r="V8" s="682"/>
      <c r="X8" s="684"/>
      <c r="Y8" s="684"/>
    </row>
    <row r="9" spans="1:26" ht="47.25" customHeight="1">
      <c r="A9" s="372"/>
      <c r="B9" s="391" t="s">
        <v>10</v>
      </c>
      <c r="C9" s="381" t="s">
        <v>56</v>
      </c>
      <c r="D9" s="381"/>
      <c r="E9" s="381"/>
      <c r="F9" s="381"/>
      <c r="G9" s="381"/>
      <c r="H9" s="392"/>
      <c r="I9" s="393"/>
      <c r="J9" s="394"/>
      <c r="K9" s="395" t="s">
        <v>12</v>
      </c>
      <c r="L9" s="396" t="s">
        <v>13</v>
      </c>
      <c r="M9" s="396"/>
      <c r="N9" s="396"/>
      <c r="O9" s="395" t="s">
        <v>14</v>
      </c>
      <c r="P9" s="377"/>
      <c r="R9" s="690"/>
      <c r="S9" s="691"/>
      <c r="T9" s="691"/>
      <c r="U9" s="691"/>
      <c r="V9" s="399"/>
      <c r="X9" s="692"/>
      <c r="Y9" s="693"/>
      <c r="Z9" s="694"/>
    </row>
    <row r="10" spans="1:26" ht="41.25" customHeight="1">
      <c r="A10" s="372"/>
      <c r="B10" s="695" t="s">
        <v>57</v>
      </c>
      <c r="C10" s="696" t="s">
        <v>116</v>
      </c>
      <c r="D10" s="696"/>
      <c r="E10" s="696"/>
      <c r="F10" s="696"/>
      <c r="G10" s="696"/>
      <c r="H10" s="392"/>
      <c r="I10" s="393"/>
      <c r="J10" s="394"/>
      <c r="K10" s="405" t="s">
        <v>130</v>
      </c>
      <c r="L10" s="406"/>
      <c r="M10" s="406"/>
      <c r="N10" s="406"/>
      <c r="O10" s="407"/>
      <c r="P10" s="377"/>
      <c r="R10" s="690"/>
      <c r="S10" s="691"/>
      <c r="T10" s="691"/>
      <c r="U10" s="691"/>
      <c r="V10" s="399"/>
      <c r="X10" s="692"/>
      <c r="Y10" s="693"/>
      <c r="Z10" s="694"/>
    </row>
    <row r="11" spans="1:26" ht="61.5" customHeight="1">
      <c r="A11" s="372"/>
      <c r="B11" s="695" t="s">
        <v>563</v>
      </c>
      <c r="C11" s="696" t="s">
        <v>131</v>
      </c>
      <c r="D11" s="696"/>
      <c r="E11" s="696"/>
      <c r="F11" s="696"/>
      <c r="G11" s="696"/>
      <c r="H11" s="392"/>
      <c r="I11" s="393"/>
      <c r="J11" s="394"/>
      <c r="K11" s="408"/>
      <c r="L11" s="409"/>
      <c r="M11" s="409"/>
      <c r="N11" s="409"/>
      <c r="O11" s="410"/>
      <c r="P11" s="377"/>
      <c r="R11" s="690"/>
      <c r="S11" s="700"/>
      <c r="T11" s="700"/>
      <c r="U11" s="700"/>
      <c r="V11" s="399"/>
      <c r="X11" s="692"/>
      <c r="Y11" s="693"/>
      <c r="Z11" s="694"/>
    </row>
    <row r="12" spans="1:26" ht="28.5" customHeight="1">
      <c r="A12" s="372"/>
      <c r="B12" s="391" t="s">
        <v>19</v>
      </c>
      <c r="C12" s="702">
        <v>2020730010061</v>
      </c>
      <c r="D12" s="702"/>
      <c r="E12" s="702"/>
      <c r="F12" s="702"/>
      <c r="G12" s="702"/>
      <c r="H12" s="392"/>
      <c r="I12" s="393"/>
      <c r="J12" s="394"/>
      <c r="K12" s="408"/>
      <c r="L12" s="409"/>
      <c r="M12" s="409"/>
      <c r="N12" s="409"/>
      <c r="O12" s="410"/>
      <c r="P12" s="377"/>
      <c r="R12" s="690"/>
      <c r="S12" s="700"/>
      <c r="T12" s="700"/>
      <c r="U12" s="700"/>
      <c r="V12" s="399"/>
      <c r="X12" s="692"/>
      <c r="Y12" s="693"/>
      <c r="Z12" s="694"/>
    </row>
    <row r="13" spans="1:26" ht="58.5" customHeight="1" thickBot="1">
      <c r="A13" s="372"/>
      <c r="B13" s="847" t="s">
        <v>585</v>
      </c>
      <c r="C13" s="848"/>
      <c r="D13" s="848"/>
      <c r="E13" s="848"/>
      <c r="F13" s="848"/>
      <c r="G13" s="848"/>
      <c r="H13" s="849"/>
      <c r="I13" s="850"/>
      <c r="J13" s="851"/>
      <c r="K13" s="419"/>
      <c r="L13" s="420"/>
      <c r="M13" s="420"/>
      <c r="N13" s="420"/>
      <c r="O13" s="421"/>
      <c r="P13" s="377"/>
      <c r="R13" s="709"/>
      <c r="S13" s="691"/>
      <c r="T13" s="691"/>
      <c r="U13" s="700"/>
      <c r="V13" s="399"/>
      <c r="W13" s="710"/>
      <c r="X13" s="692"/>
      <c r="Y13" s="693"/>
      <c r="Z13" s="694"/>
    </row>
    <row r="14" spans="1:26" ht="23.25" customHeight="1">
      <c r="A14" s="372"/>
      <c r="B14" s="711" t="s">
        <v>20</v>
      </c>
      <c r="C14" s="712" t="s">
        <v>565</v>
      </c>
      <c r="D14" s="713" t="s">
        <v>22</v>
      </c>
      <c r="E14" s="713" t="s">
        <v>23</v>
      </c>
      <c r="F14" s="713" t="s">
        <v>24</v>
      </c>
      <c r="G14" s="714" t="s">
        <v>25</v>
      </c>
      <c r="H14" s="715"/>
      <c r="I14" s="715"/>
      <c r="J14" s="716"/>
      <c r="K14" s="717" t="s">
        <v>26</v>
      </c>
      <c r="L14" s="717"/>
      <c r="M14" s="718" t="s">
        <v>27</v>
      </c>
      <c r="N14" s="718"/>
      <c r="O14" s="719"/>
      <c r="P14" s="675"/>
      <c r="R14" s="720"/>
      <c r="S14" s="721"/>
      <c r="T14" s="721"/>
      <c r="V14" s="399"/>
      <c r="X14" s="692"/>
      <c r="Y14" s="693"/>
      <c r="Z14" s="694"/>
    </row>
    <row r="15" spans="1:26" ht="21" customHeight="1">
      <c r="A15" s="372"/>
      <c r="B15" s="722"/>
      <c r="C15" s="723"/>
      <c r="D15" s="723"/>
      <c r="E15" s="723"/>
      <c r="F15" s="723"/>
      <c r="G15" s="724"/>
      <c r="H15" s="725"/>
      <c r="I15" s="725"/>
      <c r="J15" s="726"/>
      <c r="K15" s="723"/>
      <c r="L15" s="723"/>
      <c r="M15" s="723" t="s">
        <v>28</v>
      </c>
      <c r="N15" s="723" t="s">
        <v>29</v>
      </c>
      <c r="O15" s="852" t="s">
        <v>30</v>
      </c>
      <c r="P15" s="675"/>
      <c r="R15" s="710"/>
      <c r="S15" s="721"/>
      <c r="T15" s="721"/>
      <c r="V15" s="693"/>
      <c r="X15" s="692"/>
      <c r="Y15" s="693"/>
      <c r="Z15" s="694"/>
    </row>
    <row r="16" spans="1:26" ht="39.75" customHeight="1" thickBot="1">
      <c r="A16" s="372"/>
      <c r="B16" s="728"/>
      <c r="C16" s="729"/>
      <c r="D16" s="729"/>
      <c r="E16" s="729"/>
      <c r="F16" s="729"/>
      <c r="G16" s="730" t="s">
        <v>31</v>
      </c>
      <c r="H16" s="730" t="s">
        <v>32</v>
      </c>
      <c r="I16" s="730" t="s">
        <v>33</v>
      </c>
      <c r="J16" s="445" t="s">
        <v>34</v>
      </c>
      <c r="K16" s="730" t="s">
        <v>35</v>
      </c>
      <c r="L16" s="731" t="s">
        <v>36</v>
      </c>
      <c r="M16" s="729"/>
      <c r="N16" s="729"/>
      <c r="O16" s="853"/>
      <c r="P16" s="675"/>
      <c r="R16" s="710"/>
      <c r="S16" s="721"/>
      <c r="T16" s="721"/>
      <c r="V16" s="693"/>
      <c r="X16" s="692"/>
      <c r="Y16" s="693"/>
      <c r="Z16" s="694"/>
    </row>
    <row r="17" spans="1:26" ht="26.25" customHeight="1" thickBot="1">
      <c r="A17" s="372"/>
      <c r="B17" s="733" t="s">
        <v>132</v>
      </c>
      <c r="C17" s="854" t="s">
        <v>37</v>
      </c>
      <c r="D17" s="855" t="s">
        <v>347</v>
      </c>
      <c r="E17" s="856">
        <v>7</v>
      </c>
      <c r="F17" s="857">
        <v>774601600</v>
      </c>
      <c r="G17" s="857">
        <v>803600000</v>
      </c>
      <c r="H17" s="858">
        <v>0</v>
      </c>
      <c r="I17" s="858">
        <v>0</v>
      </c>
      <c r="J17" s="858">
        <v>0</v>
      </c>
      <c r="K17" s="455">
        <v>44927</v>
      </c>
      <c r="L17" s="455">
        <v>45291</v>
      </c>
      <c r="M17" s="632">
        <f>+(E18/E17)</f>
        <v>0.5714285714285714</v>
      </c>
      <c r="N17" s="632">
        <f>+(F18/F17)</f>
        <v>0.85205091236578911</v>
      </c>
      <c r="O17" s="916">
        <f>+M17*M17/N17</f>
        <v>0.38322899196042048</v>
      </c>
      <c r="P17" s="675"/>
      <c r="R17" s="710"/>
      <c r="S17" s="739"/>
      <c r="T17" s="739"/>
      <c r="V17" s="693"/>
      <c r="X17" s="692"/>
      <c r="Y17" s="693"/>
      <c r="Z17" s="694"/>
    </row>
    <row r="18" spans="1:26" ht="26.25" customHeight="1" thickBot="1">
      <c r="A18" s="372"/>
      <c r="B18" s="740"/>
      <c r="C18" s="854" t="s">
        <v>39</v>
      </c>
      <c r="D18" s="859"/>
      <c r="E18" s="860">
        <v>4</v>
      </c>
      <c r="F18" s="861">
        <f t="shared" ref="F18:F30" si="0">SUM(G18:J18)</f>
        <v>660000000</v>
      </c>
      <c r="G18" s="861">
        <f>'ANEXO MODERNIZACION'!G27</f>
        <v>660000000</v>
      </c>
      <c r="H18" s="858">
        <v>0</v>
      </c>
      <c r="I18" s="858">
        <v>0</v>
      </c>
      <c r="J18" s="858">
        <v>0</v>
      </c>
      <c r="K18" s="455">
        <v>44927</v>
      </c>
      <c r="L18" s="455">
        <v>45291</v>
      </c>
      <c r="M18" s="633"/>
      <c r="N18" s="633"/>
      <c r="O18" s="917"/>
      <c r="P18" s="675"/>
      <c r="R18" s="710"/>
      <c r="S18" s="739"/>
      <c r="T18" s="739"/>
      <c r="V18" s="693"/>
      <c r="X18" s="692"/>
      <c r="Y18" s="693"/>
      <c r="Z18" s="694"/>
    </row>
    <row r="19" spans="1:26" ht="26.25" customHeight="1" thickBot="1">
      <c r="A19" s="372"/>
      <c r="B19" s="862" t="s">
        <v>133</v>
      </c>
      <c r="C19" s="854" t="s">
        <v>37</v>
      </c>
      <c r="D19" s="855" t="s">
        <v>134</v>
      </c>
      <c r="E19" s="856">
        <v>1</v>
      </c>
      <c r="F19" s="857">
        <f t="shared" si="0"/>
        <v>350000000</v>
      </c>
      <c r="G19" s="857">
        <v>350000000</v>
      </c>
      <c r="H19" s="858">
        <v>0</v>
      </c>
      <c r="I19" s="858">
        <v>0</v>
      </c>
      <c r="J19" s="858">
        <v>0</v>
      </c>
      <c r="K19" s="455">
        <v>44927</v>
      </c>
      <c r="L19" s="455">
        <v>45291</v>
      </c>
      <c r="M19" s="632">
        <f>+(E20/E19)</f>
        <v>0</v>
      </c>
      <c r="N19" s="632">
        <f>+(F20/F19)</f>
        <v>0</v>
      </c>
      <c r="O19" s="916">
        <v>0</v>
      </c>
      <c r="P19" s="675"/>
      <c r="R19" s="710"/>
      <c r="S19" s="739"/>
      <c r="T19" s="739"/>
      <c r="V19" s="693"/>
      <c r="X19" s="692"/>
      <c r="Y19" s="693"/>
      <c r="Z19" s="694"/>
    </row>
    <row r="20" spans="1:26" ht="26.25" customHeight="1" thickBot="1">
      <c r="A20" s="372"/>
      <c r="B20" s="863"/>
      <c r="C20" s="854" t="s">
        <v>39</v>
      </c>
      <c r="D20" s="864"/>
      <c r="E20" s="856"/>
      <c r="F20" s="857"/>
      <c r="G20" s="857"/>
      <c r="H20" s="858">
        <v>0</v>
      </c>
      <c r="I20" s="858">
        <v>0</v>
      </c>
      <c r="J20" s="858">
        <v>0</v>
      </c>
      <c r="K20" s="455">
        <v>44927</v>
      </c>
      <c r="L20" s="455">
        <v>45291</v>
      </c>
      <c r="M20" s="633"/>
      <c r="N20" s="633"/>
      <c r="O20" s="917"/>
      <c r="P20" s="675"/>
      <c r="R20" s="710"/>
      <c r="S20" s="739"/>
      <c r="T20" s="739"/>
      <c r="V20" s="693"/>
      <c r="X20" s="692"/>
      <c r="Y20" s="693"/>
      <c r="Z20" s="694"/>
    </row>
    <row r="21" spans="1:26" ht="26.25" customHeight="1" thickBot="1">
      <c r="A21" s="372"/>
      <c r="B21" s="733" t="s">
        <v>135</v>
      </c>
      <c r="C21" s="854" t="s">
        <v>37</v>
      </c>
      <c r="D21" s="855" t="s">
        <v>134</v>
      </c>
      <c r="E21" s="856">
        <v>1</v>
      </c>
      <c r="F21" s="857">
        <f t="shared" si="0"/>
        <v>3998400</v>
      </c>
      <c r="G21" s="857">
        <v>3998400</v>
      </c>
      <c r="H21" s="858">
        <v>0</v>
      </c>
      <c r="I21" s="858">
        <v>0</v>
      </c>
      <c r="J21" s="858">
        <v>0</v>
      </c>
      <c r="K21" s="455">
        <v>44927</v>
      </c>
      <c r="L21" s="455">
        <v>45291</v>
      </c>
      <c r="M21" s="632">
        <f>+(E22/E21)</f>
        <v>1</v>
      </c>
      <c r="N21" s="632">
        <f>+(F22/F21)</f>
        <v>1</v>
      </c>
      <c r="O21" s="916">
        <f>+M21*M21/N21</f>
        <v>1</v>
      </c>
      <c r="P21" s="675"/>
      <c r="R21" s="710"/>
      <c r="S21" s="739"/>
      <c r="T21" s="739"/>
      <c r="V21" s="693"/>
      <c r="X21" s="692"/>
      <c r="Y21" s="693"/>
      <c r="Z21" s="694"/>
    </row>
    <row r="22" spans="1:26" ht="26.25" customHeight="1" thickBot="1">
      <c r="A22" s="372"/>
      <c r="B22" s="740"/>
      <c r="C22" s="854" t="s">
        <v>39</v>
      </c>
      <c r="D22" s="859"/>
      <c r="E22" s="856">
        <v>1</v>
      </c>
      <c r="F22" s="861">
        <f t="shared" si="0"/>
        <v>3998400</v>
      </c>
      <c r="G22" s="861">
        <f>'ANEXO MODERNIZACION'!G26</f>
        <v>3998400</v>
      </c>
      <c r="H22" s="858">
        <v>0</v>
      </c>
      <c r="I22" s="858">
        <v>0</v>
      </c>
      <c r="J22" s="858">
        <v>0</v>
      </c>
      <c r="K22" s="455">
        <v>44927</v>
      </c>
      <c r="L22" s="455">
        <v>45291</v>
      </c>
      <c r="M22" s="633"/>
      <c r="N22" s="633"/>
      <c r="O22" s="917"/>
      <c r="P22" s="675"/>
      <c r="R22" s="710"/>
      <c r="S22" s="739"/>
      <c r="T22" s="739"/>
      <c r="V22" s="693"/>
      <c r="X22" s="692"/>
      <c r="Y22" s="693"/>
      <c r="Z22" s="694"/>
    </row>
    <row r="23" spans="1:26" ht="26.25" customHeight="1" thickBot="1">
      <c r="A23" s="372"/>
      <c r="B23" s="733" t="s">
        <v>157</v>
      </c>
      <c r="C23" s="854" t="s">
        <v>37</v>
      </c>
      <c r="D23" s="855" t="s">
        <v>158</v>
      </c>
      <c r="E23" s="856">
        <v>1</v>
      </c>
      <c r="F23" s="857">
        <f t="shared" si="0"/>
        <v>270000000</v>
      </c>
      <c r="G23" s="857">
        <v>270000000</v>
      </c>
      <c r="H23" s="858">
        <v>0</v>
      </c>
      <c r="I23" s="858">
        <v>0</v>
      </c>
      <c r="J23" s="858">
        <v>0</v>
      </c>
      <c r="K23" s="455">
        <v>44927</v>
      </c>
      <c r="L23" s="455">
        <v>45291</v>
      </c>
      <c r="M23" s="632">
        <f t="shared" ref="M23:M30" si="1">+(E24/E23)</f>
        <v>0.5</v>
      </c>
      <c r="N23" s="632">
        <f t="shared" ref="N23:N30" si="2">+(F24/F23)</f>
        <v>0.80812876296296299</v>
      </c>
      <c r="O23" s="916">
        <f t="shared" ref="O23" si="3">+M23*M23/N23</f>
        <v>0.30935664148790809</v>
      </c>
      <c r="P23" s="675"/>
      <c r="R23" s="710"/>
      <c r="S23" s="739"/>
      <c r="T23" s="739"/>
      <c r="V23" s="693"/>
      <c r="X23" s="692"/>
      <c r="Y23" s="693"/>
      <c r="Z23" s="694"/>
    </row>
    <row r="24" spans="1:26" ht="26.25" customHeight="1" thickBot="1">
      <c r="A24" s="372"/>
      <c r="B24" s="740"/>
      <c r="C24" s="854" t="s">
        <v>39</v>
      </c>
      <c r="D24" s="859"/>
      <c r="E24" s="856">
        <v>0.5</v>
      </c>
      <c r="F24" s="861">
        <f t="shared" si="0"/>
        <v>218194766</v>
      </c>
      <c r="G24" s="861">
        <f>'ANEXO MODERNIZACION'!G25</f>
        <v>218194766</v>
      </c>
      <c r="H24" s="858">
        <v>0</v>
      </c>
      <c r="I24" s="858">
        <v>0</v>
      </c>
      <c r="J24" s="858">
        <v>0</v>
      </c>
      <c r="K24" s="455">
        <v>44927</v>
      </c>
      <c r="L24" s="455">
        <v>45291</v>
      </c>
      <c r="M24" s="633"/>
      <c r="N24" s="633"/>
      <c r="O24" s="917"/>
      <c r="P24" s="675"/>
      <c r="R24" s="710"/>
      <c r="S24" s="739"/>
      <c r="T24" s="739"/>
      <c r="V24" s="693"/>
      <c r="X24" s="692"/>
      <c r="Y24" s="693"/>
      <c r="Z24" s="694"/>
    </row>
    <row r="25" spans="1:26" ht="26.25" customHeight="1" thickBot="1">
      <c r="A25" s="372"/>
      <c r="B25" s="733" t="s">
        <v>136</v>
      </c>
      <c r="C25" s="854" t="s">
        <v>37</v>
      </c>
      <c r="D25" s="855" t="s">
        <v>137</v>
      </c>
      <c r="E25" s="865">
        <v>1</v>
      </c>
      <c r="F25" s="857">
        <f t="shared" si="0"/>
        <v>225000000</v>
      </c>
      <c r="G25" s="857">
        <v>225000000</v>
      </c>
      <c r="H25" s="858">
        <v>0</v>
      </c>
      <c r="I25" s="858">
        <v>0</v>
      </c>
      <c r="J25" s="858">
        <v>0</v>
      </c>
      <c r="K25" s="455">
        <v>44927</v>
      </c>
      <c r="L25" s="455">
        <v>45291</v>
      </c>
      <c r="M25" s="632">
        <f t="shared" ref="M25:M30" si="4">+(E26/E25)</f>
        <v>0</v>
      </c>
      <c r="N25" s="632">
        <f t="shared" ref="N25:N30" si="5">+(F26/F25)</f>
        <v>0</v>
      </c>
      <c r="O25" s="916">
        <v>0</v>
      </c>
      <c r="P25" s="675"/>
      <c r="R25" s="710"/>
      <c r="S25" s="721"/>
      <c r="T25" s="721"/>
      <c r="V25" s="609"/>
      <c r="X25" s="692"/>
      <c r="Y25" s="693"/>
      <c r="Z25" s="694"/>
    </row>
    <row r="26" spans="1:26" ht="37.5" customHeight="1" thickBot="1">
      <c r="A26" s="372"/>
      <c r="B26" s="740"/>
      <c r="C26" s="854" t="s">
        <v>39</v>
      </c>
      <c r="D26" s="859"/>
      <c r="E26" s="856">
        <v>0</v>
      </c>
      <c r="F26" s="857">
        <f t="shared" si="0"/>
        <v>0</v>
      </c>
      <c r="G26" s="861"/>
      <c r="H26" s="858">
        <v>0</v>
      </c>
      <c r="I26" s="858">
        <v>0</v>
      </c>
      <c r="J26" s="858">
        <v>0</v>
      </c>
      <c r="K26" s="455">
        <v>44927</v>
      </c>
      <c r="L26" s="455">
        <v>45291</v>
      </c>
      <c r="M26" s="633"/>
      <c r="N26" s="633"/>
      <c r="O26" s="917"/>
      <c r="P26" s="675"/>
      <c r="V26" s="866"/>
      <c r="X26" s="692"/>
      <c r="Y26" s="693"/>
      <c r="Z26" s="694"/>
    </row>
    <row r="27" spans="1:26" s="870" customFormat="1" ht="26.25" customHeight="1" thickBot="1">
      <c r="A27" s="798"/>
      <c r="B27" s="867" t="s">
        <v>145</v>
      </c>
      <c r="C27" s="868" t="s">
        <v>37</v>
      </c>
      <c r="D27" s="855" t="s">
        <v>138</v>
      </c>
      <c r="E27" s="865">
        <v>1</v>
      </c>
      <c r="F27" s="857">
        <f t="shared" si="0"/>
        <v>44000000</v>
      </c>
      <c r="G27" s="857">
        <v>44000000</v>
      </c>
      <c r="H27" s="858">
        <v>0</v>
      </c>
      <c r="I27" s="858">
        <v>0</v>
      </c>
      <c r="J27" s="858">
        <v>0</v>
      </c>
      <c r="K27" s="455">
        <v>44927</v>
      </c>
      <c r="L27" s="455">
        <v>45291</v>
      </c>
      <c r="M27" s="632">
        <f t="shared" ref="M27:M30" si="6">+(E28/E27)</f>
        <v>0.55000000000000004</v>
      </c>
      <c r="N27" s="632">
        <f t="shared" ref="N27:N30" si="7">+(F28/F27)</f>
        <v>1</v>
      </c>
      <c r="O27" s="916">
        <f t="shared" ref="O27" si="8">+M27*M27/N27</f>
        <v>0.30250000000000005</v>
      </c>
      <c r="P27" s="869"/>
      <c r="V27" s="871"/>
      <c r="X27" s="872"/>
      <c r="Y27" s="873"/>
      <c r="Z27" s="874"/>
    </row>
    <row r="28" spans="1:26" s="870" customFormat="1" ht="26.25" customHeight="1" thickBot="1">
      <c r="A28" s="798"/>
      <c r="B28" s="875"/>
      <c r="C28" s="868" t="s">
        <v>39</v>
      </c>
      <c r="D28" s="859"/>
      <c r="E28" s="876">
        <v>0.55000000000000004</v>
      </c>
      <c r="F28" s="861">
        <f t="shared" si="0"/>
        <v>44000000</v>
      </c>
      <c r="G28" s="877">
        <v>44000000</v>
      </c>
      <c r="H28" s="858">
        <v>0</v>
      </c>
      <c r="I28" s="858">
        <v>0</v>
      </c>
      <c r="J28" s="858">
        <v>0</v>
      </c>
      <c r="K28" s="455">
        <v>44927</v>
      </c>
      <c r="L28" s="455">
        <v>45291</v>
      </c>
      <c r="M28" s="633"/>
      <c r="N28" s="633"/>
      <c r="O28" s="917"/>
      <c r="P28" s="869"/>
      <c r="V28" s="871"/>
      <c r="X28" s="872"/>
      <c r="Y28" s="873"/>
      <c r="Z28" s="874"/>
    </row>
    <row r="29" spans="1:26" ht="26.25" customHeight="1" thickBot="1">
      <c r="A29" s="372"/>
      <c r="B29" s="733" t="s">
        <v>139</v>
      </c>
      <c r="C29" s="854" t="s">
        <v>37</v>
      </c>
      <c r="D29" s="855" t="s">
        <v>140</v>
      </c>
      <c r="E29" s="856">
        <v>1</v>
      </c>
      <c r="F29" s="857">
        <f t="shared" si="0"/>
        <v>176000000</v>
      </c>
      <c r="G29" s="878">
        <v>176000000</v>
      </c>
      <c r="H29" s="858">
        <v>0</v>
      </c>
      <c r="I29" s="858">
        <v>0</v>
      </c>
      <c r="J29" s="858">
        <v>0</v>
      </c>
      <c r="K29" s="455">
        <v>44927</v>
      </c>
      <c r="L29" s="455">
        <v>45291</v>
      </c>
      <c r="M29" s="632">
        <f t="shared" ref="M29:M30" si="9">+(E30/E29)</f>
        <v>0.75</v>
      </c>
      <c r="N29" s="632">
        <f t="shared" ref="N29:N30" si="10">+(F30/F29)</f>
        <v>1</v>
      </c>
      <c r="O29" s="916">
        <f t="shared" ref="O29" si="11">+M29*M29/N29</f>
        <v>0.5625</v>
      </c>
      <c r="P29" s="675"/>
    </row>
    <row r="30" spans="1:26" ht="26.25" customHeight="1" thickBot="1">
      <c r="A30" s="372"/>
      <c r="B30" s="740"/>
      <c r="C30" s="854" t="s">
        <v>39</v>
      </c>
      <c r="D30" s="859"/>
      <c r="E30" s="879">
        <v>0.75</v>
      </c>
      <c r="F30" s="861">
        <f t="shared" si="0"/>
        <v>176000000</v>
      </c>
      <c r="G30" s="861">
        <v>176000000</v>
      </c>
      <c r="H30" s="858">
        <v>0</v>
      </c>
      <c r="I30" s="858">
        <v>0</v>
      </c>
      <c r="J30" s="858">
        <v>0</v>
      </c>
      <c r="K30" s="455">
        <v>44927</v>
      </c>
      <c r="L30" s="455">
        <v>45291</v>
      </c>
      <c r="M30" s="633"/>
      <c r="N30" s="633"/>
      <c r="O30" s="917"/>
      <c r="P30" s="675"/>
    </row>
    <row r="31" spans="1:26" ht="26.25" customHeight="1">
      <c r="A31" s="372"/>
      <c r="B31" s="747" t="s">
        <v>46</v>
      </c>
      <c r="C31" s="748" t="s">
        <v>37</v>
      </c>
      <c r="D31" s="749"/>
      <c r="E31" s="749"/>
      <c r="F31" s="880">
        <f>F17+F19+F21+F25+F27+F29+F23</f>
        <v>1843600000</v>
      </c>
      <c r="G31" s="880">
        <f>G17+G19+G21+G25+G27+G29+G23</f>
        <v>1872598400</v>
      </c>
      <c r="H31" s="880"/>
      <c r="I31" s="880"/>
      <c r="J31" s="880"/>
      <c r="K31" s="881"/>
      <c r="L31" s="881"/>
      <c r="M31" s="882"/>
      <c r="N31" s="882"/>
      <c r="O31" s="883"/>
      <c r="P31" s="675"/>
    </row>
    <row r="32" spans="1:26" ht="24.95" customHeight="1" thickBot="1">
      <c r="A32" s="372"/>
      <c r="B32" s="728"/>
      <c r="C32" s="755" t="s">
        <v>39</v>
      </c>
      <c r="D32" s="731"/>
      <c r="E32" s="731"/>
      <c r="F32" s="884">
        <f>F18+F20+F22+F26+F28+F30+F24</f>
        <v>1102193166</v>
      </c>
      <c r="G32" s="884">
        <f>G18+G20+G22+G26+G28+G30+G24</f>
        <v>1102193166</v>
      </c>
      <c r="H32" s="880"/>
      <c r="I32" s="880"/>
      <c r="J32" s="880"/>
      <c r="K32" s="758"/>
      <c r="L32" s="760"/>
      <c r="M32" s="885"/>
      <c r="N32" s="885"/>
      <c r="O32" s="886"/>
      <c r="P32" s="675"/>
    </row>
    <row r="33" spans="1:37" ht="20.100000000000001" customHeight="1" thickBot="1">
      <c r="A33" s="372"/>
      <c r="B33" s="372"/>
      <c r="C33" s="684"/>
      <c r="F33" s="761"/>
      <c r="G33" s="762"/>
      <c r="H33" s="763"/>
      <c r="I33" s="763"/>
      <c r="J33" s="763"/>
      <c r="K33" s="764"/>
      <c r="L33" s="764"/>
      <c r="M33" s="762"/>
      <c r="N33" s="765"/>
      <c r="O33" s="766"/>
      <c r="P33" s="766"/>
    </row>
    <row r="34" spans="1:37" ht="20.100000000000001" customHeight="1" thickBot="1">
      <c r="A34" s="372"/>
      <c r="B34" s="767" t="s">
        <v>47</v>
      </c>
      <c r="C34" s="768" t="s">
        <v>48</v>
      </c>
      <c r="D34" s="769"/>
      <c r="E34" s="770"/>
      <c r="F34" s="771" t="s">
        <v>49</v>
      </c>
      <c r="G34" s="772"/>
      <c r="H34" s="772"/>
      <c r="I34" s="772"/>
      <c r="J34" s="887"/>
      <c r="K34" s="323" t="s">
        <v>50</v>
      </c>
      <c r="L34" s="212"/>
      <c r="M34" s="212"/>
      <c r="N34" s="212"/>
      <c r="O34" s="213"/>
      <c r="P34" s="675"/>
    </row>
    <row r="35" spans="1:37" ht="24.95" customHeight="1">
      <c r="A35" s="372"/>
      <c r="B35" s="888" t="s">
        <v>586</v>
      </c>
      <c r="C35" s="774" t="s">
        <v>587</v>
      </c>
      <c r="D35" s="775"/>
      <c r="E35" s="776"/>
      <c r="F35" s="774" t="s">
        <v>141</v>
      </c>
      <c r="G35" s="775"/>
      <c r="H35" s="776"/>
      <c r="I35" s="780" t="s">
        <v>37</v>
      </c>
      <c r="J35" s="889">
        <v>1</v>
      </c>
      <c r="K35" s="890" t="s">
        <v>554</v>
      </c>
      <c r="L35" s="346"/>
      <c r="M35" s="346"/>
      <c r="N35" s="346"/>
      <c r="O35" s="891"/>
      <c r="P35" s="675"/>
    </row>
    <row r="36" spans="1:37" ht="42" customHeight="1">
      <c r="A36" s="372"/>
      <c r="B36" s="892"/>
      <c r="C36" s="784"/>
      <c r="D36" s="785"/>
      <c r="E36" s="786"/>
      <c r="F36" s="784"/>
      <c r="G36" s="785"/>
      <c r="H36" s="786"/>
      <c r="I36" s="787" t="s">
        <v>39</v>
      </c>
      <c r="J36" s="893">
        <v>0.63</v>
      </c>
      <c r="K36" s="357"/>
      <c r="L36" s="358"/>
      <c r="M36" s="358"/>
      <c r="N36" s="358"/>
      <c r="O36" s="894"/>
      <c r="P36" s="675"/>
    </row>
    <row r="37" spans="1:37" ht="19.5" customHeight="1">
      <c r="A37" s="372"/>
      <c r="B37" s="790"/>
      <c r="C37" s="777" t="s">
        <v>588</v>
      </c>
      <c r="D37" s="778"/>
      <c r="E37" s="779"/>
      <c r="F37" s="777" t="s">
        <v>142</v>
      </c>
      <c r="G37" s="778"/>
      <c r="H37" s="779"/>
      <c r="I37" s="787" t="s">
        <v>37</v>
      </c>
      <c r="J37" s="895">
        <v>1</v>
      </c>
      <c r="K37" s="896" t="s">
        <v>105</v>
      </c>
      <c r="L37" s="897"/>
      <c r="M37" s="897"/>
      <c r="N37" s="897"/>
      <c r="O37" s="898"/>
      <c r="P37" s="675"/>
    </row>
    <row r="38" spans="1:37" ht="42.75" customHeight="1">
      <c r="A38" s="372"/>
      <c r="B38" s="892"/>
      <c r="C38" s="784"/>
      <c r="D38" s="785"/>
      <c r="E38" s="786"/>
      <c r="F38" s="784"/>
      <c r="G38" s="785"/>
      <c r="H38" s="786"/>
      <c r="I38" s="787" t="s">
        <v>39</v>
      </c>
      <c r="J38" s="899">
        <v>0.75</v>
      </c>
      <c r="K38" s="900"/>
      <c r="L38" s="901"/>
      <c r="M38" s="901"/>
      <c r="N38" s="901"/>
      <c r="O38" s="902"/>
      <c r="P38" s="675"/>
    </row>
    <row r="39" spans="1:37" ht="19.5" customHeight="1">
      <c r="A39" s="372"/>
      <c r="B39" s="790"/>
      <c r="C39" s="777" t="s">
        <v>589</v>
      </c>
      <c r="D39" s="778"/>
      <c r="E39" s="779"/>
      <c r="F39" s="777" t="s">
        <v>143</v>
      </c>
      <c r="G39" s="778"/>
      <c r="H39" s="779"/>
      <c r="I39" s="787" t="s">
        <v>37</v>
      </c>
      <c r="J39" s="895">
        <v>1</v>
      </c>
      <c r="K39" s="405" t="s">
        <v>590</v>
      </c>
      <c r="L39" s="346"/>
      <c r="M39" s="346"/>
      <c r="N39" s="346"/>
      <c r="O39" s="891"/>
      <c r="P39" s="903"/>
    </row>
    <row r="40" spans="1:37" ht="19.5" customHeight="1">
      <c r="A40" s="372"/>
      <c r="B40" s="892"/>
      <c r="C40" s="784"/>
      <c r="D40" s="785"/>
      <c r="E40" s="786"/>
      <c r="F40" s="784"/>
      <c r="G40" s="785"/>
      <c r="H40" s="786"/>
      <c r="I40" s="787" t="s">
        <v>39</v>
      </c>
      <c r="J40" s="899">
        <v>0.5</v>
      </c>
      <c r="K40" s="357"/>
      <c r="L40" s="358"/>
      <c r="M40" s="358"/>
      <c r="N40" s="358"/>
      <c r="O40" s="894"/>
      <c r="P40" s="903"/>
    </row>
    <row r="41" spans="1:37" ht="19.5" customHeight="1">
      <c r="A41" s="372"/>
      <c r="B41" s="790"/>
      <c r="C41" s="777" t="s">
        <v>591</v>
      </c>
      <c r="D41" s="778"/>
      <c r="E41" s="779"/>
      <c r="F41" s="777" t="s">
        <v>144</v>
      </c>
      <c r="G41" s="778"/>
      <c r="H41" s="779"/>
      <c r="I41" s="787" t="s">
        <v>37</v>
      </c>
      <c r="J41" s="904">
        <v>1</v>
      </c>
      <c r="K41" s="896" t="s">
        <v>105</v>
      </c>
      <c r="L41" s="897"/>
      <c r="M41" s="897"/>
      <c r="N41" s="897"/>
      <c r="O41" s="898"/>
      <c r="P41" s="675"/>
    </row>
    <row r="42" spans="1:37" ht="45" customHeight="1">
      <c r="A42" s="372"/>
      <c r="B42" s="892"/>
      <c r="C42" s="784"/>
      <c r="D42" s="785"/>
      <c r="E42" s="786"/>
      <c r="F42" s="784"/>
      <c r="G42" s="785"/>
      <c r="H42" s="786"/>
      <c r="I42" s="787" t="s">
        <v>39</v>
      </c>
      <c r="J42" s="893">
        <v>0.75</v>
      </c>
      <c r="K42" s="900"/>
      <c r="L42" s="901"/>
      <c r="M42" s="901"/>
      <c r="N42" s="901"/>
      <c r="O42" s="902"/>
      <c r="P42" s="675"/>
    </row>
    <row r="43" spans="1:37" ht="21" customHeight="1">
      <c r="A43" s="372"/>
      <c r="B43" s="905"/>
      <c r="C43" s="906"/>
      <c r="D43" s="906"/>
      <c r="E43" s="906"/>
      <c r="F43" s="906"/>
      <c r="G43" s="906"/>
      <c r="H43" s="906"/>
      <c r="I43" s="906"/>
      <c r="J43" s="907"/>
      <c r="K43" s="908"/>
      <c r="L43" s="908"/>
      <c r="M43" s="908"/>
      <c r="N43" s="908"/>
      <c r="O43" s="909"/>
      <c r="P43" s="675"/>
    </row>
    <row r="44" spans="1:37" ht="29.25" customHeight="1" thickBot="1">
      <c r="A44" s="910"/>
      <c r="B44" s="911"/>
      <c r="C44" s="912"/>
      <c r="D44" s="912"/>
      <c r="E44" s="912"/>
      <c r="F44" s="912"/>
      <c r="G44" s="912"/>
      <c r="H44" s="912"/>
      <c r="I44" s="912"/>
      <c r="J44" s="913"/>
      <c r="K44" s="914"/>
      <c r="L44" s="914"/>
      <c r="M44" s="914"/>
      <c r="N44" s="914"/>
      <c r="O44" s="915"/>
      <c r="P44" s="812"/>
      <c r="R44" s="817"/>
      <c r="S44" s="818"/>
      <c r="T44" s="819"/>
      <c r="U44" s="820"/>
      <c r="V44" s="819"/>
      <c r="W44" s="819"/>
      <c r="X44" s="819"/>
      <c r="Y44" s="819"/>
      <c r="Z44" s="817"/>
      <c r="AA44" s="819"/>
      <c r="AB44" s="819"/>
      <c r="AC44" s="817"/>
      <c r="AD44" s="819"/>
      <c r="AE44" s="817"/>
    </row>
    <row r="45" spans="1:37" ht="182.25" customHeight="1">
      <c r="K45" s="814"/>
      <c r="L45" s="814"/>
      <c r="R45" s="821"/>
      <c r="S45" s="822"/>
      <c r="T45" s="823"/>
      <c r="U45" s="824"/>
      <c r="V45" s="823"/>
      <c r="W45" s="823"/>
      <c r="X45" s="825"/>
      <c r="Y45" s="823"/>
      <c r="Z45" s="826"/>
      <c r="AA45" s="821"/>
      <c r="AB45" s="823"/>
      <c r="AC45" s="827"/>
      <c r="AD45" s="823"/>
      <c r="AE45" s="491"/>
      <c r="AF45" s="491"/>
      <c r="AG45" s="821"/>
      <c r="AH45" s="821"/>
      <c r="AI45" s="821"/>
      <c r="AJ45" s="821"/>
      <c r="AK45" s="821"/>
    </row>
    <row r="46" spans="1:37">
      <c r="Q46" s="828"/>
      <c r="R46" s="829"/>
      <c r="S46" s="830"/>
      <c r="T46" s="831"/>
      <c r="U46" s="832"/>
      <c r="V46" s="831"/>
      <c r="W46" s="831"/>
      <c r="X46" s="831"/>
      <c r="Y46" s="831"/>
      <c r="Z46" s="831"/>
      <c r="AA46" s="833"/>
      <c r="AB46" s="831"/>
      <c r="AC46" s="834"/>
      <c r="AD46" s="829"/>
      <c r="AE46" s="499"/>
      <c r="AF46" s="834"/>
      <c r="AG46" s="829"/>
      <c r="AH46" s="499"/>
      <c r="AI46" s="835"/>
      <c r="AJ46" s="835"/>
      <c r="AK46" s="835"/>
    </row>
    <row r="47" spans="1:37">
      <c r="Q47" s="836"/>
      <c r="R47" s="829"/>
      <c r="S47" s="830"/>
      <c r="T47" s="831"/>
      <c r="U47" s="832"/>
      <c r="V47" s="831"/>
      <c r="W47" s="831"/>
      <c r="X47" s="837"/>
      <c r="Y47" s="831"/>
      <c r="Z47" s="833"/>
      <c r="AA47" s="829"/>
      <c r="AB47" s="831"/>
      <c r="AC47" s="834"/>
      <c r="AD47" s="829"/>
      <c r="AE47" s="499"/>
      <c r="AF47" s="499"/>
      <c r="AG47" s="835"/>
      <c r="AH47" s="829"/>
    </row>
    <row r="48" spans="1:37">
      <c r="Q48" s="836"/>
      <c r="R48" s="838"/>
      <c r="S48" s="839"/>
      <c r="T48" s="840"/>
      <c r="U48" s="839"/>
      <c r="V48" s="839"/>
      <c r="W48" s="839"/>
      <c r="X48" s="839"/>
      <c r="Y48" s="839"/>
      <c r="Z48" s="839"/>
      <c r="AA48" s="839"/>
      <c r="AB48" s="839"/>
      <c r="AC48" s="839"/>
      <c r="AD48" s="839"/>
    </row>
    <row r="49" spans="17:30">
      <c r="Q49" s="841"/>
      <c r="R49" s="842"/>
      <c r="S49" s="839"/>
      <c r="T49" s="840"/>
      <c r="U49" s="839"/>
      <c r="V49" s="839"/>
      <c r="W49" s="839"/>
      <c r="X49" s="839"/>
      <c r="Y49" s="828"/>
      <c r="Z49" s="839"/>
      <c r="AA49" s="839"/>
      <c r="AB49" s="828"/>
      <c r="AC49" s="839"/>
      <c r="AD49" s="828"/>
    </row>
    <row r="50" spans="17:30">
      <c r="Q50" s="841"/>
      <c r="R50" s="842"/>
      <c r="S50" s="839"/>
      <c r="T50" s="840"/>
      <c r="U50" s="836"/>
      <c r="V50" s="839"/>
      <c r="W50" s="841"/>
      <c r="X50" s="839"/>
      <c r="Y50" s="828"/>
      <c r="Z50" s="839"/>
      <c r="AA50" s="841"/>
      <c r="AB50" s="841"/>
      <c r="AC50" s="839"/>
      <c r="AD50" s="828"/>
    </row>
    <row r="51" spans="17:30">
      <c r="Q51" s="841"/>
      <c r="R51" s="842"/>
      <c r="S51" s="839"/>
      <c r="T51" s="840"/>
      <c r="U51" s="839"/>
      <c r="V51" s="839"/>
      <c r="W51" s="839"/>
      <c r="X51" s="839"/>
      <c r="Y51" s="839"/>
      <c r="Z51" s="839"/>
      <c r="AA51" s="839"/>
      <c r="AB51" s="839"/>
      <c r="AC51" s="839"/>
      <c r="AD51" s="839"/>
    </row>
    <row r="52" spans="17:30">
      <c r="Q52" s="841"/>
      <c r="R52" s="842"/>
      <c r="S52" s="839"/>
      <c r="T52" s="840"/>
      <c r="U52" s="839"/>
      <c r="V52" s="839"/>
      <c r="W52" s="839"/>
      <c r="X52" s="839"/>
      <c r="Y52" s="839"/>
      <c r="Z52" s="839"/>
      <c r="AA52" s="839"/>
      <c r="AB52" s="839"/>
      <c r="AC52" s="839"/>
      <c r="AD52" s="839"/>
    </row>
    <row r="53" spans="17:30">
      <c r="Q53" s="841"/>
      <c r="R53" s="842"/>
      <c r="S53" s="839"/>
      <c r="T53" s="840"/>
      <c r="U53" s="839"/>
      <c r="V53" s="839"/>
      <c r="W53" s="839"/>
      <c r="X53" s="839"/>
      <c r="Y53" s="843"/>
      <c r="Z53" s="844"/>
      <c r="AA53" s="845"/>
      <c r="AB53" s="845"/>
      <c r="AC53" s="839"/>
      <c r="AD53" s="839"/>
    </row>
    <row r="54" spans="17:30">
      <c r="Q54" s="841"/>
      <c r="R54" s="842"/>
      <c r="S54" s="839"/>
      <c r="T54" s="840"/>
      <c r="U54" s="839"/>
      <c r="V54" s="839"/>
      <c r="W54" s="839"/>
      <c r="X54" s="839"/>
      <c r="Y54" s="843"/>
      <c r="Z54" s="844"/>
      <c r="AA54" s="845"/>
      <c r="AB54" s="845"/>
      <c r="AC54" s="839"/>
      <c r="AD54" s="839"/>
    </row>
    <row r="55" spans="17:30">
      <c r="Q55" s="841"/>
      <c r="R55" s="842"/>
      <c r="S55" s="839"/>
      <c r="T55" s="840"/>
      <c r="U55" s="839"/>
      <c r="V55" s="839"/>
      <c r="W55" s="839"/>
      <c r="X55" s="839"/>
      <c r="Y55" s="843"/>
      <c r="Z55" s="844"/>
      <c r="AA55" s="845"/>
      <c r="AB55" s="845"/>
      <c r="AC55" s="839"/>
      <c r="AD55" s="839"/>
    </row>
    <row r="56" spans="17:30">
      <c r="Q56" s="841"/>
      <c r="R56" s="842"/>
      <c r="S56" s="839"/>
      <c r="T56" s="840"/>
      <c r="U56" s="839"/>
      <c r="V56" s="839"/>
      <c r="W56" s="839"/>
      <c r="X56" s="839"/>
      <c r="Y56" s="843"/>
      <c r="Z56" s="845"/>
      <c r="AA56" s="845"/>
      <c r="AB56" s="845"/>
      <c r="AC56" s="839"/>
      <c r="AD56" s="839"/>
    </row>
    <row r="57" spans="17:30">
      <c r="Q57" s="841"/>
      <c r="R57" s="842"/>
      <c r="S57" s="839"/>
      <c r="T57" s="840"/>
      <c r="U57" s="839"/>
      <c r="V57" s="839"/>
      <c r="W57" s="839"/>
      <c r="X57" s="839"/>
      <c r="Y57" s="843"/>
      <c r="Z57" s="844"/>
      <c r="AA57" s="845"/>
      <c r="AB57" s="845"/>
      <c r="AC57" s="839"/>
      <c r="AD57" s="839"/>
    </row>
    <row r="58" spans="17:30">
      <c r="Q58" s="841"/>
      <c r="R58" s="842"/>
      <c r="S58" s="839"/>
      <c r="T58" s="840"/>
      <c r="U58" s="839"/>
      <c r="V58" s="839"/>
      <c r="W58" s="839"/>
      <c r="X58" s="839"/>
      <c r="Y58" s="843"/>
      <c r="Z58" s="844"/>
      <c r="AA58" s="845"/>
      <c r="AB58" s="845"/>
      <c r="AC58" s="839"/>
      <c r="AD58" s="839"/>
    </row>
    <row r="60" spans="17:30">
      <c r="Y60" s="846"/>
    </row>
    <row r="65" spans="17:22">
      <c r="Q65" s="690"/>
      <c r="R65" s="691"/>
      <c r="S65" s="691"/>
      <c r="T65" s="691"/>
      <c r="U65" s="399"/>
    </row>
    <row r="66" spans="17:22">
      <c r="Q66" s="690"/>
      <c r="R66" s="691"/>
      <c r="S66" s="691"/>
      <c r="T66" s="691"/>
      <c r="U66" s="399"/>
    </row>
    <row r="67" spans="17:22">
      <c r="Q67" s="690"/>
      <c r="R67" s="691"/>
      <c r="S67" s="691"/>
      <c r="T67" s="691"/>
      <c r="U67" s="399"/>
    </row>
    <row r="68" spans="17:22">
      <c r="Q68" s="709"/>
      <c r="R68" s="691"/>
      <c r="S68" s="691"/>
      <c r="T68" s="700"/>
      <c r="U68" s="399"/>
      <c r="V68" s="710"/>
    </row>
    <row r="69" spans="17:22">
      <c r="Q69" s="720"/>
      <c r="R69" s="721"/>
      <c r="S69" s="721"/>
      <c r="U69" s="399"/>
    </row>
    <row r="70" spans="17:22">
      <c r="Q70" s="710"/>
      <c r="R70" s="721"/>
      <c r="S70" s="721"/>
      <c r="U70" s="693"/>
    </row>
    <row r="71" spans="17:22">
      <c r="Q71" s="710"/>
      <c r="R71" s="721"/>
      <c r="S71" s="721"/>
      <c r="U71" s="693"/>
    </row>
    <row r="72" spans="17:22">
      <c r="Q72" s="710"/>
      <c r="R72" s="721"/>
      <c r="S72" s="721"/>
      <c r="U72" s="609"/>
    </row>
  </sheetData>
  <mergeCells count="109">
    <mergeCell ref="B1:B4"/>
    <mergeCell ref="C1:I2"/>
    <mergeCell ref="J1:M1"/>
    <mergeCell ref="N1:O4"/>
    <mergeCell ref="J2:M2"/>
    <mergeCell ref="C3:I4"/>
    <mergeCell ref="J3:M3"/>
    <mergeCell ref="J4:M4"/>
    <mergeCell ref="S9:U9"/>
    <mergeCell ref="C10:G10"/>
    <mergeCell ref="K10:O13"/>
    <mergeCell ref="S10:U10"/>
    <mergeCell ref="C11:G11"/>
    <mergeCell ref="C12:G12"/>
    <mergeCell ref="B13:G13"/>
    <mergeCell ref="S13:T13"/>
    <mergeCell ref="B5:O5"/>
    <mergeCell ref="B6:O6"/>
    <mergeCell ref="R6:V6"/>
    <mergeCell ref="C7:O7"/>
    <mergeCell ref="C8:G8"/>
    <mergeCell ref="H8:J13"/>
    <mergeCell ref="K8:O8"/>
    <mergeCell ref="S8:U8"/>
    <mergeCell ref="C9:G9"/>
    <mergeCell ref="L9:N9"/>
    <mergeCell ref="K14:L15"/>
    <mergeCell ref="M14:O14"/>
    <mergeCell ref="S14:T14"/>
    <mergeCell ref="M15:M16"/>
    <mergeCell ref="N15:N16"/>
    <mergeCell ref="O15:O16"/>
    <mergeCell ref="S15:T15"/>
    <mergeCell ref="S16:T16"/>
    <mergeCell ref="B14:B16"/>
    <mergeCell ref="C14:C16"/>
    <mergeCell ref="D14:D16"/>
    <mergeCell ref="E14:E16"/>
    <mergeCell ref="F14:F16"/>
    <mergeCell ref="G14:J15"/>
    <mergeCell ref="B17:B18"/>
    <mergeCell ref="D17:D18"/>
    <mergeCell ref="M17:M18"/>
    <mergeCell ref="N17:N18"/>
    <mergeCell ref="O17:O18"/>
    <mergeCell ref="D19:D20"/>
    <mergeCell ref="B19:B20"/>
    <mergeCell ref="M19:M20"/>
    <mergeCell ref="N19:N20"/>
    <mergeCell ref="O19:O20"/>
    <mergeCell ref="S25:T25"/>
    <mergeCell ref="B27:B28"/>
    <mergeCell ref="D27:D28"/>
    <mergeCell ref="M27:M28"/>
    <mergeCell ref="N27:N28"/>
    <mergeCell ref="O27:O28"/>
    <mergeCell ref="B21:B22"/>
    <mergeCell ref="D21:D22"/>
    <mergeCell ref="M21:M22"/>
    <mergeCell ref="N21:N22"/>
    <mergeCell ref="O21:O22"/>
    <mergeCell ref="B25:B26"/>
    <mergeCell ref="D25:D26"/>
    <mergeCell ref="M25:M26"/>
    <mergeCell ref="N25:N26"/>
    <mergeCell ref="O25:O26"/>
    <mergeCell ref="B23:B24"/>
    <mergeCell ref="D23:D24"/>
    <mergeCell ref="M23:M24"/>
    <mergeCell ref="N23:N24"/>
    <mergeCell ref="O23:O24"/>
    <mergeCell ref="B31:B32"/>
    <mergeCell ref="M31:M32"/>
    <mergeCell ref="N31:N32"/>
    <mergeCell ref="O31:O32"/>
    <mergeCell ref="C34:E34"/>
    <mergeCell ref="F34:I34"/>
    <mergeCell ref="K34:O34"/>
    <mergeCell ref="B29:B30"/>
    <mergeCell ref="D29:D30"/>
    <mergeCell ref="M29:M30"/>
    <mergeCell ref="N29:N30"/>
    <mergeCell ref="O29:O30"/>
    <mergeCell ref="B39:B40"/>
    <mergeCell ref="C39:E40"/>
    <mergeCell ref="F39:H40"/>
    <mergeCell ref="K39:O40"/>
    <mergeCell ref="B41:B42"/>
    <mergeCell ref="C41:E42"/>
    <mergeCell ref="F41:H42"/>
    <mergeCell ref="K41:O42"/>
    <mergeCell ref="B35:B36"/>
    <mergeCell ref="C35:E36"/>
    <mergeCell ref="F35:H36"/>
    <mergeCell ref="K35:O36"/>
    <mergeCell ref="B37:B38"/>
    <mergeCell ref="C37:E38"/>
    <mergeCell ref="F37:H38"/>
    <mergeCell ref="K37:O38"/>
    <mergeCell ref="R69:S69"/>
    <mergeCell ref="R70:S70"/>
    <mergeCell ref="R71:S71"/>
    <mergeCell ref="R72:S72"/>
    <mergeCell ref="B43:J44"/>
    <mergeCell ref="K43:O44"/>
    <mergeCell ref="R65:T65"/>
    <mergeCell ref="R66:T66"/>
    <mergeCell ref="R67:T67"/>
    <mergeCell ref="R68:S68"/>
  </mergeCells>
  <printOptions horizontalCentered="1" verticalCentered="1"/>
  <pageMargins left="3.937007874015748E-2" right="3.937007874015748E-2" top="0.35433070866141736" bottom="0.35433070866141736" header="0.31496062992125984" footer="0.11811023622047245"/>
  <pageSetup scale="45" orientation="landscape" r:id="rId1"/>
  <headerFooter alignWithMargins="0"/>
  <drawing r:id="rId2"/>
  <legacyDrawing r:id="rId3"/>
  <oleObjects>
    <mc:AlternateContent xmlns:mc="http://schemas.openxmlformats.org/markup-compatibility/2006">
      <mc:Choice Requires="x14">
        <oleObject shapeId="5121" r:id="rId4">
          <objectPr defaultSize="0" autoPict="0" r:id="rId5">
            <anchor moveWithCells="1" sizeWithCells="1">
              <from>
                <xdr:col>1</xdr:col>
                <xdr:colOff>409575</xdr:colOff>
                <xdr:row>0</xdr:row>
                <xdr:rowOff>47625</xdr:rowOff>
              </from>
              <to>
                <xdr:col>1</xdr:col>
                <xdr:colOff>4991100</xdr:colOff>
                <xdr:row>4</xdr:row>
                <xdr:rowOff>0</xdr:rowOff>
              </to>
            </anchor>
          </objectPr>
        </oleObject>
      </mc:Choice>
      <mc:Fallback>
        <oleObject shapeId="512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25" workbookViewId="0">
      <selection activeCell="F9" sqref="F9"/>
    </sheetView>
  </sheetViews>
  <sheetFormatPr baseColWidth="10" defaultRowHeight="14.25"/>
  <cols>
    <col min="1" max="2" width="11.42578125" style="110"/>
    <col min="3" max="3" width="57.7109375" style="149" customWidth="1"/>
    <col min="4" max="4" width="35" style="150" customWidth="1"/>
    <col min="5" max="5" width="15.28515625" style="110" customWidth="1"/>
    <col min="6" max="6" width="11.42578125" style="110"/>
    <col min="7" max="7" width="15" style="111" bestFit="1" customWidth="1"/>
    <col min="8" max="8" width="15.5703125" style="153" customWidth="1"/>
    <col min="9" max="9" width="24.28515625" style="153" customWidth="1"/>
    <col min="10" max="10" width="11.42578125" style="110"/>
    <col min="11" max="12" width="51.140625" style="110" hidden="1" customWidth="1"/>
    <col min="13" max="14" width="0" style="110" hidden="1" customWidth="1"/>
    <col min="15" max="16384" width="11.42578125" style="110"/>
  </cols>
  <sheetData>
    <row r="1" spans="1:12" ht="18" customHeight="1">
      <c r="A1" s="280" t="s">
        <v>9</v>
      </c>
      <c r="B1" s="281"/>
      <c r="C1" s="281"/>
      <c r="D1" s="281"/>
    </row>
    <row r="2" spans="1:12" s="126" customFormat="1" ht="26.25" thickBot="1">
      <c r="A2" s="122" t="s">
        <v>160</v>
      </c>
      <c r="B2" s="123" t="s">
        <v>159</v>
      </c>
      <c r="C2" s="147" t="s">
        <v>13</v>
      </c>
      <c r="D2" s="123" t="s">
        <v>162</v>
      </c>
      <c r="E2" s="123" t="s">
        <v>163</v>
      </c>
      <c r="F2" s="122" t="s">
        <v>161</v>
      </c>
      <c r="G2" s="124" t="s">
        <v>14</v>
      </c>
      <c r="H2" s="124" t="s">
        <v>164</v>
      </c>
      <c r="I2" s="124" t="s">
        <v>165</v>
      </c>
      <c r="K2" s="139" t="s">
        <v>304</v>
      </c>
      <c r="L2" s="139" t="s">
        <v>305</v>
      </c>
    </row>
    <row r="3" spans="1:12" s="126" customFormat="1" ht="84" customHeight="1">
      <c r="A3" s="127">
        <v>1</v>
      </c>
      <c r="B3" s="127" t="s">
        <v>166</v>
      </c>
      <c r="C3" s="148" t="s">
        <v>167</v>
      </c>
      <c r="D3" s="131" t="s">
        <v>170</v>
      </c>
      <c r="E3" s="127">
        <v>93180811</v>
      </c>
      <c r="F3" s="127">
        <v>110</v>
      </c>
      <c r="G3" s="128">
        <v>11445000</v>
      </c>
      <c r="H3" s="158" t="s">
        <v>184</v>
      </c>
      <c r="I3" s="158" t="s">
        <v>157</v>
      </c>
      <c r="K3" s="324" t="s">
        <v>306</v>
      </c>
      <c r="L3" s="140" t="s">
        <v>132</v>
      </c>
    </row>
    <row r="4" spans="1:12" s="126" customFormat="1" ht="84">
      <c r="A4" s="127">
        <v>2</v>
      </c>
      <c r="B4" s="127" t="s">
        <v>166</v>
      </c>
      <c r="C4" s="148" t="s">
        <v>168</v>
      </c>
      <c r="D4" s="131" t="s">
        <v>171</v>
      </c>
      <c r="E4" s="127">
        <v>93181346</v>
      </c>
      <c r="F4" s="127">
        <v>109</v>
      </c>
      <c r="G4" s="128">
        <v>12271000</v>
      </c>
      <c r="H4" s="159"/>
      <c r="I4" s="159"/>
      <c r="K4" s="325"/>
      <c r="L4" s="142" t="s">
        <v>133</v>
      </c>
    </row>
    <row r="5" spans="1:12" s="126" customFormat="1" ht="84.75" thickBot="1">
      <c r="A5" s="127">
        <v>3</v>
      </c>
      <c r="B5" s="127" t="s">
        <v>166</v>
      </c>
      <c r="C5" s="148" t="s">
        <v>169</v>
      </c>
      <c r="D5" s="131" t="s">
        <v>172</v>
      </c>
      <c r="E5" s="127">
        <v>93400342</v>
      </c>
      <c r="F5" s="127">
        <v>108</v>
      </c>
      <c r="G5" s="128">
        <v>14329000</v>
      </c>
      <c r="H5" s="159"/>
      <c r="I5" s="159"/>
      <c r="K5" s="326"/>
      <c r="L5" s="143" t="s">
        <v>135</v>
      </c>
    </row>
    <row r="6" spans="1:12" s="126" customFormat="1" ht="114" customHeight="1">
      <c r="A6" s="127">
        <v>4</v>
      </c>
      <c r="B6" s="127" t="s">
        <v>173</v>
      </c>
      <c r="C6" s="148" t="s">
        <v>174</v>
      </c>
      <c r="D6" s="131" t="s">
        <v>175</v>
      </c>
      <c r="E6" s="127">
        <v>93356883</v>
      </c>
      <c r="F6" s="127">
        <v>280</v>
      </c>
      <c r="G6" s="128">
        <v>11445000</v>
      </c>
      <c r="H6" s="159"/>
      <c r="I6" s="159"/>
      <c r="K6" s="324" t="s">
        <v>184</v>
      </c>
      <c r="L6" s="140" t="s">
        <v>157</v>
      </c>
    </row>
    <row r="7" spans="1:12" s="126" customFormat="1" ht="84.75" thickBot="1">
      <c r="A7" s="127">
        <v>5</v>
      </c>
      <c r="B7" s="127" t="s">
        <v>176</v>
      </c>
      <c r="C7" s="148" t="s">
        <v>177</v>
      </c>
      <c r="D7" s="131" t="s">
        <v>178</v>
      </c>
      <c r="E7" s="127">
        <v>1110574603</v>
      </c>
      <c r="F7" s="127">
        <v>745</v>
      </c>
      <c r="G7" s="128">
        <v>10717000</v>
      </c>
      <c r="H7" s="159"/>
      <c r="I7" s="159"/>
      <c r="K7" s="326"/>
      <c r="L7" s="143" t="s">
        <v>136</v>
      </c>
    </row>
    <row r="8" spans="1:12" s="126" customFormat="1" ht="84">
      <c r="A8" s="127">
        <v>6</v>
      </c>
      <c r="B8" s="127" t="s">
        <v>179</v>
      </c>
      <c r="C8" s="148" t="s">
        <v>180</v>
      </c>
      <c r="D8" s="131" t="s">
        <v>181</v>
      </c>
      <c r="E8" s="127">
        <v>65780002</v>
      </c>
      <c r="F8" s="127">
        <v>1051</v>
      </c>
      <c r="G8" s="128">
        <v>10020000</v>
      </c>
      <c r="H8" s="159"/>
      <c r="I8" s="159"/>
      <c r="K8" s="324" t="s">
        <v>307</v>
      </c>
      <c r="L8" s="140" t="s">
        <v>308</v>
      </c>
    </row>
    <row r="9" spans="1:12" s="126" customFormat="1" ht="84">
      <c r="A9" s="127">
        <v>7</v>
      </c>
      <c r="B9" s="127" t="s">
        <v>179</v>
      </c>
      <c r="C9" s="148" t="s">
        <v>182</v>
      </c>
      <c r="D9" s="131" t="s">
        <v>183</v>
      </c>
      <c r="E9" s="127">
        <v>43522839</v>
      </c>
      <c r="F9" s="127">
        <v>1050</v>
      </c>
      <c r="G9" s="128">
        <v>9810000</v>
      </c>
      <c r="H9" s="159"/>
      <c r="I9" s="159"/>
      <c r="K9" s="327"/>
      <c r="L9" s="144" t="s">
        <v>145</v>
      </c>
    </row>
    <row r="10" spans="1:12" s="126" customFormat="1" ht="84">
      <c r="A10" s="127">
        <v>8</v>
      </c>
      <c r="B10" s="127" t="s">
        <v>323</v>
      </c>
      <c r="C10" s="148" t="s">
        <v>324</v>
      </c>
      <c r="D10" s="131" t="s">
        <v>325</v>
      </c>
      <c r="E10" s="127">
        <v>28556293</v>
      </c>
      <c r="F10" s="127">
        <v>1299</v>
      </c>
      <c r="G10" s="128">
        <v>10518000</v>
      </c>
      <c r="H10" s="159"/>
      <c r="I10" s="159"/>
      <c r="K10" s="154"/>
      <c r="L10" s="155"/>
    </row>
    <row r="11" spans="1:12" s="126" customFormat="1" ht="84">
      <c r="A11" s="127">
        <v>9</v>
      </c>
      <c r="B11" s="127" t="s">
        <v>326</v>
      </c>
      <c r="C11" s="148" t="s">
        <v>327</v>
      </c>
      <c r="D11" s="131" t="s">
        <v>328</v>
      </c>
      <c r="E11" s="127">
        <v>65776189</v>
      </c>
      <c r="F11" s="127">
        <v>1298</v>
      </c>
      <c r="G11" s="128">
        <v>14329000</v>
      </c>
      <c r="H11" s="159"/>
      <c r="I11" s="159"/>
      <c r="K11" s="154"/>
      <c r="L11" s="155"/>
    </row>
    <row r="12" spans="1:12" s="126" customFormat="1" ht="84">
      <c r="A12" s="127">
        <v>10</v>
      </c>
      <c r="B12" s="127" t="s">
        <v>329</v>
      </c>
      <c r="C12" s="148" t="s">
        <v>330</v>
      </c>
      <c r="D12" s="131" t="s">
        <v>331</v>
      </c>
      <c r="E12" s="127">
        <v>1005838744</v>
      </c>
      <c r="F12" s="127">
        <v>1381</v>
      </c>
      <c r="G12" s="128">
        <v>11445000</v>
      </c>
      <c r="H12" s="159"/>
      <c r="I12" s="159"/>
      <c r="K12" s="154"/>
      <c r="L12" s="155"/>
    </row>
    <row r="13" spans="1:12" s="126" customFormat="1" ht="84">
      <c r="A13" s="127">
        <v>11</v>
      </c>
      <c r="B13" s="127" t="s">
        <v>332</v>
      </c>
      <c r="C13" s="148" t="s">
        <v>333</v>
      </c>
      <c r="D13" s="131" t="s">
        <v>334</v>
      </c>
      <c r="E13" s="127">
        <v>65757061</v>
      </c>
      <c r="F13" s="127">
        <v>1665</v>
      </c>
      <c r="G13" s="128">
        <v>14329000</v>
      </c>
      <c r="H13" s="159"/>
      <c r="I13" s="159"/>
      <c r="K13" s="154"/>
      <c r="L13" s="155"/>
    </row>
    <row r="14" spans="1:12" s="126" customFormat="1" ht="84">
      <c r="A14" s="127">
        <v>12</v>
      </c>
      <c r="B14" s="127" t="s">
        <v>335</v>
      </c>
      <c r="C14" s="148" t="s">
        <v>336</v>
      </c>
      <c r="D14" s="131" t="s">
        <v>337</v>
      </c>
      <c r="E14" s="127">
        <v>14296730</v>
      </c>
      <c r="F14" s="127">
        <v>1649</v>
      </c>
      <c r="G14" s="128">
        <v>10518000</v>
      </c>
      <c r="H14" s="159"/>
      <c r="I14" s="159"/>
      <c r="K14" s="154"/>
      <c r="L14" s="155"/>
    </row>
    <row r="15" spans="1:12" s="126" customFormat="1" ht="84">
      <c r="A15" s="127">
        <v>13</v>
      </c>
      <c r="B15" s="127" t="s">
        <v>338</v>
      </c>
      <c r="C15" s="148" t="s">
        <v>339</v>
      </c>
      <c r="D15" s="131" t="s">
        <v>340</v>
      </c>
      <c r="E15" s="127">
        <v>53164658</v>
      </c>
      <c r="F15" s="127">
        <v>1779</v>
      </c>
      <c r="G15" s="128">
        <v>14329000</v>
      </c>
      <c r="H15" s="159"/>
      <c r="I15" s="159"/>
      <c r="K15" s="154"/>
      <c r="L15" s="155"/>
    </row>
    <row r="16" spans="1:12" s="126" customFormat="1" ht="84">
      <c r="A16" s="127">
        <v>14</v>
      </c>
      <c r="B16" s="127" t="s">
        <v>341</v>
      </c>
      <c r="C16" s="148" t="s">
        <v>342</v>
      </c>
      <c r="D16" s="131" t="s">
        <v>343</v>
      </c>
      <c r="E16" s="127">
        <v>1110583339</v>
      </c>
      <c r="F16" s="127">
        <v>1776</v>
      </c>
      <c r="G16" s="128">
        <v>18560533</v>
      </c>
      <c r="H16" s="159"/>
      <c r="I16" s="159"/>
      <c r="K16" s="154"/>
      <c r="L16" s="155"/>
    </row>
    <row r="17" spans="1:12" s="126" customFormat="1" ht="84">
      <c r="A17" s="127">
        <v>15</v>
      </c>
      <c r="B17" s="127" t="s">
        <v>344</v>
      </c>
      <c r="C17" s="148" t="s">
        <v>345</v>
      </c>
      <c r="D17" s="131" t="s">
        <v>346</v>
      </c>
      <c r="E17" s="127">
        <v>1012462958</v>
      </c>
      <c r="F17" s="127">
        <v>1845</v>
      </c>
      <c r="G17" s="128">
        <v>11227000</v>
      </c>
      <c r="H17" s="159"/>
      <c r="I17" s="159"/>
      <c r="K17" s="154"/>
      <c r="L17" s="155"/>
    </row>
    <row r="18" spans="1:12" s="126" customFormat="1" ht="84">
      <c r="A18" s="127">
        <v>16</v>
      </c>
      <c r="B18" s="127" t="s">
        <v>455</v>
      </c>
      <c r="C18" s="148" t="s">
        <v>456</v>
      </c>
      <c r="D18" s="131" t="s">
        <v>457</v>
      </c>
      <c r="E18" s="127">
        <v>1110569342</v>
      </c>
      <c r="F18" s="127">
        <v>2583</v>
      </c>
      <c r="G18" s="128">
        <v>12180000</v>
      </c>
      <c r="H18" s="159"/>
      <c r="I18" s="159"/>
      <c r="K18" s="154"/>
      <c r="L18" s="155"/>
    </row>
    <row r="19" spans="1:12" s="126" customFormat="1" ht="84">
      <c r="A19" s="127">
        <v>17</v>
      </c>
      <c r="B19" s="127" t="s">
        <v>458</v>
      </c>
      <c r="C19" s="148" t="s">
        <v>459</v>
      </c>
      <c r="D19" s="131" t="s">
        <v>460</v>
      </c>
      <c r="E19" s="127">
        <v>1110551991</v>
      </c>
      <c r="F19" s="127">
        <v>2582</v>
      </c>
      <c r="G19" s="128">
        <v>7012000</v>
      </c>
      <c r="H19" s="159"/>
      <c r="I19" s="159"/>
      <c r="K19" s="154"/>
      <c r="L19" s="155"/>
    </row>
    <row r="20" spans="1:12" s="126" customFormat="1" ht="108">
      <c r="A20" s="127">
        <v>18</v>
      </c>
      <c r="B20" s="127" t="s">
        <v>461</v>
      </c>
      <c r="C20" s="148" t="s">
        <v>462</v>
      </c>
      <c r="D20" s="131" t="s">
        <v>171</v>
      </c>
      <c r="E20" s="127">
        <v>93181346</v>
      </c>
      <c r="F20" s="127">
        <v>109</v>
      </c>
      <c r="G20" s="128">
        <v>4382500</v>
      </c>
      <c r="H20" s="159"/>
      <c r="I20" s="159"/>
      <c r="K20" s="154"/>
      <c r="L20" s="155"/>
    </row>
    <row r="21" spans="1:12" s="126" customFormat="1" ht="108">
      <c r="A21" s="127">
        <v>19</v>
      </c>
      <c r="B21" s="127" t="s">
        <v>461</v>
      </c>
      <c r="C21" s="148" t="s">
        <v>463</v>
      </c>
      <c r="D21" s="131" t="s">
        <v>172</v>
      </c>
      <c r="E21" s="127">
        <v>93400342</v>
      </c>
      <c r="F21" s="127">
        <v>108</v>
      </c>
      <c r="G21" s="128">
        <v>5185733</v>
      </c>
      <c r="H21" s="159"/>
      <c r="I21" s="159"/>
      <c r="K21" s="154"/>
      <c r="L21" s="155"/>
    </row>
    <row r="22" spans="1:12" s="126" customFormat="1" ht="108">
      <c r="A22" s="127">
        <v>20</v>
      </c>
      <c r="B22" s="127" t="s">
        <v>461</v>
      </c>
      <c r="C22" s="148" t="s">
        <v>464</v>
      </c>
      <c r="D22" s="131" t="s">
        <v>170</v>
      </c>
      <c r="E22" s="127">
        <v>93180811</v>
      </c>
      <c r="F22" s="127">
        <v>110</v>
      </c>
      <c r="G22" s="128">
        <v>4142000</v>
      </c>
      <c r="H22" s="159"/>
      <c r="I22" s="159"/>
      <c r="K22" s="154"/>
      <c r="L22" s="155"/>
    </row>
    <row r="23" spans="1:12" s="126" customFormat="1">
      <c r="A23" s="127"/>
      <c r="B23" s="127"/>
      <c r="C23" s="148"/>
      <c r="D23" s="131"/>
      <c r="E23" s="127"/>
      <c r="F23" s="127"/>
      <c r="G23" s="128"/>
      <c r="H23" s="159"/>
      <c r="I23" s="159"/>
      <c r="K23" s="154"/>
      <c r="L23" s="155"/>
    </row>
    <row r="24" spans="1:12" s="126" customFormat="1" ht="15" thickBot="1">
      <c r="A24" s="127"/>
      <c r="B24" s="127"/>
      <c r="C24" s="148"/>
      <c r="D24" s="131"/>
      <c r="E24" s="127"/>
      <c r="F24" s="127"/>
      <c r="G24" s="128"/>
      <c r="H24" s="159"/>
      <c r="I24" s="159"/>
      <c r="K24" s="154"/>
      <c r="L24" s="155"/>
    </row>
    <row r="25" spans="1:12" s="126" customFormat="1" ht="42.75">
      <c r="A25" s="127"/>
      <c r="B25" s="127"/>
      <c r="C25" s="148"/>
      <c r="D25" s="131"/>
      <c r="E25" s="127"/>
      <c r="F25" s="127"/>
      <c r="G25" s="129">
        <f>SUM(G3:G24)</f>
        <v>218194766</v>
      </c>
      <c r="H25" s="160"/>
      <c r="I25" s="160"/>
      <c r="K25" s="328" t="s">
        <v>309</v>
      </c>
      <c r="L25" s="145" t="s">
        <v>310</v>
      </c>
    </row>
    <row r="26" spans="1:12" s="126" customFormat="1" ht="115.5" thickBot="1">
      <c r="A26" s="127"/>
      <c r="B26" s="127" t="s">
        <v>311</v>
      </c>
      <c r="C26" s="148" t="s">
        <v>312</v>
      </c>
      <c r="D26" s="131" t="s">
        <v>313</v>
      </c>
      <c r="E26" s="127">
        <v>900210800</v>
      </c>
      <c r="F26" s="127">
        <v>1180</v>
      </c>
      <c r="G26" s="128">
        <v>3998400</v>
      </c>
      <c r="H26" s="130" t="s">
        <v>306</v>
      </c>
      <c r="I26" s="130" t="s">
        <v>135</v>
      </c>
      <c r="K26" s="329"/>
      <c r="L26" s="146" t="s">
        <v>139</v>
      </c>
    </row>
    <row r="27" spans="1:12" s="134" customFormat="1" ht="76.5">
      <c r="A27" s="132"/>
      <c r="B27" s="132" t="s">
        <v>314</v>
      </c>
      <c r="C27" s="151" t="s">
        <v>315</v>
      </c>
      <c r="D27" s="131" t="s">
        <v>316</v>
      </c>
      <c r="E27" s="132">
        <v>900352202</v>
      </c>
      <c r="F27" s="133">
        <v>1634</v>
      </c>
      <c r="G27" s="128">
        <f>K27-G28-G29</f>
        <v>660000000</v>
      </c>
      <c r="H27" s="130" t="s">
        <v>306</v>
      </c>
      <c r="I27" s="130" t="s">
        <v>132</v>
      </c>
      <c r="K27" s="152">
        <v>880000000</v>
      </c>
    </row>
    <row r="28" spans="1:12" s="134" customFormat="1" ht="89.25">
      <c r="A28" s="132"/>
      <c r="B28" s="132"/>
      <c r="C28" s="151"/>
      <c r="D28" s="131"/>
      <c r="E28" s="132"/>
      <c r="F28" s="133">
        <v>1634</v>
      </c>
      <c r="G28" s="128">
        <f>K27*0.05</f>
        <v>44000000</v>
      </c>
      <c r="H28" s="130" t="s">
        <v>309</v>
      </c>
      <c r="I28" s="130" t="s">
        <v>139</v>
      </c>
      <c r="K28" s="152"/>
    </row>
    <row r="29" spans="1:12" s="134" customFormat="1" ht="51">
      <c r="A29" s="132"/>
      <c r="B29" s="132"/>
      <c r="C29" s="151"/>
      <c r="D29" s="131"/>
      <c r="E29" s="132"/>
      <c r="F29" s="133">
        <v>1634</v>
      </c>
      <c r="G29" s="128">
        <f>K27*0.2</f>
        <v>176000000</v>
      </c>
      <c r="H29" s="130" t="s">
        <v>307</v>
      </c>
      <c r="I29" s="130" t="s">
        <v>145</v>
      </c>
      <c r="K29" s="152"/>
    </row>
    <row r="30" spans="1:12" s="126" customFormat="1" ht="12.75">
      <c r="A30" s="127"/>
      <c r="B30" s="127"/>
      <c r="C30" s="148"/>
      <c r="D30" s="131"/>
      <c r="E30" s="127"/>
      <c r="F30" s="127"/>
      <c r="G30" s="128"/>
      <c r="H30" s="130"/>
      <c r="I30" s="130"/>
    </row>
  </sheetData>
  <mergeCells count="5">
    <mergeCell ref="A1:D1"/>
    <mergeCell ref="K3:K5"/>
    <mergeCell ref="K6:K7"/>
    <mergeCell ref="K8:K9"/>
    <mergeCell ref="K25:K26"/>
  </mergeCells>
  <pageMargins left="0.7" right="0.7" top="0.75" bottom="0.75" header="0.3" footer="0.3"/>
  <pageSetup paperSize="5"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F19" sqref="F19"/>
    </sheetView>
  </sheetViews>
  <sheetFormatPr baseColWidth="10" defaultRowHeight="14.25"/>
  <cols>
    <col min="1" max="1" width="20.7109375" style="110" bestFit="1" customWidth="1"/>
    <col min="2" max="2" width="2.42578125" style="110" bestFit="1" customWidth="1"/>
    <col min="3" max="3" width="18.28515625" style="111" bestFit="1" customWidth="1"/>
    <col min="4" max="4" width="13.140625" style="110" customWidth="1"/>
    <col min="5" max="16384" width="11.42578125" style="110"/>
  </cols>
  <sheetData>
    <row r="1" spans="1:4" s="156" customFormat="1" ht="32.25" customHeight="1">
      <c r="A1" s="142" t="s">
        <v>146</v>
      </c>
      <c r="B1" s="142"/>
      <c r="C1" s="157"/>
      <c r="D1" s="141" t="s">
        <v>449</v>
      </c>
    </row>
    <row r="2" spans="1:4" ht="15" customHeight="1">
      <c r="A2" s="332" t="s">
        <v>147</v>
      </c>
      <c r="B2" s="114" t="s">
        <v>37</v>
      </c>
      <c r="C2" s="115">
        <f>'SETP '!F27</f>
        <v>15461918736</v>
      </c>
      <c r="D2" s="331">
        <f>C3/C2</f>
        <v>0.99607616777478325</v>
      </c>
    </row>
    <row r="3" spans="1:4">
      <c r="A3" s="332"/>
      <c r="B3" s="114" t="s">
        <v>39</v>
      </c>
      <c r="C3" s="115">
        <f>'SETP '!G28</f>
        <v>15401248761</v>
      </c>
      <c r="D3" s="331"/>
    </row>
    <row r="4" spans="1:4">
      <c r="A4" s="333" t="s">
        <v>148</v>
      </c>
      <c r="B4" s="116" t="s">
        <v>37</v>
      </c>
      <c r="C4" s="117">
        <f>FORTALECIMIENTO!F63</f>
        <v>3357656000</v>
      </c>
      <c r="D4" s="331">
        <f>C5/C4</f>
        <v>0.85305201336885017</v>
      </c>
    </row>
    <row r="5" spans="1:4">
      <c r="A5" s="333"/>
      <c r="B5" s="116" t="s">
        <v>39</v>
      </c>
      <c r="C5" s="117">
        <f>FORTALECIMIENTO!G64</f>
        <v>2864255211</v>
      </c>
      <c r="D5" s="331"/>
    </row>
    <row r="6" spans="1:4">
      <c r="A6" s="334" t="s">
        <v>149</v>
      </c>
      <c r="B6" s="118" t="s">
        <v>37</v>
      </c>
      <c r="C6" s="119">
        <f>'MOVILIDAD SOST'!F25</f>
        <v>150000000</v>
      </c>
      <c r="D6" s="331">
        <f>C7/C6</f>
        <v>0.99333333333333329</v>
      </c>
    </row>
    <row r="7" spans="1:4">
      <c r="A7" s="334"/>
      <c r="B7" s="118" t="s">
        <v>39</v>
      </c>
      <c r="C7" s="119">
        <f>'MOVILIDAD SOST'!F26</f>
        <v>149000000</v>
      </c>
      <c r="D7" s="331"/>
    </row>
    <row r="8" spans="1:4">
      <c r="A8" s="335" t="s">
        <v>150</v>
      </c>
      <c r="B8" s="120" t="s">
        <v>37</v>
      </c>
      <c r="C8" s="121">
        <f>'MODERNIZACION TECNOLOGICA'!F31</f>
        <v>1843600000</v>
      </c>
      <c r="D8" s="331">
        <f>C9/C8</f>
        <v>0.5978483217617705</v>
      </c>
    </row>
    <row r="9" spans="1:4">
      <c r="A9" s="335"/>
      <c r="B9" s="120" t="s">
        <v>39</v>
      </c>
      <c r="C9" s="121">
        <f>'MODERNIZACION TECNOLOGICA'!F32</f>
        <v>1102193166</v>
      </c>
      <c r="D9" s="331"/>
    </row>
    <row r="10" spans="1:4" ht="15">
      <c r="A10" s="336" t="s">
        <v>146</v>
      </c>
      <c r="B10" s="112" t="s">
        <v>37</v>
      </c>
      <c r="C10" s="113">
        <f>C2+C4+C6+C8</f>
        <v>20813174736</v>
      </c>
      <c r="D10" s="330">
        <f>C11/C10</f>
        <v>0.93770880154301894</v>
      </c>
    </row>
    <row r="11" spans="1:4" ht="15">
      <c r="A11" s="336"/>
      <c r="B11" s="112" t="s">
        <v>39</v>
      </c>
      <c r="C11" s="113">
        <f>C3+C5+C7+C9</f>
        <v>19516697138</v>
      </c>
      <c r="D11" s="330"/>
    </row>
  </sheetData>
  <mergeCells count="10">
    <mergeCell ref="A2:A3"/>
    <mergeCell ref="A4:A5"/>
    <mergeCell ref="A6:A7"/>
    <mergeCell ref="A8:A9"/>
    <mergeCell ref="A10:A11"/>
    <mergeCell ref="D10:D11"/>
    <mergeCell ref="D2:D3"/>
    <mergeCell ref="D4:D5"/>
    <mergeCell ref="D6:D7"/>
    <mergeCell ref="D8:D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SETP </vt:lpstr>
      <vt:lpstr>ANEXO SETP</vt:lpstr>
      <vt:lpstr>FORTALECIMIENTO</vt:lpstr>
      <vt:lpstr>ANEXO FORTALECIMIENTO</vt:lpstr>
      <vt:lpstr>MOVILIDAD SOST</vt:lpstr>
      <vt:lpstr>ANEXO MOV SOST</vt:lpstr>
      <vt:lpstr>MODERNIZACION TECNOLOGICA</vt:lpstr>
      <vt:lpstr>ANEXO MODERNIZACION</vt:lpstr>
      <vt:lpstr>Hoja6</vt:lpstr>
      <vt:lpstr>FORTALECIMIENTO!Área_de_impresión</vt:lpstr>
      <vt:lpstr>'MODERNIZACION TECNOLOGICA'!Área_de_impresión</vt:lpstr>
      <vt:lpstr>'MOVILIDAD SOST'!Área_de_impresión</vt:lpstr>
      <vt:lpstr>'SETP '!Área_de_impresión</vt:lpstr>
      <vt:lpstr>FORTALECIMIENTO!Títulos_a_imprimir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Rojas villalba</dc:creator>
  <cp:lastModifiedBy>ARGENIS01</cp:lastModifiedBy>
  <cp:lastPrinted>2023-10-11T19:23:48Z</cp:lastPrinted>
  <dcterms:created xsi:type="dcterms:W3CDTF">2021-12-29T19:44:11Z</dcterms:created>
  <dcterms:modified xsi:type="dcterms:W3CDTF">2023-11-18T14:11:59Z</dcterms:modified>
</cp:coreProperties>
</file>